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/>
  <bookViews>
    <workbookView xWindow="31920" yWindow="4080" windowWidth="19455" windowHeight="15870" activeTab="1"/>
  </bookViews>
  <sheets>
    <sheet name="Rekapitulace stavby" sheetId="1" r:id="rId1"/>
    <sheet name="SO000 - Všeobecné položky" sheetId="2" r:id="rId2"/>
    <sheet name="SO001 - Příprava území" sheetId="3" r:id="rId3"/>
    <sheet name="OBJEKT 01 - Regulační sta..." sheetId="4" r:id="rId4"/>
    <sheet name="SO101 - R1 - Propojka Krn..." sheetId="5" r:id="rId5"/>
    <sheet name="SO101 - R2 - Definitivní ..." sheetId="6" r:id="rId6"/>
    <sheet name="SO102 - Stezka pro chodce..." sheetId="7" r:id="rId7"/>
    <sheet name="SO103 - Vjezd do areálu D..." sheetId="8" r:id="rId8"/>
    <sheet name="SO104 - Vjezdy do areálu ..." sheetId="9" r:id="rId9"/>
    <sheet name="SO301 - Dešťová kanalizace" sheetId="10" r:id="rId10"/>
    <sheet name="SO451 - Veřejné osvětlení" sheetId="11" r:id="rId11"/>
    <sheet name="SO501 - Přeložka STL plyn..." sheetId="12" r:id="rId12"/>
    <sheet name="SO502 - Přeložka NTL příp..." sheetId="13" r:id="rId13"/>
    <sheet name="SO801 - Vegetační úpravy" sheetId="14" r:id="rId14"/>
  </sheets>
  <definedNames>
    <definedName name="_xlnm._FilterDatabase" localSheetId="3" hidden="1">'OBJEKT 01 - Regulační sta...'!$C$136:$K$184</definedName>
    <definedName name="_xlnm._FilterDatabase" localSheetId="1" hidden="1">'SO000 - Všeobecné položky'!$C$126:$K$154</definedName>
    <definedName name="_xlnm._FilterDatabase" localSheetId="2" hidden="1">'SO001 - Příprava území'!$C$129:$K$265</definedName>
    <definedName name="_xlnm._FilterDatabase" localSheetId="4" hidden="1">'SO101 - R1 - Propojka Krn...'!$C$138:$K$260</definedName>
    <definedName name="_xlnm._FilterDatabase" localSheetId="5" hidden="1">'SO101 - R2 - Definitivní ...'!$C$133:$K$220</definedName>
    <definedName name="_xlnm._FilterDatabase" localSheetId="6" hidden="1">'SO102 - Stezka pro chodce...'!$C$130:$K$198</definedName>
    <definedName name="_xlnm._FilterDatabase" localSheetId="7" hidden="1">'SO103 - Vjezd do areálu D...'!$C$130:$K$210</definedName>
    <definedName name="_xlnm._FilterDatabase" localSheetId="8" hidden="1">'SO104 - Vjezdy do areálu ...'!$C$130:$K$210</definedName>
    <definedName name="_xlnm._FilterDatabase" localSheetId="9" hidden="1">'SO301 - Dešťová kanalizace'!$C$133:$K$341</definedName>
    <definedName name="_xlnm._FilterDatabase" localSheetId="10" hidden="1">'SO451 - Veřejné osvětlení'!$C$128:$K$282</definedName>
    <definedName name="_xlnm._FilterDatabase" localSheetId="11" hidden="1">'SO501 - Přeložka STL plyn...'!$C$133:$K$600</definedName>
    <definedName name="_xlnm._FilterDatabase" localSheetId="12" hidden="1">'SO502 - Přeložka NTL příp...'!$C$136:$K$574</definedName>
    <definedName name="_xlnm._FilterDatabase" localSheetId="13" hidden="1">'SO801 - Vegetační úpravy'!$C$128:$K$146</definedName>
    <definedName name="_xlnm.Print_Area" localSheetId="3">'OBJEKT 01 - Regulační sta...'!$C$4:$J$76,'OBJEKT 01 - Regulační sta...'!$C$82:$J$116,'OBJEKT 01 - Regulační sta...'!$C$122:$K$184</definedName>
    <definedName name="_xlnm.Print_Area" localSheetId="0">'Rekapitulace stavby'!$D$4:$AO$76,'Rekapitulace stavby'!$C$82:$AQ$117</definedName>
    <definedName name="_xlnm.Print_Area" localSheetId="1">'SO000 - Všeobecné položky'!$C$4:$J$76,'SO000 - Všeobecné položky'!$C$82:$J$108,'SO000 - Všeobecné položky'!$C$114:$K$154</definedName>
    <definedName name="_xlnm.Print_Area" localSheetId="2">'SO001 - Příprava území'!$C$4:$J$76,'SO001 - Příprava území'!$C$82:$J$111,'SO001 - Příprava území'!$C$117:$K$265</definedName>
    <definedName name="_xlnm.Print_Area" localSheetId="4">'SO101 - R1 - Propojka Krn...'!$C$4:$J$76,'SO101 - R1 - Propojka Krn...'!$C$82:$J$118,'SO101 - R1 - Propojka Krn...'!$C$124:$K$260</definedName>
    <definedName name="_xlnm.Print_Area" localSheetId="5">'SO101 - R2 - Definitivní ...'!$C$4:$J$76,'SO101 - R2 - Definitivní ...'!$C$82:$J$113,'SO101 - R2 - Definitivní ...'!$C$119:$K$220</definedName>
    <definedName name="_xlnm.Print_Area" localSheetId="6">'SO102 - Stezka pro chodce...'!$C$4:$J$76,'SO102 - Stezka pro chodce...'!$C$82:$J$112,'SO102 - Stezka pro chodce...'!$C$118:$K$198</definedName>
    <definedName name="_xlnm.Print_Area" localSheetId="7">'SO103 - Vjezd do areálu D...'!$C$4:$J$76,'SO103 - Vjezd do areálu D...'!$C$82:$J$112,'SO103 - Vjezd do areálu D...'!$C$118:$K$210</definedName>
    <definedName name="_xlnm.Print_Area" localSheetId="8">'SO104 - Vjezdy do areálu ...'!$C$4:$J$76,'SO104 - Vjezdy do areálu ...'!$C$82:$J$112,'SO104 - Vjezdy do areálu ...'!$C$118:$K$210</definedName>
    <definedName name="_xlnm.Print_Area" localSheetId="9">'SO301 - Dešťová kanalizace'!$C$4:$J$76,'SO301 - Dešťová kanalizace'!$C$82:$J$115,'SO301 - Dešťová kanalizace'!$C$121:$K$341</definedName>
    <definedName name="_xlnm.Print_Area" localSheetId="10">'SO451 - Veřejné osvětlení'!$C$4:$J$76,'SO451 - Veřejné osvětlení'!$C$82:$J$110,'SO451 - Veřejné osvětlení'!$C$116:$K$282</definedName>
    <definedName name="_xlnm.Print_Area" localSheetId="11">'SO501 - Přeložka STL plyn...'!$C$4:$J$76,'SO501 - Přeložka STL plyn...'!$C$82:$J$115,'SO501 - Přeložka STL plyn...'!$C$121:$K$600</definedName>
    <definedName name="_xlnm.Print_Area" localSheetId="12">'SO502 - Přeložka NTL příp...'!$C$4:$J$76,'SO502 - Přeložka NTL příp...'!$C$82:$J$118,'SO502 - Přeložka NTL příp...'!$C$124:$K$574</definedName>
    <definedName name="_xlnm.Print_Area" localSheetId="13">'SO801 - Vegetační úpravy'!$C$4:$J$76,'SO801 - Vegetační úpravy'!$C$82:$J$110,'SO801 - Vegetační úpravy'!$C$116:$K$146</definedName>
    <definedName name="_xlnm.Print_Titles" localSheetId="0">'Rekapitulace stavby'!$92:$92</definedName>
    <definedName name="_xlnm.Print_Titles" localSheetId="1">'SO000 - Všeobecné položky'!$126:$126</definedName>
    <definedName name="_xlnm.Print_Titles" localSheetId="2">'SO001 - Příprava území'!$129:$129</definedName>
    <definedName name="_xlnm.Print_Titles" localSheetId="3">'OBJEKT 01 - Regulační sta...'!$136:$136</definedName>
    <definedName name="_xlnm.Print_Titles" localSheetId="4">'SO101 - R1 - Propojka Krn...'!$138:$138</definedName>
    <definedName name="_xlnm.Print_Titles" localSheetId="5">'SO101 - R2 - Definitivní ...'!$133:$133</definedName>
    <definedName name="_xlnm.Print_Titles" localSheetId="6">'SO102 - Stezka pro chodce...'!$130:$130</definedName>
    <definedName name="_xlnm.Print_Titles" localSheetId="7">'SO103 - Vjezd do areálu D...'!$130:$130</definedName>
    <definedName name="_xlnm.Print_Titles" localSheetId="8">'SO104 - Vjezdy do areálu ...'!$130:$130</definedName>
    <definedName name="_xlnm.Print_Titles" localSheetId="9">'SO301 - Dešťová kanalizace'!$133:$133</definedName>
    <definedName name="_xlnm.Print_Titles" localSheetId="10">'SO451 - Veřejné osvětlení'!$128:$128</definedName>
    <definedName name="_xlnm.Print_Titles" localSheetId="11">'SO501 - Přeložka STL plyn...'!$133:$133</definedName>
    <definedName name="_xlnm.Print_Titles" localSheetId="12">'SO502 - Přeložka NTL příp...'!$136:$136</definedName>
    <definedName name="_xlnm.Print_Titles" localSheetId="13">'SO801 - Vegetační úpravy'!$128:$128</definedName>
  </definedNames>
  <calcPr calcId="181029"/>
  <extLst/>
</workbook>
</file>

<file path=xl/sharedStrings.xml><?xml version="1.0" encoding="utf-8"?>
<sst xmlns="http://schemas.openxmlformats.org/spreadsheetml/2006/main" count="19908" uniqueCount="2017">
  <si>
    <t>Export Komplet</t>
  </si>
  <si>
    <t/>
  </si>
  <si>
    <t>2.0</t>
  </si>
  <si>
    <t>ZAMOK</t>
  </si>
  <si>
    <t>False</t>
  </si>
  <si>
    <t>{addec7a7-45b0-4588-9dfc-24ad7d90c79e}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</si>
  <si>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</si>
  <si>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</si>
  <si>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</si>
  <si>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</si>
  <si>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</si>
  <si>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</si>
  <si>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</si>
  <si>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</si>
  <si>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</si>
  <si>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</si>
  <si>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</si>
  <si>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Propojení Krnovská - Žižkova</t>
  </si>
  <si>
    <t>KSO:</t>
  </si>
  <si>
    <t>CC-CZ:</t>
  </si>
  <si>
    <t>Místo:</t>
  </si>
  <si>
    <t xml:space="preserve"> </t>
  </si>
  <si>
    <t>Datum:</t>
  </si>
  <si>
    <t>26. 2. 2020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</si>
  <si>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</si>
  <si>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</si>
  <si>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</si>
  <si>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</si>
  <si>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</si>
  <si>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</si>
  <si>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</si>
  <si>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</si>
  <si>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</si>
  <si>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</si>
  <si>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</si>
  <si>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</si>
  <si>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</si>
  <si>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</si>
  <si>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</si>
  <si>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</si>
  <si>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</si>
  <si>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</si>
  <si>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</si>
  <si>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</si>
  <si>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</si>
  <si>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</si>
  <si>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</si>
  <si>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</si>
  <si>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</si>
  <si>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</si>
  <si>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</si>
  <si>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</si>
  <si>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</si>
  <si>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</si>
  <si>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</si>
  <si>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</si>
  <si>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</si>
  <si>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</si>
  <si>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</si>
  <si>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</si>
  <si>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</si>
  <si>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</si>
  <si>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</si>
  <si>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</si>
  <si>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</si>
  <si>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</si>
  <si>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</si>
  <si>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</si>
  <si>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</si>
  <si>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</si>
  <si>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</si>
  <si>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</si>
  <si>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</si>
  <si>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</si>
  <si>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</si>
  <si>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</si>
  <si>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</si>
  <si>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</si>
  <si>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</si>
  <si>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</si>
  <si>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SO000</t>
  </si>
  <si>
    <t>Všeobecné položky</t>
  </si>
  <si>
    <t>STA</t>
  </si>
  <si>
    <t>1</t>
  </si>
  <si>
    <t>{b9975ba9-128e-46d4-b7eb-ff762d949991}</t>
  </si>
  <si>
    <t>2</t>
  </si>
  <si>
    <t>SO001</t>
  </si>
  <si>
    <t>Příprava území</t>
  </si>
  <si>
    <t>{23ac6c7a-150c-4e9c-b35b-1903efb79dcb}</t>
  </si>
  <si>
    <t>SO002</t>
  </si>
  <si>
    <t>Demolice stávajících objektů v areálu TS Opava</t>
  </si>
  <si>
    <t>{8c14df3e-e5d0-4a63-bc66-57a816f65355}</t>
  </si>
  <si>
    <t>OBJEKT 01</t>
  </si>
  <si>
    <t>Regulační stanice plynu</t>
  </si>
  <si>
    <t>Soupis</t>
  </si>
  <si>
    <t>{510af1ea-9767-491d-afd9-1295ca5ded0c}</t>
  </si>
  <si>
    <t>SO101</t>
  </si>
  <si>
    <t>Propojka Krnovská - Žižkova</t>
  </si>
  <si>
    <t>{9621a423-b1ad-46aa-9c60-164da9c2fd21}</t>
  </si>
  <si>
    <t>SO101 - R1</t>
  </si>
  <si>
    <t>{d984f9ca-0a98-45c9-b11e-ec3e951f0342}</t>
  </si>
  <si>
    <t>SO101 - R2</t>
  </si>
  <si>
    <t>Definitivní dopravní značení</t>
  </si>
  <si>
    <t>{d3cbeca2-6cfa-44e1-bc1a-0db40dbc8b23}</t>
  </si>
  <si>
    <t>SO102</t>
  </si>
  <si>
    <t>Stezka pro chodce a cyklisty</t>
  </si>
  <si>
    <t>{1fff4f6f-8830-4c44-b5ca-5628501fb0ee}</t>
  </si>
  <si>
    <t>SO103</t>
  </si>
  <si>
    <t>Vjezd do areálu Djusu s.r.o.</t>
  </si>
  <si>
    <t>{319423b1-ce35-4e02-b4e4-b42ea00f7760}</t>
  </si>
  <si>
    <t>SO104</t>
  </si>
  <si>
    <t>Vjezdy do areálu Opavlen s.r.o.</t>
  </si>
  <si>
    <t>{0b97e411-96fa-4a00-ae72-261fe6dce8ac}</t>
  </si>
  <si>
    <t>SO301</t>
  </si>
  <si>
    <t>Dešťová kanalizace</t>
  </si>
  <si>
    <t>{edc52202-0161-49db-b42d-80d86bac1ad5}</t>
  </si>
  <si>
    <t>SO451</t>
  </si>
  <si>
    <t>Veřejné osvětlení</t>
  </si>
  <si>
    <t>{ecd248b8-308e-4841-9b1d-ec94598556be}</t>
  </si>
  <si>
    <t>SO501</t>
  </si>
  <si>
    <t>Přeložka STL plynovodu</t>
  </si>
  <si>
    <t>{00f79862-986c-478e-b54f-637ba95d85d6}</t>
  </si>
  <si>
    <t>SO502</t>
  </si>
  <si>
    <t>Přeložka NTL přípojky vč. regulační stanice v areálu TS Opava</t>
  </si>
  <si>
    <t>{408b5241-ab1c-4151-9320-e53e5a39edd6}</t>
  </si>
  <si>
    <t>SO801</t>
  </si>
  <si>
    <t>Vegetační úpravy</t>
  </si>
  <si>
    <t>{224dfe8e-4b4d-4b58-b6fc-7459e4e36188}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</si>
  <si>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</si>
  <si>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</si>
  <si>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</si>
  <si>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</si>
  <si>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</si>
  <si>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</si>
  <si>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</si>
  <si>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</si>
  <si>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</si>
  <si>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</si>
  <si>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</si>
  <si>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SO000 - Všeobecné položky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</si>
  <si>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</si>
  <si>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</si>
  <si>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</si>
  <si>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</si>
  <si>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</si>
  <si>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</si>
  <si>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</si>
  <si>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</si>
  <si>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</si>
  <si>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</si>
  <si>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</si>
  <si>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</si>
  <si>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</si>
  <si>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</si>
  <si>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</si>
  <si>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</si>
  <si>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</si>
  <si>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</si>
  <si>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</si>
  <si>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</si>
  <si>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</si>
  <si>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</si>
  <si>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</si>
  <si>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</si>
  <si>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</si>
  <si>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</si>
  <si>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</si>
  <si>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</si>
  <si>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</si>
  <si>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</si>
  <si>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</si>
  <si>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</si>
  <si>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K</t>
  </si>
  <si>
    <t>000000001R</t>
  </si>
  <si>
    <t xml:space="preserve">Požadavky objednatele - označení stavby </t>
  </si>
  <si>
    <t>soubor</t>
  </si>
  <si>
    <t>1024</t>
  </si>
  <si>
    <t>-1262344705</t>
  </si>
  <si>
    <t>P</t>
  </si>
  <si>
    <t>Poznámka k položce:
dodávka a osazení  informačních tabulí s uvedením názvu stavby, investora stavby a zhotovitele stavby, s uvedením termínu realizace stavby a s uvedením kontaktu na odpovědného stavbyvedoucího</t>
  </si>
  <si>
    <t>000000002R</t>
  </si>
  <si>
    <t>Regulace dopravy</t>
  </si>
  <si>
    <t>1361269902</t>
  </si>
  <si>
    <t>Poznámka k položce:
projednání dočasné úpravy dopravního značení po dobu výstavby s odborem dopravy Magistrátu města Opavy a s DI Policie ČR; zřízení, údržba a odstranění dopravního značení</t>
  </si>
  <si>
    <t>3</t>
  </si>
  <si>
    <t>000000003R</t>
  </si>
  <si>
    <t>Vytýčení podzemních vedení technického vybavení</t>
  </si>
  <si>
    <t>-608780315</t>
  </si>
  <si>
    <t>Poznámka k položce:
náklady na vytýčení inženýrských sítí na staveništi jejich správci, s případným provedením průzkumných sond</t>
  </si>
  <si>
    <t>4</t>
  </si>
  <si>
    <t>000000004R</t>
  </si>
  <si>
    <t>Ostatní požadavky objednatele - opravy, úpravy</t>
  </si>
  <si>
    <t>-1247659288</t>
  </si>
  <si>
    <t>Poznámka k položce:
výškové úpravy povrchových znaků podzemních sítí a zařízení technického vybavení, pokud tyto úpravy nejsou zahrnuty v samostatných položkách soupisu staveb. prací</t>
  </si>
  <si>
    <t>000000005R</t>
  </si>
  <si>
    <t>-1426882956</t>
  </si>
  <si>
    <t>Poznámka k položce:
náklady na vybudování, používání a likvidaci staveniště vč. napojení na potřebná média a jejich spotřeby a vč. nákladů na uvedení pronajatých ploch do původního stavu</t>
  </si>
  <si>
    <t>VV</t>
  </si>
  <si>
    <t>6</t>
  </si>
  <si>
    <t>000000006R</t>
  </si>
  <si>
    <t>Náklady zhotovitele na práce</t>
  </si>
  <si>
    <t>1924492748</t>
  </si>
  <si>
    <t>Poznámka k položce:
Náklady zhotovitele na práce zajišťující:
- čištění veřejných komunikací znečištěných zhotovitelem stavby při její realizaci;
- čištění vozidel při výjezdu ze staveniště;
- ochranu chodců u výkopů zábranami a přechodovými lávkami se zábradlím;
- vjezd na staveniště pro obslužný provoz, tj. pro vozidla zásobování, vozidla odvozu komunálního odpadu, policejní vozidla, vozidla požární ochrany a záchranné služby;
- potřebné skládky a meziskládky stavebních materiálů, vybourané sutě a vybouraných hmot;
- zpětné předání staveništních ploch po ukončení stavby jejich majitelům a správcům;</t>
  </si>
  <si>
    <t>7</t>
  </si>
  <si>
    <t>000000007R</t>
  </si>
  <si>
    <t>Náklady zhotovitele na zkoušky konstrukcí a prací</t>
  </si>
  <si>
    <t>-1244772604</t>
  </si>
  <si>
    <t>PP</t>
  </si>
  <si>
    <t>zkoušky míry zhutnění pláně vozovek a chodníků, násypů, zásypů, obsypů a konstrukčních vrstev vozovky a chodníků dle požadavků projektu stavby a správců podzem. sítí, pokud tyto zkoušky nejsou přímo předepsány příslušnými TKP nebo ČSN
a pokud nejsou zahrnuty do jednotkových cen soupisu stavebních prací</t>
  </si>
  <si>
    <t>8</t>
  </si>
  <si>
    <t>000000008R</t>
  </si>
  <si>
    <t>Dokumentace skutečného provedení stavby</t>
  </si>
  <si>
    <t>-1989098026</t>
  </si>
  <si>
    <t>Poznámka k položce:
geodetické zaměření skutečného provedení stavby vyhotovené oprávněnou osobou v grafické podobě (3 ks) a v digitální podobě na elektronickém záznamovém nosiči (jedno vyhotovení), vč. dodání technické zprávy o provedeném měření;
doklady ke kolaudaci, revizní zprávy, tlakové zkoušky</t>
  </si>
  <si>
    <t>9</t>
  </si>
  <si>
    <t>000000009R</t>
  </si>
  <si>
    <t>Smluvní požadavky - finanční rezerva investora</t>
  </si>
  <si>
    <t>pevná část</t>
  </si>
  <si>
    <t>1544651697</t>
  </si>
  <si>
    <t>pevná částka 500 000,- Kč</t>
  </si>
  <si>
    <t>Poznámka k položce:
povinná rezerva investičních nákladů na nepředvídatelné práce a práce blíže nespecifikované</t>
  </si>
  <si>
    <t>10</t>
  </si>
  <si>
    <t>000000010R</t>
  </si>
  <si>
    <t>Ostatní náklady spojené s požadavky objednatele</t>
  </si>
  <si>
    <t>1292367099</t>
  </si>
  <si>
    <t>Poznámka k položce:
Ostatní náklady spojené s požadavky objednatele, které jsou uvedeny v jednotlivých článcích smlouvy o dílo, pokud nejsou zahrnuty v soupisech prací</t>
  </si>
  <si>
    <t>11</t>
  </si>
  <si>
    <t>000000011R</t>
  </si>
  <si>
    <t>Zpracování geometrického plánu po stavbě - trvalý zábor</t>
  </si>
  <si>
    <t>-829408978</t>
  </si>
  <si>
    <t>12</t>
  </si>
  <si>
    <t>000000012R</t>
  </si>
  <si>
    <t>Zpracování geometrického plánu po stavbě - dočasný zábor (věcná břemena inž. sítí)</t>
  </si>
  <si>
    <t>1161318931</t>
  </si>
  <si>
    <t>13</t>
  </si>
  <si>
    <t>000000013R</t>
  </si>
  <si>
    <t xml:space="preserve">Ostatní požadavky - provizorní oplocení </t>
  </si>
  <si>
    <t>1875831517</t>
  </si>
  <si>
    <t>Poznámka k položce:
provizorní oplocení kolem areálu TS Opava provozovna zahradnictví po dobu stavby</t>
  </si>
  <si>
    <t>vodorov_prem_zemin</t>
  </si>
  <si>
    <t>94,4</t>
  </si>
  <si>
    <t>vod_dopr_sypke</t>
  </si>
  <si>
    <t>1011,72</t>
  </si>
  <si>
    <t>vod_dopr_kus_mat</t>
  </si>
  <si>
    <t>681,797</t>
  </si>
  <si>
    <t>SO001 -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</si>
  <si>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</si>
  <si>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</si>
  <si>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</si>
  <si>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</si>
  <si>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</si>
  <si>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</si>
  <si>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</si>
  <si>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111301111</t>
  </si>
  <si>
    <t>Sejmutí drnu tl do 100 mm s přemístěním do 50 m nebo naložením na dopravní prostředek</t>
  </si>
  <si>
    <t>m2</t>
  </si>
  <si>
    <t>CS ÚRS 2019 01</t>
  </si>
  <si>
    <t>-194693836</t>
  </si>
  <si>
    <t>Sejmutí drnu tl. do 100 mm, v jakékoliv ploše</t>
  </si>
  <si>
    <t>944</t>
  </si>
  <si>
    <t>113107222</t>
  </si>
  <si>
    <t>Odstranění podkladu z kameniva drceného tl 200 mm strojně pl přes 200 m2</t>
  </si>
  <si>
    <t>140182784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</si>
  <si>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</si>
  <si>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"podkladní vrstva chdníku, tl. 0,15 m" 174</t>
  </si>
  <si>
    <t>"podkladní vrstva betonových ploch, tl. 0,15 m" 1422</t>
  </si>
  <si>
    <t>"odstranění štěrkové plochy, tl. 0,15 m" 75</t>
  </si>
  <si>
    <t>Součet</t>
  </si>
  <si>
    <t>113107223</t>
  </si>
  <si>
    <t>Odstranění podkladu z kameniva drceného tl 300 mm strojně pl přes 200 m2</t>
  </si>
  <si>
    <t>-1087197742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</si>
  <si>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</si>
  <si>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"podkladní vrstva vozovky, tl. 0,25 m" 727</t>
  </si>
  <si>
    <t>113107236</t>
  </si>
  <si>
    <t>Odstranění podkladu z betonu vyztuženého sítěmi tl 150 mm strojně pl přes 200 m2</t>
  </si>
  <si>
    <t>1019218226</t>
  </si>
  <si>
    <t>Odstranění podkladů nebo krytů strojně plochy jednotlivě přes 200 m2 s přemístěním hmot na skládku na vzdálenost do 20 m nebo s naložením na dopravní prostředek z betonu vyztuženého sítěmi, o tl. vrstvy přes 100 do 150 mm</t>
  </si>
  <si>
    <t>"betonové plochy" 1422</t>
  </si>
  <si>
    <t>113107243</t>
  </si>
  <si>
    <t>Odstranění podkladu živičného tl 150 mm strojně pl přes 200 m2</t>
  </si>
  <si>
    <t>-1194950136</t>
  </si>
  <si>
    <t>Odstranění podkladů nebo krytů strojně plochy jednotlivě přes 200 m2 s přemístěním hmot na skládku na vzdálenost do 20 m nebo s naložením na dopravní prostředek živičných, o tl. vrstvy přes 100 do 150 mm</t>
  </si>
  <si>
    <t>"podkladní vrstva vozovky, tl. 0,15 m" 727</t>
  </si>
  <si>
    <t>113154263</t>
  </si>
  <si>
    <t>Frézování živičného krytu tl 50 mm pruh š 2 m pl do 1000 m2 s překážkami v trase</t>
  </si>
  <si>
    <t>2020277805</t>
  </si>
  <si>
    <t>Frézování živičného podkladu nebo krytu  s naložením na dopravní prostředek plochy přes 500 do 1 000 m2 s překážkami v trase pruhu šířky přes 1 m do 2 m, tloušťky vrstvy 50 mm</t>
  </si>
  <si>
    <t>"asfaltová vozovky, tl. 0,05 m" 727</t>
  </si>
  <si>
    <t>113202111</t>
  </si>
  <si>
    <t>Vytrhání obrub krajníků obrubníků stojatých</t>
  </si>
  <si>
    <t>m</t>
  </si>
  <si>
    <t>-648769237</t>
  </si>
  <si>
    <t>Vytrhání obrub  s vybouráním lože, s přemístěním hmot na skládku na vzdálenost do 3 m nebo s naložením na dopravní prostředek z krajníků nebo obrubníků stojatých</t>
  </si>
  <si>
    <t>"odstranění silniční obruby" 105</t>
  </si>
  <si>
    <t>113203111</t>
  </si>
  <si>
    <t>Vytrhání obrub z dlažebních kostek</t>
  </si>
  <si>
    <t>-590796703</t>
  </si>
  <si>
    <t>Vytrhání obrub  s vybouráním lože, s přemístěním hmot na skládku na vzdálenost do 3 m nebo s naložením na dopravní prostředek z dlažebních kostek</t>
  </si>
  <si>
    <t>"odstranění žulového jednořádku" 109</t>
  </si>
  <si>
    <t>"odstranění žulového dvouořádku" 7*2</t>
  </si>
  <si>
    <t>120951103</t>
  </si>
  <si>
    <t>Bourání zdiva cihelného nebo smíšeného v odkopávkách nebo prokopávkách na MC strojně</t>
  </si>
  <si>
    <t>m3</t>
  </si>
  <si>
    <t>-1375153733</t>
  </si>
  <si>
    <t>Bourání konstrukcí v odkopávkách a prokopávkách s přemístěním suti na hromady na vzdálenost do 20 m nebo s naložením na dopravní prostředek strojně ze zdiva cihelného nebo smíšeného na maltu cementovou</t>
  </si>
  <si>
    <t>"odstranění stávjící rampy u budovy Opavlenu" (0,45*0,45*0,9)*19</t>
  </si>
  <si>
    <t>120951123</t>
  </si>
  <si>
    <t>Bourání zdiva z ŽB nebo předpjatého betonu v odkopávkách nebo prokopávkách strojně</t>
  </si>
  <si>
    <t>-1931074884</t>
  </si>
  <si>
    <t>Bourání konstrukcí v odkopávkách a prokopávkách s přemístěním suti na hromady na vzdálenost do 20 m nebo s naložením na dopravní prostředek strojně z betonu železového nebo předpjatého</t>
  </si>
  <si>
    <t>"odstranění stávjící rampy u budovy Opavlenu" 2,4*62*0,3</t>
  </si>
  <si>
    <t>162701105</t>
  </si>
  <si>
    <t>Vodorovné přemístění do 10000 m výkopku/sypaniny z horniny tř. 1 až 4</t>
  </si>
  <si>
    <t>-142955746</t>
  </si>
  <si>
    <t>Vodorovné přemístění výkopku nebo sypaniny po suchu  na obvyklém dopravním prostředku, bez naložení výkopku, avšak se složením bez rozhrnutí z horniny tř. 1 až 4 na vzdálenost přes 9 000 do 10 000 m</t>
  </si>
  <si>
    <t>"odvoz drnu" 944*0,1</t>
  </si>
  <si>
    <t>162701109</t>
  </si>
  <si>
    <t>Příplatek k vodorovnému přemístění výkopku/sypaniny z horniny tř. 1 až 4 ZKD 1000 m přes 10000 m</t>
  </si>
  <si>
    <t>-64232488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</si>
  <si>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</si>
  <si>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vodorov_prem_zemin*10</t>
  </si>
  <si>
    <t>1711011R</t>
  </si>
  <si>
    <t>Výškové úpravy terénu</t>
  </si>
  <si>
    <t>1724223589</t>
  </si>
  <si>
    <t>Výškové úpravy kolem fi. Opavlen - kompletní provedení.
Bude fakturováno dle skutečného provedení.</t>
  </si>
  <si>
    <t>"odhad" 1000</t>
  </si>
  <si>
    <t>14</t>
  </si>
  <si>
    <t>171201201</t>
  </si>
  <si>
    <t>Uložení sypaniny na skládky</t>
  </si>
  <si>
    <t>-1078658528</t>
  </si>
  <si>
    <t>Uložení sypaniny  na skládky</t>
  </si>
  <si>
    <t>171201211</t>
  </si>
  <si>
    <t>Poplatek za uložení stavebního odpadu - zeminy a kameniva na skládce</t>
  </si>
  <si>
    <t>t</t>
  </si>
  <si>
    <t>364308165</t>
  </si>
  <si>
    <t>Poplatek za uložení stavebního odpadu na skládce (skládkovné) zeminy a kameniva zatříděného do Katalogu odpadů pod kódem 170 504</t>
  </si>
  <si>
    <t>"odvoz drnu" 944*0,1*1,8</t>
  </si>
  <si>
    <t>Ostatní konstrukce a práce, bourání</t>
  </si>
  <si>
    <t>16</t>
  </si>
  <si>
    <t>919735114</t>
  </si>
  <si>
    <t>Řezání stávajícího živičného krytu hl do 200 mm</t>
  </si>
  <si>
    <t>110583582</t>
  </si>
  <si>
    <t>Řezání stávajícího živičného krytu nebo podkladu  hloubky přes 150 do 200 mm</t>
  </si>
  <si>
    <t>7+6,2+6,5</t>
  </si>
  <si>
    <t>17</t>
  </si>
  <si>
    <t>961044111</t>
  </si>
  <si>
    <t>Bourání základů z betonu prostého</t>
  </si>
  <si>
    <t>-87995499</t>
  </si>
  <si>
    <t>Bourání základů z betonu  prostého</t>
  </si>
  <si>
    <t>"betonová patka oploceni drateneho" 0,13*0,8*76</t>
  </si>
  <si>
    <t>"betonová patka oploceni plechoveho" 0,13*0,8*36</t>
  </si>
  <si>
    <t>"betonová podezdívka oplocení" 0,25*0,35*56</t>
  </si>
  <si>
    <t>18</t>
  </si>
  <si>
    <t>966071711</t>
  </si>
  <si>
    <t>Bourání sloupků a vzpěr plotových ocelových do 2,5 m zabetonovaných</t>
  </si>
  <si>
    <t>kus</t>
  </si>
  <si>
    <t>-1986872543</t>
  </si>
  <si>
    <t>Bourání plotových sloupků a vzpěr ocelových trubkových nebo profilovaných výšky do 2,50 m zabetonovaných</t>
  </si>
  <si>
    <t>"drátěné oplocení" 76</t>
  </si>
  <si>
    <t>"plehcové oplocení" 36</t>
  </si>
  <si>
    <t>19</t>
  </si>
  <si>
    <t>966071822</t>
  </si>
  <si>
    <t>Rozebrání oplocení z drátěného pletiva se čtvercovými oky výšky do 2,0 m</t>
  </si>
  <si>
    <t>1219839119</t>
  </si>
  <si>
    <t>Rozebrání oplocení z pletiva  drátěného se čtvercovými oky, výšky přes 1,6 do 2,0 m</t>
  </si>
  <si>
    <t>95</t>
  </si>
  <si>
    <t>20</t>
  </si>
  <si>
    <t>966072811</t>
  </si>
  <si>
    <t>Rozebrání rámového oplocení na ocelové sloupky výšky do 2m</t>
  </si>
  <si>
    <t>1177797076</t>
  </si>
  <si>
    <t>Rozebrání oplocení z dílců  rámových na ocelové sloupky, výšky přes 1 do 2 m</t>
  </si>
  <si>
    <t>56</t>
  </si>
  <si>
    <t>966072820</t>
  </si>
  <si>
    <t>Rozebrání oplocení z vlnitého nebo profilového plechu hmotnosti do 30 kg</t>
  </si>
  <si>
    <t>-1874482277</t>
  </si>
  <si>
    <t>Rozebrání oplocení z dílců  plechových vlnitých nebo profilovaných, hmotnosti 1m oplocení do 30 kg</t>
  </si>
  <si>
    <t>71</t>
  </si>
  <si>
    <t>997</t>
  </si>
  <si>
    <t>Přesun sutě</t>
  </si>
  <si>
    <t>22</t>
  </si>
  <si>
    <t>997013801</t>
  </si>
  <si>
    <t>Poplatek za uložení na skládce (skládkovné) stavebního odpadu betonového kód odpadu 170 101</t>
  </si>
  <si>
    <t>547743300</t>
  </si>
  <si>
    <t>Poplatek za uložení stavebního odpadu na skládce (skládkovné) z prostého betonu zatříděného do Katalogu odpadů pod kódem 170 101</t>
  </si>
  <si>
    <t>"odstranění silniční obruby" 105*0,25*0,15*2,4</t>
  </si>
  <si>
    <t>"betonová patka oploceni drateneho" 0,13*0,8*76*2,4</t>
  </si>
  <si>
    <t>"betonová patka oploceni plechoveho" 0,13*0,8*36*2,4</t>
  </si>
  <si>
    <t>"betonová podezdívka oplocení" 0,25*0,35*56*2,4</t>
  </si>
  <si>
    <t>23</t>
  </si>
  <si>
    <t>997013802</t>
  </si>
  <si>
    <t>Poplatek za uložení na skládce (skládkovné) stavebního odpadu železobetonového kód odpadu 170 101</t>
  </si>
  <si>
    <t>1041881255</t>
  </si>
  <si>
    <t>Poplatek za uložení stavebního odpadu na skládce (skládkovné) z armovaného betonu zatříděného do Katalogu odpadů pod kódem 170 101</t>
  </si>
  <si>
    <t>"betonové plochy" 1422*0,15*2,4</t>
  </si>
  <si>
    <t>"odstranění stávjící bet. rampy u budovy Opavlenu" 2,4*62*0,3*2,4</t>
  </si>
  <si>
    <t>24</t>
  </si>
  <si>
    <t>997013803</t>
  </si>
  <si>
    <t>Poplatek za uložení na skládce (skládkovné) stavebního odpadu cihelného kód odpadu 170 102</t>
  </si>
  <si>
    <t>585743010</t>
  </si>
  <si>
    <t>Poplatek za uložení stavebního odpadu na skládce (skládkovné) cihelného zatříděného do Katalogu odpadů pod kódem 170 102</t>
  </si>
  <si>
    <t>"odstranění stávjící rampy u budovy Opavlenu - sloupky" (0,45*0,45*0,9)*19*1,9</t>
  </si>
  <si>
    <t>25</t>
  </si>
  <si>
    <t>997221551</t>
  </si>
  <si>
    <t>Vodorovná doprava suti ze sypkých materiálů do 1 km</t>
  </si>
  <si>
    <t>-1885468517</t>
  </si>
  <si>
    <t>Vodorovná doprava suti  bez naložení, ale se složením a s hrubým urovnáním ze sypkých materiálů, na vzdálenost do 1 km</t>
  </si>
  <si>
    <t>"podkladní vrstva chdníku z kam, tl. 0,15 m" 174*0,15*1,6</t>
  </si>
  <si>
    <t>"asfaltová vozovky, tl. 0,05 m" 727*0,05*2,2</t>
  </si>
  <si>
    <t>"podkladní vrstva vozovky z kam, tl. 0,25 m" 727*0,25*1,6</t>
  </si>
  <si>
    <t>"podkladní vrstva vozovky z asf, tl. 0,15 m" 727*0,15*2,2</t>
  </si>
  <si>
    <t>"podkladní vrstva betonových ploch z kam, tl. 0,15 m" 1422*0,15*1,6</t>
  </si>
  <si>
    <t>"odstranění štěrkové plochy, tl. 0,15 m" 75*0,15*1,6</t>
  </si>
  <si>
    <t>26</t>
  </si>
  <si>
    <t>997221559</t>
  </si>
  <si>
    <t>Příplatek ZKD 1 km u vodorovné dopravy suti ze sypkých materiálů</t>
  </si>
  <si>
    <t>1295629635</t>
  </si>
  <si>
    <t>Vodorovná doprava suti  bez naložení, ale se složením a s hrubým urovnáním Příplatek k ceně za každý další i započatý 1 km přes 1 km</t>
  </si>
  <si>
    <t>vod_dopr_sypke*19</t>
  </si>
  <si>
    <t>27</t>
  </si>
  <si>
    <t>997221561</t>
  </si>
  <si>
    <t>Vodorovná doprava suti z kusových materiálů do 1 km</t>
  </si>
  <si>
    <t>-904558959</t>
  </si>
  <si>
    <t>Vodorovná doprava suti  bez naložení, ale se složením a s hrubým urovnáním z kusových materiálů, na vzdálenost do 1 km</t>
  </si>
  <si>
    <t>"odstranění žulového jednořádku" 109*0,1*0,1*2,8</t>
  </si>
  <si>
    <t>"odstranění žulového dvouořádku" 7*0,2*0,1*2,8</t>
  </si>
  <si>
    <t>"oplocení z vlnitého plechu" 71*2*20/1000</t>
  </si>
  <si>
    <t>"oplocení z drátěného pletiva" 95*1,6/1000</t>
  </si>
  <si>
    <t>"sloupky oplocení" 112*5/1000</t>
  </si>
  <si>
    <t>28</t>
  </si>
  <si>
    <t>997221569</t>
  </si>
  <si>
    <t>Příplatek ZKD 1 km u vodorovné dopravy suti z kusových materiálů</t>
  </si>
  <si>
    <t>653661939</t>
  </si>
  <si>
    <t>vod_dopr_kus_mat*19</t>
  </si>
  <si>
    <t>29</t>
  </si>
  <si>
    <t>997223845</t>
  </si>
  <si>
    <t>Poplatek za uložení na skládce (skládkovné) odpadu asfaltového bez dehtu kód odpadu 170 302</t>
  </si>
  <si>
    <t>991838771</t>
  </si>
  <si>
    <t>Poplatek za uložení stavebního odpadu na skládce (skládkovné) asfaltového bez obsahu dehtu zatříděného do Katalogu odpadů pod kódem 170 302</t>
  </si>
  <si>
    <t>30</t>
  </si>
  <si>
    <t>997223855</t>
  </si>
  <si>
    <t>Poplatek za uložení na skládce (skládkovné) zeminy a kameniva kód odpadu 170 504</t>
  </si>
  <si>
    <t>-63021287</t>
  </si>
  <si>
    <t>SO002 - Demolice stávajících objektů v areálu TS Opava</t>
  </si>
  <si>
    <t>Soupis:</t>
  </si>
  <si>
    <t>OBJEKT 01 - Regulační stanice plynu</t>
  </si>
  <si>
    <t>PSV - Práce a dodávky PSV</t>
  </si>
  <si>
    <t xml:space="preserve">    762 - Konstrukce tesařské</t>
  </si>
  <si>
    <t xml:space="preserve">    764 - Konstrukce klempířské</t>
  </si>
  <si>
    <t>174101101</t>
  </si>
  <si>
    <t>Zásyp jam, šachet rýh nebo kolem objektů sypaninou se zhutněním</t>
  </si>
  <si>
    <t>1733049015</t>
  </si>
  <si>
    <t>Zásyp sypaninou z jakékoliv horniny  s uložením výkopku ve vrstvách se zhutněním jam, šachet, rýh nebo kolem objektů v těchto vykopávkách</t>
  </si>
  <si>
    <t>"po vybourání základů"2,43</t>
  </si>
  <si>
    <t>-590109895</t>
  </si>
  <si>
    <t>"základové pasy"(1,8+(2,55-0,3))*2*0,3*1,0</t>
  </si>
  <si>
    <t>962032231</t>
  </si>
  <si>
    <t>Bourání zdiva z cihel pálených nebo vápenopískových na MV nebo MVC přes 1 m3</t>
  </si>
  <si>
    <t>-1133358993</t>
  </si>
  <si>
    <t>Bourání zdiva nadzákladového z cihel nebo tvárnic  z cihel pálených nebo vápenopískových, na maltu vápennou nebo vápenocementovou, objemu přes 1 m3</t>
  </si>
  <si>
    <t>"stěny"(1,8+(2,55-0,3))*2*0,3*2,8-1,5*1,97*0,3</t>
  </si>
  <si>
    <t>965042121</t>
  </si>
  <si>
    <t>Bourání podkladů pod dlažby nebo mazanin betonových nebo z litého asfaltu tl do 100 mm pl do 1 m2</t>
  </si>
  <si>
    <t>-1711541352</t>
  </si>
  <si>
    <t>Bourání mazanin betonových nebo z litého asfaltu tl. do 100 mm, plochy do 1 m2</t>
  </si>
  <si>
    <t>1,95*1,2*0,2</t>
  </si>
  <si>
    <t>968072456</t>
  </si>
  <si>
    <t>Vybourání kovových dveřních zárubní pl přes 2 m2</t>
  </si>
  <si>
    <t>1869015654</t>
  </si>
  <si>
    <t>Vybourání kovových rámů oken s křídly, dveřních zárubní, vrat, stěn, ostění nebo obkladů  dveřních zárubní, plochy přes 2 m2</t>
  </si>
  <si>
    <t>1,5*1,97</t>
  </si>
  <si>
    <t>968072558</t>
  </si>
  <si>
    <t>Vybourání kovových vrat pl do 5 m2</t>
  </si>
  <si>
    <t>1614054204</t>
  </si>
  <si>
    <t>Vybourání kovových rámů oken s křídly, dveřních zárubní, vrat, stěn, ostění nebo obkladů  vrat, mimo posuvných a skládacích, plochy do 5 m2</t>
  </si>
  <si>
    <t>997013501</t>
  </si>
  <si>
    <t>Odvoz suti a vybouraných hmot na skládku nebo meziskládku do 1 km se složením</t>
  </si>
  <si>
    <t>-2075693680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</si>
  <si>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</si>
  <si>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</si>
  <si>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</si>
  <si>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-1313888386</t>
  </si>
  <si>
    <t>Odvoz suti a vybouraných hmot na skládku nebo meziskládku  se složením, na vzdálenost Příplatek k ceně za každý další i započatý 1 km přes 1 km</t>
  </si>
  <si>
    <t>16,905*19 'Přepočtené koeficientem množství</t>
  </si>
  <si>
    <t>-129879195</t>
  </si>
  <si>
    <t>1579059605</t>
  </si>
  <si>
    <t>997013811</t>
  </si>
  <si>
    <t>Poplatek za uložení na skládce (skládkovné) stavebního odpadu dřevěného kód odpadu 170 201</t>
  </si>
  <si>
    <t>-362352250</t>
  </si>
  <si>
    <t>Poplatek za uložení stavebního odpadu na skládce (skládkovné) dřevěného zatříděného do Katalogu odpadů pod kódem 170 201</t>
  </si>
  <si>
    <t>PSV</t>
  </si>
  <si>
    <t>Práce a dodávky PSV</t>
  </si>
  <si>
    <t>762</t>
  </si>
  <si>
    <t>Konstrukce tesařské</t>
  </si>
  <si>
    <t>762331811</t>
  </si>
  <si>
    <t>Demontáž vázaných kcí krovů z hranolů průřezové plochy do 120 cm2</t>
  </si>
  <si>
    <t>175641970</t>
  </si>
  <si>
    <t>Demontáž vázaných konstrukcí krovů sklonu do 60°  z hranolů, hranolků, fošen, průřezové plochy do 120 cm2</t>
  </si>
  <si>
    <t>2,0*4</t>
  </si>
  <si>
    <t>762341811</t>
  </si>
  <si>
    <t>Demontáž bednění střech z prken</t>
  </si>
  <si>
    <t>-920049914</t>
  </si>
  <si>
    <t>Demontáž bednění a laťování  bednění střech rovných, obloukových, sklonu do 60° se všemi nadstřešními konstrukcemi z prken hrubých, hoblovaných tl. do 32 mm</t>
  </si>
  <si>
    <t>2,0*(2,55-0,3)</t>
  </si>
  <si>
    <t>764</t>
  </si>
  <si>
    <t>Konstrukce klempířské</t>
  </si>
  <si>
    <t>764001821</t>
  </si>
  <si>
    <t>Demontáž krytiny ze svitků nebo tabulí do suti</t>
  </si>
  <si>
    <t>-1105396481</t>
  </si>
  <si>
    <t>Demontáž klempířských konstrukcí krytiny ze svitků nebo tabulí do suti</t>
  </si>
  <si>
    <t>násyp</t>
  </si>
  <si>
    <t>142</t>
  </si>
  <si>
    <t>akt_zona</t>
  </si>
  <si>
    <t>814</t>
  </si>
  <si>
    <t>zemni_kraj</t>
  </si>
  <si>
    <t>vykop</t>
  </si>
  <si>
    <t>1624</t>
  </si>
  <si>
    <t>vykopavky_zemnik</t>
  </si>
  <si>
    <t>1034,95</t>
  </si>
  <si>
    <t>2658,95</t>
  </si>
  <si>
    <t>SO101 - Propojka Krnovská - Žižkova</t>
  </si>
  <si>
    <t>SO101 - R1 - Propojka Krnovská - Žižkova</t>
  </si>
  <si>
    <t xml:space="preserve">    2 - Zakládání</t>
  </si>
  <si>
    <t xml:space="preserve">    5 - Komunikace pozemní</t>
  </si>
  <si>
    <t xml:space="preserve">    8 - Trubní vedení</t>
  </si>
  <si>
    <t xml:space="preserve">    998 - Přesun hmot</t>
  </si>
  <si>
    <t xml:space="preserve">    742 - Elektroinstalace - slaboproud</t>
  </si>
  <si>
    <t>122101103</t>
  </si>
  <si>
    <t>Odkopávky a prokopávky nezapažené v hornině tř. 1 a 2 objem do 5000 m3</t>
  </si>
  <si>
    <t>699362258</t>
  </si>
  <si>
    <t>Odkopávky a prokopávky nezapažené  s přehozením výkopku na vzdálenost do 3 m nebo s naložením na dopravní prostředek v horninách tř. 1 a 2 přes 1 000 do 5 000 m3</t>
  </si>
  <si>
    <t>"výkop" 1429+195</t>
  </si>
  <si>
    <t>122101403</t>
  </si>
  <si>
    <t>Vykopávky v zemníku na suchu v hornině tř. 1 a 2 objem do 5000 m3</t>
  </si>
  <si>
    <t>1870645015</t>
  </si>
  <si>
    <t>Vykopávky v zemnících na suchu  s přehozením výkopku na vzdálenost do 3 m nebo s naložením na dopravní prostředek v horninách tř. 1 a 2 přes 1 000 do 5 000 m3</t>
  </si>
  <si>
    <t>"násyp" 142</t>
  </si>
  <si>
    <t>"aktivní zóna" 814</t>
  </si>
  <si>
    <t>"zemní krajnice" 20</t>
  </si>
  <si>
    <t>ohumusovani</t>
  </si>
  <si>
    <t>"ohumusování" (140+253)*0,15</t>
  </si>
  <si>
    <t>-928287529</t>
  </si>
  <si>
    <t>"odvoz výkopu na skládku" vykop</t>
  </si>
  <si>
    <t>"dovoz materiálu na stavbu" vykopavky_zemnik</t>
  </si>
  <si>
    <t>-285903465</t>
  </si>
  <si>
    <t>171101103</t>
  </si>
  <si>
    <t>Uložení sypaniny z hornin soudržných do násypů zhutněných do 100 % PS</t>
  </si>
  <si>
    <t>-1525749062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</si>
  <si>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přes 96 do 100 % PS</t>
  </si>
  <si>
    <t>M</t>
  </si>
  <si>
    <t>583440039R</t>
  </si>
  <si>
    <t>Materiál vhodný do násypů</t>
  </si>
  <si>
    <t>1958484132</t>
  </si>
  <si>
    <t>484016360</t>
  </si>
  <si>
    <t>171101111</t>
  </si>
  <si>
    <t>Uložení sypaniny z hornin nesoudržných sypkých s vlhkostí l(d) 0,9 v aktivní zóně</t>
  </si>
  <si>
    <t>1984864459</t>
  </si>
  <si>
    <t>Uložení sypaniny do násypů  s rozprostřením sypaniny ve vrstvách a s hrubým urovnáním zhutněných s uzavřením povrchu násypu z hornin nesoudržných sypkých s relativní ulehlostí I(d) 0,9 nebo v aktivní zóně</t>
  </si>
  <si>
    <t>583440030R</t>
  </si>
  <si>
    <t>Materiál vhodný do aktivní zóny</t>
  </si>
  <si>
    <t>531551112</t>
  </si>
  <si>
    <t>-1696043210</t>
  </si>
  <si>
    <t>vykop*2,1</t>
  </si>
  <si>
    <t>181102302</t>
  </si>
  <si>
    <t>Úprava pláně v zářezech se zhutněním</t>
  </si>
  <si>
    <t>237215601</t>
  </si>
  <si>
    <t>Úprava pláně na stavbách dálnic strojně v zářezech mimo skalních se zhutněním</t>
  </si>
  <si>
    <t>1852</t>
  </si>
  <si>
    <t>181301102</t>
  </si>
  <si>
    <t>Rozprostření ornice tl vrstvy do 150 mm pl do 500 m2 v rovině nebo ve svahu do 1:5</t>
  </si>
  <si>
    <t>540795083</t>
  </si>
  <si>
    <t>Rozprostření a urovnání ornice v rovině nebo ve svahu sklonu do 1:5 při souvislé ploše do 500 m2, tl. vrstvy přes 100 do 150 mm</t>
  </si>
  <si>
    <t>253</t>
  </si>
  <si>
    <t>182301122</t>
  </si>
  <si>
    <t>Rozprostření ornice pl do 500 m2 ve svahu přes 1:5 tl vrstvy do 150 mm</t>
  </si>
  <si>
    <t>100373188</t>
  </si>
  <si>
    <t>Rozprostření a urovnání ornice ve svahu sklonu přes 1:5 při souvislé ploše do 500 m2, tl. vrstvy přes 100 do 150 mm</t>
  </si>
  <si>
    <t>140</t>
  </si>
  <si>
    <t>Zakládání</t>
  </si>
  <si>
    <t>211511111R</t>
  </si>
  <si>
    <t>Sanační vrstvy z kameniva</t>
  </si>
  <si>
    <t>76559473</t>
  </si>
  <si>
    <t>Úprava podloží  z dovezeného lomového kamene fr. 0-125 v tl. 0,5 m, včetně materiálu, dovozu i uložení</t>
  </si>
  <si>
    <t>195</t>
  </si>
  <si>
    <t>211971122</t>
  </si>
  <si>
    <t>Zřízení opláštění žeber nebo trativodů geotextilií v rýze nebo zářezu přes 1:2 š přes 2,5 m</t>
  </si>
  <si>
    <t>461885150</t>
  </si>
  <si>
    <t>Zřízení opláštění výplně z geotextilie odvodňovacích žeber nebo trativodů  v rýze nebo zářezu se stěnami svislými nebo šikmými o sklonu přes 1:2 při rozvinuté šířce opláštění přes 2,5 m</t>
  </si>
  <si>
    <t>"separační geotextilie" 662</t>
  </si>
  <si>
    <t>69311006</t>
  </si>
  <si>
    <t>geotextilie tkaná separační, filtrační, výztužná PP pevnost v tahu 15kN/m</t>
  </si>
  <si>
    <t>-1649004785</t>
  </si>
  <si>
    <t>662</t>
  </si>
  <si>
    <t>212755214R</t>
  </si>
  <si>
    <t xml:space="preserve">Trativody z drenážních trubek plastových flexibilních D 100 mm </t>
  </si>
  <si>
    <t>1319111646</t>
  </si>
  <si>
    <t>Trativody komplet včetně  lože z drenážních trubek  plastových flexibilních D 100 mm</t>
  </si>
  <si>
    <t>245</t>
  </si>
  <si>
    <t>Komunikace pozemní</t>
  </si>
  <si>
    <t>564851111</t>
  </si>
  <si>
    <t>Podklad ze štěrkodrtě ŠD tl 150 mm</t>
  </si>
  <si>
    <t>-257431734</t>
  </si>
  <si>
    <t>Podklad ze štěrkodrti ŠD  s rozprostřením a zhutněním, po zhutnění tl. 150 mm</t>
  </si>
  <si>
    <t>"ŠD TL. 150 mm" 1908</t>
  </si>
  <si>
    <t>564861111</t>
  </si>
  <si>
    <t>Podklad ze štěrkodrtě ŠD tl 200 mm</t>
  </si>
  <si>
    <t>-113162231</t>
  </si>
  <si>
    <t>Podklad ze štěrkodrti ŠD  s rozprostřením a zhutněním, po zhutnění tl. 200 mm</t>
  </si>
  <si>
    <t>"ŠD tl. min. 180 mm" 2099</t>
  </si>
  <si>
    <t>565155121</t>
  </si>
  <si>
    <t>Asfaltový beton vrstva podkladní ACP 16 (obalované kamenivo OKS) tl 70 mm š přes 3 m</t>
  </si>
  <si>
    <t>1881837820</t>
  </si>
  <si>
    <t>Asfaltový beton vrstva podkladní ACP 16 (obalované kamenivo střednězrnné - OKS)  s rozprostřením a zhutněním v pruhu šířky přes 3 m, po zhutnění tl. 70 mm</t>
  </si>
  <si>
    <t>"ACP 16+ tl. 70 mm" 1908</t>
  </si>
  <si>
    <t>569903311</t>
  </si>
  <si>
    <t>Zřízení zemních krajnic se zhutněním</t>
  </si>
  <si>
    <t>-1983099423</t>
  </si>
  <si>
    <t>Zřízení zemních krajnic z hornin jakékoliv třídy  se zhutněním</t>
  </si>
  <si>
    <t>573111112</t>
  </si>
  <si>
    <t>Postřik živičný infiltrační s posypem z asfaltu množství 1 kg/m2</t>
  </si>
  <si>
    <t>-1738296330</t>
  </si>
  <si>
    <t>Postřik infiltrační PI z asfaltu silničního s posypem kamenivem, v množství 1,00 kg/m2</t>
  </si>
  <si>
    <t>"PI-C, 0,8 kg/m2" 1908</t>
  </si>
  <si>
    <t>573211108</t>
  </si>
  <si>
    <t>Postřik živičný spojovací z asfaltu v množství 0,40 kg/m2</t>
  </si>
  <si>
    <t>-2128895565</t>
  </si>
  <si>
    <t>Postřik spojovací PS bez posypu kamenivem z asfaltu silničního, v množství 0,40 kg/m2</t>
  </si>
  <si>
    <t>"PS-C, 0,35 kg/m2" 2*1908</t>
  </si>
  <si>
    <t>577134121</t>
  </si>
  <si>
    <t>Asfaltový beton vrstva obrusná ACO 11 (ABS) tř. I tl 40 mm š přes 3 m z nemodifikovaného asfaltu</t>
  </si>
  <si>
    <t>813677527</t>
  </si>
  <si>
    <t>Asfaltový beton vrstva obrusná ACO 11 (ABS)  s rozprostřením a se zhutněním z nemodifikovaného asfaltu v pruhu šířky přes 3 m tř. I, po zhutnění tl. 40 mm</t>
  </si>
  <si>
    <t>"ACO11 tl. 40 mm" 1908</t>
  </si>
  <si>
    <t>577155122</t>
  </si>
  <si>
    <t>Asfaltový beton vrstva ložní ACL 16 (ABH) tl 60 mm š přes 3 m z nemodifikovaného asfaltu</t>
  </si>
  <si>
    <t>-1976144307</t>
  </si>
  <si>
    <t>Asfaltový beton vrstva ložní ACL 16 (ABH)  s rozprostřením a zhutněním z nemodifikovaného asfaltu v pruhu šířky přes 3 m, po zhutnění tl. 60 mm</t>
  </si>
  <si>
    <t>"ACL 16+ tl. 60 mm" 1908</t>
  </si>
  <si>
    <t>599141111</t>
  </si>
  <si>
    <t>Vyplnění spár mezi silničními dílci živičnou zálivkou</t>
  </si>
  <si>
    <t>-162958745</t>
  </si>
  <si>
    <t>Vyplnění spár mezi silničními dílci jakékoliv tloušťky  živičnou zálivkou</t>
  </si>
  <si>
    <t>"podélne spáry - podél žul. dvouřádku" 2*240</t>
  </si>
  <si>
    <t>"příčné spáry v napojení na stáv. vozovku" 7+6,2+6,5</t>
  </si>
  <si>
    <t>Trubní vedení</t>
  </si>
  <si>
    <t>899914111R</t>
  </si>
  <si>
    <t>Montáž dělené plastové chráničky DN 160</t>
  </si>
  <si>
    <t>1897540804</t>
  </si>
  <si>
    <t xml:space="preserve">Montáž plastové chráničky v otevřeném výkopu </t>
  </si>
  <si>
    <t>28613650R</t>
  </si>
  <si>
    <t>Dělená PE chránička DN 160</t>
  </si>
  <si>
    <t>-1469786621</t>
  </si>
  <si>
    <t>916111113</t>
  </si>
  <si>
    <t>Osazení obruby z velkých kostek s boční opěrou do lože z betonu prostého</t>
  </si>
  <si>
    <t>1157665123</t>
  </si>
  <si>
    <t>Osazení silniční obruby z dlažebních kostek v jedné řadě  s ložem tl. přes 50 do 100 mm, s vyplněním a zatřením spár cementovou maltou z velkých kostek s boční opěrou z betonu prostého tř. C 12/15, do lože z betonu prostého téže značky</t>
  </si>
  <si>
    <t>"dvouřádek ze žul. kostek" 2*579</t>
  </si>
  <si>
    <t>58381008R</t>
  </si>
  <si>
    <t>kostka dlažební žula 100/100</t>
  </si>
  <si>
    <t>4516890</t>
  </si>
  <si>
    <t>579*0,2</t>
  </si>
  <si>
    <t>31</t>
  </si>
  <si>
    <t>916241213</t>
  </si>
  <si>
    <t>Osazení obrubníku kamenného stojatého s boční opěrou do lože z betonu prostého</t>
  </si>
  <si>
    <t>-164684335</t>
  </si>
  <si>
    <t>Osazení obrubníku kamenného se zřízením lože, s vyplněním a zatřením spár cementovou maltou stojatého s boční opěrou z betonu prostého, do lože z betonu prostého</t>
  </si>
  <si>
    <t>"atypiský kam. obrubník 15-25" 579</t>
  </si>
  <si>
    <t>32</t>
  </si>
  <si>
    <t>58380007R</t>
  </si>
  <si>
    <t>atypický obrubník kamenný 150x250mm</t>
  </si>
  <si>
    <t>225075989</t>
  </si>
  <si>
    <t>Poznámka k položce:
Hmotnost: 104 kg/bm</t>
  </si>
  <si>
    <t>579</t>
  </si>
  <si>
    <t>998</t>
  </si>
  <si>
    <t>Přesun hmot</t>
  </si>
  <si>
    <t>33</t>
  </si>
  <si>
    <t>998225111</t>
  </si>
  <si>
    <t>Přesun hmot pro pozemní komunikace s krytem z kamene, monolitickým betonovým nebo živičným</t>
  </si>
  <si>
    <t>-1750612881</t>
  </si>
  <si>
    <t>Přesun hmot pro komunikace s krytem z kameniva, monolitickým betonovým nebo živičným  dopravní vzdálenost do 200 m jakékoliv délky objektu</t>
  </si>
  <si>
    <t>742</t>
  </si>
  <si>
    <t>Elektroinstalace - slaboproud</t>
  </si>
  <si>
    <t>34</t>
  </si>
  <si>
    <t>742110021R</t>
  </si>
  <si>
    <t>Montáž chráničky PE DN 110</t>
  </si>
  <si>
    <t>-1900821763</t>
  </si>
  <si>
    <t>35</t>
  </si>
  <si>
    <t>34571064R</t>
  </si>
  <si>
    <t>Chránička PE DN 110</t>
  </si>
  <si>
    <t>-146065019</t>
  </si>
  <si>
    <t>1,04</t>
  </si>
  <si>
    <t>SO101 - R2 - Definitivní dopravní značení</t>
  </si>
  <si>
    <t>122101101</t>
  </si>
  <si>
    <t>Odkopávky a prokopávky nezapažené v hornině tř. 1 a 2 objem do 100 m3</t>
  </si>
  <si>
    <t>-101520032</t>
  </si>
  <si>
    <t>Odkopávky a prokopávky nezapažené  s přehozením výkopku na vzdálenost do 3 m nebo s naložením na dopravní prostředek v horninách tř. 1 a 2 do 100 m3</t>
  </si>
  <si>
    <t>"výkop pro patky" 13*0,08</t>
  </si>
  <si>
    <t>1647016733</t>
  </si>
  <si>
    <t>2034548420</t>
  </si>
  <si>
    <t>vykop*10</t>
  </si>
  <si>
    <t>1106900679</t>
  </si>
  <si>
    <t>-1221789015</t>
  </si>
  <si>
    <t>912211111</t>
  </si>
  <si>
    <t>Montáž směrového sloupku silničního plastového prosté uložení bez betonového základu</t>
  </si>
  <si>
    <t>480648785</t>
  </si>
  <si>
    <t>Montáž směrového sloupku  plastového s odrazkou prostým uložením bez betonového základu silničního</t>
  </si>
  <si>
    <t>"červené sloupky Z11g" 6</t>
  </si>
  <si>
    <t>40445162R</t>
  </si>
  <si>
    <t>sloupek směrový silniční plastový Z11g</t>
  </si>
  <si>
    <t>-1850350153</t>
  </si>
  <si>
    <t>914111111</t>
  </si>
  <si>
    <t>Montáž svislé dopravní značky do velikosti 1 m2 objímkami na sloupek nebo konzolu</t>
  </si>
  <si>
    <t>-1723067911</t>
  </si>
  <si>
    <t>Montáž svislé dopravní značky základní  velikosti do 1 m2 objímkami na sloupky nebo konzoly</t>
  </si>
  <si>
    <t>40444000R</t>
  </si>
  <si>
    <t>značka dopravní svislá výstražná A1-A30 P1,P4</t>
  </si>
  <si>
    <t>-406237740</t>
  </si>
  <si>
    <t>značka dopravní svislá výstražná
svislé dopravní značení provedeno v reflexním hliníkovém provedení typu Araplast (DZ AL-NK, fólie Nipon, základní velikost, AL rám, uchycení NK se čtyřhrannou čtyř šroubovou AL patkou, šrouby budou doplněny plastovými krytkami</t>
  </si>
  <si>
    <t>"A4"1</t>
  </si>
  <si>
    <t>"A6a"1</t>
  </si>
  <si>
    <t>"P4"1</t>
  </si>
  <si>
    <t>40444230R</t>
  </si>
  <si>
    <t>značka dopravní svislá 500x500mm</t>
  </si>
  <si>
    <t>-359289408</t>
  </si>
  <si>
    <t>značka dopravní svislá 500x500mm
svislé dopravní značení provedeno v reflexním hliníkovém provedení typu Araplast (DZ AL-NK, fólie Nipon, základní velikost, AL rám, uchycení NK se čtyřhrannou čtyř šroubovou AL patkou, šrouby budou doplněny plastovými krytkami</t>
  </si>
  <si>
    <t>"P2"2</t>
  </si>
  <si>
    <t>"P3"1</t>
  </si>
  <si>
    <t>"IP6"2</t>
  </si>
  <si>
    <t>"E2B"3</t>
  </si>
  <si>
    <t>40444110R</t>
  </si>
  <si>
    <t xml:space="preserve">značka dopravní svislá zákazová B </t>
  </si>
  <si>
    <t>-535525205</t>
  </si>
  <si>
    <t>značka dopravní svislá zákazová B FeZn JAC 700mm
svislé dopravní značení provedeno v reflexním hliníkovém provedení typu Araplast (DZ AL-NK, fólie Nipon, základní velikost, AL rám, uchycení NK se čtyřhrannou čtyř šroubovou AL patkou, šrouby budou doplněny plastovými krytkami</t>
  </si>
  <si>
    <t>"B20a"3</t>
  </si>
  <si>
    <t>"B24a"1</t>
  </si>
  <si>
    <t>"B24b"1</t>
  </si>
  <si>
    <t>40444270R</t>
  </si>
  <si>
    <t>značka dopravní svislá 1000x1500mm</t>
  </si>
  <si>
    <t>1218089732</t>
  </si>
  <si>
    <t>značka dopravní svislá FeZn NK 1000x1500mm
svislé dopravní značení provedeno v reflexním hliníkovém provedení typu Araplast (DZ AL-NK, fólie Nipon, základní velikost, AL rám, uchycení NK se čtyřhrannou čtyř šroubovou AL patkou, šrouby budou doplněny plastovými krytkami</t>
  </si>
  <si>
    <t>"IP22"2</t>
  </si>
  <si>
    <t>914211111R</t>
  </si>
  <si>
    <t>Úprava velkoplošné značky</t>
  </si>
  <si>
    <t>-632234476</t>
  </si>
  <si>
    <t>Kompletní úprava stávající velkoplošné značky</t>
  </si>
  <si>
    <t>914511112</t>
  </si>
  <si>
    <t>Montáž sloupku dopravních značek délky do 3,5 m s betonovým základem a patkou</t>
  </si>
  <si>
    <t>-1792479984</t>
  </si>
  <si>
    <t>Montáž sloupku dopravních značek  délky do 3,5 m do hliníkové patky</t>
  </si>
  <si>
    <t>40445230R</t>
  </si>
  <si>
    <t xml:space="preserve">sloupek pro dopravní značku </t>
  </si>
  <si>
    <t>1012276875</t>
  </si>
  <si>
    <t>sloupek pro dopravní značku 
svislé dopravní značení provedeno v reflexním hliníkovém provedení typu Araplast (DZ AL-NK, fólie Nipon, základní velikost, AL rám, uchycení NK se čtyřhrannou čtyř šroubovou AL patkou, šrouby budou doplněny plastovými krytkami</t>
  </si>
  <si>
    <t>915211112</t>
  </si>
  <si>
    <t>Vodorovné dopravní značení dělící čáry souvislé š 125 mm retroreflexní bílý plast</t>
  </si>
  <si>
    <t>318278508</t>
  </si>
  <si>
    <t>Vodorovné dopravní značení stříkaným plastem  dělící čára šířky 125 mm souvislá bílá retroreflexní</t>
  </si>
  <si>
    <t>"V1a (0,125)"67</t>
  </si>
  <si>
    <t>915211122</t>
  </si>
  <si>
    <t>Vodorovné dopravní značení dělící čáry přerušované š 125 mm retroreflexní bílý plast</t>
  </si>
  <si>
    <t>1500982646</t>
  </si>
  <si>
    <t>Vodorovné dopravní značení stříkaným plastem  dělící čára šířky 125 mm přerušovaná bílá retroreflexní</t>
  </si>
  <si>
    <t>"V2b (3/1,5/0,125)"226</t>
  </si>
  <si>
    <t>915221112</t>
  </si>
  <si>
    <t>Vodorovné dopravní značení vodící čáry souvislé š 250 mm retroreflexní bílý plast</t>
  </si>
  <si>
    <t>-1246057657</t>
  </si>
  <si>
    <t>Vodorovné dopravní značení stříkaným plastem  vodící čára bílá šířky 250 mm souvislá retroreflexní</t>
  </si>
  <si>
    <t>"V4 (0,25)"534</t>
  </si>
  <si>
    <t>915221122</t>
  </si>
  <si>
    <t>Vodorovné dopravní značení vodící čáry přerušované š 250 mm retroreflexní bílý plast</t>
  </si>
  <si>
    <t>329423290</t>
  </si>
  <si>
    <t>Vodorovné dopravní značení stříkaným plastem  vodící čára bílá šířky 250 mm přerušovaná retroreflexní</t>
  </si>
  <si>
    <t>"V2b (1,5/1,5/0,25)"18</t>
  </si>
  <si>
    <t>915231112</t>
  </si>
  <si>
    <t>Vodorovné dopravní značení přechody pro chodce, šipky, symboly retroreflexní bílý plast</t>
  </si>
  <si>
    <t>-1472518434</t>
  </si>
  <si>
    <t>Vodorovné dopravní značení stříkaným plastem  přechody pro chodce, šipky, symboly nápisy bílé retroreflexní</t>
  </si>
  <si>
    <t>"V7a"12</t>
  </si>
  <si>
    <t>915611111</t>
  </si>
  <si>
    <t>Předznačení vodorovného liniového značení</t>
  </si>
  <si>
    <t>-993009755</t>
  </si>
  <si>
    <t>Předznačení pro vodorovné značení  stříkané barvou nebo prováděné z nátěrových hmot liniové dělicí čáry, vodicí proužky</t>
  </si>
  <si>
    <t>67+534+226+18</t>
  </si>
  <si>
    <t>915621111</t>
  </si>
  <si>
    <t>Předznačení vodorovného plošného značení</t>
  </si>
  <si>
    <t>-1404822809</t>
  </si>
  <si>
    <t>Předznačení pro vodorovné značení  stříkané barvou nebo prováděné z nátěrových hmot plošné šipky, symboly, nápisy</t>
  </si>
  <si>
    <t>966006132R</t>
  </si>
  <si>
    <t>Odstranění značek dopravních nebo orientačních se sloupky s betonovými patkami</t>
  </si>
  <si>
    <t>-1747970969</t>
  </si>
  <si>
    <t>Odstranění dopravních nebo orientačních značek se sloupkem  s uložením hmot na vzdálenost do 20 m nebo s naložením na dopravní prostředek, se zásypem jam a jeho zhutněním s betonovou patkou</t>
  </si>
  <si>
    <t>966006211R</t>
  </si>
  <si>
    <t>Odstranění svislých dopravních značek ze sloupů, sloupků nebo konzol</t>
  </si>
  <si>
    <t>569005591</t>
  </si>
  <si>
    <t>Odstranění (demontáž) svislých dopravních značek  s odklizením materiálu na skládku na vzdálenost do 20 m nebo s naložením na dopravní prostředek ze sloupů, sloupků nebo konzol</t>
  </si>
  <si>
    <t>-500038944</t>
  </si>
  <si>
    <t>691,65</t>
  </si>
  <si>
    <t>517</t>
  </si>
  <si>
    <t>vykop_zemnik</t>
  </si>
  <si>
    <t>174,65</t>
  </si>
  <si>
    <t>zem_kraj</t>
  </si>
  <si>
    <t>nasyp</t>
  </si>
  <si>
    <t>114</t>
  </si>
  <si>
    <t>SO102 - Stezka pro chodce a cyklisty</t>
  </si>
  <si>
    <t>122101102</t>
  </si>
  <si>
    <t>Odkopávky a prokopávky nezapažené v hornině tř. 1 a 2 objem do 1000 m3</t>
  </si>
  <si>
    <t>-1661451728</t>
  </si>
  <si>
    <t>Odkopávky a prokopávky nezapažené  s přehozením výkopku na vzdálenost do 3 m nebo s naložením na dopravní prostředek v horninách tř. 1 a 2 přes 100 do 1 000 m3</t>
  </si>
  <si>
    <t>"výkop" 517</t>
  </si>
  <si>
    <t>122101402</t>
  </si>
  <si>
    <t>Vykopávky v zemníku na suchu v hornině tř. 1 a 2 objem do 1000 m3</t>
  </si>
  <si>
    <t>-1643489447</t>
  </si>
  <si>
    <t>Vykopávky v zemnících na suchu  s přehozením výkopku na vzdálenost do 3 m nebo s naložením na dopravní prostředek v horninách tř. 1 a 2 přes 100 do 1 000 m3</t>
  </si>
  <si>
    <t>"násyp" 114</t>
  </si>
  <si>
    <t>"zemní krajnice" 5</t>
  </si>
  <si>
    <t>"ohumusování" (272+99)*0,15</t>
  </si>
  <si>
    <t>1183896492</t>
  </si>
  <si>
    <t>"dovoz materiálu na stavbu" vykop_zemnik</t>
  </si>
  <si>
    <t>-836490091</t>
  </si>
  <si>
    <t>-2033636851</t>
  </si>
  <si>
    <t>249146757</t>
  </si>
  <si>
    <t>-683972782</t>
  </si>
  <si>
    <t>-1119426519</t>
  </si>
  <si>
    <t>-2070510380</t>
  </si>
  <si>
    <t>698</t>
  </si>
  <si>
    <t>60572471</t>
  </si>
  <si>
    <t>99</t>
  </si>
  <si>
    <t>449215803</t>
  </si>
  <si>
    <t>272</t>
  </si>
  <si>
    <t>564851112</t>
  </si>
  <si>
    <t>Podklad ze štěrkodrtě ŠD tl 160 mm</t>
  </si>
  <si>
    <t>25843738</t>
  </si>
  <si>
    <t>Podklad ze štěrkodrti ŠD  s rozprostřením a zhutněním, po zhutnění tl. 160 mm</t>
  </si>
  <si>
    <t>"ŠD tl. min. 150 mm" 746+20</t>
  </si>
  <si>
    <t>-67617309</t>
  </si>
  <si>
    <t>596811120</t>
  </si>
  <si>
    <t>Kladení betonové dlažby komunikací pro pěší do lože z kameniva vel do 0,09 m2 plochy do 50 m2</t>
  </si>
  <si>
    <t>920255444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</si>
  <si>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</si>
  <si>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"reliéfní dlažba" 20</t>
  </si>
  <si>
    <t>59245006</t>
  </si>
  <si>
    <t>dlažba skladebná betonová pro nevidomé 200x100x60mm barevná</t>
  </si>
  <si>
    <t>878505466</t>
  </si>
  <si>
    <t>596811223</t>
  </si>
  <si>
    <t>Kladení betonové dlažby komunikací pro pěší do lože z kameniva vel do 0,25 m2 plochy přes 300 m2</t>
  </si>
  <si>
    <t>-1225790292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</si>
  <si>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300 m2</t>
  </si>
  <si>
    <t>"betonová dlažba 40/40 do lože tl. 30 mm (HDK 4-5)" 746</t>
  </si>
  <si>
    <t>59245320R</t>
  </si>
  <si>
    <t xml:space="preserve">dlažba plošná betonová 400x400x50mm </t>
  </si>
  <si>
    <t>1256025006</t>
  </si>
  <si>
    <t>dlažba plošná betonová 400x400x45mm přírodní</t>
  </si>
  <si>
    <t>"betonová dlažba 40/40 tryskaná do lože tl. 30 mm (HDK 4-5)" 746</t>
  </si>
  <si>
    <t>916231213</t>
  </si>
  <si>
    <t>Osazení chodníkového obrubníku betonového stojatého s boční opěrou do lože z betonu prostého</t>
  </si>
  <si>
    <t>-2037205090</t>
  </si>
  <si>
    <t>Osazení chodníkového obrubníku betonového se zřízením lože, s vyplněním a zatřením spár cementovou maltou stojatého s boční opěrou z betonu prostého, do lože z betonu prostého</t>
  </si>
  <si>
    <t>346</t>
  </si>
  <si>
    <t>59217018</t>
  </si>
  <si>
    <t>obrubník betonový chodníkový 1000x80x200mm</t>
  </si>
  <si>
    <t>953076476</t>
  </si>
  <si>
    <t>998223011</t>
  </si>
  <si>
    <t>Přesun hmot pro pozemní komunikace s krytem dlážděným</t>
  </si>
  <si>
    <t>1015976173</t>
  </si>
  <si>
    <t>Přesun hmot pro pozemní komunikace s krytem dlážděným  dopravní vzdálenost do 200 m jakékoliv délky objektu</t>
  </si>
  <si>
    <t>62</t>
  </si>
  <si>
    <t>49,1</t>
  </si>
  <si>
    <t>111,1</t>
  </si>
  <si>
    <t>aktivni_zona</t>
  </si>
  <si>
    <t>45</t>
  </si>
  <si>
    <t>SO103 - Vjezd do areálu Djusu s.r.o.</t>
  </si>
  <si>
    <t>136456677</t>
  </si>
  <si>
    <t>"výkop" 62</t>
  </si>
  <si>
    <t>-1015774831</t>
  </si>
  <si>
    <t>"zemní krajnice" 2</t>
  </si>
  <si>
    <t>"ohumusování" 14*0,15</t>
  </si>
  <si>
    <t>"aktivní zóna" 45</t>
  </si>
  <si>
    <t>377793448</t>
  </si>
  <si>
    <t>-1496692549</t>
  </si>
  <si>
    <t>-1809425939</t>
  </si>
  <si>
    <t>-16583215</t>
  </si>
  <si>
    <t>249215731</t>
  </si>
  <si>
    <t>-624690165</t>
  </si>
  <si>
    <t>232210835</t>
  </si>
  <si>
    <t>100</t>
  </si>
  <si>
    <t>436130391</t>
  </si>
  <si>
    <t>-954258235</t>
  </si>
  <si>
    <t>"ŠD TL. 150 mm" 83</t>
  </si>
  <si>
    <t>1004091096</t>
  </si>
  <si>
    <t>"ŠD tl. min. 180 mm" 100</t>
  </si>
  <si>
    <t>-1977809029</t>
  </si>
  <si>
    <t>"ACP 16+ tl. 70 mm" 83</t>
  </si>
  <si>
    <t>-1508734021</t>
  </si>
  <si>
    <t>-1763618139</t>
  </si>
  <si>
    <t>"PI-C, 0,8 kg/m2" 83</t>
  </si>
  <si>
    <t>-501660643</t>
  </si>
  <si>
    <t>"PS-C, 0,35 kg/m2" 2*83</t>
  </si>
  <si>
    <t>-1874896209</t>
  </si>
  <si>
    <t>"ACO11 tl. 40 mm" 83</t>
  </si>
  <si>
    <t>-945853200</t>
  </si>
  <si>
    <t>"ACL 16+ tl. 60 mm"83</t>
  </si>
  <si>
    <t>904319691</t>
  </si>
  <si>
    <t>"spáry  podél obrub a žul. dvouřádku" 56</t>
  </si>
  <si>
    <t>-877515703</t>
  </si>
  <si>
    <t>"dvouřádek ze žul. kostek" 2*26</t>
  </si>
  <si>
    <t>1064869984</t>
  </si>
  <si>
    <t>1560138625</t>
  </si>
  <si>
    <t>"atypiský kam. obrubník 15-25" 32</t>
  </si>
  <si>
    <t>1213309378</t>
  </si>
  <si>
    <t>359716164</t>
  </si>
  <si>
    <t>145</t>
  </si>
  <si>
    <t>64,9</t>
  </si>
  <si>
    <t>209,9</t>
  </si>
  <si>
    <t>SO104 - Vjezdy do areálu Opavlen s.r.o.</t>
  </si>
  <si>
    <t>645706418</t>
  </si>
  <si>
    <t>"výkop" 145</t>
  </si>
  <si>
    <t>1030734011</t>
  </si>
  <si>
    <t>"ohumusování" 6*0,15</t>
  </si>
  <si>
    <t>"aktivní zóna" 62</t>
  </si>
  <si>
    <t>751229548</t>
  </si>
  <si>
    <t>1409219088</t>
  </si>
  <si>
    <t>1531559907</t>
  </si>
  <si>
    <t>438150380</t>
  </si>
  <si>
    <t>630217128</t>
  </si>
  <si>
    <t>-1379970764</t>
  </si>
  <si>
    <t>981420859</t>
  </si>
  <si>
    <t>143</t>
  </si>
  <si>
    <t>-1415549051</t>
  </si>
  <si>
    <t>1974771449</t>
  </si>
  <si>
    <t>"ŠD TL. 150 mm" 119</t>
  </si>
  <si>
    <t>1752827530</t>
  </si>
  <si>
    <t>"ŠD tl. min. 180 mm" 143</t>
  </si>
  <si>
    <t>2070671801</t>
  </si>
  <si>
    <t>"ACP 16+ tl. 70 mm" 119</t>
  </si>
  <si>
    <t>2097833398</t>
  </si>
  <si>
    <t>1851380682</t>
  </si>
  <si>
    <t>"PI-C, 0,8 kg/m2" 119</t>
  </si>
  <si>
    <t>2037625576</t>
  </si>
  <si>
    <t>"PS-C, 0,35 kg/m2" 2*119</t>
  </si>
  <si>
    <t>-92185432</t>
  </si>
  <si>
    <t>"ACO11 tl. 40 mm" 119</t>
  </si>
  <si>
    <t>1696549448</t>
  </si>
  <si>
    <t>"ACL 16+ tl. 60 mm"119</t>
  </si>
  <si>
    <t>944356318</t>
  </si>
  <si>
    <t>"spáry  podél obrub a žul. dvouřádku" 49+35</t>
  </si>
  <si>
    <t>899912798</t>
  </si>
  <si>
    <t>"dvouřádek ze žul. kostek" 2*23</t>
  </si>
  <si>
    <t>-146163808</t>
  </si>
  <si>
    <t>297410363</t>
  </si>
  <si>
    <t>"atypiský kam. obrubník 15-25" 30</t>
  </si>
  <si>
    <t>872171089</t>
  </si>
  <si>
    <t>-1248360987</t>
  </si>
  <si>
    <t>SO301 - Dešťová kanalizace</t>
  </si>
  <si>
    <t xml:space="preserve">    4 - Vodorovné konstrukce</t>
  </si>
  <si>
    <t>121101102</t>
  </si>
  <si>
    <t>Sejmutí ornice s přemístěním na vzdálenost do 100 m</t>
  </si>
  <si>
    <t>-1661935994</t>
  </si>
  <si>
    <t>Sejmutí ornice nebo lesní půdy  s vodorovným přemístěním na hromady v místě upotřebení nebo na dočasné či trvalé skládky se složením, na vzdálenost přes 50 do 100 m</t>
  </si>
  <si>
    <t>(99,000-16,500)*1,400*0,15 "stoka D1-DN500"</t>
  </si>
  <si>
    <t>70,000*1,300*0,15 "stoka D1-DN250"</t>
  </si>
  <si>
    <t>40,800*1,300*0,15 "stoka D2-DN250"</t>
  </si>
  <si>
    <t>113107531</t>
  </si>
  <si>
    <t>Odstranění podkladu z betonu prostého tl 150 mm při překopech strojně pl přes 15 m2</t>
  </si>
  <si>
    <t>-817643870</t>
  </si>
  <si>
    <t>Odstranění podkladů nebo krytů při překopech inženýrských sítí s přemístěním hmot na skládku ve vzdálenosti do 3 m nebo s naložením na dopravní prostředek strojně plochy jednotlivě přes 15 m2 z betonu prostého, o tl. vrstvy přes 100 do 150 mm</t>
  </si>
  <si>
    <t xml:space="preserve">Poznámka k položce:
odstranění betonové plochy
</t>
  </si>
  <si>
    <t>16,900*(1,400+0,400) "stoka D1-přesah 200 mm na každou stranu výkopu</t>
  </si>
  <si>
    <t>919735122</t>
  </si>
  <si>
    <t>Řezání stávajícího betonového krytu hl do 100 mm</t>
  </si>
  <si>
    <t>-1254347807</t>
  </si>
  <si>
    <t>Řezání stávajícího betonového krytu nebo podkladu  hloubky přes 50 do 100 mm</t>
  </si>
  <si>
    <t>(16,900+0,400)*2+(1,400+0,400)*2 "stoka D1-přesah 200 mm na každou stranu výkopu</t>
  </si>
  <si>
    <t>113154124</t>
  </si>
  <si>
    <t>Frézování živičného krytu tl 100 mm pruh š 1 m pl do 500 m2 bez překážek v trase</t>
  </si>
  <si>
    <t>1945134143</t>
  </si>
  <si>
    <t>Frézování živičného podkladu nebo krytu  s naložením na dopravní prostředek plochy do 500 m2 bez překážek v trase pruhu šířky přes 0,5 m do 1 m, tloušťky vrstvy 100 mm</t>
  </si>
  <si>
    <t>26,300*(1,300+0,600) "stoka D2, přesah 300 mm na kařdou stranu výkopu</t>
  </si>
  <si>
    <t>113107542</t>
  </si>
  <si>
    <t>Odstranění podkladu živičných tl 100 mm při překopech strojně pl přes 15 m2</t>
  </si>
  <si>
    <t>1289344454</t>
  </si>
  <si>
    <t>Odstranění podkladů nebo krytů při překopech inženýrských sítí s přemístěním hmot na skládku ve vzdálenosti do 3 m nebo s naložením na dopravní prostředek strojně plochy jednotlivě přes 15 m2 živičných, o tl. vrstvy přes 50 do 100 mm</t>
  </si>
  <si>
    <t>26,300*(1,300+0,300) "stoka D2, přesah 150 mm na kařdou stranu výkopu</t>
  </si>
  <si>
    <t>113107522</t>
  </si>
  <si>
    <t>Odstranění podkladu z kameniva drceného tl 200 mm při překopech strojně pl přes 15 m2</t>
  </si>
  <si>
    <t>-1284940966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</si>
  <si>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100 do 200 mm</t>
  </si>
  <si>
    <t>16,900*1,400 "stoka D1</t>
  </si>
  <si>
    <t>26,300*1,300*2"stoka D2</t>
  </si>
  <si>
    <t>120001101</t>
  </si>
  <si>
    <t>Příplatek za ztížení odkopávky nebo prokkopávky v blízkosti inženýrských sítí</t>
  </si>
  <si>
    <t>2029479765</t>
  </si>
  <si>
    <t>Příplatek k cenám vykopávek za ztížení vykopávky  v blízkosti inženýrských sítí nebo výbušnin v horninách jakékoliv třídy</t>
  </si>
  <si>
    <t>3,000 "3 křížení, 1 m3 na 1 křížení</t>
  </si>
  <si>
    <t>132201202</t>
  </si>
  <si>
    <t>Hloubení rýh š do 2000 mm v hornině tř. 3 objemu do 1000 m3</t>
  </si>
  <si>
    <t>-801148126</t>
  </si>
  <si>
    <t>Hloubení zapažených i nezapažených rýh šířky přes 600 do 2 000 mm  s urovnáním dna do předepsaného profilu a spádu v hornině tř. 3 přes 100 do 1 000 m3</t>
  </si>
  <si>
    <t>Poznámka k položce:
1/2 výkopu uvažováno v hornině tř.3, 1/2 výkopu v tř.4</t>
  </si>
  <si>
    <t>((63,200-7,500)*1,400*3,000)/2 "stoka D1, DN500</t>
  </si>
  <si>
    <t>((7,500+(99,000-63,200))*1,400*2,500)/2 "stoka D1, DN500</t>
  </si>
  <si>
    <t>(70,000*1,100*1,700)/2 "stoka D1, DN250</t>
  </si>
  <si>
    <t>(1,500*1,500*1,500)/2 "jáma pro zrušení stávajícího propustku</t>
  </si>
  <si>
    <t>(67,100*1,100*1,900)/2 "stoka D2, DN250</t>
  </si>
  <si>
    <t>132201209</t>
  </si>
  <si>
    <t>Příplatek za lepivost k hloubení rýh š do 2000 mm v hornině tř. 3</t>
  </si>
  <si>
    <t>-933757717</t>
  </si>
  <si>
    <t>Hloubení zapažených i nezapažených rýh šířky přes 600 do 2 000 mm  s urovnáním dna do předepsaného profilu a spádu v hornině tř. 3 Příplatek k cenám za lepivost horniny tř. 3</t>
  </si>
  <si>
    <t>132301202</t>
  </si>
  <si>
    <t>Hloubení rýh š do 2000 mm v hornině tř. 4 objemu do 1000 m3</t>
  </si>
  <si>
    <t>97245882</t>
  </si>
  <si>
    <t>Hloubení zapažených i nezapažených rýh šířky přes 600 do 2 000 mm  s urovnáním dna do předepsaného profilu a spádu v hornině tř. 4 přes 100 do 1 000 m3</t>
  </si>
  <si>
    <t>132301209</t>
  </si>
  <si>
    <t>Příplatek za lepivost k hloubení rýh š do 2000 mm v hornině tř. 4</t>
  </si>
  <si>
    <t>-1984346971</t>
  </si>
  <si>
    <t>Hloubení zapažených i nezapažených rýh šířky přes 600 do 2 000 mm  s urovnáním dna do předepsaného profilu a spádu v hornině tř. 4 Příplatek k cenám za lepivost horniny tř. 4</t>
  </si>
  <si>
    <t>151811131</t>
  </si>
  <si>
    <t>Osazení pažicího boxu hl výkopu do 4 m š do 1,2 m</t>
  </si>
  <si>
    <t>805050997</t>
  </si>
  <si>
    <t>Zřízení pažicích boxů pro pažení a rozepření stěn rýh podzemního vedení hloubka výkopu do 4 m, šířka do 1,2 m</t>
  </si>
  <si>
    <t>((63,200-7,500)*3,000)*2 "stoka D1, DN500</t>
  </si>
  <si>
    <t>((7,500+(99,000-63,200))*2,500)*2 "stoka D1, DN500</t>
  </si>
  <si>
    <t>(70,000*1,800)*2 "stoka D1, DN250</t>
  </si>
  <si>
    <t>(67,100*1,900)*2 "stoka D2, DN250</t>
  </si>
  <si>
    <t>151811231</t>
  </si>
  <si>
    <t>Odstranění pažicího boxu hl výkopu do 4 m š do 1,2 m</t>
  </si>
  <si>
    <t>-712465348</t>
  </si>
  <si>
    <t>Odstranění pažicích boxů pro pažení a rozepření stěn rýh podzemního vedení hloubka výkopu do 4 m, šířka do 1,2 m</t>
  </si>
  <si>
    <t>161101101</t>
  </si>
  <si>
    <t>Svislé přemístění výkopku z horniny tř. 1 až 4 hl výkopu do 2,5 m</t>
  </si>
  <si>
    <t>-113759941</t>
  </si>
  <si>
    <t>Svislé přemístění výkopku  bez naložení do dopravní nádoby avšak s vyprázdněním dopravní nádoby na hromadu nebo do dopravního prostředku z horniny tř. 1 až 4, při hloubce výkopu přes 1 do 2,5 m</t>
  </si>
  <si>
    <t>660,006</t>
  </si>
  <si>
    <t>-299358761</t>
  </si>
  <si>
    <t>660,006-11,492</t>
  </si>
  <si>
    <t>-1688367822</t>
  </si>
  <si>
    <t>648,514*10</t>
  </si>
  <si>
    <t>-628065232</t>
  </si>
  <si>
    <t>122906098</t>
  </si>
  <si>
    <t>648,514*1,8 'Přepočtené koeficientem množství</t>
  </si>
  <si>
    <t>1948187459</t>
  </si>
  <si>
    <t>660,006-168,474-28,941-1,800-(8*3,14*0,600*0,600*2,5)</t>
  </si>
  <si>
    <t>R_58333680</t>
  </si>
  <si>
    <t>kamenivo těžené hrubé frakce 0-63 mm</t>
  </si>
  <si>
    <t>-1890867089</t>
  </si>
  <si>
    <t>kamenivo těžené hrubé frakce0-63 mm</t>
  </si>
  <si>
    <t>438,183*2 'Přepočtené koeficientem množství</t>
  </si>
  <si>
    <t>R_174101101-1</t>
  </si>
  <si>
    <t>Zpětný zásyp jam, šachet rýh nebo kolem objektů sypaninou se zhutněním</t>
  </si>
  <si>
    <t>1695509126</t>
  </si>
  <si>
    <t>Zpětný zásyp sypaninou z vhodné zeminy s výkopu s uložením zásypu ve vrstvách se zhutněním jam, šachet, rýh nebo kolem objektů v těchto vykopávkách</t>
  </si>
  <si>
    <t>2,690*1,400*0,100+(7,500-2,690)*1,400*1,400 "stoka D1</t>
  </si>
  <si>
    <t>175111101</t>
  </si>
  <si>
    <t>Obsypání potrubí ručně sypaninou bez prohození sítem, uloženou do 3 m</t>
  </si>
  <si>
    <t>820426428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</si>
  <si>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</si>
  <si>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99,000*1,400*(0,560+0,300) "stoka D1, DN500</t>
  </si>
  <si>
    <t>70,000*1,100*(0,280*0,300) "stoka D1, DN250</t>
  </si>
  <si>
    <t>67,100*1,100*(0,280+0,300) "stoka D2, DN250</t>
  </si>
  <si>
    <t>R_58333651</t>
  </si>
  <si>
    <t>kamenivo těžené hrubé frakce 0-16 mm</t>
  </si>
  <si>
    <t>1053315987</t>
  </si>
  <si>
    <t>168,474*2 'Přepočtené koeficientem množství</t>
  </si>
  <si>
    <t>46425419</t>
  </si>
  <si>
    <t>Poznámka k položce:
přesah 20% za hranu výkopu</t>
  </si>
  <si>
    <t>(6,80*1,400)*1,20 "stoka D1-DN500"</t>
  </si>
  <si>
    <t>181411131</t>
  </si>
  <si>
    <t>Založení parkového trávníku výsevem plochy do 1000 m2 v rovině a ve svahu do 1:5</t>
  </si>
  <si>
    <t>-1834578074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</si>
  <si>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</si>
  <si>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</si>
  <si>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</si>
  <si>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kg</t>
  </si>
  <si>
    <t>-1808798879</t>
  </si>
  <si>
    <t>Poznámka k položce:
0,03 kg travní směsi na 1 m2 plochy</t>
  </si>
  <si>
    <t>11,424*0,03 'Přepočtené koeficientem množství</t>
  </si>
  <si>
    <t>185804312</t>
  </si>
  <si>
    <t>Zalití rostlin vodou plocha přes 20 m2</t>
  </si>
  <si>
    <t>-2092440628</t>
  </si>
  <si>
    <t>Zalití rostlin vodou plochy záhonů jednotlivě přes 20 m2</t>
  </si>
  <si>
    <t>Poznámka k položce:
2 x zalití po 5 l na 1 m2</t>
  </si>
  <si>
    <t>11,424*0,01 'Přepočtené koeficientem množství</t>
  </si>
  <si>
    <t>Vodorovné konstrukce</t>
  </si>
  <si>
    <t>451572111</t>
  </si>
  <si>
    <t>Lože pod potrubí otevřený výkop z kameniva drobného těženého</t>
  </si>
  <si>
    <t>-1842794717</t>
  </si>
  <si>
    <t>Lože pod potrubí, stoky a drobné objekty v otevřeném výkopu z kameniva drobného těženého 0 až 4 mm</t>
  </si>
  <si>
    <t>99,000*1,400*0,100 "stoka D1, DN500</t>
  </si>
  <si>
    <t>70,000*1,100*0,100 "stoka D1, DN250</t>
  </si>
  <si>
    <t>67,100*1,100*0,100 "stoka D2, DN250</t>
  </si>
  <si>
    <t>452311141</t>
  </si>
  <si>
    <t>Podkladní desky z betonu prostého tř. C 16/20 otevřený výkop</t>
  </si>
  <si>
    <t>1577415886</t>
  </si>
  <si>
    <t>Podkladní a zajišťovací konstrukce z betonu prostého v otevřeném výkopu desky pod potrubí, stoky a drobné objekty z betonu tř. C 16/20</t>
  </si>
  <si>
    <t>8*(1,500*1,500*0,100) "desky pod kanalizační šachty-8 ks</t>
  </si>
  <si>
    <t>452351101</t>
  </si>
  <si>
    <t>Bednění podkladních desek nebo bloků nebo sedlového lože otevřený výkop</t>
  </si>
  <si>
    <t>-429586439</t>
  </si>
  <si>
    <t>Bednění podkladních a zajišťovacích konstrukcí v otevřeném výkopu desek nebo sedlových loží pod potrubí, stoky a drobné objekty</t>
  </si>
  <si>
    <t>8*(1,500*0,100*4) "desky pod kanalizační šachty-8 ks</t>
  </si>
  <si>
    <t>1944117032</t>
  </si>
  <si>
    <t>581111211</t>
  </si>
  <si>
    <t>Kryt cementobetonový vozovek skupiny CB II tl 100 mm</t>
  </si>
  <si>
    <t>1483457962</t>
  </si>
  <si>
    <t>Kryt cementobetonový silničních komunikací  skupiny CB II tl. 100 mm</t>
  </si>
  <si>
    <t>471703733</t>
  </si>
  <si>
    <t>871310430</t>
  </si>
  <si>
    <t>Montáž kanalizačního potrubí korugovaného SN16 z polypropylenu DN 150</t>
  </si>
  <si>
    <t>1830517145</t>
  </si>
  <si>
    <t>Montáž kanalizačního potrubí z plastů z polypropylenu PP korugovaného nebo žebrovaného SN 16 DN 160</t>
  </si>
  <si>
    <t>28,100+22,700 "potrubí přípojek</t>
  </si>
  <si>
    <t>28614094</t>
  </si>
  <si>
    <t>trubka kanalizační žebrovaná PP vnitřní průměr 150mm,SN16, dl.2 m</t>
  </si>
  <si>
    <t>472918851</t>
  </si>
  <si>
    <t>trubka kanalizační žebrovaná PP vnitřní průměr 150mm, dl. 2m</t>
  </si>
  <si>
    <t>36</t>
  </si>
  <si>
    <t>871360430</t>
  </si>
  <si>
    <t>Montáž kanalizačního potrubí korugovaného SN 16 z polypropylenu DN 250</t>
  </si>
  <si>
    <t>-1181052441</t>
  </si>
  <si>
    <t>Montáž kanalizačního potrubí z plastů z polypropylenu PP korugovaného nebo žebrovaného SN 16 DN 250</t>
  </si>
  <si>
    <t>70,000+67,100</t>
  </si>
  <si>
    <t>37</t>
  </si>
  <si>
    <t>28614124</t>
  </si>
  <si>
    <t>trubka kanalizační žebrovaná PP vnitřní průměr 250mm, SN16, dl. 5m</t>
  </si>
  <si>
    <t>972957124</t>
  </si>
  <si>
    <t>trubka kanalizační žebrovaná PP vnitřní průměr 250mm, dl. 5m</t>
  </si>
  <si>
    <t>38</t>
  </si>
  <si>
    <t>871420430</t>
  </si>
  <si>
    <t>Montáž kanalizačního potrubí korugovaného SN 16 z polypropylenu DN 500</t>
  </si>
  <si>
    <t>-2130714162</t>
  </si>
  <si>
    <t>Montáž kanalizačního potrubí z plastů z polypropylenu PP korugovaného nebo žebrovaného SN 16 DN 500</t>
  </si>
  <si>
    <t>99,000 "stoka D1</t>
  </si>
  <si>
    <t>3,000 "přepojení stavájícího propustku</t>
  </si>
  <si>
    <t>39</t>
  </si>
  <si>
    <t>28614144</t>
  </si>
  <si>
    <t>trubka kanalizační žebrovaná PP vnitřní průměr 500mm, SN16 dl.5m</t>
  </si>
  <si>
    <t>690961996</t>
  </si>
  <si>
    <t>trubka kanalizační žebrovaná PP vnitřní průměr 500mm, dl. 5m</t>
  </si>
  <si>
    <t>40</t>
  </si>
  <si>
    <t>877365221</t>
  </si>
  <si>
    <t>Montáž tvarovek z tvrdého PVC-systém KG nebo z polypropylenu-systém KG 2000 dvouosé DN 250</t>
  </si>
  <si>
    <t>-442378922</t>
  </si>
  <si>
    <t>Montáž tvarovek na kanalizačním potrubí z trub z plastu  z tvrdého PVC nebo z polypropylenu v otevřeném výkopu dvouosých DN 250</t>
  </si>
  <si>
    <t>41</t>
  </si>
  <si>
    <t>U2EA/U245-250x150</t>
  </si>
  <si>
    <t>Odbočka 45° kanalizační PP, žebrovaná DN250x150</t>
  </si>
  <si>
    <t>-1454160299</t>
  </si>
  <si>
    <t>Odbočka 45° kanalizační PP, žebrovaná DN500x150</t>
  </si>
  <si>
    <t>42</t>
  </si>
  <si>
    <t>877425221</t>
  </si>
  <si>
    <t>Montáž tvarovek z tvrdého PVC-systém KG nebo z polypropylenu-systém KG 2000 dvouosé DN 500</t>
  </si>
  <si>
    <t>-484563930</t>
  </si>
  <si>
    <t>Montáž tvarovek na kanalizačním potrubí z trub z plastu  z tvrdého PVC nebo z polypropylenu v otevřeném výkopu dvouosých DN 500</t>
  </si>
  <si>
    <t>43</t>
  </si>
  <si>
    <t>U2EA/U245-500x150</t>
  </si>
  <si>
    <t>89467789</t>
  </si>
  <si>
    <t>44</t>
  </si>
  <si>
    <t>R_877315211-1</t>
  </si>
  <si>
    <t>Montáž tvarovek z polypropylenu jednoosé DN150</t>
  </si>
  <si>
    <t>-265808500</t>
  </si>
  <si>
    <t xml:space="preserve">Montáž tvarovek z polypropylenu jednoosé DN150 v otevřeném výkopu
</t>
  </si>
  <si>
    <t>URB30-150</t>
  </si>
  <si>
    <t>koleno kanalizační s hrdlem PP 150x30° SN16</t>
  </si>
  <si>
    <t>669601553</t>
  </si>
  <si>
    <t>koleno kanalizační s hrdlem PP 160x30° SN10</t>
  </si>
  <si>
    <t xml:space="preserve">Poznámka k položce:
případně koleno 15°
</t>
  </si>
  <si>
    <t>46</t>
  </si>
  <si>
    <t>R_877425211-1</t>
  </si>
  <si>
    <t>Montáž tvarovek z polypropylenu jednoosé DN500</t>
  </si>
  <si>
    <t>2105930406</t>
  </si>
  <si>
    <t>Montáž tvarovek z polypropylenu DN500 v otevřeném výkopu jednoosých</t>
  </si>
  <si>
    <t>47</t>
  </si>
  <si>
    <t>URB30-500</t>
  </si>
  <si>
    <t>Koleno 30° DN500, PP, SN16</t>
  </si>
  <si>
    <t>-1754828722</t>
  </si>
  <si>
    <t>48</t>
  </si>
  <si>
    <t>R_8-RS1000</t>
  </si>
  <si>
    <t>Zřízení revizní betonové šachty DN1000, M+ D</t>
  </si>
  <si>
    <t>630891692</t>
  </si>
  <si>
    <t>Poznámka k položce:
Vystrojení jednotlivých šachet viz příloha 05.Výpis revizních šachet.
Součástí dodávky je montáž a vystrojení šachty (viz Vzorová revizní šachta):
- prefabrikované šachtové dno DN1000 s betonovou kynetou a nástupnicí,
- prefabrikované šachtové dílce DN1000, kónusy, zákrytové desky, vyrovnávací prstence, apod.,
- poklop, vč. přípravků stavební chemie pro osazení poklopu,
- vystojení šachty stupadly,
- šachtové vložky, těsnění pro osazení potrubí dané dimenze a materiál.
Výkopy, zásypy, podkladní vrstvy, nejsou součástí položky, jsou zahrnuty v zemních pracích.</t>
  </si>
  <si>
    <t>8,0 "počet šachet</t>
  </si>
  <si>
    <t>49</t>
  </si>
  <si>
    <t>R_8-VO</t>
  </si>
  <si>
    <t>Zřízení výústního objektu DN500, M+ D</t>
  </si>
  <si>
    <t>1167253150</t>
  </si>
  <si>
    <t>Poznámka k položce:
Viz příloha 07.Výústní objekt
Součástí dodávky jeobetonování potrubí betonem C 30/37 XC4 XF1,
a osazení koncové HDPE klapky DN500.</t>
  </si>
  <si>
    <t>50</t>
  </si>
  <si>
    <t>359901211</t>
  </si>
  <si>
    <t>Monitoring stoky jakékoli výšky na nové kanalizaci</t>
  </si>
  <si>
    <t>-1136122593</t>
  </si>
  <si>
    <t>Monitoring stok (kamerový systém) jakékoli výšky nová kanalizace</t>
  </si>
  <si>
    <t>99,000+70,000+67,100</t>
  </si>
  <si>
    <t>51</t>
  </si>
  <si>
    <t>892362121</t>
  </si>
  <si>
    <t>Tlaková zkouška vzduchem potrubí DN 250 těsnícím vakem ucpávkovým</t>
  </si>
  <si>
    <t>úsek</t>
  </si>
  <si>
    <t>117390208</t>
  </si>
  <si>
    <t>Tlakové zkoušky vzduchem těsnícími vaky ucpávkovými DN 250</t>
  </si>
  <si>
    <t>52</t>
  </si>
  <si>
    <t>892422121</t>
  </si>
  <si>
    <t>Tlaková zkouška vzduchem potrubí DN 500 těsnícím vakem ucpávkovým</t>
  </si>
  <si>
    <t>-1776893298</t>
  </si>
  <si>
    <t>Tlakové zkoušky vzduchem těsnícími vaky ucpávkovými DN 500</t>
  </si>
  <si>
    <t>53</t>
  </si>
  <si>
    <t>R_8-ZRS</t>
  </si>
  <si>
    <t>Zkouška těsnosti revizních šachet</t>
  </si>
  <si>
    <t>103547849</t>
  </si>
  <si>
    <t>54</t>
  </si>
  <si>
    <t>R_9_001</t>
  </si>
  <si>
    <t>Zafoukání potrubí cementopopílkovou suspenzí</t>
  </si>
  <si>
    <t>706113</t>
  </si>
  <si>
    <t>Poznámka k položce:
zafoukání rušeného propustku</t>
  </si>
  <si>
    <t>3,14*0,30*0,30*15,000</t>
  </si>
  <si>
    <t>55</t>
  </si>
  <si>
    <t>997006512</t>
  </si>
  <si>
    <t>Vodorovné doprava suti s naložením a složením na skládku do 1 km</t>
  </si>
  <si>
    <t>-149051815</t>
  </si>
  <si>
    <t>Vodorovná doprava suti na skládku s naložením na dopravní prostředek a složením přes 100 m do 1 km</t>
  </si>
  <si>
    <t>997006519</t>
  </si>
  <si>
    <t>Příplatek k vodorovnému přemístění suti na skládku ZKD 1 km přes 1 km</t>
  </si>
  <si>
    <t>806322619</t>
  </si>
  <si>
    <t>Vodorovná doprava suti na skládku s naložením na dopravní prostředek a složením Příplatek k ceně za každý další i započatý 1 km</t>
  </si>
  <si>
    <t>Poznámka k položce:
celkový odvoz do 10 km</t>
  </si>
  <si>
    <t>58,628*19 'Přepočtené koeficientem množství</t>
  </si>
  <si>
    <t>57</t>
  </si>
  <si>
    <t>997221815</t>
  </si>
  <si>
    <t>639341136</t>
  </si>
  <si>
    <t>16,900*(1,400+0,400)*0,100 "stoka D1-přesah 200 mm na každou stranu výkopu</t>
  </si>
  <si>
    <t>3,042*2 'Přepočtené koeficientem množství</t>
  </si>
  <si>
    <t>58</t>
  </si>
  <si>
    <t>997221845</t>
  </si>
  <si>
    <t>1499153262</t>
  </si>
  <si>
    <t>26,300*(1,300+0,600)*0,150 "stoka D2, přesah 300 mm na kařdou stranu výkopu</t>
  </si>
  <si>
    <t>7,496*2,1 'Přepočtené koeficientem množství</t>
  </si>
  <si>
    <t>59</t>
  </si>
  <si>
    <t>997221855</t>
  </si>
  <si>
    <t>-916724666</t>
  </si>
  <si>
    <t>16,900*1,400*0,150 "stoka D1</t>
  </si>
  <si>
    <t>26,300*1,300*0,300"stoka D2</t>
  </si>
  <si>
    <t>13,806*1,9 'Přepočtené koeficientem množství</t>
  </si>
  <si>
    <t>60</t>
  </si>
  <si>
    <t>997013831</t>
  </si>
  <si>
    <t>Poplatek za uložení na skládce (skládkovné) stavebního odpadu směsného kód odpadu 170 904</t>
  </si>
  <si>
    <t>1293614334</t>
  </si>
  <si>
    <t>Poplatek za uložení stavebního odpadu na skládce (skládkovné) směsného stavebního a demoličního zatříděného do Katalogu odpadů pod kódem 170 904</t>
  </si>
  <si>
    <t>1,500</t>
  </si>
  <si>
    <t>61</t>
  </si>
  <si>
    <t>998276101</t>
  </si>
  <si>
    <t>Přesun hmot pro trubní vedení z trub z plastických hmot otevřený výkop</t>
  </si>
  <si>
    <t>577780240</t>
  </si>
  <si>
    <t>Přesun hmot pro trubní vedení hloubené z trub z plastických hmot nebo sklolaminátových pro vodovody nebo kanalizace v otevřeném výkopu dopravní vzdálenost do 15 m</t>
  </si>
  <si>
    <t>SO451 - Veřejné osvětlení</t>
  </si>
  <si>
    <t>M - Práce a dodávky M</t>
  </si>
  <si>
    <t xml:space="preserve">    21 - Elektromontáže</t>
  </si>
  <si>
    <t xml:space="preserve">    46-M - Zemní práce při extr.mont.pracích</t>
  </si>
  <si>
    <t>Práce a dodávky M</t>
  </si>
  <si>
    <t>Elektromontáže</t>
  </si>
  <si>
    <t>210204011</t>
  </si>
  <si>
    <t>Montáž stožár osvětlení ostatní ocelový samostatně stojící do 12m</t>
  </si>
  <si>
    <t>KUS</t>
  </si>
  <si>
    <t>316740690R1</t>
  </si>
  <si>
    <t>Stožár silniční bezpaticový žárově zinkovaný s ochrannou mažetou, h=9m</t>
  </si>
  <si>
    <t>316740690R2</t>
  </si>
  <si>
    <t>Stožár silniční bezpaticový žárově zinkovaný s ochrannou mažetou, h=6m/ Lc=7m</t>
  </si>
  <si>
    <t>210204103</t>
  </si>
  <si>
    <t>Montáž výložník osvětlení jednoramenný sloupový do 35 kg</t>
  </si>
  <si>
    <t>316740690R1.1</t>
  </si>
  <si>
    <t>Výložník rovný jednoramenný žárově zink. délky 1,5m</t>
  </si>
  <si>
    <t>316740690R2.1</t>
  </si>
  <si>
    <t>Výložník rovný jednoramenný žárově zink. Zn  délky 2m</t>
  </si>
  <si>
    <t>210204201</t>
  </si>
  <si>
    <t>Montáž elektrovýzbroje stožárů osvětlení 1 okruh</t>
  </si>
  <si>
    <t>Montáž elektrovýzbroje stožárů osvětlení  1 okruh</t>
  </si>
  <si>
    <t>345628000R1</t>
  </si>
  <si>
    <t>Elektrovýzbroj IP2X, 1xokruh, jištění-odpínač válcových pojistek vel.10, zem. svorka, pětipólová SR 561-1xOP Z/Cu-odboč., IP 00  /4xM6/dboč., vč. pojist.</t>
  </si>
  <si>
    <t>Elektrovýzbroj IP2X, 1xokruh, jištění-odpínač válcových pojistek vel.10, zem. svorka, SR 721-1xOP Z/Cu-odboč., IP 00  /4xM8/35mm2/odboč., vč. pojist.</t>
  </si>
  <si>
    <t>345628000R2</t>
  </si>
  <si>
    <t xml:space="preserve"> Elektrovýzbroj IP2X, 1xokruh, jištění-odpínač válcových pojistek vel.10, zem. svorka, pětipólová SR 561-1xOP Z/Cu, IP 00 /4xM6/zkrác.,vč. pojist.</t>
  </si>
  <si>
    <t>Elektrovýzbroj IP2X, 1xokruh, jištění-odpínač válcových pojistek vel.10, zem. svorka, SR 721-1xOP Z/Cu, IP 00 /4xM8/35mm2/zkrác.,vč. pojist.</t>
  </si>
  <si>
    <t>210810005R</t>
  </si>
  <si>
    <t>Montáž měděných kabelů CYKY, CYKYD, CYKYDY, NYM, NYY, YSLY 750 V 3x1,5 mm2 uložených volně/zatažení x1,5</t>
  </si>
  <si>
    <t>"odečteno - v.č.3. SCHEMATICKÝ PLÁN ROZVODŮ VO"</t>
  </si>
  <si>
    <t>"Kabel silový CYKY 3Jx1.5 mm2, zatažení do stožáru (2*10+8*12)*1,05" 122</t>
  </si>
  <si>
    <t>341110300</t>
  </si>
  <si>
    <t>kabel silový s Cu jádrem CYKY 3x1,5 mm2</t>
  </si>
  <si>
    <t>210810014R</t>
  </si>
  <si>
    <t>Montáž měděných kabelů CYKY, CYKYD, CYKYDY, NYM, NYY, YSLY 750 V 4x16mm2 uložených volně/ zatažení x1,5</t>
  </si>
  <si>
    <t>"Kabel silový CYKY 4Jx16mm2, uložení do výkopu - odečet schema 411*1,05" 432</t>
  </si>
  <si>
    <t>341110800</t>
  </si>
  <si>
    <t>kabel silový s Cu jádrem CYKY 4x16 mm2</t>
  </si>
  <si>
    <t>210202013R1</t>
  </si>
  <si>
    <t>Osazení venkovních svítidel na silniční stožár VO s výložníkem</t>
  </si>
  <si>
    <t>348445500R1</t>
  </si>
  <si>
    <t>Venkovní svítidlo pro osvětlování komunikací LED - 53W, těleso tlakově odlévaný hliník, kryt tvrzený plochý čirý sklo, elektronický ovládací předřadník LED</t>
  </si>
  <si>
    <t>210202013R2</t>
  </si>
  <si>
    <t>Osazení venkovních svítidel na sadový stožár VO</t>
  </si>
  <si>
    <t>348445500R2</t>
  </si>
  <si>
    <t>Venkovní svítidlo LED 53W/rovné, sklo/univerzální uchycení O60mm/class I./AKZO 900, elektronický ovládací předřadník LED, tlakově odlévaný hliník</t>
  </si>
  <si>
    <t>210100096</t>
  </si>
  <si>
    <t>Ukončení vodičů na svorkovnici s otevřením a uzavřením krytu včetně zapojení průřezu žíly do 2,5mm2</t>
  </si>
  <si>
    <t>Ukončení vodičů izolovaných s označením a zapojením  na svorkovnici s otevřením a uzavřením krytu průřezu žíly do 2,5 mm2</t>
  </si>
  <si>
    <t>210100101</t>
  </si>
  <si>
    <t>Ukončení vodičů na svorkovnici s otevřením a uzavřením krytu včetně zapojení průřezu žíly do 16 mm2</t>
  </si>
  <si>
    <t>Ukončení vodičů izolovaných s označením a zapojením  na svorkovnici s otevřením a uzavřením krytu průřezu žíly do 16 mm2</t>
  </si>
  <si>
    <t>"zapojení kabelů 22 ukončení x 4ž." 110</t>
  </si>
  <si>
    <t>210100173</t>
  </si>
  <si>
    <t>Ukončení kabelů smršťovací záklopkou nebo páskou se zapojením bez letování žíly do 3x4 mm2</t>
  </si>
  <si>
    <t>Ukončení kabelů smršťovací záklopkou nebo páskou se zapojením  bez letování počtu a průřezu žil do 3 x 1,5 až 4 mm2</t>
  </si>
  <si>
    <t>210100151</t>
  </si>
  <si>
    <t>Ukončení kabelů smršťovací záklopkou nebo páskou se zapojením bez letování žíly do 4x16 mm2</t>
  </si>
  <si>
    <t>Ukončení kabelů smršťovací záklopkou nebo páskou se zapojením  bez letování počtu a průřezu žil do 4 x 16 mm2</t>
  </si>
  <si>
    <t>354363140</t>
  </si>
  <si>
    <t>koncovka kabelová smršťovaná přímá do 1kV SKE-4F/1+2 4x 1,5-25</t>
  </si>
  <si>
    <t>hlava rozdělovací, smršťovaná přímá do 1kV SKE-4F/1+2 4x 1,5-25</t>
  </si>
  <si>
    <t>210220022</t>
  </si>
  <si>
    <t>Montáž uzemňovacího vedení vodičů FeZn pomocí svorek v zemi drátem do 10 mm ve městské zástavbě</t>
  </si>
  <si>
    <t>Montáž uzemňovacího vedení s upevněním, propojením a připojením pomocí svorek  v zemi s izolací spojů vodičů FeZn drátem nebo lanem průměru do 10 mm v městské zástavbě</t>
  </si>
  <si>
    <t>354410730</t>
  </si>
  <si>
    <t>drát průměr 10 mm FeZn/1m=0,62kg</t>
  </si>
  <si>
    <t>115*0,62</t>
  </si>
  <si>
    <t>210220301</t>
  </si>
  <si>
    <t>Montáž svorek hromosvodných typu SS, SR 03 se 2 šrouby</t>
  </si>
  <si>
    <t>354418850</t>
  </si>
  <si>
    <t>svorka spojovací SS pro lano D8-10 mm</t>
  </si>
  <si>
    <t>210220302</t>
  </si>
  <si>
    <t>Montáž svorek hromosvodných typu ST, SJ, SK, SZ, SR 01, 02 se 3 a více šrouby</t>
  </si>
  <si>
    <t>354419250</t>
  </si>
  <si>
    <t>svorka zkušební SZ pro lano D6-12 mm   FeZn</t>
  </si>
  <si>
    <t>210010123</t>
  </si>
  <si>
    <t>Montáž trubek ochranných plastových tuhých D do 50 mm uložených volně</t>
  </si>
  <si>
    <t>"10 stožárů x 2 vývody po 2m" 42</t>
  </si>
  <si>
    <t>345713500</t>
  </si>
  <si>
    <t xml:space="preserve">trubka elektroinstalační ohebná, HDPE+LDPE </t>
  </si>
  <si>
    <t>210191551</t>
  </si>
  <si>
    <t>Montáž skříní pojistkových oceloplechových typ VRIS na stožár, rozvodnice včetně přívodní a výstupní trubky</t>
  </si>
  <si>
    <t>ks</t>
  </si>
  <si>
    <t>64</t>
  </si>
  <si>
    <t>357117150</t>
  </si>
  <si>
    <t>Rozvaděč na sloup včetně drážáku na sloup a přívodní a výstupní trubky + objímek - 'SP182/NVP3P OPV14/3 + poj. vložky 3x25A, přívodní  a vývodní truky</t>
  </si>
  <si>
    <t>66</t>
  </si>
  <si>
    <t>210260012</t>
  </si>
  <si>
    <t>Montáž Al kabelů závěsných (AES) do 1 kV žíly 4x25až35 mm2 nahození s napnutím samonosného kabelu</t>
  </si>
  <si>
    <t>1392705073</t>
  </si>
  <si>
    <t>Montáž kabelů hliníkových do 1 kV závěsných  nahození na podpěrné body s napnutím samonosného kabelu (AES...), počtu a průřezu žil 4x25 až 35 mm2</t>
  </si>
  <si>
    <t>"Kabel silový CYKY 5Jx16mm2, uložení do výkopu - odečet schema" 411*1,05</t>
  </si>
  <si>
    <t>34113100R</t>
  </si>
  <si>
    <t>kabel silový s Al jádrem 1-AES 2x25 mm2</t>
  </si>
  <si>
    <t>128</t>
  </si>
  <si>
    <t>-319717158</t>
  </si>
  <si>
    <t>kabel silový s Al jádrem 1 kV  3x25mm2</t>
  </si>
  <si>
    <t>741551110R</t>
  </si>
  <si>
    <t>Montáž spojů pro vedení nn - proudový,  spojka lisovaná do 50 mm2</t>
  </si>
  <si>
    <t>108751444</t>
  </si>
  <si>
    <t>Montáž trubek elektroinstalačních s nasunutím nebo našroubováním do krabic plastových tuhých, uložených pevně, vnější Ø přes 16 do 23 mm</t>
  </si>
  <si>
    <t>354305910R</t>
  </si>
  <si>
    <t xml:space="preserve">svorka propichovací </t>
  </si>
  <si>
    <t>1664803231</t>
  </si>
  <si>
    <t>svorka univerzální 669101 pro lano 4-16mm2</t>
  </si>
  <si>
    <t>044002000</t>
  </si>
  <si>
    <t>Revize- elektro rozvodů, revizní zpráva, vypínání vedení, zabezpečení pracoviště, spolupráce s revizním technikem /15hod x350Kč= 5250Kč/</t>
  </si>
  <si>
    <t>KČ</t>
  </si>
  <si>
    <t>68</t>
  </si>
  <si>
    <t>022002000R</t>
  </si>
  <si>
    <t>Přeložení konstrukcí - zatažení kabelu VO do stávajícího koncového stožáru</t>
  </si>
  <si>
    <t>70</t>
  </si>
  <si>
    <t>789941200</t>
  </si>
  <si>
    <t>Písmomalířské práce číslice a písmena výšky do 10 cm</t>
  </si>
  <si>
    <t>72</t>
  </si>
  <si>
    <t>246215590</t>
  </si>
  <si>
    <t>barva syntetická vrchní na ocelové konstrukce SU2013/černá</t>
  </si>
  <si>
    <t>KG</t>
  </si>
  <si>
    <t>74</t>
  </si>
  <si>
    <t>246420160</t>
  </si>
  <si>
    <t>ředidlo do syntetické barvy - S 6006</t>
  </si>
  <si>
    <t>76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</si>
  <si>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</si>
  <si>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</si>
  <si>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</si>
  <si>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</si>
  <si>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</si>
  <si>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78</t>
  </si>
  <si>
    <t>Vytyčení trasy  vedení kabelového (podzemního) v zastavěném prostoru</t>
  </si>
  <si>
    <t>460030011</t>
  </si>
  <si>
    <t>Sejmutí drnu jakékoliv tloušťky</t>
  </si>
  <si>
    <t>M2</t>
  </si>
  <si>
    <t>80</t>
  </si>
  <si>
    <t>Přípravné terénní práce  sejmutí drnu včetně nařezání a uložení na hromady nebo naložení na dopravní prostředek jakékoliv tloušťky</t>
  </si>
  <si>
    <t>460200163</t>
  </si>
  <si>
    <t>Hloubení kabelových nezapažených rýh ručně š 35 cm, hl 80 cm, v hornině tř 3</t>
  </si>
  <si>
    <t>82</t>
  </si>
  <si>
    <t>460200264</t>
  </si>
  <si>
    <t>Hloubení kabelových nezapažených rýh ručně š 50 cm, hl 80 cm, v hornině tř 4</t>
  </si>
  <si>
    <t>84</t>
  </si>
  <si>
    <t>460200534</t>
  </si>
  <si>
    <t>Hloubení kabelových nezapažených rýh ručně š 60 cm, hl 80 cm, v hornině tř 4</t>
  </si>
  <si>
    <t>86</t>
  </si>
  <si>
    <t>460200584</t>
  </si>
  <si>
    <t>Hloubení kabelových nezapažených rýh ručně š 60 cm, hl 130 cm, v hornině tř 4</t>
  </si>
  <si>
    <t>88</t>
  </si>
  <si>
    <t>460050704</t>
  </si>
  <si>
    <t>Hloubení nezapažených jam pro stožáry veřejného osvětlení ručně v hornině tř 4</t>
  </si>
  <si>
    <t>90</t>
  </si>
  <si>
    <t>Hloubení nezapažených jam ručně pro stožáry  s přemístěním výkopku do vzdálenosti 3 m od okraje jámy nebo naložením na dopravní prostředek, včetně zásypu, zhutnění a urovnání povrchu veřejného osvětlení včetně odstranění krytu a podkladu komunikace, v hornině třídy 4</t>
  </si>
  <si>
    <t>460070604R</t>
  </si>
  <si>
    <t>POUZDROVÝ ZÁKL.PRO STOŽ.VENK  dřík 10,4m,vetknutí-1,5m, HDPE roura D-500mm,L-1,7m, beton, písek, vybetonování spádové desky kolem stožáru nad terénem, osazení PE trubek 40mm</t>
  </si>
  <si>
    <t>92</t>
  </si>
  <si>
    <t>POUZDROVÝ ZÁKL.PRO STOŽ.VENK  S 9m - 9m , beton, písek, vybetonování spádové desky kolem stožáru nad terénem, osazení trubek kopoflex</t>
  </si>
  <si>
    <t>460070604R.1</t>
  </si>
  <si>
    <t>POUZDROVÝ ZÁKL.PRO STOŽ.VENK   dřík 6,8m,vetknutí-0,8m, HDPE roura D-400mm,L-1,0m,  beton, písek, vybetonování spádové desky kolem stožáru nad terénem, osazení PE trubek 40mm+32mm</t>
  </si>
  <si>
    <t>94</t>
  </si>
  <si>
    <t>POUZDROVÝ ZÁKL.PRO STOŽ.VENK  S 6m , beton, písek, vybetonování spádové desky kolem stožáru nad terénem, osazení trubek kopoflex</t>
  </si>
  <si>
    <t>460421201</t>
  </si>
  <si>
    <t>Lože kabelů z prohozeného výkopku tl 5 cm nad kabel, bez zakrytí, šířky do 65 cm</t>
  </si>
  <si>
    <t>96</t>
  </si>
  <si>
    <t>Kabelové lože včetně podsypu, zhutnění a urovnání povrchu  z prohozeného výkopku tloušťky 5 cm nad kabel bez zakrytí, šířky do 65 cm</t>
  </si>
  <si>
    <t>460490013</t>
  </si>
  <si>
    <t>Krytí kabelů výstražnou fólií šířky 34 cm</t>
  </si>
  <si>
    <t>98</t>
  </si>
  <si>
    <t>Krytí kabelů, spojek, koncovek a odbočnic  kabelů výstražnou fólií z PVC včetně vyrovnání povrchu rýhy, rozvinutí a uložení fólie do rýhy, fólie šířky do 34cm</t>
  </si>
  <si>
    <t>460510074</t>
  </si>
  <si>
    <t>Kabelové prostupy z trub plastových do rýhy s obetonováním, průměru do 10 cm</t>
  </si>
  <si>
    <t>Kabelové prostupy, kanály a multikanály  kabelové prostupy z trub plastových včetně osazení, utěsnění a spárování do rýhy, bez výkopových prací s obetonováním, vnitřního průměru do 10 cm</t>
  </si>
  <si>
    <t>286193200</t>
  </si>
  <si>
    <t>trubka, PE-HD d 110</t>
  </si>
  <si>
    <t>102</t>
  </si>
  <si>
    <t>589323100</t>
  </si>
  <si>
    <t>směs pro beton třída C12/15 (B15) kamenivo do 8 mm</t>
  </si>
  <si>
    <t>104</t>
  </si>
  <si>
    <t>460510054</t>
  </si>
  <si>
    <t>Kabelové prostupy z trub plastových do rýhy bez obsypu, průměru do 10 cm</t>
  </si>
  <si>
    <t>106</t>
  </si>
  <si>
    <t>Kabelové prostupy, kanály a multikanály  kabelové prostupy z trub plastových včetně osazení, utěsnění a spárování do rýhy, bez výkopových prací bez obsypu, vnitřního průměru do 10 cm</t>
  </si>
  <si>
    <t>345713630</t>
  </si>
  <si>
    <t>trubka elektroinstalační ohebná Kopodur, HDPE KD 09075</t>
  </si>
  <si>
    <t>108</t>
  </si>
  <si>
    <t>141720015</t>
  </si>
  <si>
    <t>Neřízený zemní protlak strojně vnějšího průměru do 110 mm v hornině tř 3 a 4</t>
  </si>
  <si>
    <t>110</t>
  </si>
  <si>
    <t>Neřízený zemní protlak  v hornině tř. 3 a 4 vnějšího průměru protlaku přes 90 do 110 mm</t>
  </si>
  <si>
    <t>460560163</t>
  </si>
  <si>
    <t>Zásyp rýh ručně šířky 35 cm, hloubky 80 cm, z horniny třídy 3</t>
  </si>
  <si>
    <t>112</t>
  </si>
  <si>
    <t>Zásyp kabelových rýh ručně s uložením výkopku ve vrstvách včetně zhutnění a urovnání povrchu šířky 35 cm hloubky 80 cm, v hornině třídy 3</t>
  </si>
  <si>
    <t>460560264</t>
  </si>
  <si>
    <t>Zásyp rýh ručně šířky 50 cm, hloubky 80 cm, z horniny třídy 4</t>
  </si>
  <si>
    <t>Zásyp kabelových rýh ručně s uložením výkopku ve vrstvách včetně zhutnění a urovnání povrchu šířky 50 cm hloubky 80 cm, v hornině třídy 4</t>
  </si>
  <si>
    <t>460560534</t>
  </si>
  <si>
    <t>Zásyp rýh ručně šířky 60 cm, hloubky 80 cm, z horniny třídy 4</t>
  </si>
  <si>
    <t>116</t>
  </si>
  <si>
    <t>Zásyp kabelových rýh ručně s uložením výkopku ve vrstvách včetně zhutnění a urovnání povrchu šířky 60 cm hloubky 80 cm, v hornině třídy 4</t>
  </si>
  <si>
    <t>460560584</t>
  </si>
  <si>
    <t>Zásyp rýh ručně šířky 60 cm, hloubky 130 cm, z horniny třídy 4</t>
  </si>
  <si>
    <t>118</t>
  </si>
  <si>
    <t>63</t>
  </si>
  <si>
    <t>460561073</t>
  </si>
  <si>
    <t>Zásyp jam ručně v hornině třídy 4</t>
  </si>
  <si>
    <t>M3</t>
  </si>
  <si>
    <t>120</t>
  </si>
  <si>
    <t>460600023</t>
  </si>
  <si>
    <t>Vodorovné přemístění horniny jakékoliv třídy do 1000 m</t>
  </si>
  <si>
    <t>122</t>
  </si>
  <si>
    <t>Přemístění (odvoz) horniny, suti a vybouraných hmot  vodorovné přemístění horniny včetně složení, bez naložení a rozprostření jakékoliv třídy, na vzdálenost přes 500 do 1000 m</t>
  </si>
  <si>
    <t>65</t>
  </si>
  <si>
    <t>460600031</t>
  </si>
  <si>
    <t>Příplatek k vodorovnému přemístění horniny za každých dalších 1000 m</t>
  </si>
  <si>
    <t>124</t>
  </si>
  <si>
    <t>Přemístění (odvoz) horniny, suti a vybouraných hmot  vodorovné přemístění horniny včetně složení, bez naložení a rozprostření jakékoliv třídy, na vzdálenost Příplatek k ceně -0023 za každých dalších i započatých 1000 m</t>
  </si>
  <si>
    <t>"odečteno - v,č.2 SITUAČNÍ PLÁN PŘELOŽEK, v.č.4 -ŘEZY KABELOVOU RÝHOU"</t>
  </si>
  <si>
    <t>"odvoz do 10km" 11,9*19</t>
  </si>
  <si>
    <t>460620013</t>
  </si>
  <si>
    <t>Provizorní úprava terénu se zhutněním, v hornině tř 3</t>
  </si>
  <si>
    <t>126</t>
  </si>
  <si>
    <t>Úprava terénu  provizorní úprava terénu včetně odkopání drobných nerovností a zásypu prohlubní se zhutněním, v hornině třídy 3</t>
  </si>
  <si>
    <t>SO501 - Přeložka STL plynovodu</t>
  </si>
  <si>
    <t xml:space="preserve">    23-M - Montáže potrubí</t>
  </si>
  <si>
    <t>121101101</t>
  </si>
  <si>
    <t>Sejmutí ornice s přemístěním na vzdálenost do 50 m</t>
  </si>
  <si>
    <t>Sejmutí ornice nebo lesní půdy  s vodorovným přemístěním na hromady v místě upotřebení nebo na dočasné či trvalé skládky se složením, na vzdálenost do 50 m</t>
  </si>
  <si>
    <t>"SITUACE</t>
  </si>
  <si>
    <t>"jáma " 4,50*2,30*0,10</t>
  </si>
  <si>
    <t>"rýha " 10,40*1,30*0,10</t>
  </si>
  <si>
    <t>131203102</t>
  </si>
  <si>
    <t>Hloubení jam ručním nebo pneum nářadím v nesoudržných horninách tř. 3</t>
  </si>
  <si>
    <t>Hloubení zapažených i nezapažených jam ručním nebo pneumatickým nářadím  s urovnáním dna do předepsaného profilu a spádu v horninách tř. 3 nesoudržných</t>
  </si>
  <si>
    <t>"TECHNICKÁ ZPRÁVA</t>
  </si>
  <si>
    <t>"PODÉLNÝ PROFIL</t>
  </si>
  <si>
    <t>"DETAILY NAPOJENÍ</t>
  </si>
  <si>
    <t>"jámy pro propoj</t>
  </si>
  <si>
    <t>"zámk. dl." 5,00*2,00*(1,15+0,40-0,24)</t>
  </si>
  <si>
    <t>"RT" 4,00*1,80*(1,13+0,40-0,10)</t>
  </si>
  <si>
    <t>"jáma - dmzt armatury</t>
  </si>
  <si>
    <t>"zámk. dl." 2,00*2,00*(1,20-0,24)</t>
  </si>
  <si>
    <t>Mezisoučet</t>
  </si>
  <si>
    <t>"zemina tř. 3 - 50%</t>
  </si>
  <si>
    <t>27,236*0,50</t>
  </si>
  <si>
    <t>131203109</t>
  </si>
  <si>
    <t>Příplatek za lepivost u hloubení jam ručním nebo pneum nářadím v hornině tř. 3</t>
  </si>
  <si>
    <t>Hloubení zapažených i nezapažených jam ručním nebo pneumatickým nářadím  s urovnáním dna do předepsaného profilu a spádu v horninách tř. 3 Příplatek k cenám za lepivost horniny tř. 3</t>
  </si>
  <si>
    <t>131303101</t>
  </si>
  <si>
    <t>Hloubení jam ručním nebo pneum nářadím v soudržných horninách tř. 4</t>
  </si>
  <si>
    <t>Hloubení zapažených i nezapažených jam ručním nebo pneumatickým nářadím  s urovnáním dna do předepsaného profilu a spádu v horninách tř. 4 soudržných</t>
  </si>
  <si>
    <t>"zemina tř. 4 - 50%</t>
  </si>
  <si>
    <t>131303109</t>
  </si>
  <si>
    <t>Příplatek za lepivost u hloubení jam ručním nebo pneum nářadím v hornině tř. 4</t>
  </si>
  <si>
    <t>Hloubení zapažených i nezapažených jam ručním nebo pneumatickým nářadím  s urovnáním dna do předepsaného profilu a spádu v horninách tř. 4 Příplatek k cenám za lepivost horniny tř. 4</t>
  </si>
  <si>
    <t>132201201</t>
  </si>
  <si>
    <t>Hloubení rýh š do 2000 mm v hornině tř. 3 objemu do 100 m3</t>
  </si>
  <si>
    <t>Hloubení zapažených i nezapažených rýh šířky přes 600 do 2 000 mm  s urovnáním dna do předepsaného profilu a spádu v hornině tř. 3 do 100 m3</t>
  </si>
  <si>
    <t>" zámk. dl. " 23,0*0,80*(1,20-0,24)</t>
  </si>
  <si>
    <t>" zámk. dl. " 2,60*0,80*(1,77-0,24)</t>
  </si>
  <si>
    <t>" asfalt. kom. " 7,00*0,80*(1,77-0,50)</t>
  </si>
  <si>
    <t>" RT" 10,40*0,80*(1,13-0,10)</t>
  </si>
  <si>
    <t>" zámk. dl. " 1,20*0,80*(0,94-0,24)</t>
  </si>
  <si>
    <t>37,20*0,50</t>
  </si>
  <si>
    <t>132301201</t>
  </si>
  <si>
    <t>Hloubení rýh š do 2000 mm v hornině tř. 4 objemu do 100 m3</t>
  </si>
  <si>
    <t>Hloubení zapažených i nezapažených rýh šířky přes 600 do 2 000 mm  s urovnáním dna do předepsaného profilu a spádu v hornině tř. 4 do 100 m3</t>
  </si>
  <si>
    <t>151101101</t>
  </si>
  <si>
    <t>Zřízení příložného pažení a rozepření stěn rýh hl do 2 m</t>
  </si>
  <si>
    <t>Zřízení pažení a rozepření stěn rýh pro podzemní vedení pro všechny šířky rýhy  příložné pro jakoukoliv mezerovitost, hloubky do 2 m</t>
  </si>
  <si>
    <t>2,60*1,77*2</t>
  </si>
  <si>
    <t>7,00*1,77*2</t>
  </si>
  <si>
    <t>151101111</t>
  </si>
  <si>
    <t>Odstranění příložného pažení a rozepření stěn rýh hl do 2 m</t>
  </si>
  <si>
    <t>Odstranění pažení a rozepření stěn rýh pro podzemní vedení s uložením materiálu na vzdálenost do 3 m od kraje výkopu příložné, hloubky do 2 m</t>
  </si>
  <si>
    <t>151101201</t>
  </si>
  <si>
    <t>Zřízení příložného pažení stěn výkopu hl do 4 m</t>
  </si>
  <si>
    <t>Zřízení pažení stěn výkopu bez rozepření nebo vzepření  příložné, hloubky do 4 m</t>
  </si>
  <si>
    <t>(5,00+2,00)*2*1,55</t>
  </si>
  <si>
    <t>(4,00+1,80)*2*1,53</t>
  </si>
  <si>
    <t>2,00*4*1,20</t>
  </si>
  <si>
    <t>151101211</t>
  </si>
  <si>
    <t>Odstranění příložného pažení stěn hl do 4 m</t>
  </si>
  <si>
    <t>Odstranění pažení stěn výkopu  s uložením pažin na vzdálenost do 3 m od okraje výkopu příložné, hloubky do 4 m</t>
  </si>
  <si>
    <t>"výkopy celkem</t>
  </si>
  <si>
    <t>"jámy" 27,236</t>
  </si>
  <si>
    <t>"rýhy" 37,200</t>
  </si>
  <si>
    <t>"výkopy celkem" 64,436</t>
  </si>
  <si>
    <t>"odečet zeminy pro lože" -4,432</t>
  </si>
  <si>
    <t>"odečet zeminy pro obsyp" -4,656</t>
  </si>
  <si>
    <t>"odečet zeminy pro zásyp" -9,775</t>
  </si>
  <si>
    <t>-510756170</t>
  </si>
  <si>
    <t>45,573*10</t>
  </si>
  <si>
    <t>45,573*1,8 "Přepočtené koeficientem množství</t>
  </si>
  <si>
    <t>"ULOŽENÍ POTRUBÍ</t>
  </si>
  <si>
    <t>"zámk. dl." 5,00*2,00*(1,15+0,40-0,24-0,10-0,40-0,30)</t>
  </si>
  <si>
    <t>"RT" 4,00*1,80*(1,13+0,40-0,10-0,10-0,40-0,30)</t>
  </si>
  <si>
    <t>"zámk. dl." 2,00*2,00*(1,20-0,24-0,10-0,30)</t>
  </si>
  <si>
    <t>"rýhy</t>
  </si>
  <si>
    <t>" zámk. dl. " 23,0*0,80*(1,20-0,24-0,10-0,30)</t>
  </si>
  <si>
    <t>" zámk. dl. " 2,60*0,80*(1,77-0,24-0,10-0,30)</t>
  </si>
  <si>
    <t>" asfalt. kom. " 7,00*0,80*(1,77-0,50-0,10-0,30)</t>
  </si>
  <si>
    <t>" RT" 10,40*0,80*(1,13-0,10-0,10-0,30)</t>
  </si>
  <si>
    <t>" zámk. dl. " 1,20*0,80*(0,94-0,24-0,10-0,30)</t>
  </si>
  <si>
    <t>"ŠD: 25,154</t>
  </si>
  <si>
    <t>"zeminou:  4,536+5,242</t>
  </si>
  <si>
    <t>58344197</t>
  </si>
  <si>
    <t>štěrkodrť frakce 0/63</t>
  </si>
  <si>
    <t>25,154*2 "Přepočtené koeficientem množství</t>
  </si>
  <si>
    <t>"zámk. dl." 5,00*2,00*0,30</t>
  </si>
  <si>
    <t>"RT" 4,00*1,80*0,30</t>
  </si>
  <si>
    <t>"zámk. dl." 2,00*2,00*0,30</t>
  </si>
  <si>
    <t xml:space="preserve">"ŠP:  4,20 </t>
  </si>
  <si>
    <t>"zeminou:  2,16</t>
  </si>
  <si>
    <t>175111109</t>
  </si>
  <si>
    <t>Příplatek k obsypání potrubí za ruční prohození sypaninysítem, uložené do 3 m</t>
  </si>
  <si>
    <t>Obsypání potrubí ručně sypaninou z vhodných hornin tř. 1 až 4 nebo materiálem připraveným podél výkopu ve vzdálenosti do 3 m od jeho kraje, pro jakoukoliv hloubku výkopu a míru zhutnění Příplatek k ceně za prohození sypaniny sítem</t>
  </si>
  <si>
    <t>"zemina pro obsyp" 2,16+2,496</t>
  </si>
  <si>
    <t>"zemina pro zásyp"  9,778</t>
  </si>
  <si>
    <t>175151101</t>
  </si>
  <si>
    <t>Obsypání potrubí strojně sypaninou bez prohození, uloženou do 3 m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</si>
  <si>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</si>
  <si>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" zámk. dl. " 23,0*0,80*0,30</t>
  </si>
  <si>
    <t>" zámk. dl. " 2,60*0,80*0,30</t>
  </si>
  <si>
    <t>" asfalt. kom. " 7,00*0,80*0,30</t>
  </si>
  <si>
    <t>" RT" 10,40*0,80*0,30</t>
  </si>
  <si>
    <t>" zámk. dl. " 1,20*0,80*0,30</t>
  </si>
  <si>
    <t>"ŠP:  8,112</t>
  </si>
  <si>
    <t>"zeminou:  2,496</t>
  </si>
  <si>
    <t>58337344</t>
  </si>
  <si>
    <t>štěrkopísek frakce 0/32</t>
  </si>
  <si>
    <t>4,20+8,112</t>
  </si>
  <si>
    <t>12,312*2 "Přepočtené koeficientem množství</t>
  </si>
  <si>
    <t>181301101</t>
  </si>
  <si>
    <t>Rozprostření ornice tl vrstvy do 100 mm pl do 500 m2 v rovině nebo ve svahu do 1:5</t>
  </si>
  <si>
    <t>Rozprostření a urovnání ornice v rovině nebo ve svahu sklonu do 1:5 při souvislé ploše do 500 m2, tl. vrstvy do 100 mm</t>
  </si>
  <si>
    <t>"jáma " 4,50*2,30</t>
  </si>
  <si>
    <t>"rýha " 10,40*1,30</t>
  </si>
  <si>
    <t>23,87*0,015 "Přepočtené koeficientem množství</t>
  </si>
  <si>
    <t>451573111</t>
  </si>
  <si>
    <t>Lože pod potrubí otevřený výkop ze štěrkopísku</t>
  </si>
  <si>
    <t>Lože pod potrubí, stoky a drobné objekty v otevřeném výkopu z písku a štěrkopísku do 63 mm</t>
  </si>
  <si>
    <t xml:space="preserve">"jámy </t>
  </si>
  <si>
    <t>"zámk. dl." 5,00*2,00*(0,10+0,40)</t>
  </si>
  <si>
    <t>"zámk. dl." 2,00*2,00*0,10</t>
  </si>
  <si>
    <t>" zámk. dl. " 23,0*0,80*0,10</t>
  </si>
  <si>
    <t>" zámk. dl. " 2,60*0,80*0,10</t>
  </si>
  <si>
    <t>" asfalt. kom. " 7,00*0,80*0,10</t>
  </si>
  <si>
    <t>" zámk. dl. " 1,20*0,80*0,10</t>
  </si>
  <si>
    <t>451595111</t>
  </si>
  <si>
    <t>Lože pod potrubí otevřený výkop z prohozeného výkopku</t>
  </si>
  <si>
    <t>Lože pod potrubí, stoky a drobné objekty v otevřeném výkopu z prohozeného výkopku</t>
  </si>
  <si>
    <t>"RT" 4,00*1,80*(0,10+0,40)</t>
  </si>
  <si>
    <t>" RT" 10,40*0,80*0,10</t>
  </si>
  <si>
    <t>R87735101</t>
  </si>
  <si>
    <t>Montáž navrtávacích T-kusů na potrubí z PE trub d 225/32</t>
  </si>
  <si>
    <t>2861404-1</t>
  </si>
  <si>
    <t>tvarovka T-kus navrtávací D 225-32mm</t>
  </si>
  <si>
    <t>899721112</t>
  </si>
  <si>
    <t>Signalizační vodič DN nad 150 mm na potrubí</t>
  </si>
  <si>
    <t>Signalizační vodič na potrubí DN nad 150 mm</t>
  </si>
  <si>
    <t>R89972001</t>
  </si>
  <si>
    <t>Napojení vodiče na stávající ocelové potrubí DN 200 alutermickým svařováním</t>
  </si>
  <si>
    <t>899722113</t>
  </si>
  <si>
    <t>Krytí potrubí z plastů výstražnou fólií z PVC 34cm</t>
  </si>
  <si>
    <t>Krytí potrubí z plastů výstražnou fólií z PVC šířky 34cm</t>
  </si>
  <si>
    <t>899913161</t>
  </si>
  <si>
    <t>Uzavírací manžeta chráničky potrubí DN 200 x 300</t>
  </si>
  <si>
    <t>Koncové uzavírací manžety chrániček  DN potrubí x DN chráničky DN 200 x 300</t>
  </si>
  <si>
    <t>"DETAIL KŘÍŽENÍ KOMUNIKACE</t>
  </si>
  <si>
    <t>15,404</t>
  </si>
  <si>
    <t>23-M</t>
  </si>
  <si>
    <t>Montáže potrubí</t>
  </si>
  <si>
    <t>230021045</t>
  </si>
  <si>
    <t>Montáž trubní díly přivařovací tř.11-13 do 1 kg D 60,3 mm tl 2,9 mm</t>
  </si>
  <si>
    <t>Montáž trubních dílů přivařovacích hmotnosti do 1 kg  tř. 11 až 13 Ø 60,3 mm, tl. 2,9 mm</t>
  </si>
  <si>
    <t>55283824</t>
  </si>
  <si>
    <t>dno klenuté S235JR PN 16 60,3x4mm DN 50</t>
  </si>
  <si>
    <t>256</t>
  </si>
  <si>
    <t>230023101</t>
  </si>
  <si>
    <t>Montáž trubní díly přivařovací tř.11-13 do 10 kg D 219 mm tl 6,3 mm</t>
  </si>
  <si>
    <t>Montáž trubních dílů přivařovacích hmotnosti přes 3 do 10 kg  tř. 11 až 13 Ø 219 mm, tl. 6,3 mm</t>
  </si>
  <si>
    <t>55283866</t>
  </si>
  <si>
    <t>dno klenuté S235JR PN 16 219x6mm DN 200</t>
  </si>
  <si>
    <t>230040006</t>
  </si>
  <si>
    <t>Montáž trubní díly závitové DN 1"</t>
  </si>
  <si>
    <t>Montáž trubních dílů závitových  DN 1"</t>
  </si>
  <si>
    <t>M-105</t>
  </si>
  <si>
    <t>závitová přechodka PE/ocel s ochranným pláštěm dn32/DN25 vč. držáku, vč. zámku</t>
  </si>
  <si>
    <t>230081039</t>
  </si>
  <si>
    <t>Demontáž potrubí do šrotu do 10 kg D 57 mm, tl 3,2 mm</t>
  </si>
  <si>
    <t>Demontáž ocelového potrubí do šrotu hmotnosti do 10 kg  připojovací rozměr Ø 57, tl. 3,2 mm</t>
  </si>
  <si>
    <t>"potrubí" 1</t>
  </si>
  <si>
    <t>"armatura" 1</t>
  </si>
  <si>
    <t>230082100</t>
  </si>
  <si>
    <t>Demontáž potrubí do šrotu do 50 kg D 219 mm, tl 6,3 mm</t>
  </si>
  <si>
    <t>Demontáž ocelového potrubí do šrotu hmotnosti přes 10 do 50 kg  připojovací rozměr Ø 219, tl. 6,3 mm</t>
  </si>
  <si>
    <t>230200121</t>
  </si>
  <si>
    <t>Nasunutí potrubní sekce do ocelové chráničky DN 200</t>
  </si>
  <si>
    <t>Nasunutí potrubní sekce do chráničky jmenovitá světlost nasouvaného potrubí DN 200</t>
  </si>
  <si>
    <t>"vč. středících kluzných prvků</t>
  </si>
  <si>
    <t>7,70</t>
  </si>
  <si>
    <t>230201137</t>
  </si>
  <si>
    <t>Montáž trubních dílů přivařovacích D 273 mm tl stěny 7,0 mm</t>
  </si>
  <si>
    <t>Montáž trubních dílů ocelových přivařovacích Ø přes 219,3 do 273 tl. stěny 7 mm</t>
  </si>
  <si>
    <t>M-103</t>
  </si>
  <si>
    <t>zemní přechodový kus PE/ocel, dn225/DN200</t>
  </si>
  <si>
    <t>M-104</t>
  </si>
  <si>
    <t>objímková přesuvka přivařovací (V svar) DN 200, PN 16</t>
  </si>
  <si>
    <t>230201326</t>
  </si>
  <si>
    <t>Montáž trubního dílu PE elektrotvarovky dn 225 mm en 12,8 mm</t>
  </si>
  <si>
    <t>Montáž elektrotvarovky PE průměru přes 110 mm Ø 225, tl. stěny 12,8 mm</t>
  </si>
  <si>
    <t>28614926</t>
  </si>
  <si>
    <t>elektrospojka SDR 17 PE 100 PN 10 D 225mm</t>
  </si>
  <si>
    <t>230205025</t>
  </si>
  <si>
    <t>Montáž potrubí plastového svařované na tupo nebo elektrospojkou dn 32 mm en 3,0 mm</t>
  </si>
  <si>
    <t>Montáž potrubí PE průměru do 110 mm návin nebo tyč, svařované na tupo nebo elektrospojkou Ø 32, tl. stěny 3,0 mm</t>
  </si>
  <si>
    <t>1,2</t>
  </si>
  <si>
    <t>28613-02</t>
  </si>
  <si>
    <t>potrubí plynovodní HDPE100+ SDR 11  32x3,0mm (s ochranným PP pláštěm)</t>
  </si>
  <si>
    <t>1,20</t>
  </si>
  <si>
    <t>230205142</t>
  </si>
  <si>
    <t>Montáž potrubí plastového svařovaného na tupo nebo elektrospojkou dn 225 mm en 12,8 mm</t>
  </si>
  <si>
    <t>Montáž potrubí PE průměru přes 110 mm Ø 225, tl. stěny 12,8 mm</t>
  </si>
  <si>
    <t>28613-06</t>
  </si>
  <si>
    <t>potrubí plynovodní HDPE100+ SDR 17,6  225x12,8mm (s ochranným PP pláštěm )</t>
  </si>
  <si>
    <t>230205155</t>
  </si>
  <si>
    <t>Montáž potrubí plastového svařovaného na tupo nebo elektrospojkou dn 315 mm en 12,1 mm</t>
  </si>
  <si>
    <t>Montáž potrubí PE průměru přes 110 mm Ø 315, tl. stěny 12,1 mm</t>
  </si>
  <si>
    <t>7,7</t>
  </si>
  <si>
    <t>28613-03</t>
  </si>
  <si>
    <t>potrubí PE100 SDR 26  dn 315x12,1mm (chránička)</t>
  </si>
  <si>
    <t>"DETAILY CHRÁNIČKY</t>
  </si>
  <si>
    <t>230205225</t>
  </si>
  <si>
    <t>Montáž trubního dílu PE elektrotvarovky nebo svařovaného na tupo dn 32 mm en 2,0 mm</t>
  </si>
  <si>
    <t>Montáž trubních dílů PE průměru do 110 mm elektrotvarovky nebo svařované na tupo Ø 32, tl. stěny 3,0 mm</t>
  </si>
  <si>
    <t>28615969</t>
  </si>
  <si>
    <t>elektrospojka SDR 11 PE 100 PN 16 D 32mm</t>
  </si>
  <si>
    <t>28614199</t>
  </si>
  <si>
    <t>koleno 90° SDR 11 PE 100 PN 16 D 32mm</t>
  </si>
  <si>
    <t>230205426</t>
  </si>
  <si>
    <t>Montáž trubního dílu PE svařovaného na tupo nebo elektrospojkou dn 225 mm en 12,8 mm</t>
  </si>
  <si>
    <t>Montáž trubních dílů PE průměru přes 110 mm svařované na tupo nebo elektrospojkou Ø 225, tl. stěny 12,8 mm</t>
  </si>
  <si>
    <t>28614833</t>
  </si>
  <si>
    <t>koleno 90° SDR 17 PE 100 PN 10 D 225mm</t>
  </si>
  <si>
    <t>28614859</t>
  </si>
  <si>
    <t>koleno 45° SDR 17 PE 100 PN 10 D 225mm</t>
  </si>
  <si>
    <t>28614917-1</t>
  </si>
  <si>
    <t>oblouk 22° SDR 17 PE 100 RC PN 10 D 225mm</t>
  </si>
  <si>
    <t>230210014</t>
  </si>
  <si>
    <t>Oprava opláštění ruční ovinem páskou za studena 4vrstvy</t>
  </si>
  <si>
    <t>Montáž opláštění  ruční ovinem páskou za studena 4 vrstvy</t>
  </si>
  <si>
    <t>1,5</t>
  </si>
  <si>
    <t>M-106</t>
  </si>
  <si>
    <t>PE izolace dle TPG 920 21</t>
  </si>
  <si>
    <t>bm2</t>
  </si>
  <si>
    <t>230220006</t>
  </si>
  <si>
    <t>Montáž litinového poklopu</t>
  </si>
  <si>
    <t>130</t>
  </si>
  <si>
    <t>Montáž příslušenství plynovodů  poklopu litinového</t>
  </si>
  <si>
    <t>"čichačka"1</t>
  </si>
  <si>
    <t>67</t>
  </si>
  <si>
    <t>42291352-1</t>
  </si>
  <si>
    <t>poklop litinový - plyn</t>
  </si>
  <si>
    <t>132</t>
  </si>
  <si>
    <t>56230638-1</t>
  </si>
  <si>
    <t>deska podkladová poklopu</t>
  </si>
  <si>
    <t>134</t>
  </si>
  <si>
    <t>69</t>
  </si>
  <si>
    <t>230220011</t>
  </si>
  <si>
    <t>Montáž orientačního sloupku ON 13 2970</t>
  </si>
  <si>
    <t>136</t>
  </si>
  <si>
    <t>Montáž příslušenství plynovodů  sloupku orientačního</t>
  </si>
  <si>
    <t>M-102</t>
  </si>
  <si>
    <t>orientační sloupek vč. beton. patky</t>
  </si>
  <si>
    <t>138</t>
  </si>
  <si>
    <t>"ocel. sloupek kotvený do beton. patky, nátěr s oranřovými pruhy"   1</t>
  </si>
  <si>
    <t>230220031</t>
  </si>
  <si>
    <t>Montáž čichačky na chráničku PN 38 6724</t>
  </si>
  <si>
    <t>Montáž příslušenství plynovodů  čichačky na chráničku plynovodu</t>
  </si>
  <si>
    <t>M-101</t>
  </si>
  <si>
    <t>čichačka teleskopická PE100 dn 40/32   dle TPG 700 21</t>
  </si>
  <si>
    <t>73</t>
  </si>
  <si>
    <t>230230021</t>
  </si>
  <si>
    <t>Hlavní tlaková zkouška vzduchem 0,6 MPa DN 200</t>
  </si>
  <si>
    <t>144</t>
  </si>
  <si>
    <t>Tlakové zkoušky hlavní  vzduchem 0,6 MPa DN 200</t>
  </si>
  <si>
    <t>48,2</t>
  </si>
  <si>
    <t>230230021-1</t>
  </si>
  <si>
    <t>Předběžná tlaková zkouška vzduchem 0,6 MPa DN 200</t>
  </si>
  <si>
    <t>146</t>
  </si>
  <si>
    <t>75</t>
  </si>
  <si>
    <t>230230076</t>
  </si>
  <si>
    <t>Čištění potrubí PN 38 6416 DN 200</t>
  </si>
  <si>
    <t>148</t>
  </si>
  <si>
    <t>Čištění potrubí  DN 200</t>
  </si>
  <si>
    <t>R23023001</t>
  </si>
  <si>
    <t>Odplynění a inertizace potrubí DN 200</t>
  </si>
  <si>
    <t>150</t>
  </si>
  <si>
    <t>77</t>
  </si>
  <si>
    <t>R23023002</t>
  </si>
  <si>
    <t>Odplynění a inertizace potrubí DN 50</t>
  </si>
  <si>
    <t>152</t>
  </si>
  <si>
    <t>R23023021</t>
  </si>
  <si>
    <t>Zaplynění potrubí PE d200</t>
  </si>
  <si>
    <t>154</t>
  </si>
  <si>
    <t>79</t>
  </si>
  <si>
    <t>R23023023</t>
  </si>
  <si>
    <t>Zaplynění potrubí PE d32</t>
  </si>
  <si>
    <t>156</t>
  </si>
  <si>
    <t>R23029001</t>
  </si>
  <si>
    <t>Stoplování stávajícího ocelového potrubí DN 200, D+M</t>
  </si>
  <si>
    <t>kpl</t>
  </si>
  <si>
    <t>158</t>
  </si>
  <si>
    <t>"2x jednostranné uzavření STL plynovodu pomocí stoplovací soupravy: navrtání, uzavření, odvzdušnění, konečné uzavření tvarovky, demontáž obtoku</t>
  </si>
  <si>
    <t>"stoplování při nesníženém provozním tlaku 300kPa, dodávka materiálu pro stoplování:</t>
  </si>
  <si>
    <t>"2x stoplovací tvarovka</t>
  </si>
  <si>
    <t>"2x balonovací hrdlo</t>
  </si>
  <si>
    <t>"obtok dl. 50m</t>
  </si>
  <si>
    <t>81</t>
  </si>
  <si>
    <t>R23-13</t>
  </si>
  <si>
    <t>Orientační tabulka dle TPG 700 24, D+M</t>
  </si>
  <si>
    <t>160</t>
  </si>
  <si>
    <t>"orientační tabulka osazená na ocel. sloupku " 1</t>
  </si>
  <si>
    <t>R23-16</t>
  </si>
  <si>
    <t>Vizuální kontrola svarů v rozsahu 100%</t>
  </si>
  <si>
    <t>162</t>
  </si>
  <si>
    <t>83</t>
  </si>
  <si>
    <t>R23-17</t>
  </si>
  <si>
    <t>Elektrojiskrová zkouška izolace</t>
  </si>
  <si>
    <t>164</t>
  </si>
  <si>
    <t>R23-90</t>
  </si>
  <si>
    <t>Rušení povrchových znaků stáv. potrubí plynu</t>
  </si>
  <si>
    <t>166</t>
  </si>
  <si>
    <t>85</t>
  </si>
  <si>
    <t>460520164-1</t>
  </si>
  <si>
    <t>Montáž trubek ochranných plastových tuhých půlených D do 110 mm uložených do rýhy</t>
  </si>
  <si>
    <t>168</t>
  </si>
  <si>
    <t>2,2</t>
  </si>
  <si>
    <t>1148995</t>
  </si>
  <si>
    <t>chránička dělená 110MM 06110/2 červená</t>
  </si>
  <si>
    <t>170</t>
  </si>
  <si>
    <t>2,20</t>
  </si>
  <si>
    <t>SO502 - Přeložka NTL přípojky vč. regulační stanice v areálu TS Opava</t>
  </si>
  <si>
    <t>113106123</t>
  </si>
  <si>
    <t>Rozebrání dlažeb ze zámkových dlaždic komunikací pro pěší ručně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</si>
  <si>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</si>
  <si>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"jáma pro propoje</t>
  </si>
  <si>
    <t>1,50*1,80</t>
  </si>
  <si>
    <t>"rýha pro d90</t>
  </si>
  <si>
    <t>1,80*1,10</t>
  </si>
  <si>
    <t>113107422</t>
  </si>
  <si>
    <t>Odstranění podkladu z kameniva drceného tl 200 mm při překopech strojně pl do 15 m2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</si>
  <si>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100 do 200 mm</t>
  </si>
  <si>
    <t>1,20*1,50</t>
  </si>
  <si>
    <t>1,80*0,80</t>
  </si>
  <si>
    <t>"pro základ" 1,90*1,00*0,80</t>
  </si>
  <si>
    <t>"propoje</t>
  </si>
  <si>
    <t>1,20*1,50*(1,20+0,30-0,24)</t>
  </si>
  <si>
    <t>1,20*1,50*(1,20+0,30)</t>
  </si>
  <si>
    <t>1,00*1,50*(1,20+0,30)</t>
  </si>
  <si>
    <t>"zemina tř. 3 - 50%"  8,738*0,50</t>
  </si>
  <si>
    <t>"zemina tř. 4 - 50%"  8,738*0,50</t>
  </si>
  <si>
    <t>"d90</t>
  </si>
  <si>
    <t>0,80*0,80*1,20</t>
  </si>
  <si>
    <t>1,80*0,80*(1,20-0,24)</t>
  </si>
  <si>
    <t>"d40</t>
  </si>
  <si>
    <t>12,60*0,80*1,20</t>
  </si>
  <si>
    <t>"zemina tř. 3 - 50%" 14,246*0,50</t>
  </si>
  <si>
    <t>"zemina tř. 4 - 50%" 14,246*0,50</t>
  </si>
  <si>
    <t>(1,20+1,50)*2*1,50</t>
  </si>
  <si>
    <t>(1,00+1,50)*2*1,50</t>
  </si>
  <si>
    <t>"jámy" 8,738</t>
  </si>
  <si>
    <t>"rýhy" 14,246</t>
  </si>
  <si>
    <t>"výkopy celkem" 22,984</t>
  </si>
  <si>
    <t>"odečet zeminy pro lože" -2,392</t>
  </si>
  <si>
    <t>"odečet zeminy pro obsyp" -(3,216+0,99)</t>
  </si>
  <si>
    <t>"odečet zeminy pro zásyp"  -11,216</t>
  </si>
  <si>
    <t>858135086</t>
  </si>
  <si>
    <t>5,17*10</t>
  </si>
  <si>
    <t>5,17</t>
  </si>
  <si>
    <t>5,17*1,8 "Přepočtené koeficientem množství</t>
  </si>
  <si>
    <t>"jáma pro základ - RT" 1,90*1,00*0,80</t>
  </si>
  <si>
    <t>"odečet výtlaku základu v jámě" -1,25*0,42*0,80</t>
  </si>
  <si>
    <t>"jámy pro propoje</t>
  </si>
  <si>
    <t>"zámk. dl." 1,20*1,50*(1,20+0,30-0,24-0,10-0,30-0,30)</t>
  </si>
  <si>
    <t>"RT" 1,20*1,50*(1,20+0,30-0,10-0,30-0,30)</t>
  </si>
  <si>
    <t>"RT" 1,00*1,50*(1,20+0,30-0,10-0,30-0,30)</t>
  </si>
  <si>
    <t>"rýha pro d90 - RT</t>
  </si>
  <si>
    <t>"RT" 0,80*0,80*(1,20-0,10-0,30)</t>
  </si>
  <si>
    <t>"zámk. dl." 1,80*0,80*(1,20-0,24-0,10-0,30)</t>
  </si>
  <si>
    <t>"rýha pro d40 - RT</t>
  </si>
  <si>
    <t>12,60*0,80*(1,20-0,10-0,30)</t>
  </si>
  <si>
    <t>"zásyp ŠD" 1,10+1,008+0,806</t>
  </si>
  <si>
    <t>"zásyp prohozeným výkopkem" (1,10+13,030)-2,914</t>
  </si>
  <si>
    <t>2,914+11,216</t>
  </si>
  <si>
    <t>2,914*2 "Přepočtené koeficientem množství</t>
  </si>
  <si>
    <t>"ULOŽENÍ PLYNOVODU</t>
  </si>
  <si>
    <t>"zámk. dl." 1,20*1,50*0,30</t>
  </si>
  <si>
    <t>"RT" 1,20*1,50*0,30</t>
  </si>
  <si>
    <t>"RT" 1,00*1,50*0,30</t>
  </si>
  <si>
    <t>"ŠP: 0,54</t>
  </si>
  <si>
    <t>"zeminou: 0,99</t>
  </si>
  <si>
    <t>"zemina pro obsyp" 3,216+0,990</t>
  </si>
  <si>
    <t>"zemina pro zásyp"  11,216</t>
  </si>
  <si>
    <t>"RT" 0,80*0,80*0,30</t>
  </si>
  <si>
    <t>"zámk. dl." 1,80*0,80*0,30</t>
  </si>
  <si>
    <t>"rýha pro d40</t>
  </si>
  <si>
    <t>"RT" 12,60*0,80*0,30</t>
  </si>
  <si>
    <t>"ŠP: 0,432</t>
  </si>
  <si>
    <t>"zeminou: 3,216</t>
  </si>
  <si>
    <t>0,540+0,432</t>
  </si>
  <si>
    <t>0,972*2 "Přepočtené koeficientem množství</t>
  </si>
  <si>
    <t>275313611</t>
  </si>
  <si>
    <t>Základové patky z betonu tř. C 16/20</t>
  </si>
  <si>
    <t>Základy z betonu prostého patky a bloky z betonu kamenem neprokládaného tř. C 16/20</t>
  </si>
  <si>
    <t>1,25*0,42*1,10</t>
  </si>
  <si>
    <t>275351121</t>
  </si>
  <si>
    <t>Zřízení bednění základových patek</t>
  </si>
  <si>
    <t>Bednění základů patek zřízení</t>
  </si>
  <si>
    <t>1,10*1,30*2</t>
  </si>
  <si>
    <t>1,10*0,50*2</t>
  </si>
  <si>
    <t>275351122</t>
  </si>
  <si>
    <t>Odstranění bednění základových patek</t>
  </si>
  <si>
    <t>Bednění základů patek odstranění</t>
  </si>
  <si>
    <t>3,96</t>
  </si>
  <si>
    <t>1,20*1,50*(0,10+0,30)</t>
  </si>
  <si>
    <t>1,80*0,80*0,10</t>
  </si>
  <si>
    <t>1,00*1,50*(0,10+0,30)</t>
  </si>
  <si>
    <t>0,80*0,80*0,10</t>
  </si>
  <si>
    <t>12,60*0,80*0,10</t>
  </si>
  <si>
    <t>-939787028</t>
  </si>
  <si>
    <t>-741442451</t>
  </si>
  <si>
    <t>"doplnění dlažby dle skutečnosti - 10%"</t>
  </si>
  <si>
    <t>4,68*0,10</t>
  </si>
  <si>
    <t>899721111</t>
  </si>
  <si>
    <t>Signalizační vodič DN do 150 mm na potrubí</t>
  </si>
  <si>
    <t>Signalizační vodič na potrubí DN do 150 mm</t>
  </si>
  <si>
    <t>899722112</t>
  </si>
  <si>
    <t>Krytí potrubí z plastů výstražnou fólií z PVC 25 cm</t>
  </si>
  <si>
    <t>Krytí potrubí z plastů výstražnou fólií z PVC šířky 25 cm</t>
  </si>
  <si>
    <t>"výstražná fólie žlutá š. 220mm</t>
  </si>
  <si>
    <t>16,60</t>
  </si>
  <si>
    <t>0,993</t>
  </si>
  <si>
    <t>0,993*19 "Přepočtené koeficientem množství</t>
  </si>
  <si>
    <t>997221611</t>
  </si>
  <si>
    <t>Nakládání suti na dopravní prostředky pro vodorovnou dopravu</t>
  </si>
  <si>
    <t>Nakládání na dopravní prostředky  pro vodorovnou dopravu suti</t>
  </si>
  <si>
    <t>0,053</t>
  </si>
  <si>
    <t>0,94</t>
  </si>
  <si>
    <t>4,324</t>
  </si>
  <si>
    <t>230205031</t>
  </si>
  <si>
    <t>Montáž potrubí plastového svařované na tupo nebo elektrospojkou dn 40 mm en 3,7 mm</t>
  </si>
  <si>
    <t>Montáž potrubí PE průměru do 110 mm návin nebo tyč, svařované na tupo nebo elektrospojkou Ø 40, tl. stěny 3,7 mm</t>
  </si>
  <si>
    <t>13,6</t>
  </si>
  <si>
    <t>28613-04</t>
  </si>
  <si>
    <t>potrubí plynovodní HDPE100+ SDR 11,  40x3,7 mm ( s ochranným PP pláštěm )</t>
  </si>
  <si>
    <t>13,60</t>
  </si>
  <si>
    <t>230205051</t>
  </si>
  <si>
    <t>Montáž potrubí plastového svařované na tupo nebo elektrospojkou dn 90 mm en 5,2 mm</t>
  </si>
  <si>
    <t>Montáž potrubí PE průměru do 110 mm návin nebo tyč, svařované na tupo nebo elektrospojkou Ø 90, tl. stěny 5,2 mm</t>
  </si>
  <si>
    <t>5,4</t>
  </si>
  <si>
    <t>28613-01</t>
  </si>
  <si>
    <t>potrubí plynovodní HDPE100+ SDR 17,6  90x5,2mm (s ochranným PP pláštěm )</t>
  </si>
  <si>
    <t>5,40</t>
  </si>
  <si>
    <t>230205055</t>
  </si>
  <si>
    <t>Montáž potrubí plastového svařované na tupo nebo elektrospojkou dn 110 mm en 6,3 mm</t>
  </si>
  <si>
    <t>Montáž potrubí PE průměru do 110 mm návin nebo tyč, svařované na tupo nebo elektrospojkou Ø 110, tl. stěny 6,3 mm</t>
  </si>
  <si>
    <t>2,4</t>
  </si>
  <si>
    <t>28613-05</t>
  </si>
  <si>
    <t>potrubí PE100 SDR 26  dn 110mm (chránička)</t>
  </si>
  <si>
    <t>2,40</t>
  </si>
  <si>
    <t>230205231</t>
  </si>
  <si>
    <t>Montáž trubního dílu PE elektrotvarovky nebo svařovaného na tupo dn 40 mm en 3,6 mm</t>
  </si>
  <si>
    <t>Montáž trubních dílů PE průměru do 110 mm elektrotvarovky nebo svařované na tupo Ø 40, tl. stěny 3,7 mm</t>
  </si>
  <si>
    <t>28615970</t>
  </si>
  <si>
    <t>elektrospojka SDR 11 PE 100 PN 16 D 40mm</t>
  </si>
  <si>
    <t>28615021</t>
  </si>
  <si>
    <t>elektrozáslepka SDR 11 PE 100 PN 16 D 40mm</t>
  </si>
  <si>
    <t>28614837</t>
  </si>
  <si>
    <t>koleno 45° SDR 11 PE 100 PN 16 D 40mm</t>
  </si>
  <si>
    <t>230205241</t>
  </si>
  <si>
    <t>Montáž trubního dílu PE elektrotvarovky nebo svařovaného na tupo dn 63 mm en 3,6 mm</t>
  </si>
  <si>
    <t>Montáž trubních dílů PE průměru do 110 mm elektrotvarovky nebo svařované na tupo Ø 63, tl. stěny 3,6 mm</t>
  </si>
  <si>
    <t>28615972</t>
  </si>
  <si>
    <t>elektrospojka SDR 11 PE 100 PN 16 D 63mm</t>
  </si>
  <si>
    <t>28653125-1</t>
  </si>
  <si>
    <t>redukce svařovací na tupo potrubí PE 100 SDR 11 63/40</t>
  </si>
  <si>
    <t>230205251</t>
  </si>
  <si>
    <t>Montáž trubního dílu PE elektrotvarovky nebo svařovaného na tupo dn 90 mm en 5,1 mm</t>
  </si>
  <si>
    <t>Montáž trubních dílů PE průměru do 110 mm elektrotvarovky nebo svařované na tupo Ø 90, tl. stěny 5,2 mm</t>
  </si>
  <si>
    <t>28615974</t>
  </si>
  <si>
    <t>elektrospojka SDR 11 PE 100 PN 16 D 90mm</t>
  </si>
  <si>
    <t>28615025</t>
  </si>
  <si>
    <t>elektrozáslepka SDR 11 PE 100 PN 16 D 90mm</t>
  </si>
  <si>
    <t>28614826</t>
  </si>
  <si>
    <t>koleno 90° SDR 17 PE 100 PN 10 D 90mm</t>
  </si>
  <si>
    <t>28614986</t>
  </si>
  <si>
    <t>T-kus SDR 17 PE 100 D 90mm</t>
  </si>
  <si>
    <t>28653127-1</t>
  </si>
  <si>
    <t>redukce svařovací na tupo potrubí PE 100 SDR 11 90/63</t>
  </si>
  <si>
    <t>28690801</t>
  </si>
  <si>
    <t>integrovaný lemový nákr. s přírubou PE 100 SDR 11 PE plyn dn90/DN80</t>
  </si>
  <si>
    <t>230230017</t>
  </si>
  <si>
    <t>Hlavní tlaková zkouška vzduchem 0,6 MPa DN 80</t>
  </si>
  <si>
    <t>Tlakové zkoušky hlavní  vzduchem 0,6 MPa DN 80</t>
  </si>
  <si>
    <t>230230017-1</t>
  </si>
  <si>
    <t>Předběžná tlaková zkouška vzduchem 0,6 MPa DN 80</t>
  </si>
  <si>
    <t>Čištění potrubí PN 38 6416 do DN 200</t>
  </si>
  <si>
    <t>230260001</t>
  </si>
  <si>
    <t>Propojení regulační stanice na plynovodní přípojku DN 50</t>
  </si>
  <si>
    <t>Propojení regulační stanice  na plynovodní přípojku DN 50</t>
  </si>
  <si>
    <t>"do DN 50</t>
  </si>
  <si>
    <t>R23023014</t>
  </si>
  <si>
    <t>Odplynění a inertizace potrubí PE d40</t>
  </si>
  <si>
    <t>R23023019</t>
  </si>
  <si>
    <t>Odplynění a inertizace potrubí PE d90</t>
  </si>
  <si>
    <t>R23023024</t>
  </si>
  <si>
    <t>Zaplynění potrubí PE d40</t>
  </si>
  <si>
    <t>R23023029</t>
  </si>
  <si>
    <t>Zaplynění potrubí PE d90</t>
  </si>
  <si>
    <t>R23030001</t>
  </si>
  <si>
    <t>Montáž regulační stanice plynu skříňové</t>
  </si>
  <si>
    <t>"vč. osazení a montáže skříně a soklu</t>
  </si>
  <si>
    <t>M-201</t>
  </si>
  <si>
    <t>skříň z polyesterového kompozitu 1250x1250x420 mm</t>
  </si>
  <si>
    <t>"DETAIL SKŘÍNĚ HUP"  1</t>
  </si>
  <si>
    <t>M-202</t>
  </si>
  <si>
    <t>sokl skříně nízký z polyesterového kompozitu 500x1250x420 mm</t>
  </si>
  <si>
    <t>M-203</t>
  </si>
  <si>
    <t>regulační zařízení malé STL/NTL plynu</t>
  </si>
  <si>
    <t>"DETAIL SKŘÍNĚ HUP</t>
  </si>
  <si>
    <t>Typové regulační zařízení pro regulaci STL/NTL a měření množství plynu 1 ks</t>
  </si>
  <si>
    <t>součástí dodávka je:</t>
  </si>
  <si>
    <t>- vstupní uzávěr (KK-1“)</t>
  </si>
  <si>
    <t>- dvoustupňový pružinový regulátoru s integrovaným bezpečnostním uzávěrem,</t>
  </si>
  <si>
    <t>vestavěným filtrem, Qmax=70 Nm3/h</t>
  </si>
  <si>
    <t>- zkušební KK</t>
  </si>
  <si>
    <t>- výstupní manometr</t>
  </si>
  <si>
    <t>- uzávěr před plynoměrem (mezipřírubová klapka DN80)</t>
  </si>
  <si>
    <t>- příprava pro uchycení přírubového membránového plynoměru G40 (plynoměr NENÍ součástí</t>
  </si>
  <si>
    <t>dodávky)</t>
  </si>
  <si>
    <t>- výstupní uzávěr (mezipřírubová klapka DN80)</t>
  </si>
  <si>
    <t>- protipříruby a šrouby</t>
  </si>
  <si>
    <t>R23008105</t>
  </si>
  <si>
    <t>Demontáž PE potrubí do D 90 mm k likvidaci</t>
  </si>
  <si>
    <t>"potrubí d90" 1</t>
  </si>
  <si>
    <t>"potrubí d40" 1</t>
  </si>
  <si>
    <t>2,1</t>
  </si>
  <si>
    <t>2,10</t>
  </si>
  <si>
    <t>SO801 - Vegetační úpravy</t>
  </si>
  <si>
    <t>181411121</t>
  </si>
  <si>
    <t>Založení lučního trávníku výsevem plochy do 1000 m2 v rovině a ve svahu do 1:5</t>
  </si>
  <si>
    <t>-770508877</t>
  </si>
  <si>
    <t>Založení trávníku na půdě předem připravené plochy do 1000 m2 výsevem včetně utažení lučního v rovině nebo na svahu do 1:5</t>
  </si>
  <si>
    <t>253+99+14+6</t>
  </si>
  <si>
    <t>313054358</t>
  </si>
  <si>
    <t>372*0,015 'Přepočtené koeficientem množství</t>
  </si>
  <si>
    <t>181411123</t>
  </si>
  <si>
    <t>Založení lučního trávníku výsevem plochy do 1000 m2 ve svahu do 1:1</t>
  </si>
  <si>
    <t>141838182</t>
  </si>
  <si>
    <t>Založení trávníku na půdě předem připravené plochy do 1000 m2 výsevem včetně utažení lučního na svahu přes 1:2 do 1:1</t>
  </si>
  <si>
    <t>140+272</t>
  </si>
  <si>
    <t>1195617615</t>
  </si>
  <si>
    <t>412*0,015 'Přepočtené koeficientem množství</t>
  </si>
  <si>
    <t>998231311</t>
  </si>
  <si>
    <t>Přesun hmot pro sadovnické a krajinářské úpravy vodorovně do 5000 m</t>
  </si>
  <si>
    <t>-1573378324</t>
  </si>
  <si>
    <t>Přesun hmot pro sadovnické a krajinářské úpravy - strojně dopravní vzdálenost do 5000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</si>
</sst>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2" fillId="0" borderId="18" xfId="0" applyNumberFormat="1" applyFont="1" applyBorder="1" applyAlignment="1" applyProtection="1">
      <alignment vertical="center"/>
      <protection/>
    </xf>
    <xf numFmtId="4" fontId="32" fillId="0" borderId="19" xfId="0" applyNumberFormat="1" applyFont="1" applyBorder="1" applyAlignment="1" applyProtection="1">
      <alignment vertical="center"/>
      <protection/>
    </xf>
    <xf numFmtId="166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10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vertical="center"/>
      <protection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5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3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166" fontId="36" fillId="0" borderId="10" xfId="0" applyNumberFormat="1" applyFont="1" applyBorder="1" applyAlignment="1" applyProtection="1">
      <alignment/>
      <protection/>
    </xf>
    <xf numFmtId="166" fontId="36" fillId="0" borderId="11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40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1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 locked="0"/>
    </xf>
    <xf numFmtId="4" fontId="10" fillId="0" borderId="19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42" fillId="0" borderId="23" xfId="0" applyFont="1" applyBorder="1" applyAlignment="1" applyProtection="1">
      <alignment horizontal="center" vertical="center"/>
      <protection/>
    </xf>
    <xf numFmtId="49" fontId="42" fillId="0" borderId="23" xfId="0" applyNumberFormat="1" applyFont="1" applyBorder="1" applyAlignment="1" applyProtection="1">
      <alignment horizontal="left" vertical="center" wrapText="1"/>
      <protection/>
    </xf>
    <xf numFmtId="0" fontId="42" fillId="0" borderId="23" xfId="0" applyFont="1" applyBorder="1" applyAlignment="1" applyProtection="1">
      <alignment horizontal="left" vertical="center" wrapText="1"/>
      <protection/>
    </xf>
    <xf numFmtId="0" fontId="42" fillId="0" borderId="23" xfId="0" applyFont="1" applyBorder="1" applyAlignment="1" applyProtection="1">
      <alignment horizontal="center" vertical="center" wrapText="1"/>
      <protection/>
    </xf>
    <xf numFmtId="167" fontId="42" fillId="0" borderId="23" xfId="0" applyNumberFormat="1" applyFont="1" applyBorder="1" applyAlignment="1" applyProtection="1">
      <alignment vertical="center"/>
      <protection/>
    </xf>
    <xf numFmtId="4" fontId="42" fillId="2" borderId="23" xfId="0" applyNumberFormat="1" applyFont="1" applyFill="1" applyBorder="1" applyAlignment="1" applyProtection="1">
      <alignment vertical="center"/>
      <protection locked="0"/>
    </xf>
    <xf numFmtId="4" fontId="42" fillId="0" borderId="23" xfId="0" applyNumberFormat="1" applyFont="1" applyBorder="1" applyAlignment="1" applyProtection="1">
      <alignment vertical="center"/>
      <protection/>
    </xf>
    <xf numFmtId="0" fontId="43" fillId="0" borderId="3" xfId="0" applyFont="1" applyBorder="1" applyAlignment="1">
      <alignment vertical="center"/>
    </xf>
    <xf numFmtId="0" fontId="42" fillId="2" borderId="17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Protection="1"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0" fillId="0" borderId="0" xfId="0" applyNumberFormat="1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31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4" fontId="10" fillId="2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horizontal="left" vertical="center"/>
      <protection locked="0"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25" fillId="4" borderId="22" xfId="0" applyFont="1" applyFill="1" applyBorder="1" applyAlignment="1" applyProtection="1">
      <alignment horizontal="left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4" fontId="31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0" fillId="0" borderId="0" xfId="0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17" t="s">
        <v>14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22"/>
      <c r="AQ5" s="22"/>
      <c r="AR5" s="20"/>
      <c r="BE5" s="343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18" t="s">
        <v>17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22"/>
      <c r="AQ6" s="22"/>
      <c r="AR6" s="20"/>
      <c r="BE6" s="344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44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44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44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44"/>
      <c r="BS10" s="17" t="s">
        <v>6</v>
      </c>
    </row>
    <row r="11" spans="2:7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44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44"/>
      <c r="BS12" s="17" t="s">
        <v>6</v>
      </c>
    </row>
    <row r="13" spans="2:7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344"/>
      <c r="BS13" s="17" t="s">
        <v>6</v>
      </c>
    </row>
    <row r="14" spans="2:71" ht="12.75">
      <c r="B14" s="21"/>
      <c r="C14" s="22"/>
      <c r="D14" s="22"/>
      <c r="E14" s="319" t="s">
        <v>28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344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44"/>
      <c r="BS15" s="17" t="s">
        <v>4</v>
      </c>
    </row>
    <row r="16" spans="2:7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44"/>
      <c r="BS16" s="17" t="s">
        <v>4</v>
      </c>
    </row>
    <row r="17" spans="2:7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44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44"/>
      <c r="BS18" s="17" t="s">
        <v>6</v>
      </c>
    </row>
    <row r="19" spans="2:7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44"/>
      <c r="BS19" s="17" t="s">
        <v>6</v>
      </c>
    </row>
    <row r="20" spans="2:7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44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44"/>
    </row>
    <row r="22" spans="2:57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44"/>
    </row>
    <row r="23" spans="2:57" ht="16.5" customHeight="1">
      <c r="B23" s="21"/>
      <c r="C23" s="22"/>
      <c r="D23" s="22"/>
      <c r="E23" s="321" t="s">
        <v>1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22"/>
      <c r="AP23" s="22"/>
      <c r="AQ23" s="22"/>
      <c r="AR23" s="20"/>
      <c r="BE23" s="344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44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44"/>
    </row>
    <row r="26" spans="2:57" ht="14.45" customHeight="1">
      <c r="B26" s="21"/>
      <c r="C26" s="22"/>
      <c r="D26" s="34" t="s">
        <v>33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00">
        <f>ROUND(AG94,2)</f>
        <v>500000</v>
      </c>
      <c r="AL26" s="301"/>
      <c r="AM26" s="301"/>
      <c r="AN26" s="301"/>
      <c r="AO26" s="301"/>
      <c r="AP26" s="22"/>
      <c r="AQ26" s="22"/>
      <c r="AR26" s="20"/>
      <c r="BE26" s="344"/>
    </row>
    <row r="27" spans="2:57" ht="14.45" customHeight="1">
      <c r="B27" s="21"/>
      <c r="C27" s="22"/>
      <c r="D27" s="34" t="s">
        <v>34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00">
        <f>ROUND(AG111,2)</f>
        <v>0</v>
      </c>
      <c r="AL27" s="300"/>
      <c r="AM27" s="300"/>
      <c r="AN27" s="300"/>
      <c r="AO27" s="300"/>
      <c r="AP27" s="22"/>
      <c r="AQ27" s="22"/>
      <c r="AR27" s="20"/>
      <c r="BE27" s="344"/>
    </row>
    <row r="28" spans="2:57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BE28" s="344"/>
    </row>
    <row r="29" spans="2:57" s="1" customFormat="1" ht="25.9" customHeight="1">
      <c r="B29" s="35"/>
      <c r="C29" s="36"/>
      <c r="D29" s="38" t="s">
        <v>35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02">
        <f>ROUND(AK26+AK27,2)</f>
        <v>500000</v>
      </c>
      <c r="AL29" s="303"/>
      <c r="AM29" s="303"/>
      <c r="AN29" s="303"/>
      <c r="AO29" s="303"/>
      <c r="AP29" s="36"/>
      <c r="AQ29" s="36"/>
      <c r="AR29" s="37"/>
      <c r="BE29" s="344"/>
    </row>
    <row r="30" spans="2:57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BE30" s="344"/>
    </row>
    <row r="31" spans="2:57" s="1" customFormat="1" ht="12.7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22" t="s">
        <v>36</v>
      </c>
      <c r="M31" s="322"/>
      <c r="N31" s="322"/>
      <c r="O31" s="322"/>
      <c r="P31" s="322"/>
      <c r="Q31" s="36"/>
      <c r="R31" s="36"/>
      <c r="S31" s="36"/>
      <c r="T31" s="36"/>
      <c r="U31" s="36"/>
      <c r="V31" s="36"/>
      <c r="W31" s="322" t="s">
        <v>37</v>
      </c>
      <c r="X31" s="322"/>
      <c r="Y31" s="322"/>
      <c r="Z31" s="322"/>
      <c r="AA31" s="322"/>
      <c r="AB31" s="322"/>
      <c r="AC31" s="322"/>
      <c r="AD31" s="322"/>
      <c r="AE31" s="322"/>
      <c r="AF31" s="36"/>
      <c r="AG31" s="36"/>
      <c r="AH31" s="36"/>
      <c r="AI31" s="36"/>
      <c r="AJ31" s="36"/>
      <c r="AK31" s="322" t="s">
        <v>38</v>
      </c>
      <c r="AL31" s="322"/>
      <c r="AM31" s="322"/>
      <c r="AN31" s="322"/>
      <c r="AO31" s="322"/>
      <c r="AP31" s="36"/>
      <c r="AQ31" s="36"/>
      <c r="AR31" s="37"/>
      <c r="BE31" s="344"/>
    </row>
    <row r="32" spans="2:57" s="2" customFormat="1" ht="14.45" customHeight="1">
      <c r="B32" s="40"/>
      <c r="C32" s="41"/>
      <c r="D32" s="29" t="s">
        <v>39</v>
      </c>
      <c r="E32" s="41"/>
      <c r="F32" s="29" t="s">
        <v>40</v>
      </c>
      <c r="G32" s="41"/>
      <c r="H32" s="41"/>
      <c r="I32" s="41"/>
      <c r="J32" s="41"/>
      <c r="K32" s="41"/>
      <c r="L32" s="323">
        <v>0.21</v>
      </c>
      <c r="M32" s="299"/>
      <c r="N32" s="299"/>
      <c r="O32" s="299"/>
      <c r="P32" s="299"/>
      <c r="Q32" s="41"/>
      <c r="R32" s="41"/>
      <c r="S32" s="41"/>
      <c r="T32" s="41"/>
      <c r="U32" s="41"/>
      <c r="V32" s="41"/>
      <c r="W32" s="298">
        <f>ROUND(AZ94+SUM(CD111:CD115),2)</f>
        <v>500000</v>
      </c>
      <c r="X32" s="299"/>
      <c r="Y32" s="299"/>
      <c r="Z32" s="299"/>
      <c r="AA32" s="299"/>
      <c r="AB32" s="299"/>
      <c r="AC32" s="299"/>
      <c r="AD32" s="299"/>
      <c r="AE32" s="299"/>
      <c r="AF32" s="41"/>
      <c r="AG32" s="41"/>
      <c r="AH32" s="41"/>
      <c r="AI32" s="41"/>
      <c r="AJ32" s="41"/>
      <c r="AK32" s="298">
        <f>ROUND(AV94+SUM(BY111:BY115),2)</f>
        <v>105000</v>
      </c>
      <c r="AL32" s="299"/>
      <c r="AM32" s="299"/>
      <c r="AN32" s="299"/>
      <c r="AO32" s="299"/>
      <c r="AP32" s="41"/>
      <c r="AQ32" s="41"/>
      <c r="AR32" s="42"/>
      <c r="BE32" s="345"/>
    </row>
    <row r="33" spans="2:57" s="2" customFormat="1" ht="14.45" customHeight="1">
      <c r="B33" s="40"/>
      <c r="C33" s="41"/>
      <c r="D33" s="41"/>
      <c r="E33" s="41"/>
      <c r="F33" s="29" t="s">
        <v>41</v>
      </c>
      <c r="G33" s="41"/>
      <c r="H33" s="41"/>
      <c r="I33" s="41"/>
      <c r="J33" s="41"/>
      <c r="K33" s="41"/>
      <c r="L33" s="323">
        <v>0.15</v>
      </c>
      <c r="M33" s="299"/>
      <c r="N33" s="299"/>
      <c r="O33" s="299"/>
      <c r="P33" s="299"/>
      <c r="Q33" s="41"/>
      <c r="R33" s="41"/>
      <c r="S33" s="41"/>
      <c r="T33" s="41"/>
      <c r="U33" s="41"/>
      <c r="V33" s="41"/>
      <c r="W33" s="298">
        <f>ROUND(BA94+SUM(CE111:CE115),2)</f>
        <v>0</v>
      </c>
      <c r="X33" s="299"/>
      <c r="Y33" s="299"/>
      <c r="Z33" s="299"/>
      <c r="AA33" s="299"/>
      <c r="AB33" s="299"/>
      <c r="AC33" s="299"/>
      <c r="AD33" s="299"/>
      <c r="AE33" s="299"/>
      <c r="AF33" s="41"/>
      <c r="AG33" s="41"/>
      <c r="AH33" s="41"/>
      <c r="AI33" s="41"/>
      <c r="AJ33" s="41"/>
      <c r="AK33" s="298">
        <f>ROUND(AW94+SUM(BZ111:BZ115),2)</f>
        <v>0</v>
      </c>
      <c r="AL33" s="299"/>
      <c r="AM33" s="299"/>
      <c r="AN33" s="299"/>
      <c r="AO33" s="299"/>
      <c r="AP33" s="41"/>
      <c r="AQ33" s="41"/>
      <c r="AR33" s="42"/>
      <c r="BE33" s="345"/>
    </row>
    <row r="34" spans="2:57" s="2" customFormat="1" ht="14.45" customHeight="1" hidden="1">
      <c r="B34" s="40"/>
      <c r="C34" s="41"/>
      <c r="D34" s="41"/>
      <c r="E34" s="41"/>
      <c r="F34" s="29" t="s">
        <v>42</v>
      </c>
      <c r="G34" s="41"/>
      <c r="H34" s="41"/>
      <c r="I34" s="41"/>
      <c r="J34" s="41"/>
      <c r="K34" s="41"/>
      <c r="L34" s="323">
        <v>0.21</v>
      </c>
      <c r="M34" s="299"/>
      <c r="N34" s="299"/>
      <c r="O34" s="299"/>
      <c r="P34" s="299"/>
      <c r="Q34" s="41"/>
      <c r="R34" s="41"/>
      <c r="S34" s="41"/>
      <c r="T34" s="41"/>
      <c r="U34" s="41"/>
      <c r="V34" s="41"/>
      <c r="W34" s="298">
        <f>ROUND(BB94+SUM(CF111:CF115),2)</f>
        <v>0</v>
      </c>
      <c r="X34" s="299"/>
      <c r="Y34" s="299"/>
      <c r="Z34" s="299"/>
      <c r="AA34" s="299"/>
      <c r="AB34" s="299"/>
      <c r="AC34" s="299"/>
      <c r="AD34" s="299"/>
      <c r="AE34" s="299"/>
      <c r="AF34" s="41"/>
      <c r="AG34" s="41"/>
      <c r="AH34" s="41"/>
      <c r="AI34" s="41"/>
      <c r="AJ34" s="41"/>
      <c r="AK34" s="298">
        <v>0</v>
      </c>
      <c r="AL34" s="299"/>
      <c r="AM34" s="299"/>
      <c r="AN34" s="299"/>
      <c r="AO34" s="299"/>
      <c r="AP34" s="41"/>
      <c r="AQ34" s="41"/>
      <c r="AR34" s="42"/>
      <c r="BE34" s="345"/>
    </row>
    <row r="35" spans="2:44" s="2" customFormat="1" ht="14.45" customHeight="1" hidden="1">
      <c r="B35" s="40"/>
      <c r="C35" s="41"/>
      <c r="D35" s="41"/>
      <c r="E35" s="41"/>
      <c r="F35" s="29" t="s">
        <v>43</v>
      </c>
      <c r="G35" s="41"/>
      <c r="H35" s="41"/>
      <c r="I35" s="41"/>
      <c r="J35" s="41"/>
      <c r="K35" s="41"/>
      <c r="L35" s="323">
        <v>0.15</v>
      </c>
      <c r="M35" s="299"/>
      <c r="N35" s="299"/>
      <c r="O35" s="299"/>
      <c r="P35" s="299"/>
      <c r="Q35" s="41"/>
      <c r="R35" s="41"/>
      <c r="S35" s="41"/>
      <c r="T35" s="41"/>
      <c r="U35" s="41"/>
      <c r="V35" s="41"/>
      <c r="W35" s="298">
        <f>ROUND(BC94+SUM(CG111:CG115),2)</f>
        <v>0</v>
      </c>
      <c r="X35" s="299"/>
      <c r="Y35" s="299"/>
      <c r="Z35" s="299"/>
      <c r="AA35" s="299"/>
      <c r="AB35" s="299"/>
      <c r="AC35" s="299"/>
      <c r="AD35" s="299"/>
      <c r="AE35" s="299"/>
      <c r="AF35" s="41"/>
      <c r="AG35" s="41"/>
      <c r="AH35" s="41"/>
      <c r="AI35" s="41"/>
      <c r="AJ35" s="41"/>
      <c r="AK35" s="298">
        <v>0</v>
      </c>
      <c r="AL35" s="299"/>
      <c r="AM35" s="299"/>
      <c r="AN35" s="299"/>
      <c r="AO35" s="299"/>
      <c r="AP35" s="41"/>
      <c r="AQ35" s="41"/>
      <c r="AR35" s="42"/>
    </row>
    <row r="36" spans="2:44" s="2" customFormat="1" ht="14.45" customHeight="1" hidden="1">
      <c r="B36" s="40"/>
      <c r="C36" s="41"/>
      <c r="D36" s="41"/>
      <c r="E36" s="41"/>
      <c r="F36" s="29" t="s">
        <v>44</v>
      </c>
      <c r="G36" s="41"/>
      <c r="H36" s="41"/>
      <c r="I36" s="41"/>
      <c r="J36" s="41"/>
      <c r="K36" s="41"/>
      <c r="L36" s="323">
        <v>0</v>
      </c>
      <c r="M36" s="299"/>
      <c r="N36" s="299"/>
      <c r="O36" s="299"/>
      <c r="P36" s="299"/>
      <c r="Q36" s="41"/>
      <c r="R36" s="41"/>
      <c r="S36" s="41"/>
      <c r="T36" s="41"/>
      <c r="U36" s="41"/>
      <c r="V36" s="41"/>
      <c r="W36" s="298">
        <f>ROUND(BD94+SUM(CH111:CH115),2)</f>
        <v>0</v>
      </c>
      <c r="X36" s="299"/>
      <c r="Y36" s="299"/>
      <c r="Z36" s="299"/>
      <c r="AA36" s="299"/>
      <c r="AB36" s="299"/>
      <c r="AC36" s="299"/>
      <c r="AD36" s="299"/>
      <c r="AE36" s="299"/>
      <c r="AF36" s="41"/>
      <c r="AG36" s="41"/>
      <c r="AH36" s="41"/>
      <c r="AI36" s="41"/>
      <c r="AJ36" s="41"/>
      <c r="AK36" s="298">
        <v>0</v>
      </c>
      <c r="AL36" s="299"/>
      <c r="AM36" s="299"/>
      <c r="AN36" s="299"/>
      <c r="AO36" s="299"/>
      <c r="AP36" s="41"/>
      <c r="AQ36" s="41"/>
      <c r="AR36" s="42"/>
    </row>
    <row r="37" spans="2:44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</row>
    <row r="38" spans="2:44" s="1" customFormat="1" ht="25.9" customHeight="1">
      <c r="B38" s="35"/>
      <c r="C38" s="43"/>
      <c r="D38" s="44" t="s">
        <v>45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 t="s">
        <v>46</v>
      </c>
      <c r="U38" s="45"/>
      <c r="V38" s="45"/>
      <c r="W38" s="45"/>
      <c r="X38" s="296" t="s">
        <v>47</v>
      </c>
      <c r="Y38" s="297"/>
      <c r="Z38" s="297"/>
      <c r="AA38" s="297"/>
      <c r="AB38" s="297"/>
      <c r="AC38" s="45"/>
      <c r="AD38" s="45"/>
      <c r="AE38" s="45"/>
      <c r="AF38" s="45"/>
      <c r="AG38" s="45"/>
      <c r="AH38" s="45"/>
      <c r="AI38" s="45"/>
      <c r="AJ38" s="45"/>
      <c r="AK38" s="304">
        <f>SUM(AK29:AK36)</f>
        <v>605000</v>
      </c>
      <c r="AL38" s="297"/>
      <c r="AM38" s="297"/>
      <c r="AN38" s="297"/>
      <c r="AO38" s="305"/>
      <c r="AP38" s="43"/>
      <c r="AQ38" s="43"/>
      <c r="AR38" s="37"/>
    </row>
    <row r="39" spans="2:44" s="1" customFormat="1" ht="6.9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</row>
    <row r="40" spans="2:44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5"/>
      <c r="C49" s="3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P49" s="36"/>
      <c r="AQ49" s="36"/>
      <c r="AR49" s="37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5"/>
      <c r="C60" s="36"/>
      <c r="D60" s="49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9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49" t="s">
        <v>50</v>
      </c>
      <c r="AI60" s="39"/>
      <c r="AJ60" s="39"/>
      <c r="AK60" s="39"/>
      <c r="AL60" s="39"/>
      <c r="AM60" s="49" t="s">
        <v>51</v>
      </c>
      <c r="AN60" s="39"/>
      <c r="AO60" s="39"/>
      <c r="AP60" s="36"/>
      <c r="AQ60" s="36"/>
      <c r="AR60" s="37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5"/>
      <c r="C64" s="36"/>
      <c r="D64" s="47" t="s">
        <v>52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7" t="s">
        <v>53</v>
      </c>
      <c r="AI64" s="48"/>
      <c r="AJ64" s="48"/>
      <c r="AK64" s="48"/>
      <c r="AL64" s="48"/>
      <c r="AM64" s="48"/>
      <c r="AN64" s="48"/>
      <c r="AO64" s="48"/>
      <c r="AP64" s="36"/>
      <c r="AQ64" s="36"/>
      <c r="AR64" s="37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5"/>
      <c r="C75" s="36"/>
      <c r="D75" s="49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49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9" t="s">
        <v>50</v>
      </c>
      <c r="AI75" s="39"/>
      <c r="AJ75" s="39"/>
      <c r="AK75" s="39"/>
      <c r="AL75" s="39"/>
      <c r="AM75" s="49" t="s">
        <v>51</v>
      </c>
      <c r="AN75" s="39"/>
      <c r="AO75" s="39"/>
      <c r="AP75" s="36"/>
      <c r="AQ75" s="36"/>
      <c r="AR75" s="37"/>
    </row>
    <row r="76" spans="2:44" s="1" customFormat="1" ht="11.25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</row>
    <row r="77" spans="2:44" s="1" customFormat="1" ht="6.95" customHeight="1"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7"/>
    </row>
    <row r="81" spans="2:44" s="1" customFormat="1" ht="6.95" customHeight="1"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7"/>
    </row>
    <row r="82" spans="2:44" s="1" customFormat="1" ht="24.95" customHeight="1"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</row>
    <row r="83" spans="2:44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</row>
    <row r="84" spans="2:44" s="3" customFormat="1" ht="12" customHeight="1">
      <c r="B84" s="54"/>
      <c r="C84" s="29" t="s">
        <v>13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18017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2:44" s="4" customFormat="1" ht="36.95" customHeight="1">
      <c r="B85" s="57"/>
      <c r="C85" s="58" t="s">
        <v>16</v>
      </c>
      <c r="D85" s="59"/>
      <c r="E85" s="59"/>
      <c r="F85" s="59"/>
      <c r="G85" s="59"/>
      <c r="H85" s="59"/>
      <c r="I85" s="59"/>
      <c r="J85" s="59"/>
      <c r="K85" s="59"/>
      <c r="L85" s="314" t="str">
        <f>K6</f>
        <v>Propojení Krnovská - Žižkova</v>
      </c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59"/>
      <c r="AQ85" s="59"/>
      <c r="AR85" s="60"/>
    </row>
    <row r="86" spans="2:44" s="1" customFormat="1" ht="6.9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</row>
    <row r="87" spans="2:44" s="1" customFormat="1" ht="12" customHeight="1"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1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16" t="str">
        <f>IF(AN8="","",AN8)</f>
        <v>26. 2. 2020</v>
      </c>
      <c r="AN87" s="316"/>
      <c r="AO87" s="36"/>
      <c r="AP87" s="36"/>
      <c r="AQ87" s="36"/>
      <c r="AR87" s="37"/>
    </row>
    <row r="88" spans="2:44" s="1" customFormat="1" ht="6.9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</row>
    <row r="89" spans="2:56" s="1" customFormat="1" ht="15.2" customHeight="1"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5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312" t="str">
        <f>IF(E17="","",E17)</f>
        <v xml:space="preserve"> </v>
      </c>
      <c r="AN89" s="313"/>
      <c r="AO89" s="313"/>
      <c r="AP89" s="313"/>
      <c r="AQ89" s="36"/>
      <c r="AR89" s="37"/>
      <c r="AS89" s="306" t="s">
        <v>55</v>
      </c>
      <c r="AT89" s="307"/>
      <c r="AU89" s="63"/>
      <c r="AV89" s="63"/>
      <c r="AW89" s="63"/>
      <c r="AX89" s="63"/>
      <c r="AY89" s="63"/>
      <c r="AZ89" s="63"/>
      <c r="BA89" s="63"/>
      <c r="BB89" s="63"/>
      <c r="BC89" s="63"/>
      <c r="BD89" s="64"/>
    </row>
    <row r="90" spans="2:56" s="1" customFormat="1" ht="15.2" customHeight="1"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5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312" t="str">
        <f>IF(E20="","",E20)</f>
        <v xml:space="preserve"> </v>
      </c>
      <c r="AN90" s="313"/>
      <c r="AO90" s="313"/>
      <c r="AP90" s="313"/>
      <c r="AQ90" s="36"/>
      <c r="AR90" s="37"/>
      <c r="AS90" s="308"/>
      <c r="AT90" s="309"/>
      <c r="AU90" s="65"/>
      <c r="AV90" s="65"/>
      <c r="AW90" s="65"/>
      <c r="AX90" s="65"/>
      <c r="AY90" s="65"/>
      <c r="AZ90" s="65"/>
      <c r="BA90" s="65"/>
      <c r="BB90" s="65"/>
      <c r="BC90" s="65"/>
      <c r="BD90" s="66"/>
    </row>
    <row r="91" spans="2:56" s="1" customFormat="1" ht="10.9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310"/>
      <c r="AT91" s="311"/>
      <c r="AU91" s="67"/>
      <c r="AV91" s="67"/>
      <c r="AW91" s="67"/>
      <c r="AX91" s="67"/>
      <c r="AY91" s="67"/>
      <c r="AZ91" s="67"/>
      <c r="BA91" s="67"/>
      <c r="BB91" s="67"/>
      <c r="BC91" s="67"/>
      <c r="BD91" s="68"/>
    </row>
    <row r="92" spans="2:56" s="1" customFormat="1" ht="29.25" customHeight="1">
      <c r="B92" s="35"/>
      <c r="C92" s="341" t="s">
        <v>56</v>
      </c>
      <c r="D92" s="335"/>
      <c r="E92" s="335"/>
      <c r="F92" s="335"/>
      <c r="G92" s="335"/>
      <c r="H92" s="69"/>
      <c r="I92" s="334" t="s">
        <v>57</v>
      </c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7" t="s">
        <v>58</v>
      </c>
      <c r="AH92" s="335"/>
      <c r="AI92" s="335"/>
      <c r="AJ92" s="335"/>
      <c r="AK92" s="335"/>
      <c r="AL92" s="335"/>
      <c r="AM92" s="335"/>
      <c r="AN92" s="334" t="s">
        <v>59</v>
      </c>
      <c r="AO92" s="335"/>
      <c r="AP92" s="336"/>
      <c r="AQ92" s="70" t="s">
        <v>60</v>
      </c>
      <c r="AR92" s="37"/>
      <c r="AS92" s="71" t="s">
        <v>61</v>
      </c>
      <c r="AT92" s="72" t="s">
        <v>62</v>
      </c>
      <c r="AU92" s="72" t="s">
        <v>63</v>
      </c>
      <c r="AV92" s="72" t="s">
        <v>64</v>
      </c>
      <c r="AW92" s="72" t="s">
        <v>65</v>
      </c>
      <c r="AX92" s="72" t="s">
        <v>66</v>
      </c>
      <c r="AY92" s="72" t="s">
        <v>67</v>
      </c>
      <c r="AZ92" s="72" t="s">
        <v>68</v>
      </c>
      <c r="BA92" s="72" t="s">
        <v>69</v>
      </c>
      <c r="BB92" s="72" t="s">
        <v>70</v>
      </c>
      <c r="BC92" s="72" t="s">
        <v>71</v>
      </c>
      <c r="BD92" s="73" t="s">
        <v>72</v>
      </c>
    </row>
    <row r="93" spans="2:56" s="1" customFormat="1" ht="10.9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</row>
    <row r="94" spans="2:90" s="5" customFormat="1" ht="32.45" customHeight="1">
      <c r="B94" s="77"/>
      <c r="C94" s="78" t="s">
        <v>73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340">
        <f>ROUND(AG95+AG96+AG97+AG99+SUM(AG102:AG109),2)</f>
        <v>500000</v>
      </c>
      <c r="AH94" s="340"/>
      <c r="AI94" s="340"/>
      <c r="AJ94" s="340"/>
      <c r="AK94" s="340"/>
      <c r="AL94" s="340"/>
      <c r="AM94" s="340"/>
      <c r="AN94" s="325">
        <f aca="true" t="shared" si="0" ref="AN94:AN109">SUM(AG94,AT94)</f>
        <v>605000</v>
      </c>
      <c r="AO94" s="325"/>
      <c r="AP94" s="325"/>
      <c r="AQ94" s="81" t="s">
        <v>1</v>
      </c>
      <c r="AR94" s="82"/>
      <c r="AS94" s="83">
        <f>ROUND(AS95+AS96+AS97+AS99+SUM(AS102:AS109),2)</f>
        <v>0</v>
      </c>
      <c r="AT94" s="84">
        <f aca="true" t="shared" si="1" ref="AT94:AT109">ROUND(SUM(AV94:AW94),2)</f>
        <v>105000</v>
      </c>
      <c r="AU94" s="85">
        <f>ROUND(AU95+AU96+AU97+AU99+SUM(AU102:AU109),5)</f>
        <v>0</v>
      </c>
      <c r="AV94" s="84">
        <f>ROUND(AZ94*L32,2)</f>
        <v>105000</v>
      </c>
      <c r="AW94" s="84">
        <f>ROUND(BA94*L33,2)</f>
        <v>0</v>
      </c>
      <c r="AX94" s="84">
        <f>ROUND(BB94*L32,2)</f>
        <v>0</v>
      </c>
      <c r="AY94" s="84">
        <f>ROUND(BC94*L33,2)</f>
        <v>0</v>
      </c>
      <c r="AZ94" s="84">
        <f>ROUND(AZ95+AZ96+AZ97+AZ99+SUM(AZ102:AZ109),2)</f>
        <v>500000</v>
      </c>
      <c r="BA94" s="84">
        <f>ROUND(BA95+BA96+BA97+BA99+SUM(BA102:BA109),2)</f>
        <v>0</v>
      </c>
      <c r="BB94" s="84">
        <f>ROUND(BB95+BB96+BB97+BB99+SUM(BB102:BB109),2)</f>
        <v>0</v>
      </c>
      <c r="BC94" s="84">
        <f>ROUND(BC95+BC96+BC97+BC99+SUM(BC102:BC109),2)</f>
        <v>0</v>
      </c>
      <c r="BD94" s="86">
        <f>ROUND(BD95+BD96+BD97+BD99+SUM(BD102:BD109),2)</f>
        <v>0</v>
      </c>
      <c r="BS94" s="87" t="s">
        <v>74</v>
      </c>
      <c r="BT94" s="87" t="s">
        <v>75</v>
      </c>
      <c r="BU94" s="88" t="s">
        <v>76</v>
      </c>
      <c r="BV94" s="87" t="s">
        <v>77</v>
      </c>
      <c r="BW94" s="87" t="s">
        <v>5</v>
      </c>
      <c r="BX94" s="87" t="s">
        <v>78</v>
      </c>
      <c r="CL94" s="87" t="s">
        <v>1</v>
      </c>
    </row>
    <row r="95" spans="1:91" s="6" customFormat="1" ht="16.5" customHeight="1">
      <c r="A95" s="89" t="s">
        <v>79</v>
      </c>
      <c r="B95" s="90"/>
      <c r="C95" s="91"/>
      <c r="D95" s="327" t="s">
        <v>80</v>
      </c>
      <c r="E95" s="327"/>
      <c r="F95" s="327"/>
      <c r="G95" s="327"/>
      <c r="H95" s="327"/>
      <c r="I95" s="92"/>
      <c r="J95" s="327" t="s">
        <v>81</v>
      </c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327"/>
      <c r="AF95" s="327"/>
      <c r="AG95" s="329">
        <f>'SO000 - Všeobecné položky'!J32</f>
        <v>500000</v>
      </c>
      <c r="AH95" s="330"/>
      <c r="AI95" s="330"/>
      <c r="AJ95" s="330"/>
      <c r="AK95" s="330"/>
      <c r="AL95" s="330"/>
      <c r="AM95" s="330"/>
      <c r="AN95" s="329">
        <f t="shared" si="0"/>
        <v>605000</v>
      </c>
      <c r="AO95" s="330"/>
      <c r="AP95" s="330"/>
      <c r="AQ95" s="93" t="s">
        <v>82</v>
      </c>
      <c r="AR95" s="94"/>
      <c r="AS95" s="95">
        <v>0</v>
      </c>
      <c r="AT95" s="96">
        <f t="shared" si="1"/>
        <v>105000</v>
      </c>
      <c r="AU95" s="97">
        <f>'SO000 - Všeobecné položky'!P127</f>
        <v>0</v>
      </c>
      <c r="AV95" s="96">
        <f>'SO000 - Všeobecné položky'!J35</f>
        <v>105000</v>
      </c>
      <c r="AW95" s="96">
        <f>'SO000 - Všeobecné položky'!J36</f>
        <v>0</v>
      </c>
      <c r="AX95" s="96">
        <f>'SO000 - Všeobecné položky'!J37</f>
        <v>0</v>
      </c>
      <c r="AY95" s="96">
        <f>'SO000 - Všeobecné položky'!J38</f>
        <v>0</v>
      </c>
      <c r="AZ95" s="96">
        <f>'SO000 - Všeobecné položky'!F35</f>
        <v>500000</v>
      </c>
      <c r="BA95" s="96">
        <f>'SO000 - Všeobecné položky'!F36</f>
        <v>0</v>
      </c>
      <c r="BB95" s="96">
        <f>'SO000 - Všeobecné položky'!F37</f>
        <v>0</v>
      </c>
      <c r="BC95" s="96">
        <f>'SO000 - Všeobecné položky'!F38</f>
        <v>0</v>
      </c>
      <c r="BD95" s="98">
        <f>'SO000 - Všeobecné položky'!F39</f>
        <v>0</v>
      </c>
      <c r="BT95" s="99" t="s">
        <v>83</v>
      </c>
      <c r="BV95" s="99" t="s">
        <v>77</v>
      </c>
      <c r="BW95" s="99" t="s">
        <v>84</v>
      </c>
      <c r="BX95" s="99" t="s">
        <v>5</v>
      </c>
      <c r="CL95" s="99" t="s">
        <v>1</v>
      </c>
      <c r="CM95" s="99" t="s">
        <v>85</v>
      </c>
    </row>
    <row r="96" spans="1:91" s="6" customFormat="1" ht="16.5" customHeight="1">
      <c r="A96" s="89" t="s">
        <v>79</v>
      </c>
      <c r="B96" s="90"/>
      <c r="C96" s="91"/>
      <c r="D96" s="327" t="s">
        <v>86</v>
      </c>
      <c r="E96" s="327"/>
      <c r="F96" s="327"/>
      <c r="G96" s="327"/>
      <c r="H96" s="327"/>
      <c r="I96" s="92"/>
      <c r="J96" s="327" t="s">
        <v>87</v>
      </c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9">
        <f>'SO001 - Příprava území'!J32</f>
        <v>0</v>
      </c>
      <c r="AH96" s="330"/>
      <c r="AI96" s="330"/>
      <c r="AJ96" s="330"/>
      <c r="AK96" s="330"/>
      <c r="AL96" s="330"/>
      <c r="AM96" s="330"/>
      <c r="AN96" s="329">
        <f t="shared" si="0"/>
        <v>0</v>
      </c>
      <c r="AO96" s="330"/>
      <c r="AP96" s="330"/>
      <c r="AQ96" s="93" t="s">
        <v>82</v>
      </c>
      <c r="AR96" s="94"/>
      <c r="AS96" s="95">
        <v>0</v>
      </c>
      <c r="AT96" s="96">
        <f t="shared" si="1"/>
        <v>0</v>
      </c>
      <c r="AU96" s="97">
        <f>'SO001 - Příprava území'!P130</f>
        <v>0</v>
      </c>
      <c r="AV96" s="96">
        <f>'SO001 - Příprava území'!J35</f>
        <v>0</v>
      </c>
      <c r="AW96" s="96">
        <f>'SO001 - Příprava území'!J36</f>
        <v>0</v>
      </c>
      <c r="AX96" s="96">
        <f>'SO001 - Příprava území'!J37</f>
        <v>0</v>
      </c>
      <c r="AY96" s="96">
        <f>'SO001 - Příprava území'!J38</f>
        <v>0</v>
      </c>
      <c r="AZ96" s="96">
        <f>'SO001 - Příprava území'!F35</f>
        <v>0</v>
      </c>
      <c r="BA96" s="96">
        <f>'SO001 - Příprava území'!F36</f>
        <v>0</v>
      </c>
      <c r="BB96" s="96">
        <f>'SO001 - Příprava území'!F37</f>
        <v>0</v>
      </c>
      <c r="BC96" s="96">
        <f>'SO001 - Příprava území'!F38</f>
        <v>0</v>
      </c>
      <c r="BD96" s="98">
        <f>'SO001 - Příprava území'!F39</f>
        <v>0</v>
      </c>
      <c r="BT96" s="99" t="s">
        <v>83</v>
      </c>
      <c r="BV96" s="99" t="s">
        <v>77</v>
      </c>
      <c r="BW96" s="99" t="s">
        <v>88</v>
      </c>
      <c r="BX96" s="99" t="s">
        <v>5</v>
      </c>
      <c r="CL96" s="99" t="s">
        <v>1</v>
      </c>
      <c r="CM96" s="99" t="s">
        <v>85</v>
      </c>
    </row>
    <row r="97" spans="2:91" s="6" customFormat="1" ht="27" customHeight="1">
      <c r="B97" s="90"/>
      <c r="C97" s="91"/>
      <c r="D97" s="327" t="s">
        <v>89</v>
      </c>
      <c r="E97" s="327"/>
      <c r="F97" s="327"/>
      <c r="G97" s="327"/>
      <c r="H97" s="327"/>
      <c r="I97" s="92"/>
      <c r="J97" s="327" t="s">
        <v>90</v>
      </c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38">
        <f>ROUND(AG98,2)</f>
        <v>0</v>
      </c>
      <c r="AH97" s="330"/>
      <c r="AI97" s="330"/>
      <c r="AJ97" s="330"/>
      <c r="AK97" s="330"/>
      <c r="AL97" s="330"/>
      <c r="AM97" s="330"/>
      <c r="AN97" s="329">
        <f t="shared" si="0"/>
        <v>0</v>
      </c>
      <c r="AO97" s="330"/>
      <c r="AP97" s="330"/>
      <c r="AQ97" s="93" t="s">
        <v>82</v>
      </c>
      <c r="AR97" s="94"/>
      <c r="AS97" s="95">
        <f>ROUND(AS98,2)</f>
        <v>0</v>
      </c>
      <c r="AT97" s="96">
        <f t="shared" si="1"/>
        <v>0</v>
      </c>
      <c r="AU97" s="97">
        <f>ROUND(AU98,5)</f>
        <v>0</v>
      </c>
      <c r="AV97" s="96">
        <f>ROUND(AZ97*L32,2)</f>
        <v>0</v>
      </c>
      <c r="AW97" s="96">
        <f>ROUND(BA97*L33,2)</f>
        <v>0</v>
      </c>
      <c r="AX97" s="96">
        <f>ROUND(BB97*L32,2)</f>
        <v>0</v>
      </c>
      <c r="AY97" s="96">
        <f>ROUND(BC97*L33,2)</f>
        <v>0</v>
      </c>
      <c r="AZ97" s="96">
        <f>ROUND(AZ98,2)</f>
        <v>0</v>
      </c>
      <c r="BA97" s="96">
        <f>ROUND(BA98,2)</f>
        <v>0</v>
      </c>
      <c r="BB97" s="96">
        <f>ROUND(BB98,2)</f>
        <v>0</v>
      </c>
      <c r="BC97" s="96">
        <f>ROUND(BC98,2)</f>
        <v>0</v>
      </c>
      <c r="BD97" s="98">
        <f>ROUND(BD98,2)</f>
        <v>0</v>
      </c>
      <c r="BS97" s="99" t="s">
        <v>74</v>
      </c>
      <c r="BT97" s="99" t="s">
        <v>83</v>
      </c>
      <c r="BU97" s="99" t="s">
        <v>76</v>
      </c>
      <c r="BV97" s="99" t="s">
        <v>77</v>
      </c>
      <c r="BW97" s="99" t="s">
        <v>91</v>
      </c>
      <c r="BX97" s="99" t="s">
        <v>5</v>
      </c>
      <c r="CL97" s="99" t="s">
        <v>1</v>
      </c>
      <c r="CM97" s="99" t="s">
        <v>85</v>
      </c>
    </row>
    <row r="98" spans="1:90" s="3" customFormat="1" ht="25.5" customHeight="1">
      <c r="A98" s="89" t="s">
        <v>79</v>
      </c>
      <c r="B98" s="54"/>
      <c r="C98" s="100"/>
      <c r="D98" s="100"/>
      <c r="E98" s="328" t="s">
        <v>92</v>
      </c>
      <c r="F98" s="328"/>
      <c r="G98" s="328"/>
      <c r="H98" s="328"/>
      <c r="I98" s="328"/>
      <c r="J98" s="100"/>
      <c r="K98" s="328" t="s">
        <v>93</v>
      </c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4">
        <f>'OBJEKT 01 - Regulační sta...'!J34</f>
        <v>0</v>
      </c>
      <c r="AH98" s="339"/>
      <c r="AI98" s="339"/>
      <c r="AJ98" s="339"/>
      <c r="AK98" s="339"/>
      <c r="AL98" s="339"/>
      <c r="AM98" s="339"/>
      <c r="AN98" s="324">
        <f t="shared" si="0"/>
        <v>0</v>
      </c>
      <c r="AO98" s="339"/>
      <c r="AP98" s="339"/>
      <c r="AQ98" s="101" t="s">
        <v>94</v>
      </c>
      <c r="AR98" s="56"/>
      <c r="AS98" s="102">
        <v>0</v>
      </c>
      <c r="AT98" s="103">
        <f t="shared" si="1"/>
        <v>0</v>
      </c>
      <c r="AU98" s="104">
        <f>'OBJEKT 01 - Regulační sta...'!P137</f>
        <v>0</v>
      </c>
      <c r="AV98" s="103">
        <f>'OBJEKT 01 - Regulační sta...'!J37</f>
        <v>0</v>
      </c>
      <c r="AW98" s="103">
        <f>'OBJEKT 01 - Regulační sta...'!J38</f>
        <v>0</v>
      </c>
      <c r="AX98" s="103">
        <f>'OBJEKT 01 - Regulační sta...'!J39</f>
        <v>0</v>
      </c>
      <c r="AY98" s="103">
        <f>'OBJEKT 01 - Regulační sta...'!J40</f>
        <v>0</v>
      </c>
      <c r="AZ98" s="103">
        <f>'OBJEKT 01 - Regulační sta...'!F37</f>
        <v>0</v>
      </c>
      <c r="BA98" s="103">
        <f>'OBJEKT 01 - Regulační sta...'!F38</f>
        <v>0</v>
      </c>
      <c r="BB98" s="103">
        <f>'OBJEKT 01 - Regulační sta...'!F39</f>
        <v>0</v>
      </c>
      <c r="BC98" s="103">
        <f>'OBJEKT 01 - Regulační sta...'!F40</f>
        <v>0</v>
      </c>
      <c r="BD98" s="105">
        <f>'OBJEKT 01 - Regulační sta...'!F41</f>
        <v>0</v>
      </c>
      <c r="BT98" s="106" t="s">
        <v>85</v>
      </c>
      <c r="BV98" s="106" t="s">
        <v>77</v>
      </c>
      <c r="BW98" s="106" t="s">
        <v>95</v>
      </c>
      <c r="BX98" s="106" t="s">
        <v>91</v>
      </c>
      <c r="CL98" s="106" t="s">
        <v>1</v>
      </c>
    </row>
    <row r="99" spans="2:91" s="6" customFormat="1" ht="16.5" customHeight="1">
      <c r="B99" s="90"/>
      <c r="C99" s="91"/>
      <c r="D99" s="327" t="s">
        <v>96</v>
      </c>
      <c r="E99" s="327"/>
      <c r="F99" s="327"/>
      <c r="G99" s="327"/>
      <c r="H99" s="327"/>
      <c r="I99" s="92"/>
      <c r="J99" s="327" t="s">
        <v>97</v>
      </c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  <c r="AE99" s="327"/>
      <c r="AF99" s="327"/>
      <c r="AG99" s="338">
        <f>ROUND(SUM(AG100:AG101),2)</f>
        <v>0</v>
      </c>
      <c r="AH99" s="330"/>
      <c r="AI99" s="330"/>
      <c r="AJ99" s="330"/>
      <c r="AK99" s="330"/>
      <c r="AL99" s="330"/>
      <c r="AM99" s="330"/>
      <c r="AN99" s="329">
        <f t="shared" si="0"/>
        <v>0</v>
      </c>
      <c r="AO99" s="330"/>
      <c r="AP99" s="330"/>
      <c r="AQ99" s="93" t="s">
        <v>82</v>
      </c>
      <c r="AR99" s="94"/>
      <c r="AS99" s="95">
        <f>ROUND(SUM(AS100:AS101),2)</f>
        <v>0</v>
      </c>
      <c r="AT99" s="96">
        <f t="shared" si="1"/>
        <v>0</v>
      </c>
      <c r="AU99" s="97">
        <f>ROUND(SUM(AU100:AU101),5)</f>
        <v>0</v>
      </c>
      <c r="AV99" s="96">
        <f>ROUND(AZ99*L32,2)</f>
        <v>0</v>
      </c>
      <c r="AW99" s="96">
        <f>ROUND(BA99*L33,2)</f>
        <v>0</v>
      </c>
      <c r="AX99" s="96">
        <f>ROUND(BB99*L32,2)</f>
        <v>0</v>
      </c>
      <c r="AY99" s="96">
        <f>ROUND(BC99*L33,2)</f>
        <v>0</v>
      </c>
      <c r="AZ99" s="96">
        <f>ROUND(SUM(AZ100:AZ101),2)</f>
        <v>0</v>
      </c>
      <c r="BA99" s="96">
        <f>ROUND(SUM(BA100:BA101),2)</f>
        <v>0</v>
      </c>
      <c r="BB99" s="96">
        <f>ROUND(SUM(BB100:BB101),2)</f>
        <v>0</v>
      </c>
      <c r="BC99" s="96">
        <f>ROUND(SUM(BC100:BC101),2)</f>
        <v>0</v>
      </c>
      <c r="BD99" s="98">
        <f>ROUND(SUM(BD100:BD101),2)</f>
        <v>0</v>
      </c>
      <c r="BS99" s="99" t="s">
        <v>74</v>
      </c>
      <c r="BT99" s="99" t="s">
        <v>83</v>
      </c>
      <c r="BU99" s="99" t="s">
        <v>76</v>
      </c>
      <c r="BV99" s="99" t="s">
        <v>77</v>
      </c>
      <c r="BW99" s="99" t="s">
        <v>98</v>
      </c>
      <c r="BX99" s="99" t="s">
        <v>5</v>
      </c>
      <c r="CL99" s="99" t="s">
        <v>1</v>
      </c>
      <c r="CM99" s="99" t="s">
        <v>85</v>
      </c>
    </row>
    <row r="100" spans="1:90" s="3" customFormat="1" ht="25.5" customHeight="1">
      <c r="A100" s="89" t="s">
        <v>79</v>
      </c>
      <c r="B100" s="54"/>
      <c r="C100" s="100"/>
      <c r="D100" s="100"/>
      <c r="E100" s="328" t="s">
        <v>99</v>
      </c>
      <c r="F100" s="328"/>
      <c r="G100" s="328"/>
      <c r="H100" s="328"/>
      <c r="I100" s="328"/>
      <c r="J100" s="100"/>
      <c r="K100" s="328" t="s">
        <v>97</v>
      </c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4">
        <f>'SO101 - R1 - Propojka Krn...'!J34</f>
        <v>0</v>
      </c>
      <c r="AH100" s="339"/>
      <c r="AI100" s="339"/>
      <c r="AJ100" s="339"/>
      <c r="AK100" s="339"/>
      <c r="AL100" s="339"/>
      <c r="AM100" s="339"/>
      <c r="AN100" s="324">
        <f t="shared" si="0"/>
        <v>0</v>
      </c>
      <c r="AO100" s="339"/>
      <c r="AP100" s="339"/>
      <c r="AQ100" s="101" t="s">
        <v>94</v>
      </c>
      <c r="AR100" s="56"/>
      <c r="AS100" s="102">
        <v>0</v>
      </c>
      <c r="AT100" s="103">
        <f t="shared" si="1"/>
        <v>0</v>
      </c>
      <c r="AU100" s="104">
        <f>'SO101 - R1 - Propojka Krn...'!P139</f>
        <v>0</v>
      </c>
      <c r="AV100" s="103">
        <f>'SO101 - R1 - Propojka Krn...'!J37</f>
        <v>0</v>
      </c>
      <c r="AW100" s="103">
        <f>'SO101 - R1 - Propojka Krn...'!J38</f>
        <v>0</v>
      </c>
      <c r="AX100" s="103">
        <f>'SO101 - R1 - Propojka Krn...'!J39</f>
        <v>0</v>
      </c>
      <c r="AY100" s="103">
        <f>'SO101 - R1 - Propojka Krn...'!J40</f>
        <v>0</v>
      </c>
      <c r="AZ100" s="103">
        <f>'SO101 - R1 - Propojka Krn...'!F37</f>
        <v>0</v>
      </c>
      <c r="BA100" s="103">
        <f>'SO101 - R1 - Propojka Krn...'!F38</f>
        <v>0</v>
      </c>
      <c r="BB100" s="103">
        <f>'SO101 - R1 - Propojka Krn...'!F39</f>
        <v>0</v>
      </c>
      <c r="BC100" s="103">
        <f>'SO101 - R1 - Propojka Krn...'!F40</f>
        <v>0</v>
      </c>
      <c r="BD100" s="105">
        <f>'SO101 - R1 - Propojka Krn...'!F41</f>
        <v>0</v>
      </c>
      <c r="BT100" s="106" t="s">
        <v>85</v>
      </c>
      <c r="BV100" s="106" t="s">
        <v>77</v>
      </c>
      <c r="BW100" s="106" t="s">
        <v>100</v>
      </c>
      <c r="BX100" s="106" t="s">
        <v>98</v>
      </c>
      <c r="CL100" s="106" t="s">
        <v>1</v>
      </c>
    </row>
    <row r="101" spans="1:90" s="3" customFormat="1" ht="25.5" customHeight="1">
      <c r="A101" s="89" t="s">
        <v>79</v>
      </c>
      <c r="B101" s="54"/>
      <c r="C101" s="100"/>
      <c r="D101" s="100"/>
      <c r="E101" s="328" t="s">
        <v>101</v>
      </c>
      <c r="F101" s="328"/>
      <c r="G101" s="328"/>
      <c r="H101" s="328"/>
      <c r="I101" s="328"/>
      <c r="J101" s="100"/>
      <c r="K101" s="328" t="s">
        <v>102</v>
      </c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4">
        <f>'SO101 - R2 - Definitivní ...'!J34</f>
        <v>0</v>
      </c>
      <c r="AH101" s="339"/>
      <c r="AI101" s="339"/>
      <c r="AJ101" s="339"/>
      <c r="AK101" s="339"/>
      <c r="AL101" s="339"/>
      <c r="AM101" s="339"/>
      <c r="AN101" s="324">
        <f t="shared" si="0"/>
        <v>0</v>
      </c>
      <c r="AO101" s="339"/>
      <c r="AP101" s="339"/>
      <c r="AQ101" s="101" t="s">
        <v>94</v>
      </c>
      <c r="AR101" s="56"/>
      <c r="AS101" s="102">
        <v>0</v>
      </c>
      <c r="AT101" s="103">
        <f t="shared" si="1"/>
        <v>0</v>
      </c>
      <c r="AU101" s="104">
        <f>'SO101 - R2 - Definitivní ...'!P134</f>
        <v>0</v>
      </c>
      <c r="AV101" s="103">
        <f>'SO101 - R2 - Definitivní ...'!J37</f>
        <v>0</v>
      </c>
      <c r="AW101" s="103">
        <f>'SO101 - R2 - Definitivní ...'!J38</f>
        <v>0</v>
      </c>
      <c r="AX101" s="103">
        <f>'SO101 - R2 - Definitivní ...'!J39</f>
        <v>0</v>
      </c>
      <c r="AY101" s="103">
        <f>'SO101 - R2 - Definitivní ...'!J40</f>
        <v>0</v>
      </c>
      <c r="AZ101" s="103">
        <f>'SO101 - R2 - Definitivní ...'!F37</f>
        <v>0</v>
      </c>
      <c r="BA101" s="103">
        <f>'SO101 - R2 - Definitivní ...'!F38</f>
        <v>0</v>
      </c>
      <c r="BB101" s="103">
        <f>'SO101 - R2 - Definitivní ...'!F39</f>
        <v>0</v>
      </c>
      <c r="BC101" s="103">
        <f>'SO101 - R2 - Definitivní ...'!F40</f>
        <v>0</v>
      </c>
      <c r="BD101" s="105">
        <f>'SO101 - R2 - Definitivní ...'!F41</f>
        <v>0</v>
      </c>
      <c r="BT101" s="106" t="s">
        <v>85</v>
      </c>
      <c r="BV101" s="106" t="s">
        <v>77</v>
      </c>
      <c r="BW101" s="106" t="s">
        <v>103</v>
      </c>
      <c r="BX101" s="106" t="s">
        <v>98</v>
      </c>
      <c r="CL101" s="106" t="s">
        <v>1</v>
      </c>
    </row>
    <row r="102" spans="1:91" s="6" customFormat="1" ht="16.5" customHeight="1">
      <c r="A102" s="89" t="s">
        <v>79</v>
      </c>
      <c r="B102" s="90"/>
      <c r="C102" s="91"/>
      <c r="D102" s="327" t="s">
        <v>104</v>
      </c>
      <c r="E102" s="327"/>
      <c r="F102" s="327"/>
      <c r="G102" s="327"/>
      <c r="H102" s="327"/>
      <c r="I102" s="92"/>
      <c r="J102" s="327" t="s">
        <v>105</v>
      </c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327"/>
      <c r="AE102" s="327"/>
      <c r="AF102" s="327"/>
      <c r="AG102" s="329">
        <f>'SO102 - Stezka pro chodce...'!J32</f>
        <v>0</v>
      </c>
      <c r="AH102" s="330"/>
      <c r="AI102" s="330"/>
      <c r="AJ102" s="330"/>
      <c r="AK102" s="330"/>
      <c r="AL102" s="330"/>
      <c r="AM102" s="330"/>
      <c r="AN102" s="329">
        <f t="shared" si="0"/>
        <v>0</v>
      </c>
      <c r="AO102" s="330"/>
      <c r="AP102" s="330"/>
      <c r="AQ102" s="93" t="s">
        <v>82</v>
      </c>
      <c r="AR102" s="94"/>
      <c r="AS102" s="95">
        <v>0</v>
      </c>
      <c r="AT102" s="96">
        <f t="shared" si="1"/>
        <v>0</v>
      </c>
      <c r="AU102" s="97">
        <f>'SO102 - Stezka pro chodce...'!P131</f>
        <v>0</v>
      </c>
      <c r="AV102" s="96">
        <f>'SO102 - Stezka pro chodce...'!J35</f>
        <v>0</v>
      </c>
      <c r="AW102" s="96">
        <f>'SO102 - Stezka pro chodce...'!J36</f>
        <v>0</v>
      </c>
      <c r="AX102" s="96">
        <f>'SO102 - Stezka pro chodce...'!J37</f>
        <v>0</v>
      </c>
      <c r="AY102" s="96">
        <f>'SO102 - Stezka pro chodce...'!J38</f>
        <v>0</v>
      </c>
      <c r="AZ102" s="96">
        <f>'SO102 - Stezka pro chodce...'!F35</f>
        <v>0</v>
      </c>
      <c r="BA102" s="96">
        <f>'SO102 - Stezka pro chodce...'!F36</f>
        <v>0</v>
      </c>
      <c r="BB102" s="96">
        <f>'SO102 - Stezka pro chodce...'!F37</f>
        <v>0</v>
      </c>
      <c r="BC102" s="96">
        <f>'SO102 - Stezka pro chodce...'!F38</f>
        <v>0</v>
      </c>
      <c r="BD102" s="98">
        <f>'SO102 - Stezka pro chodce...'!F39</f>
        <v>0</v>
      </c>
      <c r="BT102" s="99" t="s">
        <v>83</v>
      </c>
      <c r="BV102" s="99" t="s">
        <v>77</v>
      </c>
      <c r="BW102" s="99" t="s">
        <v>106</v>
      </c>
      <c r="BX102" s="99" t="s">
        <v>5</v>
      </c>
      <c r="CL102" s="99" t="s">
        <v>1</v>
      </c>
      <c r="CM102" s="99" t="s">
        <v>85</v>
      </c>
    </row>
    <row r="103" spans="1:91" s="6" customFormat="1" ht="16.5" customHeight="1">
      <c r="A103" s="89" t="s">
        <v>79</v>
      </c>
      <c r="B103" s="90"/>
      <c r="C103" s="91"/>
      <c r="D103" s="327" t="s">
        <v>107</v>
      </c>
      <c r="E103" s="327"/>
      <c r="F103" s="327"/>
      <c r="G103" s="327"/>
      <c r="H103" s="327"/>
      <c r="I103" s="92"/>
      <c r="J103" s="327" t="s">
        <v>108</v>
      </c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9">
        <f>'SO103 - Vjezd do areálu D...'!J32</f>
        <v>0</v>
      </c>
      <c r="AH103" s="330"/>
      <c r="AI103" s="330"/>
      <c r="AJ103" s="330"/>
      <c r="AK103" s="330"/>
      <c r="AL103" s="330"/>
      <c r="AM103" s="330"/>
      <c r="AN103" s="329">
        <f t="shared" si="0"/>
        <v>0</v>
      </c>
      <c r="AO103" s="330"/>
      <c r="AP103" s="330"/>
      <c r="AQ103" s="93" t="s">
        <v>82</v>
      </c>
      <c r="AR103" s="94"/>
      <c r="AS103" s="95">
        <v>0</v>
      </c>
      <c r="AT103" s="96">
        <f t="shared" si="1"/>
        <v>0</v>
      </c>
      <c r="AU103" s="97">
        <f>'SO103 - Vjezd do areálu D...'!P131</f>
        <v>0</v>
      </c>
      <c r="AV103" s="96">
        <f>'SO103 - Vjezd do areálu D...'!J35</f>
        <v>0</v>
      </c>
      <c r="AW103" s="96">
        <f>'SO103 - Vjezd do areálu D...'!J36</f>
        <v>0</v>
      </c>
      <c r="AX103" s="96">
        <f>'SO103 - Vjezd do areálu D...'!J37</f>
        <v>0</v>
      </c>
      <c r="AY103" s="96">
        <f>'SO103 - Vjezd do areálu D...'!J38</f>
        <v>0</v>
      </c>
      <c r="AZ103" s="96">
        <f>'SO103 - Vjezd do areálu D...'!F35</f>
        <v>0</v>
      </c>
      <c r="BA103" s="96">
        <f>'SO103 - Vjezd do areálu D...'!F36</f>
        <v>0</v>
      </c>
      <c r="BB103" s="96">
        <f>'SO103 - Vjezd do areálu D...'!F37</f>
        <v>0</v>
      </c>
      <c r="BC103" s="96">
        <f>'SO103 - Vjezd do areálu D...'!F38</f>
        <v>0</v>
      </c>
      <c r="BD103" s="98">
        <f>'SO103 - Vjezd do areálu D...'!F39</f>
        <v>0</v>
      </c>
      <c r="BT103" s="99" t="s">
        <v>83</v>
      </c>
      <c r="BV103" s="99" t="s">
        <v>77</v>
      </c>
      <c r="BW103" s="99" t="s">
        <v>109</v>
      </c>
      <c r="BX103" s="99" t="s">
        <v>5</v>
      </c>
      <c r="CL103" s="99" t="s">
        <v>1</v>
      </c>
      <c r="CM103" s="99" t="s">
        <v>85</v>
      </c>
    </row>
    <row r="104" spans="1:91" s="6" customFormat="1" ht="16.5" customHeight="1">
      <c r="A104" s="89" t="s">
        <v>79</v>
      </c>
      <c r="B104" s="90"/>
      <c r="C104" s="91"/>
      <c r="D104" s="327" t="s">
        <v>110</v>
      </c>
      <c r="E104" s="327"/>
      <c r="F104" s="327"/>
      <c r="G104" s="327"/>
      <c r="H104" s="327"/>
      <c r="I104" s="92"/>
      <c r="J104" s="327" t="s">
        <v>111</v>
      </c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9">
        <f>'SO104 - Vjezdy do areálu ...'!J32</f>
        <v>0</v>
      </c>
      <c r="AH104" s="330"/>
      <c r="AI104" s="330"/>
      <c r="AJ104" s="330"/>
      <c r="AK104" s="330"/>
      <c r="AL104" s="330"/>
      <c r="AM104" s="330"/>
      <c r="AN104" s="329">
        <f t="shared" si="0"/>
        <v>0</v>
      </c>
      <c r="AO104" s="330"/>
      <c r="AP104" s="330"/>
      <c r="AQ104" s="93" t="s">
        <v>82</v>
      </c>
      <c r="AR104" s="94"/>
      <c r="AS104" s="95">
        <v>0</v>
      </c>
      <c r="AT104" s="96">
        <f t="shared" si="1"/>
        <v>0</v>
      </c>
      <c r="AU104" s="97">
        <f>'SO104 - Vjezdy do areálu ...'!P131</f>
        <v>0</v>
      </c>
      <c r="AV104" s="96">
        <f>'SO104 - Vjezdy do areálu ...'!J35</f>
        <v>0</v>
      </c>
      <c r="AW104" s="96">
        <f>'SO104 - Vjezdy do areálu ...'!J36</f>
        <v>0</v>
      </c>
      <c r="AX104" s="96">
        <f>'SO104 - Vjezdy do areálu ...'!J37</f>
        <v>0</v>
      </c>
      <c r="AY104" s="96">
        <f>'SO104 - Vjezdy do areálu ...'!J38</f>
        <v>0</v>
      </c>
      <c r="AZ104" s="96">
        <f>'SO104 - Vjezdy do areálu ...'!F35</f>
        <v>0</v>
      </c>
      <c r="BA104" s="96">
        <f>'SO104 - Vjezdy do areálu ...'!F36</f>
        <v>0</v>
      </c>
      <c r="BB104" s="96">
        <f>'SO104 - Vjezdy do areálu ...'!F37</f>
        <v>0</v>
      </c>
      <c r="BC104" s="96">
        <f>'SO104 - Vjezdy do areálu ...'!F38</f>
        <v>0</v>
      </c>
      <c r="BD104" s="98">
        <f>'SO104 - Vjezdy do areálu ...'!F39</f>
        <v>0</v>
      </c>
      <c r="BT104" s="99" t="s">
        <v>83</v>
      </c>
      <c r="BV104" s="99" t="s">
        <v>77</v>
      </c>
      <c r="BW104" s="99" t="s">
        <v>112</v>
      </c>
      <c r="BX104" s="99" t="s">
        <v>5</v>
      </c>
      <c r="CL104" s="99" t="s">
        <v>1</v>
      </c>
      <c r="CM104" s="99" t="s">
        <v>85</v>
      </c>
    </row>
    <row r="105" spans="1:91" s="6" customFormat="1" ht="16.5" customHeight="1">
      <c r="A105" s="89" t="s">
        <v>79</v>
      </c>
      <c r="B105" s="90"/>
      <c r="C105" s="91"/>
      <c r="D105" s="327" t="s">
        <v>113</v>
      </c>
      <c r="E105" s="327"/>
      <c r="F105" s="327"/>
      <c r="G105" s="327"/>
      <c r="H105" s="327"/>
      <c r="I105" s="92"/>
      <c r="J105" s="327" t="s">
        <v>114</v>
      </c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9">
        <f>'SO301 - Dešťová kanalizace'!J32</f>
        <v>0</v>
      </c>
      <c r="AH105" s="330"/>
      <c r="AI105" s="330"/>
      <c r="AJ105" s="330"/>
      <c r="AK105" s="330"/>
      <c r="AL105" s="330"/>
      <c r="AM105" s="330"/>
      <c r="AN105" s="329">
        <f t="shared" si="0"/>
        <v>0</v>
      </c>
      <c r="AO105" s="330"/>
      <c r="AP105" s="330"/>
      <c r="AQ105" s="93" t="s">
        <v>82</v>
      </c>
      <c r="AR105" s="94"/>
      <c r="AS105" s="95">
        <v>0</v>
      </c>
      <c r="AT105" s="96">
        <f t="shared" si="1"/>
        <v>0</v>
      </c>
      <c r="AU105" s="97">
        <f>'SO301 - Dešťová kanalizace'!P134</f>
        <v>0</v>
      </c>
      <c r="AV105" s="96">
        <f>'SO301 - Dešťová kanalizace'!J35</f>
        <v>0</v>
      </c>
      <c r="AW105" s="96">
        <f>'SO301 - Dešťová kanalizace'!J36</f>
        <v>0</v>
      </c>
      <c r="AX105" s="96">
        <f>'SO301 - Dešťová kanalizace'!J37</f>
        <v>0</v>
      </c>
      <c r="AY105" s="96">
        <f>'SO301 - Dešťová kanalizace'!J38</f>
        <v>0</v>
      </c>
      <c r="AZ105" s="96">
        <f>'SO301 - Dešťová kanalizace'!F35</f>
        <v>0</v>
      </c>
      <c r="BA105" s="96">
        <f>'SO301 - Dešťová kanalizace'!F36</f>
        <v>0</v>
      </c>
      <c r="BB105" s="96">
        <f>'SO301 - Dešťová kanalizace'!F37</f>
        <v>0</v>
      </c>
      <c r="BC105" s="96">
        <f>'SO301 - Dešťová kanalizace'!F38</f>
        <v>0</v>
      </c>
      <c r="BD105" s="98">
        <f>'SO301 - Dešťová kanalizace'!F39</f>
        <v>0</v>
      </c>
      <c r="BT105" s="99" t="s">
        <v>83</v>
      </c>
      <c r="BV105" s="99" t="s">
        <v>77</v>
      </c>
      <c r="BW105" s="99" t="s">
        <v>115</v>
      </c>
      <c r="BX105" s="99" t="s">
        <v>5</v>
      </c>
      <c r="CL105" s="99" t="s">
        <v>1</v>
      </c>
      <c r="CM105" s="99" t="s">
        <v>85</v>
      </c>
    </row>
    <row r="106" spans="1:91" s="6" customFormat="1" ht="16.5" customHeight="1">
      <c r="A106" s="89" t="s">
        <v>79</v>
      </c>
      <c r="B106" s="90"/>
      <c r="C106" s="91"/>
      <c r="D106" s="327" t="s">
        <v>116</v>
      </c>
      <c r="E106" s="327"/>
      <c r="F106" s="327"/>
      <c r="G106" s="327"/>
      <c r="H106" s="327"/>
      <c r="I106" s="92"/>
      <c r="J106" s="327" t="s">
        <v>117</v>
      </c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  <c r="Y106" s="327"/>
      <c r="Z106" s="327"/>
      <c r="AA106" s="327"/>
      <c r="AB106" s="327"/>
      <c r="AC106" s="327"/>
      <c r="AD106" s="327"/>
      <c r="AE106" s="327"/>
      <c r="AF106" s="327"/>
      <c r="AG106" s="329">
        <f>'SO451 - Veřejné osvětlení'!J32</f>
        <v>0</v>
      </c>
      <c r="AH106" s="330"/>
      <c r="AI106" s="330"/>
      <c r="AJ106" s="330"/>
      <c r="AK106" s="330"/>
      <c r="AL106" s="330"/>
      <c r="AM106" s="330"/>
      <c r="AN106" s="329">
        <f t="shared" si="0"/>
        <v>0</v>
      </c>
      <c r="AO106" s="330"/>
      <c r="AP106" s="330"/>
      <c r="AQ106" s="93" t="s">
        <v>82</v>
      </c>
      <c r="AR106" s="94"/>
      <c r="AS106" s="95">
        <v>0</v>
      </c>
      <c r="AT106" s="96">
        <f t="shared" si="1"/>
        <v>0</v>
      </c>
      <c r="AU106" s="97">
        <f>'SO451 - Veřejné osvětlení'!P129</f>
        <v>0</v>
      </c>
      <c r="AV106" s="96">
        <f>'SO451 - Veřejné osvětlení'!J35</f>
        <v>0</v>
      </c>
      <c r="AW106" s="96">
        <f>'SO451 - Veřejné osvětlení'!J36</f>
        <v>0</v>
      </c>
      <c r="AX106" s="96">
        <f>'SO451 - Veřejné osvětlení'!J37</f>
        <v>0</v>
      </c>
      <c r="AY106" s="96">
        <f>'SO451 - Veřejné osvětlení'!J38</f>
        <v>0</v>
      </c>
      <c r="AZ106" s="96">
        <f>'SO451 - Veřejné osvětlení'!F35</f>
        <v>0</v>
      </c>
      <c r="BA106" s="96">
        <f>'SO451 - Veřejné osvětlení'!F36</f>
        <v>0</v>
      </c>
      <c r="BB106" s="96">
        <f>'SO451 - Veřejné osvětlení'!F37</f>
        <v>0</v>
      </c>
      <c r="BC106" s="96">
        <f>'SO451 - Veřejné osvětlení'!F38</f>
        <v>0</v>
      </c>
      <c r="BD106" s="98">
        <f>'SO451 - Veřejné osvětlení'!F39</f>
        <v>0</v>
      </c>
      <c r="BT106" s="99" t="s">
        <v>83</v>
      </c>
      <c r="BV106" s="99" t="s">
        <v>77</v>
      </c>
      <c r="BW106" s="99" t="s">
        <v>118</v>
      </c>
      <c r="BX106" s="99" t="s">
        <v>5</v>
      </c>
      <c r="CL106" s="99" t="s">
        <v>1</v>
      </c>
      <c r="CM106" s="99" t="s">
        <v>85</v>
      </c>
    </row>
    <row r="107" spans="1:91" s="6" customFormat="1" ht="16.5" customHeight="1">
      <c r="A107" s="89" t="s">
        <v>79</v>
      </c>
      <c r="B107" s="90"/>
      <c r="C107" s="91"/>
      <c r="D107" s="327" t="s">
        <v>119</v>
      </c>
      <c r="E107" s="327"/>
      <c r="F107" s="327"/>
      <c r="G107" s="327"/>
      <c r="H107" s="327"/>
      <c r="I107" s="92"/>
      <c r="J107" s="327" t="s">
        <v>120</v>
      </c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9">
        <f>'SO501 - Přeložka STL plyn...'!J32</f>
        <v>0</v>
      </c>
      <c r="AH107" s="330"/>
      <c r="AI107" s="330"/>
      <c r="AJ107" s="330"/>
      <c r="AK107" s="330"/>
      <c r="AL107" s="330"/>
      <c r="AM107" s="330"/>
      <c r="AN107" s="329">
        <f t="shared" si="0"/>
        <v>0</v>
      </c>
      <c r="AO107" s="330"/>
      <c r="AP107" s="330"/>
      <c r="AQ107" s="93" t="s">
        <v>82</v>
      </c>
      <c r="AR107" s="94"/>
      <c r="AS107" s="95">
        <v>0</v>
      </c>
      <c r="AT107" s="96">
        <f t="shared" si="1"/>
        <v>0</v>
      </c>
      <c r="AU107" s="97">
        <f>'SO501 - Přeložka STL plyn...'!P134</f>
        <v>0</v>
      </c>
      <c r="AV107" s="96">
        <f>'SO501 - Přeložka STL plyn...'!J35</f>
        <v>0</v>
      </c>
      <c r="AW107" s="96">
        <f>'SO501 - Přeložka STL plyn...'!J36</f>
        <v>0</v>
      </c>
      <c r="AX107" s="96">
        <f>'SO501 - Přeložka STL plyn...'!J37</f>
        <v>0</v>
      </c>
      <c r="AY107" s="96">
        <f>'SO501 - Přeložka STL plyn...'!J38</f>
        <v>0</v>
      </c>
      <c r="AZ107" s="96">
        <f>'SO501 - Přeložka STL plyn...'!F35</f>
        <v>0</v>
      </c>
      <c r="BA107" s="96">
        <f>'SO501 - Přeložka STL plyn...'!F36</f>
        <v>0</v>
      </c>
      <c r="BB107" s="96">
        <f>'SO501 - Přeložka STL plyn...'!F37</f>
        <v>0</v>
      </c>
      <c r="BC107" s="96">
        <f>'SO501 - Přeložka STL plyn...'!F38</f>
        <v>0</v>
      </c>
      <c r="BD107" s="98">
        <f>'SO501 - Přeložka STL plyn...'!F39</f>
        <v>0</v>
      </c>
      <c r="BT107" s="99" t="s">
        <v>83</v>
      </c>
      <c r="BV107" s="99" t="s">
        <v>77</v>
      </c>
      <c r="BW107" s="99" t="s">
        <v>121</v>
      </c>
      <c r="BX107" s="99" t="s">
        <v>5</v>
      </c>
      <c r="CL107" s="99" t="s">
        <v>1</v>
      </c>
      <c r="CM107" s="99" t="s">
        <v>85</v>
      </c>
    </row>
    <row r="108" spans="1:91" s="6" customFormat="1" ht="27" customHeight="1">
      <c r="A108" s="89" t="s">
        <v>79</v>
      </c>
      <c r="B108" s="90"/>
      <c r="C108" s="91"/>
      <c r="D108" s="327" t="s">
        <v>122</v>
      </c>
      <c r="E108" s="327"/>
      <c r="F108" s="327"/>
      <c r="G108" s="327"/>
      <c r="H108" s="327"/>
      <c r="I108" s="92"/>
      <c r="J108" s="327" t="s">
        <v>123</v>
      </c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7"/>
      <c r="AD108" s="327"/>
      <c r="AE108" s="327"/>
      <c r="AF108" s="327"/>
      <c r="AG108" s="329">
        <f>'SO502 - Přeložka NTL příp...'!J32</f>
        <v>0</v>
      </c>
      <c r="AH108" s="330"/>
      <c r="AI108" s="330"/>
      <c r="AJ108" s="330"/>
      <c r="AK108" s="330"/>
      <c r="AL108" s="330"/>
      <c r="AM108" s="330"/>
      <c r="AN108" s="329">
        <f t="shared" si="0"/>
        <v>0</v>
      </c>
      <c r="AO108" s="330"/>
      <c r="AP108" s="330"/>
      <c r="AQ108" s="93" t="s">
        <v>82</v>
      </c>
      <c r="AR108" s="94"/>
      <c r="AS108" s="95">
        <v>0</v>
      </c>
      <c r="AT108" s="96">
        <f t="shared" si="1"/>
        <v>0</v>
      </c>
      <c r="AU108" s="97">
        <f>'SO502 - Přeložka NTL příp...'!P137</f>
        <v>0</v>
      </c>
      <c r="AV108" s="96">
        <f>'SO502 - Přeložka NTL příp...'!J35</f>
        <v>0</v>
      </c>
      <c r="AW108" s="96">
        <f>'SO502 - Přeložka NTL příp...'!J36</f>
        <v>0</v>
      </c>
      <c r="AX108" s="96">
        <f>'SO502 - Přeložka NTL příp...'!J37</f>
        <v>0</v>
      </c>
      <c r="AY108" s="96">
        <f>'SO502 - Přeložka NTL příp...'!J38</f>
        <v>0</v>
      </c>
      <c r="AZ108" s="96">
        <f>'SO502 - Přeložka NTL příp...'!F35</f>
        <v>0</v>
      </c>
      <c r="BA108" s="96">
        <f>'SO502 - Přeložka NTL příp...'!F36</f>
        <v>0</v>
      </c>
      <c r="BB108" s="96">
        <f>'SO502 - Přeložka NTL příp...'!F37</f>
        <v>0</v>
      </c>
      <c r="BC108" s="96">
        <f>'SO502 - Přeložka NTL příp...'!F38</f>
        <v>0</v>
      </c>
      <c r="BD108" s="98">
        <f>'SO502 - Přeložka NTL příp...'!F39</f>
        <v>0</v>
      </c>
      <c r="BT108" s="99" t="s">
        <v>83</v>
      </c>
      <c r="BV108" s="99" t="s">
        <v>77</v>
      </c>
      <c r="BW108" s="99" t="s">
        <v>124</v>
      </c>
      <c r="BX108" s="99" t="s">
        <v>5</v>
      </c>
      <c r="CL108" s="99" t="s">
        <v>1</v>
      </c>
      <c r="CM108" s="99" t="s">
        <v>85</v>
      </c>
    </row>
    <row r="109" spans="1:91" s="6" customFormat="1" ht="16.5" customHeight="1">
      <c r="A109" s="89" t="s">
        <v>79</v>
      </c>
      <c r="B109" s="90"/>
      <c r="C109" s="91"/>
      <c r="D109" s="327" t="s">
        <v>125</v>
      </c>
      <c r="E109" s="327"/>
      <c r="F109" s="327"/>
      <c r="G109" s="327"/>
      <c r="H109" s="327"/>
      <c r="I109" s="92"/>
      <c r="J109" s="327" t="s">
        <v>126</v>
      </c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  <c r="W109" s="327"/>
      <c r="X109" s="327"/>
      <c r="Y109" s="327"/>
      <c r="Z109" s="327"/>
      <c r="AA109" s="327"/>
      <c r="AB109" s="327"/>
      <c r="AC109" s="327"/>
      <c r="AD109" s="327"/>
      <c r="AE109" s="327"/>
      <c r="AF109" s="327"/>
      <c r="AG109" s="329">
        <f>'SO801 - Vegetační úpravy'!J32</f>
        <v>0</v>
      </c>
      <c r="AH109" s="330"/>
      <c r="AI109" s="330"/>
      <c r="AJ109" s="330"/>
      <c r="AK109" s="330"/>
      <c r="AL109" s="330"/>
      <c r="AM109" s="330"/>
      <c r="AN109" s="329">
        <f t="shared" si="0"/>
        <v>0</v>
      </c>
      <c r="AO109" s="330"/>
      <c r="AP109" s="330"/>
      <c r="AQ109" s="93" t="s">
        <v>82</v>
      </c>
      <c r="AR109" s="94"/>
      <c r="AS109" s="107">
        <v>0</v>
      </c>
      <c r="AT109" s="108">
        <f t="shared" si="1"/>
        <v>0</v>
      </c>
      <c r="AU109" s="109">
        <f>'SO801 - Vegetační úpravy'!P129</f>
        <v>0</v>
      </c>
      <c r="AV109" s="108">
        <f>'SO801 - Vegetační úpravy'!J35</f>
        <v>0</v>
      </c>
      <c r="AW109" s="108">
        <f>'SO801 - Vegetační úpravy'!J36</f>
        <v>0</v>
      </c>
      <c r="AX109" s="108">
        <f>'SO801 - Vegetační úpravy'!J37</f>
        <v>0</v>
      </c>
      <c r="AY109" s="108">
        <f>'SO801 - Vegetační úpravy'!J38</f>
        <v>0</v>
      </c>
      <c r="AZ109" s="108">
        <f>'SO801 - Vegetační úpravy'!F35</f>
        <v>0</v>
      </c>
      <c r="BA109" s="108">
        <f>'SO801 - Vegetační úpravy'!F36</f>
        <v>0</v>
      </c>
      <c r="BB109" s="108">
        <f>'SO801 - Vegetační úpravy'!F37</f>
        <v>0</v>
      </c>
      <c r="BC109" s="108">
        <f>'SO801 - Vegetační úpravy'!F38</f>
        <v>0</v>
      </c>
      <c r="BD109" s="110">
        <f>'SO801 - Vegetační úpravy'!F39</f>
        <v>0</v>
      </c>
      <c r="BT109" s="99" t="s">
        <v>83</v>
      </c>
      <c r="BV109" s="99" t="s">
        <v>77</v>
      </c>
      <c r="BW109" s="99" t="s">
        <v>127</v>
      </c>
      <c r="BX109" s="99" t="s">
        <v>5</v>
      </c>
      <c r="CL109" s="99" t="s">
        <v>1</v>
      </c>
      <c r="CM109" s="99" t="s">
        <v>85</v>
      </c>
    </row>
    <row r="110" spans="2:44" ht="11.2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0"/>
    </row>
    <row r="111" spans="2:48" s="1" customFormat="1" ht="30" customHeight="1">
      <c r="B111" s="35"/>
      <c r="C111" s="78" t="s">
        <v>128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25">
        <f>ROUND(SUM(AG112:AG115),2)</f>
        <v>0</v>
      </c>
      <c r="AH111" s="325"/>
      <c r="AI111" s="325"/>
      <c r="AJ111" s="325"/>
      <c r="AK111" s="325"/>
      <c r="AL111" s="325"/>
      <c r="AM111" s="325"/>
      <c r="AN111" s="325">
        <f>ROUND(SUM(AN112:AN115),2)</f>
        <v>0</v>
      </c>
      <c r="AO111" s="325"/>
      <c r="AP111" s="325"/>
      <c r="AQ111" s="111"/>
      <c r="AR111" s="37"/>
      <c r="AS111" s="71" t="s">
        <v>129</v>
      </c>
      <c r="AT111" s="72" t="s">
        <v>130</v>
      </c>
      <c r="AU111" s="72" t="s">
        <v>39</v>
      </c>
      <c r="AV111" s="73" t="s">
        <v>62</v>
      </c>
    </row>
    <row r="112" spans="2:89" s="1" customFormat="1" ht="19.9" customHeight="1">
      <c r="B112" s="35"/>
      <c r="C112" s="36"/>
      <c r="D112" s="332" t="s">
        <v>131</v>
      </c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6"/>
      <c r="AD112" s="36"/>
      <c r="AE112" s="36"/>
      <c r="AF112" s="36"/>
      <c r="AG112" s="331">
        <f>ROUND(AG94*AS112,2)</f>
        <v>0</v>
      </c>
      <c r="AH112" s="324"/>
      <c r="AI112" s="324"/>
      <c r="AJ112" s="324"/>
      <c r="AK112" s="324"/>
      <c r="AL112" s="324"/>
      <c r="AM112" s="324"/>
      <c r="AN112" s="324">
        <f>ROUND(AG112+AV112,2)</f>
        <v>0</v>
      </c>
      <c r="AO112" s="324"/>
      <c r="AP112" s="324"/>
      <c r="AQ112" s="36"/>
      <c r="AR112" s="37"/>
      <c r="AS112" s="114">
        <v>0</v>
      </c>
      <c r="AT112" s="115" t="s">
        <v>132</v>
      </c>
      <c r="AU112" s="115" t="s">
        <v>40</v>
      </c>
      <c r="AV112" s="105">
        <f>ROUND(IF(AU112="základní",AG112*L32,IF(AU112="snížená",AG112*L33,0)),2)</f>
        <v>0</v>
      </c>
      <c r="BV112" s="17" t="s">
        <v>133</v>
      </c>
      <c r="BY112" s="116">
        <f>IF(AU112="základní",AV112,0)</f>
        <v>0</v>
      </c>
      <c r="BZ112" s="116">
        <f>IF(AU112="snížená",AV112,0)</f>
        <v>0</v>
      </c>
      <c r="CA112" s="116">
        <v>0</v>
      </c>
      <c r="CB112" s="116">
        <v>0</v>
      </c>
      <c r="CC112" s="116">
        <v>0</v>
      </c>
      <c r="CD112" s="116">
        <f>IF(AU112="základní",AG112,0)</f>
        <v>0</v>
      </c>
      <c r="CE112" s="116">
        <f>IF(AU112="snížená",AG112,0)</f>
        <v>0</v>
      </c>
      <c r="CF112" s="116">
        <f>IF(AU112="zákl. přenesená",AG112,0)</f>
        <v>0</v>
      </c>
      <c r="CG112" s="116">
        <f>IF(AU112="sníž. přenesená",AG112,0)</f>
        <v>0</v>
      </c>
      <c r="CH112" s="116">
        <f>IF(AU112="nulová",AG112,0)</f>
        <v>0</v>
      </c>
      <c r="CI112" s="17">
        <f>IF(AU112="základní",1,IF(AU112="snížená",2,IF(AU112="zákl. přenesená",4,IF(AU112="sníž. přenesená",5,3))))</f>
        <v>1</v>
      </c>
      <c r="CJ112" s="17">
        <f>IF(AT112="stavební čast",1,IF(AT112="investiční čast",2,3))</f>
        <v>1</v>
      </c>
      <c r="CK112" s="17" t="str">
        <f>IF(D112="Vyplň vlastní","","x")</f>
        <v>x</v>
      </c>
    </row>
    <row r="113" spans="2:89" s="1" customFormat="1" ht="19.9" customHeight="1">
      <c r="B113" s="35"/>
      <c r="C113" s="36"/>
      <c r="D113" s="333" t="s">
        <v>134</v>
      </c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6"/>
      <c r="AD113" s="36"/>
      <c r="AE113" s="36"/>
      <c r="AF113" s="36"/>
      <c r="AG113" s="331">
        <f>ROUND(AG94*AS113,2)</f>
        <v>0</v>
      </c>
      <c r="AH113" s="324"/>
      <c r="AI113" s="324"/>
      <c r="AJ113" s="324"/>
      <c r="AK113" s="324"/>
      <c r="AL113" s="324"/>
      <c r="AM113" s="324"/>
      <c r="AN113" s="324">
        <f>ROUND(AG113+AV113,2)</f>
        <v>0</v>
      </c>
      <c r="AO113" s="324"/>
      <c r="AP113" s="324"/>
      <c r="AQ113" s="36"/>
      <c r="AR113" s="37"/>
      <c r="AS113" s="114">
        <v>0</v>
      </c>
      <c r="AT113" s="115" t="s">
        <v>132</v>
      </c>
      <c r="AU113" s="115" t="s">
        <v>40</v>
      </c>
      <c r="AV113" s="105">
        <f>ROUND(IF(AU113="základní",AG113*L32,IF(AU113="snížená",AG113*L33,0)),2)</f>
        <v>0</v>
      </c>
      <c r="BV113" s="17" t="s">
        <v>135</v>
      </c>
      <c r="BY113" s="116">
        <f>IF(AU113="základní",AV113,0)</f>
        <v>0</v>
      </c>
      <c r="BZ113" s="116">
        <f>IF(AU113="snížená",AV113,0)</f>
        <v>0</v>
      </c>
      <c r="CA113" s="116">
        <v>0</v>
      </c>
      <c r="CB113" s="116">
        <v>0</v>
      </c>
      <c r="CC113" s="116">
        <v>0</v>
      </c>
      <c r="CD113" s="116">
        <f>IF(AU113="základní",AG113,0)</f>
        <v>0</v>
      </c>
      <c r="CE113" s="116">
        <f>IF(AU113="snížená",AG113,0)</f>
        <v>0</v>
      </c>
      <c r="CF113" s="116">
        <f>IF(AU113="zákl. přenesená",AG113,0)</f>
        <v>0</v>
      </c>
      <c r="CG113" s="116">
        <f>IF(AU113="sníž. přenesená",AG113,0)</f>
        <v>0</v>
      </c>
      <c r="CH113" s="116">
        <f>IF(AU113="nulová",AG113,0)</f>
        <v>0</v>
      </c>
      <c r="CI113" s="17">
        <f>IF(AU113="základní",1,IF(AU113="snížená",2,IF(AU113="zákl. přenesená",4,IF(AU113="sníž. přenesená",5,3))))</f>
        <v>1</v>
      </c>
      <c r="CJ113" s="17">
        <f>IF(AT113="stavební čast",1,IF(AT113="investiční čast",2,3))</f>
        <v>1</v>
      </c>
      <c r="CK113" s="17" t="str">
        <f>IF(D113="Vyplň vlastní","","x")</f>
        <v/>
      </c>
    </row>
    <row r="114" spans="2:89" s="1" customFormat="1" ht="19.9" customHeight="1">
      <c r="B114" s="35"/>
      <c r="C114" s="36"/>
      <c r="D114" s="333" t="s">
        <v>134</v>
      </c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6"/>
      <c r="AD114" s="36"/>
      <c r="AE114" s="36"/>
      <c r="AF114" s="36"/>
      <c r="AG114" s="331">
        <f>ROUND(AG94*AS114,2)</f>
        <v>0</v>
      </c>
      <c r="AH114" s="324"/>
      <c r="AI114" s="324"/>
      <c r="AJ114" s="324"/>
      <c r="AK114" s="324"/>
      <c r="AL114" s="324"/>
      <c r="AM114" s="324"/>
      <c r="AN114" s="324">
        <f>ROUND(AG114+AV114,2)</f>
        <v>0</v>
      </c>
      <c r="AO114" s="324"/>
      <c r="AP114" s="324"/>
      <c r="AQ114" s="36"/>
      <c r="AR114" s="37"/>
      <c r="AS114" s="114">
        <v>0</v>
      </c>
      <c r="AT114" s="115" t="s">
        <v>132</v>
      </c>
      <c r="AU114" s="115" t="s">
        <v>40</v>
      </c>
      <c r="AV114" s="105">
        <f>ROUND(IF(AU114="základní",AG114*L32,IF(AU114="snížená",AG114*L33,0)),2)</f>
        <v>0</v>
      </c>
      <c r="BV114" s="17" t="s">
        <v>135</v>
      </c>
      <c r="BY114" s="116">
        <f>IF(AU114="základní",AV114,0)</f>
        <v>0</v>
      </c>
      <c r="BZ114" s="116">
        <f>IF(AU114="snížená",AV114,0)</f>
        <v>0</v>
      </c>
      <c r="CA114" s="116">
        <v>0</v>
      </c>
      <c r="CB114" s="116">
        <v>0</v>
      </c>
      <c r="CC114" s="116">
        <v>0</v>
      </c>
      <c r="CD114" s="116">
        <f>IF(AU114="základní",AG114,0)</f>
        <v>0</v>
      </c>
      <c r="CE114" s="116">
        <f>IF(AU114="snížená",AG114,0)</f>
        <v>0</v>
      </c>
      <c r="CF114" s="116">
        <f>IF(AU114="zákl. přenesená",AG114,0)</f>
        <v>0</v>
      </c>
      <c r="CG114" s="116">
        <f>IF(AU114="sníž. přenesená",AG114,0)</f>
        <v>0</v>
      </c>
      <c r="CH114" s="116">
        <f>IF(AU114="nulová",AG114,0)</f>
        <v>0</v>
      </c>
      <c r="CI114" s="17">
        <f>IF(AU114="základní",1,IF(AU114="snížená",2,IF(AU114="zákl. přenesená",4,IF(AU114="sníž. přenesená",5,3))))</f>
        <v>1</v>
      </c>
      <c r="CJ114" s="17">
        <f>IF(AT114="stavební čast",1,IF(AT114="investiční čast",2,3))</f>
        <v>1</v>
      </c>
      <c r="CK114" s="17" t="str">
        <f>IF(D114="Vyplň vlastní","","x")</f>
        <v/>
      </c>
    </row>
    <row r="115" spans="2:89" s="1" customFormat="1" ht="19.9" customHeight="1">
      <c r="B115" s="35"/>
      <c r="C115" s="36"/>
      <c r="D115" s="333" t="s">
        <v>134</v>
      </c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6"/>
      <c r="AD115" s="36"/>
      <c r="AE115" s="36"/>
      <c r="AF115" s="36"/>
      <c r="AG115" s="331">
        <f>ROUND(AG94*AS115,2)</f>
        <v>0</v>
      </c>
      <c r="AH115" s="324"/>
      <c r="AI115" s="324"/>
      <c r="AJ115" s="324"/>
      <c r="AK115" s="324"/>
      <c r="AL115" s="324"/>
      <c r="AM115" s="324"/>
      <c r="AN115" s="324">
        <f>ROUND(AG115+AV115,2)</f>
        <v>0</v>
      </c>
      <c r="AO115" s="324"/>
      <c r="AP115" s="324"/>
      <c r="AQ115" s="36"/>
      <c r="AR115" s="37"/>
      <c r="AS115" s="117">
        <v>0</v>
      </c>
      <c r="AT115" s="118" t="s">
        <v>132</v>
      </c>
      <c r="AU115" s="118" t="s">
        <v>40</v>
      </c>
      <c r="AV115" s="119">
        <f>ROUND(IF(AU115="základní",AG115*L32,IF(AU115="snížená",AG115*L33,0)),2)</f>
        <v>0</v>
      </c>
      <c r="BV115" s="17" t="s">
        <v>135</v>
      </c>
      <c r="BY115" s="116">
        <f>IF(AU115="základní",AV115,0)</f>
        <v>0</v>
      </c>
      <c r="BZ115" s="116">
        <f>IF(AU115="snížená",AV115,0)</f>
        <v>0</v>
      </c>
      <c r="CA115" s="116">
        <v>0</v>
      </c>
      <c r="CB115" s="116">
        <v>0</v>
      </c>
      <c r="CC115" s="116">
        <v>0</v>
      </c>
      <c r="CD115" s="116">
        <f>IF(AU115="základní",AG115,0)</f>
        <v>0</v>
      </c>
      <c r="CE115" s="116">
        <f>IF(AU115="snížená",AG115,0)</f>
        <v>0</v>
      </c>
      <c r="CF115" s="116">
        <f>IF(AU115="zákl. přenesená",AG115,0)</f>
        <v>0</v>
      </c>
      <c r="CG115" s="116">
        <f>IF(AU115="sníž. přenesená",AG115,0)</f>
        <v>0</v>
      </c>
      <c r="CH115" s="116">
        <f>IF(AU115="nulová",AG115,0)</f>
        <v>0</v>
      </c>
      <c r="CI115" s="17">
        <f>IF(AU115="základní",1,IF(AU115="snížená",2,IF(AU115="zákl. přenesená",4,IF(AU115="sníž. přenesená",5,3))))</f>
        <v>1</v>
      </c>
      <c r="CJ115" s="17">
        <f>IF(AT115="stavební čast",1,IF(AT115="investiční čast",2,3))</f>
        <v>1</v>
      </c>
      <c r="CK115" s="17" t="str">
        <f>IF(D115="Vyplň vlastní","","x")</f>
        <v/>
      </c>
    </row>
    <row r="116" spans="2:44" s="1" customFormat="1" ht="10.9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7"/>
    </row>
    <row r="117" spans="2:44" s="1" customFormat="1" ht="30" customHeight="1">
      <c r="B117" s="35"/>
      <c r="C117" s="120" t="s">
        <v>136</v>
      </c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326">
        <f>ROUND(AG94+AG111,2)</f>
        <v>500000</v>
      </c>
      <c r="AH117" s="326"/>
      <c r="AI117" s="326"/>
      <c r="AJ117" s="326"/>
      <c r="AK117" s="326"/>
      <c r="AL117" s="326"/>
      <c r="AM117" s="326"/>
      <c r="AN117" s="326">
        <f>ROUND(AN94+AN111,2)</f>
        <v>605000</v>
      </c>
      <c r="AO117" s="326"/>
      <c r="AP117" s="326"/>
      <c r="AQ117" s="121"/>
      <c r="AR117" s="37"/>
    </row>
    <row r="118" spans="2:44" s="1" customFormat="1" ht="6.95" customHeight="1"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37"/>
    </row>
  </sheetData>
  <sheetProtection algorithmName="SHA-512" hashValue="p3qszJLpn9Z8zRBjuKzYilJEkfJQp4sYtvYBbHX/txjorexkrXgxbLicKZsvaupYxoY2pqWosSqyeLB3Pz1y9g==" saltValue="uChqOBb6pInvT3ygz5SayWiOs1pGGnDotTxaZegh4qM+B8F+r7UcNIKJZlxI+2F5Y00XxC+rlSFAzfd7dzE0Mg==" spinCount="100000" sheet="1" objects="1" scenarios="1" formatColumns="0" formatRows="0"/>
  <mergeCells count="116">
    <mergeCell ref="AN108:AP108"/>
    <mergeCell ref="AN109:AP109"/>
    <mergeCell ref="AR2:BE2"/>
    <mergeCell ref="BE5:BE34"/>
    <mergeCell ref="J104:AF104"/>
    <mergeCell ref="J105:AF105"/>
    <mergeCell ref="J106:AF106"/>
    <mergeCell ref="J107:AF107"/>
    <mergeCell ref="AN98:AP98"/>
    <mergeCell ref="AN101:AP101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J95:AF95"/>
    <mergeCell ref="J96:AF96"/>
    <mergeCell ref="J97:AF97"/>
    <mergeCell ref="K98:AF98"/>
    <mergeCell ref="J99:AF99"/>
    <mergeCell ref="K100:AF100"/>
    <mergeCell ref="K101:AF101"/>
    <mergeCell ref="J102:AF102"/>
    <mergeCell ref="J103:AF103"/>
    <mergeCell ref="AG117:AM117"/>
    <mergeCell ref="J109:AF109"/>
    <mergeCell ref="J108:AF108"/>
    <mergeCell ref="D112:AB112"/>
    <mergeCell ref="D113:AB113"/>
    <mergeCell ref="D114:AB114"/>
    <mergeCell ref="D115:AB115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AG106:AM106"/>
    <mergeCell ref="AG107:AM107"/>
    <mergeCell ref="AG108:AM108"/>
    <mergeCell ref="AG109:AM109"/>
    <mergeCell ref="AG112:AM112"/>
    <mergeCell ref="AG113:AM113"/>
    <mergeCell ref="AG114:AM114"/>
    <mergeCell ref="AG115:AM115"/>
    <mergeCell ref="AG111:AM111"/>
    <mergeCell ref="AN115:AP115"/>
    <mergeCell ref="AN112:AP112"/>
    <mergeCell ref="AN113:AP113"/>
    <mergeCell ref="AN114:AP114"/>
    <mergeCell ref="AN111:AP111"/>
    <mergeCell ref="AN117:AP117"/>
    <mergeCell ref="D102:H102"/>
    <mergeCell ref="D95:H95"/>
    <mergeCell ref="D96:H96"/>
    <mergeCell ref="D97:H97"/>
    <mergeCell ref="E98:I98"/>
    <mergeCell ref="D99:H99"/>
    <mergeCell ref="E100:I100"/>
    <mergeCell ref="E101:I101"/>
    <mergeCell ref="D103:H103"/>
    <mergeCell ref="D104:H104"/>
    <mergeCell ref="D105:H105"/>
    <mergeCell ref="D106:H106"/>
    <mergeCell ref="D107:H107"/>
    <mergeCell ref="D108:H108"/>
    <mergeCell ref="D109:H109"/>
    <mergeCell ref="AG104:AM104"/>
    <mergeCell ref="AG103:AM103"/>
    <mergeCell ref="AG105:AM105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</mergeCells>
  <dataValidations count="2">
    <dataValidation type="list" allowBlank="1" showInputMessage="1" showErrorMessage="1" error="Povoleny jsou hodnoty základní, snížená, zákl. přenesená, sníž. přenesená, nulová." sqref="AU111:AU11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11:AT115">
      <formula1>"stavební čast, technologická čast, investiční čast"</formula1>
    </dataValidation>
  </dataValidations>
  <hyperlinks>
    <hyperlink ref="A95" location="'SO000 - Všeobecné položky'!C2" display="/"/>
    <hyperlink ref="A96" location="'SO001 - Příprava území'!C2" display="/"/>
    <hyperlink ref="A98" location="'OBJEKT 01 - Regulační sta...'!C2" display="/"/>
    <hyperlink ref="A100" location="'SO101 - R1 - Propojka Krn...'!C2" display="/"/>
    <hyperlink ref="A101" location="'SO101 - R2 - Definitivní ...'!C2" display="/"/>
    <hyperlink ref="A102" location="'SO102 - Stezka pro chodce...'!C2" display="/"/>
    <hyperlink ref="A103" location="'SO103 - Vjezd do areálu D...'!C2" display="/"/>
    <hyperlink ref="A104" location="'SO104 - Vjezdy do areálu ...'!C2" display="/"/>
    <hyperlink ref="A105" location="'SO301 - Dešťová kanalizace'!C2" display="/"/>
    <hyperlink ref="A106" location="'SO451 - Veřejné osvětlení'!C2" display="/"/>
    <hyperlink ref="A107" location="'SO501 - Přeložka STL plyn...'!C2" display="/"/>
    <hyperlink ref="A108" location="'SO502 - Přeložka NTL příp...'!C2" display="/"/>
    <hyperlink ref="A109" location="'SO801 - Vegetač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3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115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</row>
    <row r="4" spans="2:46" ht="24.95" customHeight="1">
      <c r="B4" s="20"/>
      <c r="D4" s="127" t="s">
        <v>137</v>
      </c>
      <c r="L4" s="20"/>
      <c r="M4" s="12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9" t="s">
        <v>16</v>
      </c>
      <c r="L6" s="20"/>
    </row>
    <row r="7" spans="2:12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</row>
    <row r="8" spans="2:12" s="1" customFormat="1" ht="12" customHeight="1">
      <c r="B8" s="37"/>
      <c r="D8" s="129" t="s">
        <v>138</v>
      </c>
      <c r="I8" s="130"/>
      <c r="L8" s="37"/>
    </row>
    <row r="9" spans="2:12" s="1" customFormat="1" ht="36.95" customHeight="1">
      <c r="B9" s="37"/>
      <c r="E9" s="348" t="s">
        <v>951</v>
      </c>
      <c r="F9" s="349"/>
      <c r="G9" s="349"/>
      <c r="H9" s="349"/>
      <c r="I9" s="130"/>
      <c r="L9" s="37"/>
    </row>
    <row r="10" spans="2:12" s="1" customFormat="1" ht="11.25">
      <c r="B10" s="37"/>
      <c r="I10" s="130"/>
      <c r="L10" s="37"/>
    </row>
    <row r="11" spans="2:12" s="1" customFormat="1" ht="12" customHeight="1">
      <c r="B11" s="37"/>
      <c r="D11" s="129" t="s">
        <v>18</v>
      </c>
      <c r="F11" s="106" t="s">
        <v>1</v>
      </c>
      <c r="I11" s="131" t="s">
        <v>19</v>
      </c>
      <c r="J11" s="106" t="s">
        <v>1</v>
      </c>
      <c r="L11" s="37"/>
    </row>
    <row r="12" spans="2:12" s="1" customFormat="1" ht="12" customHeight="1">
      <c r="B12" s="37"/>
      <c r="D12" s="129" t="s">
        <v>20</v>
      </c>
      <c r="F12" s="106" t="s">
        <v>21</v>
      </c>
      <c r="I12" s="131" t="s">
        <v>22</v>
      </c>
      <c r="J12" s="132" t="str">
        <f>'Rekapitulace stavby'!AN8</f>
        <v>26. 2. 2020</v>
      </c>
      <c r="L12" s="37"/>
    </row>
    <row r="13" spans="2:12" s="1" customFormat="1" ht="10.9" customHeight="1">
      <c r="B13" s="37"/>
      <c r="I13" s="130"/>
      <c r="L13" s="37"/>
    </row>
    <row r="14" spans="2:12" s="1" customFormat="1" ht="12" customHeight="1">
      <c r="B14" s="37"/>
      <c r="D14" s="129" t="s">
        <v>24</v>
      </c>
      <c r="I14" s="131" t="s">
        <v>25</v>
      </c>
      <c r="J14" s="106" t="str">
        <f>IF('Rekapitulace stavby'!AN10="","",'Rekapitulace stavby'!AN10)</f>
        <v/>
      </c>
      <c r="L14" s="37"/>
    </row>
    <row r="15" spans="2:12" s="1" customFormat="1" ht="18" customHeight="1">
      <c r="B15" s="37"/>
      <c r="E15" s="106" t="str">
        <f>IF('Rekapitulace stavby'!E11="","",'Rekapitulace stavby'!E11)</f>
        <v xml:space="preserve"> </v>
      </c>
      <c r="I15" s="131" t="s">
        <v>26</v>
      </c>
      <c r="J15" s="106" t="str">
        <f>IF('Rekapitulace stavby'!AN11="","",'Rekapitulace stavby'!AN11)</f>
        <v/>
      </c>
      <c r="L15" s="37"/>
    </row>
    <row r="16" spans="2:12" s="1" customFormat="1" ht="6.95" customHeight="1">
      <c r="B16" s="37"/>
      <c r="I16" s="130"/>
      <c r="L16" s="37"/>
    </row>
    <row r="17" spans="2:12" s="1" customFormat="1" ht="12" customHeight="1">
      <c r="B17" s="37"/>
      <c r="D17" s="129" t="s">
        <v>27</v>
      </c>
      <c r="I17" s="131" t="s">
        <v>25</v>
      </c>
      <c r="J17" s="30" t="str">
        <f>'Rekapitulace stavby'!AN13</f>
        <v>Vyplň údaj</v>
      </c>
      <c r="L17" s="37"/>
    </row>
    <row r="18" spans="2:12" s="1" customFormat="1" ht="18" customHeight="1">
      <c r="B18" s="37"/>
      <c r="E18" s="350" t="str">
        <f>'Rekapitulace stavby'!E14</f>
        <v>Vyplň údaj</v>
      </c>
      <c r="F18" s="351"/>
      <c r="G18" s="351"/>
      <c r="H18" s="351"/>
      <c r="I18" s="131" t="s">
        <v>26</v>
      </c>
      <c r="J18" s="30" t="str">
        <f>'Rekapitulace stavby'!AN14</f>
        <v>Vyplň údaj</v>
      </c>
      <c r="L18" s="37"/>
    </row>
    <row r="19" spans="2:12" s="1" customFormat="1" ht="6.95" customHeight="1">
      <c r="B19" s="37"/>
      <c r="I19" s="130"/>
      <c r="L19" s="37"/>
    </row>
    <row r="20" spans="2:12" s="1" customFormat="1" ht="12" customHeight="1">
      <c r="B20" s="37"/>
      <c r="D20" s="129" t="s">
        <v>29</v>
      </c>
      <c r="I20" s="131" t="s">
        <v>25</v>
      </c>
      <c r="J20" s="106" t="str">
        <f>IF('Rekapitulace stavby'!AN16="","",'Rekapitulace stavby'!AN16)</f>
        <v/>
      </c>
      <c r="L20" s="37"/>
    </row>
    <row r="21" spans="2:12" s="1" customFormat="1" ht="18" customHeight="1">
      <c r="B21" s="37"/>
      <c r="E21" s="106" t="str">
        <f>IF('Rekapitulace stavby'!E17="","",'Rekapitulace stavby'!E17)</f>
        <v xml:space="preserve"> </v>
      </c>
      <c r="I21" s="131" t="s">
        <v>26</v>
      </c>
      <c r="J21" s="106" t="str">
        <f>IF('Rekapitulace stavby'!AN17="","",'Rekapitulace stavby'!AN17)</f>
        <v/>
      </c>
      <c r="L21" s="37"/>
    </row>
    <row r="22" spans="2:12" s="1" customFormat="1" ht="6.95" customHeight="1">
      <c r="B22" s="37"/>
      <c r="I22" s="130"/>
      <c r="L22" s="37"/>
    </row>
    <row r="23" spans="2:12" s="1" customFormat="1" ht="12" customHeight="1">
      <c r="B23" s="37"/>
      <c r="D23" s="129" t="s">
        <v>31</v>
      </c>
      <c r="I23" s="131" t="s">
        <v>25</v>
      </c>
      <c r="J23" s="106" t="str">
        <f>IF('Rekapitulace stavby'!AN19="","",'Rekapitulace stavby'!AN19)</f>
        <v/>
      </c>
      <c r="L23" s="37"/>
    </row>
    <row r="24" spans="2:12" s="1" customFormat="1" ht="18" customHeight="1">
      <c r="B24" s="37"/>
      <c r="E24" s="106" t="str">
        <f>IF('Rekapitulace stavby'!E20="","",'Rekapitulace stavby'!E20)</f>
        <v xml:space="preserve"> </v>
      </c>
      <c r="I24" s="131" t="s">
        <v>26</v>
      </c>
      <c r="J24" s="106" t="str">
        <f>IF('Rekapitulace stavby'!AN20="","",'Rekapitulace stavby'!AN20)</f>
        <v/>
      </c>
      <c r="L24" s="37"/>
    </row>
    <row r="25" spans="2:12" s="1" customFormat="1" ht="6.95" customHeight="1">
      <c r="B25" s="37"/>
      <c r="I25" s="130"/>
      <c r="L25" s="37"/>
    </row>
    <row r="26" spans="2:12" s="1" customFormat="1" ht="12" customHeight="1">
      <c r="B26" s="37"/>
      <c r="D26" s="129" t="s">
        <v>32</v>
      </c>
      <c r="I26" s="130"/>
      <c r="L26" s="37"/>
    </row>
    <row r="27" spans="2:12" s="7" customFormat="1" ht="16.5" customHeight="1">
      <c r="B27" s="133"/>
      <c r="E27" s="352" t="s">
        <v>1</v>
      </c>
      <c r="F27" s="352"/>
      <c r="G27" s="352"/>
      <c r="H27" s="352"/>
      <c r="I27" s="134"/>
      <c r="L27" s="133"/>
    </row>
    <row r="28" spans="2:12" s="1" customFormat="1" ht="6.95" customHeight="1">
      <c r="B28" s="37"/>
      <c r="I28" s="130"/>
      <c r="L28" s="37"/>
    </row>
    <row r="29" spans="2:12" s="1" customFormat="1" ht="6.95" customHeight="1">
      <c r="B29" s="37"/>
      <c r="D29" s="63"/>
      <c r="E29" s="63"/>
      <c r="F29" s="63"/>
      <c r="G29" s="63"/>
      <c r="H29" s="63"/>
      <c r="I29" s="135"/>
      <c r="J29" s="63"/>
      <c r="K29" s="63"/>
      <c r="L29" s="37"/>
    </row>
    <row r="30" spans="2:12" s="1" customFormat="1" ht="14.45" customHeight="1">
      <c r="B30" s="37"/>
      <c r="D30" s="106" t="s">
        <v>140</v>
      </c>
      <c r="I30" s="130"/>
      <c r="J30" s="136">
        <f>J96</f>
        <v>0</v>
      </c>
      <c r="L30" s="37"/>
    </row>
    <row r="31" spans="2:12" s="1" customFormat="1" ht="14.45" customHeight="1">
      <c r="B31" s="37"/>
      <c r="D31" s="137" t="s">
        <v>131</v>
      </c>
      <c r="I31" s="130"/>
      <c r="J31" s="136">
        <f>J107</f>
        <v>0</v>
      </c>
      <c r="L31" s="37"/>
    </row>
    <row r="32" spans="2:12" s="1" customFormat="1" ht="25.35" customHeight="1">
      <c r="B32" s="37"/>
      <c r="D32" s="138" t="s">
        <v>35</v>
      </c>
      <c r="I32" s="130"/>
      <c r="J32" s="139">
        <f>ROUND(J30+J31,2)</f>
        <v>0</v>
      </c>
      <c r="L32" s="37"/>
    </row>
    <row r="33" spans="2:12" s="1" customFormat="1" ht="6.95" customHeight="1">
      <c r="B33" s="37"/>
      <c r="D33" s="63"/>
      <c r="E33" s="63"/>
      <c r="F33" s="63"/>
      <c r="G33" s="63"/>
      <c r="H33" s="63"/>
      <c r="I33" s="135"/>
      <c r="J33" s="63"/>
      <c r="K33" s="63"/>
      <c r="L33" s="37"/>
    </row>
    <row r="34" spans="2:12" s="1" customFormat="1" ht="14.45" customHeight="1">
      <c r="B34" s="37"/>
      <c r="F34" s="140" t="s">
        <v>37</v>
      </c>
      <c r="I34" s="141" t="s">
        <v>36</v>
      </c>
      <c r="J34" s="140" t="s">
        <v>38</v>
      </c>
      <c r="L34" s="37"/>
    </row>
    <row r="35" spans="2:12" s="1" customFormat="1" ht="14.45" customHeight="1">
      <c r="B35" s="37"/>
      <c r="D35" s="142" t="s">
        <v>39</v>
      </c>
      <c r="E35" s="129" t="s">
        <v>40</v>
      </c>
      <c r="F35" s="143">
        <f>ROUND((SUM(BE107:BE114)+SUM(BE134:BE341)),2)</f>
        <v>0</v>
      </c>
      <c r="I35" s="144">
        <v>0.21</v>
      </c>
      <c r="J35" s="143">
        <f>ROUND(((SUM(BE107:BE114)+SUM(BE134:BE341))*I35),2)</f>
        <v>0</v>
      </c>
      <c r="L35" s="37"/>
    </row>
    <row r="36" spans="2:12" s="1" customFormat="1" ht="14.45" customHeight="1">
      <c r="B36" s="37"/>
      <c r="E36" s="129" t="s">
        <v>41</v>
      </c>
      <c r="F36" s="143">
        <f>ROUND((SUM(BF107:BF114)+SUM(BF134:BF341)),2)</f>
        <v>0</v>
      </c>
      <c r="I36" s="144">
        <v>0.15</v>
      </c>
      <c r="J36" s="143">
        <f>ROUND(((SUM(BF107:BF114)+SUM(BF134:BF341))*I36),2)</f>
        <v>0</v>
      </c>
      <c r="L36" s="37"/>
    </row>
    <row r="37" spans="2:12" s="1" customFormat="1" ht="14.45" customHeight="1" hidden="1">
      <c r="B37" s="37"/>
      <c r="E37" s="129" t="s">
        <v>42</v>
      </c>
      <c r="F37" s="143">
        <f>ROUND((SUM(BG107:BG114)+SUM(BG134:BG341)),2)</f>
        <v>0</v>
      </c>
      <c r="I37" s="144">
        <v>0.21</v>
      </c>
      <c r="J37" s="143">
        <f>0</f>
        <v>0</v>
      </c>
      <c r="L37" s="37"/>
    </row>
    <row r="38" spans="2:12" s="1" customFormat="1" ht="14.45" customHeight="1" hidden="1">
      <c r="B38" s="37"/>
      <c r="E38" s="129" t="s">
        <v>43</v>
      </c>
      <c r="F38" s="143">
        <f>ROUND((SUM(BH107:BH114)+SUM(BH134:BH341)),2)</f>
        <v>0</v>
      </c>
      <c r="I38" s="144">
        <v>0.15</v>
      </c>
      <c r="J38" s="143">
        <f>0</f>
        <v>0</v>
      </c>
      <c r="L38" s="37"/>
    </row>
    <row r="39" spans="2:12" s="1" customFormat="1" ht="14.45" customHeight="1" hidden="1">
      <c r="B39" s="37"/>
      <c r="E39" s="129" t="s">
        <v>44</v>
      </c>
      <c r="F39" s="143">
        <f>ROUND((SUM(BI107:BI114)+SUM(BI134:BI341)),2)</f>
        <v>0</v>
      </c>
      <c r="I39" s="144">
        <v>0</v>
      </c>
      <c r="J39" s="143">
        <f>0</f>
        <v>0</v>
      </c>
      <c r="L39" s="37"/>
    </row>
    <row r="40" spans="2:12" s="1" customFormat="1" ht="6.95" customHeight="1">
      <c r="B40" s="37"/>
      <c r="I40" s="130"/>
      <c r="L40" s="37"/>
    </row>
    <row r="41" spans="2:12" s="1" customFormat="1" ht="25.35" customHeight="1">
      <c r="B41" s="37"/>
      <c r="C41" s="145"/>
      <c r="D41" s="146" t="s">
        <v>45</v>
      </c>
      <c r="E41" s="147"/>
      <c r="F41" s="147"/>
      <c r="G41" s="148" t="s">
        <v>46</v>
      </c>
      <c r="H41" s="149" t="s">
        <v>47</v>
      </c>
      <c r="I41" s="150"/>
      <c r="J41" s="151">
        <f>SUM(J32:J39)</f>
        <v>0</v>
      </c>
      <c r="K41" s="152"/>
      <c r="L41" s="37"/>
    </row>
    <row r="42" spans="2:12" s="1" customFormat="1" ht="14.45" customHeight="1">
      <c r="B42" s="37"/>
      <c r="I42" s="130"/>
      <c r="L42" s="37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s="1" customFormat="1" ht="12" customHeight="1">
      <c r="B86" s="35"/>
      <c r="C86" s="29" t="s">
        <v>138</v>
      </c>
      <c r="D86" s="36"/>
      <c r="E86" s="36"/>
      <c r="F86" s="36"/>
      <c r="G86" s="36"/>
      <c r="H86" s="36"/>
      <c r="I86" s="130"/>
      <c r="J86" s="36"/>
      <c r="K86" s="36"/>
      <c r="L86" s="37"/>
    </row>
    <row r="87" spans="2:12" s="1" customFormat="1" ht="16.5" customHeight="1">
      <c r="B87" s="35"/>
      <c r="C87" s="36"/>
      <c r="D87" s="36"/>
      <c r="E87" s="314" t="str">
        <f>E9</f>
        <v>SO301 - Dešťová kanalizace</v>
      </c>
      <c r="F87" s="355"/>
      <c r="G87" s="355"/>
      <c r="H87" s="355"/>
      <c r="I87" s="130"/>
      <c r="J87" s="36"/>
      <c r="K87" s="36"/>
      <c r="L87" s="37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2" customHeight="1"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31" t="s">
        <v>22</v>
      </c>
      <c r="J89" s="62" t="str">
        <f>IF(J12="","",J12)</f>
        <v>26. 2. 2020</v>
      </c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5.2" customHeight="1"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31" t="s">
        <v>29</v>
      </c>
      <c r="J91" s="32" t="str">
        <f>E21</f>
        <v xml:space="preserve"> </v>
      </c>
      <c r="K91" s="36"/>
      <c r="L91" s="37"/>
    </row>
    <row r="92" spans="2:12" s="1" customFormat="1" ht="15.2" customHeight="1"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31" t="s">
        <v>31</v>
      </c>
      <c r="J92" s="32" t="str">
        <f>E24</f>
        <v xml:space="preserve"> </v>
      </c>
      <c r="K92" s="36"/>
      <c r="L92" s="37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37"/>
    </row>
    <row r="94" spans="2:12" s="1" customFormat="1" ht="29.25" customHeight="1">
      <c r="B94" s="35"/>
      <c r="C94" s="167" t="s">
        <v>142</v>
      </c>
      <c r="D94" s="121"/>
      <c r="E94" s="121"/>
      <c r="F94" s="121"/>
      <c r="G94" s="121"/>
      <c r="H94" s="121"/>
      <c r="I94" s="168"/>
      <c r="J94" s="169" t="s">
        <v>143</v>
      </c>
      <c r="K94" s="121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47" s="1" customFormat="1" ht="22.9" customHeight="1">
      <c r="B96" s="35"/>
      <c r="C96" s="170" t="s">
        <v>144</v>
      </c>
      <c r="D96" s="36"/>
      <c r="E96" s="36"/>
      <c r="F96" s="36"/>
      <c r="G96" s="36"/>
      <c r="H96" s="36"/>
      <c r="I96" s="130"/>
      <c r="J96" s="80">
        <f>J134</f>
        <v>0</v>
      </c>
      <c r="K96" s="36"/>
      <c r="L96" s="37"/>
      <c r="AU96" s="17" t="s">
        <v>145</v>
      </c>
    </row>
    <row r="97" spans="2:12" s="8" customFormat="1" ht="24.95" customHeight="1">
      <c r="B97" s="171"/>
      <c r="C97" s="172"/>
      <c r="D97" s="173" t="s">
        <v>246</v>
      </c>
      <c r="E97" s="174"/>
      <c r="F97" s="174"/>
      <c r="G97" s="174"/>
      <c r="H97" s="174"/>
      <c r="I97" s="175"/>
      <c r="J97" s="176">
        <f>J135</f>
        <v>0</v>
      </c>
      <c r="K97" s="172"/>
      <c r="L97" s="177"/>
    </row>
    <row r="98" spans="2:12" s="12" customFormat="1" ht="19.9" customHeight="1">
      <c r="B98" s="240"/>
      <c r="C98" s="100"/>
      <c r="D98" s="241" t="s">
        <v>247</v>
      </c>
      <c r="E98" s="242"/>
      <c r="F98" s="242"/>
      <c r="G98" s="242"/>
      <c r="H98" s="242"/>
      <c r="I98" s="243"/>
      <c r="J98" s="244">
        <f>J136</f>
        <v>0</v>
      </c>
      <c r="K98" s="100"/>
      <c r="L98" s="245"/>
    </row>
    <row r="99" spans="2:12" s="12" customFormat="1" ht="19.9" customHeight="1">
      <c r="B99" s="240"/>
      <c r="C99" s="100"/>
      <c r="D99" s="241" t="s">
        <v>952</v>
      </c>
      <c r="E99" s="242"/>
      <c r="F99" s="242"/>
      <c r="G99" s="242"/>
      <c r="H99" s="242"/>
      <c r="I99" s="243"/>
      <c r="J99" s="244">
        <f>J236</f>
        <v>0</v>
      </c>
      <c r="K99" s="100"/>
      <c r="L99" s="245"/>
    </row>
    <row r="100" spans="2:12" s="12" customFormat="1" ht="19.9" customHeight="1">
      <c r="B100" s="240"/>
      <c r="C100" s="100"/>
      <c r="D100" s="241" t="s">
        <v>522</v>
      </c>
      <c r="E100" s="242"/>
      <c r="F100" s="242"/>
      <c r="G100" s="242"/>
      <c r="H100" s="242"/>
      <c r="I100" s="243"/>
      <c r="J100" s="244">
        <f>J249</f>
        <v>0</v>
      </c>
      <c r="K100" s="100"/>
      <c r="L100" s="245"/>
    </row>
    <row r="101" spans="2:12" s="12" customFormat="1" ht="19.9" customHeight="1">
      <c r="B101" s="240"/>
      <c r="C101" s="100"/>
      <c r="D101" s="241" t="s">
        <v>523</v>
      </c>
      <c r="E101" s="242"/>
      <c r="F101" s="242"/>
      <c r="G101" s="242"/>
      <c r="H101" s="242"/>
      <c r="I101" s="243"/>
      <c r="J101" s="244">
        <f>J259</f>
        <v>0</v>
      </c>
      <c r="K101" s="100"/>
      <c r="L101" s="245"/>
    </row>
    <row r="102" spans="2:12" s="12" customFormat="1" ht="19.9" customHeight="1">
      <c r="B102" s="240"/>
      <c r="C102" s="100"/>
      <c r="D102" s="241" t="s">
        <v>248</v>
      </c>
      <c r="E102" s="242"/>
      <c r="F102" s="242"/>
      <c r="G102" s="242"/>
      <c r="H102" s="242"/>
      <c r="I102" s="243"/>
      <c r="J102" s="244">
        <f>J310</f>
        <v>0</v>
      </c>
      <c r="K102" s="100"/>
      <c r="L102" s="245"/>
    </row>
    <row r="103" spans="2:12" s="12" customFormat="1" ht="19.9" customHeight="1">
      <c r="B103" s="240"/>
      <c r="C103" s="100"/>
      <c r="D103" s="241" t="s">
        <v>249</v>
      </c>
      <c r="E103" s="242"/>
      <c r="F103" s="242"/>
      <c r="G103" s="242"/>
      <c r="H103" s="242"/>
      <c r="I103" s="243"/>
      <c r="J103" s="244">
        <f>J315</f>
        <v>0</v>
      </c>
      <c r="K103" s="100"/>
      <c r="L103" s="245"/>
    </row>
    <row r="104" spans="2:12" s="12" customFormat="1" ht="19.9" customHeight="1">
      <c r="B104" s="240"/>
      <c r="C104" s="100"/>
      <c r="D104" s="241" t="s">
        <v>524</v>
      </c>
      <c r="E104" s="242"/>
      <c r="F104" s="242"/>
      <c r="G104" s="242"/>
      <c r="H104" s="242"/>
      <c r="I104" s="243"/>
      <c r="J104" s="244">
        <f>J339</f>
        <v>0</v>
      </c>
      <c r="K104" s="100"/>
      <c r="L104" s="245"/>
    </row>
    <row r="105" spans="2:12" s="1" customFormat="1" ht="21.75" customHeight="1">
      <c r="B105" s="35"/>
      <c r="C105" s="36"/>
      <c r="D105" s="36"/>
      <c r="E105" s="36"/>
      <c r="F105" s="36"/>
      <c r="G105" s="36"/>
      <c r="H105" s="36"/>
      <c r="I105" s="130"/>
      <c r="J105" s="36"/>
      <c r="K105" s="36"/>
      <c r="L105" s="37"/>
    </row>
    <row r="106" spans="2:12" s="1" customFormat="1" ht="6.95" customHeight="1">
      <c r="B106" s="35"/>
      <c r="C106" s="36"/>
      <c r="D106" s="36"/>
      <c r="E106" s="36"/>
      <c r="F106" s="36"/>
      <c r="G106" s="36"/>
      <c r="H106" s="36"/>
      <c r="I106" s="130"/>
      <c r="J106" s="36"/>
      <c r="K106" s="36"/>
      <c r="L106" s="37"/>
    </row>
    <row r="107" spans="2:14" s="1" customFormat="1" ht="29.25" customHeight="1">
      <c r="B107" s="35"/>
      <c r="C107" s="170" t="s">
        <v>147</v>
      </c>
      <c r="D107" s="36"/>
      <c r="E107" s="36"/>
      <c r="F107" s="36"/>
      <c r="G107" s="36"/>
      <c r="H107" s="36"/>
      <c r="I107" s="130"/>
      <c r="J107" s="178">
        <f>ROUND(J108+J109+J110+J111+J112+J113,2)</f>
        <v>0</v>
      </c>
      <c r="K107" s="36"/>
      <c r="L107" s="37"/>
      <c r="N107" s="179" t="s">
        <v>39</v>
      </c>
    </row>
    <row r="108" spans="2:65" s="1" customFormat="1" ht="18" customHeight="1">
      <c r="B108" s="35"/>
      <c r="C108" s="36"/>
      <c r="D108" s="333" t="s">
        <v>148</v>
      </c>
      <c r="E108" s="332"/>
      <c r="F108" s="332"/>
      <c r="G108" s="36"/>
      <c r="H108" s="36"/>
      <c r="I108" s="130"/>
      <c r="J108" s="113">
        <v>0</v>
      </c>
      <c r="K108" s="36"/>
      <c r="L108" s="180"/>
      <c r="M108" s="130"/>
      <c r="N108" s="181" t="s">
        <v>40</v>
      </c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82" t="s">
        <v>149</v>
      </c>
      <c r="AZ108" s="130"/>
      <c r="BA108" s="130"/>
      <c r="BB108" s="130"/>
      <c r="BC108" s="130"/>
      <c r="BD108" s="130"/>
      <c r="BE108" s="183">
        <f aca="true" t="shared" si="0" ref="BE108:BE113">IF(N108="základní",J108,0)</f>
        <v>0</v>
      </c>
      <c r="BF108" s="183">
        <f aca="true" t="shared" si="1" ref="BF108:BF113">IF(N108="snížená",J108,0)</f>
        <v>0</v>
      </c>
      <c r="BG108" s="183">
        <f aca="true" t="shared" si="2" ref="BG108:BG113">IF(N108="zákl. přenesená",J108,0)</f>
        <v>0</v>
      </c>
      <c r="BH108" s="183">
        <f aca="true" t="shared" si="3" ref="BH108:BH113">IF(N108="sníž. přenesená",J108,0)</f>
        <v>0</v>
      </c>
      <c r="BI108" s="183">
        <f aca="true" t="shared" si="4" ref="BI108:BI113">IF(N108="nulová",J108,0)</f>
        <v>0</v>
      </c>
      <c r="BJ108" s="182" t="s">
        <v>83</v>
      </c>
      <c r="BK108" s="130"/>
      <c r="BL108" s="130"/>
      <c r="BM108" s="130"/>
    </row>
    <row r="109" spans="2:65" s="1" customFormat="1" ht="18" customHeight="1">
      <c r="B109" s="35"/>
      <c r="C109" s="36"/>
      <c r="D109" s="333" t="s">
        <v>150</v>
      </c>
      <c r="E109" s="332"/>
      <c r="F109" s="332"/>
      <c r="G109" s="36"/>
      <c r="H109" s="36"/>
      <c r="I109" s="130"/>
      <c r="J109" s="113">
        <v>0</v>
      </c>
      <c r="K109" s="36"/>
      <c r="L109" s="180"/>
      <c r="M109" s="130"/>
      <c r="N109" s="181" t="s">
        <v>40</v>
      </c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82" t="s">
        <v>149</v>
      </c>
      <c r="AZ109" s="130"/>
      <c r="BA109" s="130"/>
      <c r="BB109" s="130"/>
      <c r="BC109" s="130"/>
      <c r="BD109" s="13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83</v>
      </c>
      <c r="BK109" s="130"/>
      <c r="BL109" s="130"/>
      <c r="BM109" s="130"/>
    </row>
    <row r="110" spans="2:65" s="1" customFormat="1" ht="18" customHeight="1">
      <c r="B110" s="35"/>
      <c r="C110" s="36"/>
      <c r="D110" s="333" t="s">
        <v>151</v>
      </c>
      <c r="E110" s="332"/>
      <c r="F110" s="332"/>
      <c r="G110" s="36"/>
      <c r="H110" s="36"/>
      <c r="I110" s="130"/>
      <c r="J110" s="113">
        <v>0</v>
      </c>
      <c r="K110" s="36"/>
      <c r="L110" s="180"/>
      <c r="M110" s="130"/>
      <c r="N110" s="181" t="s">
        <v>40</v>
      </c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82" t="s">
        <v>149</v>
      </c>
      <c r="AZ110" s="130"/>
      <c r="BA110" s="130"/>
      <c r="BB110" s="130"/>
      <c r="BC110" s="130"/>
      <c r="BD110" s="13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83</v>
      </c>
      <c r="BK110" s="130"/>
      <c r="BL110" s="130"/>
      <c r="BM110" s="130"/>
    </row>
    <row r="111" spans="2:65" s="1" customFormat="1" ht="18" customHeight="1">
      <c r="B111" s="35"/>
      <c r="C111" s="36"/>
      <c r="D111" s="333" t="s">
        <v>152</v>
      </c>
      <c r="E111" s="332"/>
      <c r="F111" s="332"/>
      <c r="G111" s="36"/>
      <c r="H111" s="36"/>
      <c r="I111" s="130"/>
      <c r="J111" s="113">
        <v>0</v>
      </c>
      <c r="K111" s="36"/>
      <c r="L111" s="180"/>
      <c r="M111" s="130"/>
      <c r="N111" s="181" t="s">
        <v>40</v>
      </c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82" t="s">
        <v>149</v>
      </c>
      <c r="AZ111" s="130"/>
      <c r="BA111" s="130"/>
      <c r="BB111" s="130"/>
      <c r="BC111" s="130"/>
      <c r="BD111" s="13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83</v>
      </c>
      <c r="BK111" s="130"/>
      <c r="BL111" s="130"/>
      <c r="BM111" s="130"/>
    </row>
    <row r="112" spans="2:65" s="1" customFormat="1" ht="18" customHeight="1">
      <c r="B112" s="35"/>
      <c r="C112" s="36"/>
      <c r="D112" s="333" t="s">
        <v>153</v>
      </c>
      <c r="E112" s="332"/>
      <c r="F112" s="332"/>
      <c r="G112" s="36"/>
      <c r="H112" s="36"/>
      <c r="I112" s="130"/>
      <c r="J112" s="113">
        <v>0</v>
      </c>
      <c r="K112" s="36"/>
      <c r="L112" s="180"/>
      <c r="M112" s="130"/>
      <c r="N112" s="181" t="s">
        <v>40</v>
      </c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82" t="s">
        <v>149</v>
      </c>
      <c r="AZ112" s="130"/>
      <c r="BA112" s="130"/>
      <c r="BB112" s="130"/>
      <c r="BC112" s="130"/>
      <c r="BD112" s="13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83</v>
      </c>
      <c r="BK112" s="130"/>
      <c r="BL112" s="130"/>
      <c r="BM112" s="130"/>
    </row>
    <row r="113" spans="2:65" s="1" customFormat="1" ht="18" customHeight="1">
      <c r="B113" s="35"/>
      <c r="C113" s="36"/>
      <c r="D113" s="112" t="s">
        <v>154</v>
      </c>
      <c r="E113" s="36"/>
      <c r="F113" s="36"/>
      <c r="G113" s="36"/>
      <c r="H113" s="36"/>
      <c r="I113" s="130"/>
      <c r="J113" s="113">
        <f>ROUND(J30*T113,2)</f>
        <v>0</v>
      </c>
      <c r="K113" s="36"/>
      <c r="L113" s="180"/>
      <c r="M113" s="130"/>
      <c r="N113" s="181" t="s">
        <v>40</v>
      </c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82" t="s">
        <v>155</v>
      </c>
      <c r="AZ113" s="130"/>
      <c r="BA113" s="130"/>
      <c r="BB113" s="130"/>
      <c r="BC113" s="130"/>
      <c r="BD113" s="13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83</v>
      </c>
      <c r="BK113" s="130"/>
      <c r="BL113" s="130"/>
      <c r="BM113" s="130"/>
    </row>
    <row r="114" spans="2:12" s="1" customFormat="1" ht="11.25">
      <c r="B114" s="35"/>
      <c r="C114" s="36"/>
      <c r="D114" s="36"/>
      <c r="E114" s="36"/>
      <c r="F114" s="36"/>
      <c r="G114" s="36"/>
      <c r="H114" s="36"/>
      <c r="I114" s="130"/>
      <c r="J114" s="36"/>
      <c r="K114" s="36"/>
      <c r="L114" s="37"/>
    </row>
    <row r="115" spans="2:12" s="1" customFormat="1" ht="29.25" customHeight="1">
      <c r="B115" s="35"/>
      <c r="C115" s="120" t="s">
        <v>136</v>
      </c>
      <c r="D115" s="121"/>
      <c r="E115" s="121"/>
      <c r="F115" s="121"/>
      <c r="G115" s="121"/>
      <c r="H115" s="121"/>
      <c r="I115" s="168"/>
      <c r="J115" s="122">
        <f>ROUND(J96+J107,2)</f>
        <v>0</v>
      </c>
      <c r="K115" s="121"/>
      <c r="L115" s="37"/>
    </row>
    <row r="116" spans="2:12" s="1" customFormat="1" ht="6.95" customHeight="1">
      <c r="B116" s="50"/>
      <c r="C116" s="51"/>
      <c r="D116" s="51"/>
      <c r="E116" s="51"/>
      <c r="F116" s="51"/>
      <c r="G116" s="51"/>
      <c r="H116" s="51"/>
      <c r="I116" s="163"/>
      <c r="J116" s="51"/>
      <c r="K116" s="51"/>
      <c r="L116" s="37"/>
    </row>
    <row r="120" spans="2:12" s="1" customFormat="1" ht="6.95" customHeight="1">
      <c r="B120" s="52"/>
      <c r="C120" s="53"/>
      <c r="D120" s="53"/>
      <c r="E120" s="53"/>
      <c r="F120" s="53"/>
      <c r="G120" s="53"/>
      <c r="H120" s="53"/>
      <c r="I120" s="166"/>
      <c r="J120" s="53"/>
      <c r="K120" s="53"/>
      <c r="L120" s="37"/>
    </row>
    <row r="121" spans="2:12" s="1" customFormat="1" ht="24.95" customHeight="1">
      <c r="B121" s="35"/>
      <c r="C121" s="23" t="s">
        <v>156</v>
      </c>
      <c r="D121" s="36"/>
      <c r="E121" s="36"/>
      <c r="F121" s="36"/>
      <c r="G121" s="36"/>
      <c r="H121" s="36"/>
      <c r="I121" s="130"/>
      <c r="J121" s="36"/>
      <c r="K121" s="36"/>
      <c r="L121" s="37"/>
    </row>
    <row r="122" spans="2:12" s="1" customFormat="1" ht="6.95" customHeight="1">
      <c r="B122" s="35"/>
      <c r="C122" s="36"/>
      <c r="D122" s="36"/>
      <c r="E122" s="36"/>
      <c r="F122" s="36"/>
      <c r="G122" s="36"/>
      <c r="H122" s="36"/>
      <c r="I122" s="130"/>
      <c r="J122" s="36"/>
      <c r="K122" s="36"/>
      <c r="L122" s="37"/>
    </row>
    <row r="123" spans="2:12" s="1" customFormat="1" ht="12" customHeight="1">
      <c r="B123" s="35"/>
      <c r="C123" s="29" t="s">
        <v>16</v>
      </c>
      <c r="D123" s="36"/>
      <c r="E123" s="36"/>
      <c r="F123" s="36"/>
      <c r="G123" s="36"/>
      <c r="H123" s="36"/>
      <c r="I123" s="130"/>
      <c r="J123" s="36"/>
      <c r="K123" s="36"/>
      <c r="L123" s="37"/>
    </row>
    <row r="124" spans="2:12" s="1" customFormat="1" ht="16.5" customHeight="1">
      <c r="B124" s="35"/>
      <c r="C124" s="36"/>
      <c r="D124" s="36"/>
      <c r="E124" s="353" t="str">
        <f>E7</f>
        <v>Propojení Krnovská - Žižkova</v>
      </c>
      <c r="F124" s="354"/>
      <c r="G124" s="354"/>
      <c r="H124" s="354"/>
      <c r="I124" s="130"/>
      <c r="J124" s="36"/>
      <c r="K124" s="36"/>
      <c r="L124" s="37"/>
    </row>
    <row r="125" spans="2:12" s="1" customFormat="1" ht="12" customHeight="1">
      <c r="B125" s="35"/>
      <c r="C125" s="29" t="s">
        <v>138</v>
      </c>
      <c r="D125" s="36"/>
      <c r="E125" s="36"/>
      <c r="F125" s="36"/>
      <c r="G125" s="36"/>
      <c r="H125" s="36"/>
      <c r="I125" s="130"/>
      <c r="J125" s="36"/>
      <c r="K125" s="36"/>
      <c r="L125" s="37"/>
    </row>
    <row r="126" spans="2:12" s="1" customFormat="1" ht="16.5" customHeight="1">
      <c r="B126" s="35"/>
      <c r="C126" s="36"/>
      <c r="D126" s="36"/>
      <c r="E126" s="314" t="str">
        <f>E9</f>
        <v>SO301 - Dešťová kanalizace</v>
      </c>
      <c r="F126" s="355"/>
      <c r="G126" s="355"/>
      <c r="H126" s="355"/>
      <c r="I126" s="130"/>
      <c r="J126" s="36"/>
      <c r="K126" s="36"/>
      <c r="L126" s="37"/>
    </row>
    <row r="127" spans="2:12" s="1" customFormat="1" ht="6.95" customHeight="1">
      <c r="B127" s="35"/>
      <c r="C127" s="36"/>
      <c r="D127" s="36"/>
      <c r="E127" s="36"/>
      <c r="F127" s="36"/>
      <c r="G127" s="36"/>
      <c r="H127" s="36"/>
      <c r="I127" s="130"/>
      <c r="J127" s="36"/>
      <c r="K127" s="36"/>
      <c r="L127" s="37"/>
    </row>
    <row r="128" spans="2:12" s="1" customFormat="1" ht="12" customHeight="1">
      <c r="B128" s="35"/>
      <c r="C128" s="29" t="s">
        <v>20</v>
      </c>
      <c r="D128" s="36"/>
      <c r="E128" s="36"/>
      <c r="F128" s="27" t="str">
        <f>F12</f>
        <v xml:space="preserve"> </v>
      </c>
      <c r="G128" s="36"/>
      <c r="H128" s="36"/>
      <c r="I128" s="131" t="s">
        <v>22</v>
      </c>
      <c r="J128" s="62" t="str">
        <f>IF(J12="","",J12)</f>
        <v>26. 2. 2020</v>
      </c>
      <c r="K128" s="36"/>
      <c r="L128" s="37"/>
    </row>
    <row r="129" spans="2:12" s="1" customFormat="1" ht="6.95" customHeight="1">
      <c r="B129" s="35"/>
      <c r="C129" s="36"/>
      <c r="D129" s="36"/>
      <c r="E129" s="36"/>
      <c r="F129" s="36"/>
      <c r="G129" s="36"/>
      <c r="H129" s="36"/>
      <c r="I129" s="130"/>
      <c r="J129" s="36"/>
      <c r="K129" s="36"/>
      <c r="L129" s="37"/>
    </row>
    <row r="130" spans="2:12" s="1" customFormat="1" ht="15.2" customHeight="1">
      <c r="B130" s="35"/>
      <c r="C130" s="29" t="s">
        <v>24</v>
      </c>
      <c r="D130" s="36"/>
      <c r="E130" s="36"/>
      <c r="F130" s="27" t="str">
        <f>E15</f>
        <v xml:space="preserve"> </v>
      </c>
      <c r="G130" s="36"/>
      <c r="H130" s="36"/>
      <c r="I130" s="131" t="s">
        <v>29</v>
      </c>
      <c r="J130" s="32" t="str">
        <f>E21</f>
        <v xml:space="preserve"> </v>
      </c>
      <c r="K130" s="36"/>
      <c r="L130" s="37"/>
    </row>
    <row r="131" spans="2:12" s="1" customFormat="1" ht="15.2" customHeight="1">
      <c r="B131" s="35"/>
      <c r="C131" s="29" t="s">
        <v>27</v>
      </c>
      <c r="D131" s="36"/>
      <c r="E131" s="36"/>
      <c r="F131" s="27" t="str">
        <f>IF(E18="","",E18)</f>
        <v>Vyplň údaj</v>
      </c>
      <c r="G131" s="36"/>
      <c r="H131" s="36"/>
      <c r="I131" s="131" t="s">
        <v>31</v>
      </c>
      <c r="J131" s="32" t="str">
        <f>E24</f>
        <v xml:space="preserve"> </v>
      </c>
      <c r="K131" s="36"/>
      <c r="L131" s="37"/>
    </row>
    <row r="132" spans="2:12" s="1" customFormat="1" ht="10.35" customHeight="1">
      <c r="B132" s="35"/>
      <c r="C132" s="36"/>
      <c r="D132" s="36"/>
      <c r="E132" s="36"/>
      <c r="F132" s="36"/>
      <c r="G132" s="36"/>
      <c r="H132" s="36"/>
      <c r="I132" s="130"/>
      <c r="J132" s="36"/>
      <c r="K132" s="36"/>
      <c r="L132" s="37"/>
    </row>
    <row r="133" spans="2:20" s="9" customFormat="1" ht="29.25" customHeight="1">
      <c r="B133" s="184"/>
      <c r="C133" s="185" t="s">
        <v>157</v>
      </c>
      <c r="D133" s="186" t="s">
        <v>60</v>
      </c>
      <c r="E133" s="186" t="s">
        <v>56</v>
      </c>
      <c r="F133" s="186" t="s">
        <v>57</v>
      </c>
      <c r="G133" s="186" t="s">
        <v>158</v>
      </c>
      <c r="H133" s="186" t="s">
        <v>159</v>
      </c>
      <c r="I133" s="187" t="s">
        <v>160</v>
      </c>
      <c r="J133" s="188" t="s">
        <v>143</v>
      </c>
      <c r="K133" s="189" t="s">
        <v>161</v>
      </c>
      <c r="L133" s="190"/>
      <c r="M133" s="71" t="s">
        <v>1</v>
      </c>
      <c r="N133" s="72" t="s">
        <v>39</v>
      </c>
      <c r="O133" s="72" t="s">
        <v>162</v>
      </c>
      <c r="P133" s="72" t="s">
        <v>163</v>
      </c>
      <c r="Q133" s="72" t="s">
        <v>164</v>
      </c>
      <c r="R133" s="72" t="s">
        <v>165</v>
      </c>
      <c r="S133" s="72" t="s">
        <v>166</v>
      </c>
      <c r="T133" s="73" t="s">
        <v>167</v>
      </c>
    </row>
    <row r="134" spans="2:63" s="1" customFormat="1" ht="22.9" customHeight="1">
      <c r="B134" s="35"/>
      <c r="C134" s="78" t="s">
        <v>168</v>
      </c>
      <c r="D134" s="36"/>
      <c r="E134" s="36"/>
      <c r="F134" s="36"/>
      <c r="G134" s="36"/>
      <c r="H134" s="36"/>
      <c r="I134" s="130"/>
      <c r="J134" s="191">
        <f>BK134</f>
        <v>0</v>
      </c>
      <c r="K134" s="36"/>
      <c r="L134" s="37"/>
      <c r="M134" s="74"/>
      <c r="N134" s="75"/>
      <c r="O134" s="75"/>
      <c r="P134" s="192">
        <f>P135</f>
        <v>0</v>
      </c>
      <c r="Q134" s="75"/>
      <c r="R134" s="192">
        <f>R135</f>
        <v>613.5096567</v>
      </c>
      <c r="S134" s="75"/>
      <c r="T134" s="193">
        <f>T135</f>
        <v>58.62802000000001</v>
      </c>
      <c r="AT134" s="17" t="s">
        <v>74</v>
      </c>
      <c r="AU134" s="17" t="s">
        <v>145</v>
      </c>
      <c r="BK134" s="194">
        <f>BK135</f>
        <v>0</v>
      </c>
    </row>
    <row r="135" spans="2:63" s="10" customFormat="1" ht="25.9" customHeight="1">
      <c r="B135" s="195"/>
      <c r="C135" s="196"/>
      <c r="D135" s="197" t="s">
        <v>74</v>
      </c>
      <c r="E135" s="198" t="s">
        <v>250</v>
      </c>
      <c r="F135" s="198" t="s">
        <v>251</v>
      </c>
      <c r="G135" s="196"/>
      <c r="H135" s="196"/>
      <c r="I135" s="199"/>
      <c r="J135" s="200">
        <f>BK135</f>
        <v>0</v>
      </c>
      <c r="K135" s="196"/>
      <c r="L135" s="201"/>
      <c r="M135" s="202"/>
      <c r="N135" s="203"/>
      <c r="O135" s="203"/>
      <c r="P135" s="204">
        <f>P136+P236+P249+P259+P310+P315+P339</f>
        <v>0</v>
      </c>
      <c r="Q135" s="203"/>
      <c r="R135" s="204">
        <f>R136+R236+R249+R259+R310+R315+R339</f>
        <v>613.5096567</v>
      </c>
      <c r="S135" s="203"/>
      <c r="T135" s="205">
        <f>T136+T236+T249+T259+T310+T315+T339</f>
        <v>58.62802000000001</v>
      </c>
      <c r="AR135" s="206" t="s">
        <v>83</v>
      </c>
      <c r="AT135" s="207" t="s">
        <v>74</v>
      </c>
      <c r="AU135" s="207" t="s">
        <v>75</v>
      </c>
      <c r="AY135" s="206" t="s">
        <v>171</v>
      </c>
      <c r="BK135" s="208">
        <f>BK136+BK236+BK249+BK259+BK310+BK315+BK339</f>
        <v>0</v>
      </c>
    </row>
    <row r="136" spans="2:63" s="10" customFormat="1" ht="22.9" customHeight="1">
      <c r="B136" s="195"/>
      <c r="C136" s="196"/>
      <c r="D136" s="197" t="s">
        <v>74</v>
      </c>
      <c r="E136" s="246" t="s">
        <v>83</v>
      </c>
      <c r="F136" s="246" t="s">
        <v>252</v>
      </c>
      <c r="G136" s="196"/>
      <c r="H136" s="196"/>
      <c r="I136" s="199"/>
      <c r="J136" s="247">
        <f>BK136</f>
        <v>0</v>
      </c>
      <c r="K136" s="196"/>
      <c r="L136" s="201"/>
      <c r="M136" s="202"/>
      <c r="N136" s="203"/>
      <c r="O136" s="203"/>
      <c r="P136" s="204">
        <f>SUM(P137:P235)</f>
        <v>0</v>
      </c>
      <c r="Q136" s="203"/>
      <c r="R136" s="204">
        <f>SUM(R137:R235)</f>
        <v>607.2760587</v>
      </c>
      <c r="S136" s="203"/>
      <c r="T136" s="205">
        <f>SUM(T137:T235)</f>
        <v>58.62802000000001</v>
      </c>
      <c r="AR136" s="206" t="s">
        <v>83</v>
      </c>
      <c r="AT136" s="207" t="s">
        <v>74</v>
      </c>
      <c r="AU136" s="207" t="s">
        <v>83</v>
      </c>
      <c r="AY136" s="206" t="s">
        <v>171</v>
      </c>
      <c r="BK136" s="208">
        <f>SUM(BK137:BK235)</f>
        <v>0</v>
      </c>
    </row>
    <row r="137" spans="2:65" s="1" customFormat="1" ht="16.5" customHeight="1">
      <c r="B137" s="35"/>
      <c r="C137" s="209" t="s">
        <v>83</v>
      </c>
      <c r="D137" s="209" t="s">
        <v>172</v>
      </c>
      <c r="E137" s="210" t="s">
        <v>953</v>
      </c>
      <c r="F137" s="211" t="s">
        <v>954</v>
      </c>
      <c r="G137" s="212" t="s">
        <v>302</v>
      </c>
      <c r="H137" s="213">
        <v>38.931</v>
      </c>
      <c r="I137" s="214"/>
      <c r="J137" s="215">
        <f>ROUND(I137*H137,2)</f>
        <v>0</v>
      </c>
      <c r="K137" s="211" t="s">
        <v>256</v>
      </c>
      <c r="L137" s="37"/>
      <c r="M137" s="216" t="s">
        <v>1</v>
      </c>
      <c r="N137" s="217" t="s">
        <v>40</v>
      </c>
      <c r="O137" s="67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220" t="s">
        <v>189</v>
      </c>
      <c r="AT137" s="220" t="s">
        <v>172</v>
      </c>
      <c r="AU137" s="220" t="s">
        <v>85</v>
      </c>
      <c r="AY137" s="17" t="s">
        <v>171</v>
      </c>
      <c r="BE137" s="116">
        <f>IF(N137="základní",J137,0)</f>
        <v>0</v>
      </c>
      <c r="BF137" s="116">
        <f>IF(N137="snížená",J137,0)</f>
        <v>0</v>
      </c>
      <c r="BG137" s="116">
        <f>IF(N137="zákl. přenesená",J137,0)</f>
        <v>0</v>
      </c>
      <c r="BH137" s="116">
        <f>IF(N137="sníž. přenesená",J137,0)</f>
        <v>0</v>
      </c>
      <c r="BI137" s="116">
        <f>IF(N137="nulová",J137,0)</f>
        <v>0</v>
      </c>
      <c r="BJ137" s="17" t="s">
        <v>83</v>
      </c>
      <c r="BK137" s="116">
        <f>ROUND(I137*H137,2)</f>
        <v>0</v>
      </c>
      <c r="BL137" s="17" t="s">
        <v>189</v>
      </c>
      <c r="BM137" s="220" t="s">
        <v>955</v>
      </c>
    </row>
    <row r="138" spans="2:47" s="1" customFormat="1" ht="29.25">
      <c r="B138" s="35"/>
      <c r="C138" s="36"/>
      <c r="D138" s="221" t="s">
        <v>207</v>
      </c>
      <c r="E138" s="36"/>
      <c r="F138" s="235" t="s">
        <v>956</v>
      </c>
      <c r="G138" s="36"/>
      <c r="H138" s="36"/>
      <c r="I138" s="130"/>
      <c r="J138" s="36"/>
      <c r="K138" s="36"/>
      <c r="L138" s="37"/>
      <c r="M138" s="223"/>
      <c r="N138" s="67"/>
      <c r="O138" s="67"/>
      <c r="P138" s="67"/>
      <c r="Q138" s="67"/>
      <c r="R138" s="67"/>
      <c r="S138" s="67"/>
      <c r="T138" s="68"/>
      <c r="AT138" s="17" t="s">
        <v>207</v>
      </c>
      <c r="AU138" s="17" t="s">
        <v>85</v>
      </c>
    </row>
    <row r="139" spans="2:51" s="11" customFormat="1" ht="11.25">
      <c r="B139" s="224"/>
      <c r="C139" s="225"/>
      <c r="D139" s="221" t="s">
        <v>197</v>
      </c>
      <c r="E139" s="226" t="s">
        <v>1</v>
      </c>
      <c r="F139" s="227" t="s">
        <v>957</v>
      </c>
      <c r="G139" s="225"/>
      <c r="H139" s="228">
        <v>17.325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197</v>
      </c>
      <c r="AU139" s="234" t="s">
        <v>85</v>
      </c>
      <c r="AV139" s="11" t="s">
        <v>85</v>
      </c>
      <c r="AW139" s="11" t="s">
        <v>30</v>
      </c>
      <c r="AX139" s="11" t="s">
        <v>75</v>
      </c>
      <c r="AY139" s="234" t="s">
        <v>171</v>
      </c>
    </row>
    <row r="140" spans="2:51" s="11" customFormat="1" ht="11.25">
      <c r="B140" s="224"/>
      <c r="C140" s="225"/>
      <c r="D140" s="221" t="s">
        <v>197</v>
      </c>
      <c r="E140" s="226" t="s">
        <v>1</v>
      </c>
      <c r="F140" s="227" t="s">
        <v>958</v>
      </c>
      <c r="G140" s="225"/>
      <c r="H140" s="228">
        <v>13.65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197</v>
      </c>
      <c r="AU140" s="234" t="s">
        <v>85</v>
      </c>
      <c r="AV140" s="11" t="s">
        <v>85</v>
      </c>
      <c r="AW140" s="11" t="s">
        <v>30</v>
      </c>
      <c r="AX140" s="11" t="s">
        <v>75</v>
      </c>
      <c r="AY140" s="234" t="s">
        <v>171</v>
      </c>
    </row>
    <row r="141" spans="2:51" s="11" customFormat="1" ht="11.25">
      <c r="B141" s="224"/>
      <c r="C141" s="225"/>
      <c r="D141" s="221" t="s">
        <v>197</v>
      </c>
      <c r="E141" s="226" t="s">
        <v>1</v>
      </c>
      <c r="F141" s="227" t="s">
        <v>959</v>
      </c>
      <c r="G141" s="225"/>
      <c r="H141" s="228">
        <v>7.956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197</v>
      </c>
      <c r="AU141" s="234" t="s">
        <v>85</v>
      </c>
      <c r="AV141" s="11" t="s">
        <v>85</v>
      </c>
      <c r="AW141" s="11" t="s">
        <v>30</v>
      </c>
      <c r="AX141" s="11" t="s">
        <v>75</v>
      </c>
      <c r="AY141" s="234" t="s">
        <v>171</v>
      </c>
    </row>
    <row r="142" spans="2:51" s="13" customFormat="1" ht="11.25">
      <c r="B142" s="248"/>
      <c r="C142" s="249"/>
      <c r="D142" s="221" t="s">
        <v>197</v>
      </c>
      <c r="E142" s="250" t="s">
        <v>1</v>
      </c>
      <c r="F142" s="251" t="s">
        <v>267</v>
      </c>
      <c r="G142" s="249"/>
      <c r="H142" s="252">
        <v>38.931000000000004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197</v>
      </c>
      <c r="AU142" s="258" t="s">
        <v>85</v>
      </c>
      <c r="AV142" s="13" t="s">
        <v>189</v>
      </c>
      <c r="AW142" s="13" t="s">
        <v>30</v>
      </c>
      <c r="AX142" s="13" t="s">
        <v>83</v>
      </c>
      <c r="AY142" s="258" t="s">
        <v>171</v>
      </c>
    </row>
    <row r="143" spans="2:65" s="1" customFormat="1" ht="24" customHeight="1">
      <c r="B143" s="35"/>
      <c r="C143" s="209" t="s">
        <v>85</v>
      </c>
      <c r="D143" s="209" t="s">
        <v>172</v>
      </c>
      <c r="E143" s="210" t="s">
        <v>960</v>
      </c>
      <c r="F143" s="211" t="s">
        <v>961</v>
      </c>
      <c r="G143" s="212" t="s">
        <v>255</v>
      </c>
      <c r="H143" s="213">
        <v>30.42</v>
      </c>
      <c r="I143" s="214"/>
      <c r="J143" s="215">
        <f>ROUND(I143*H143,2)</f>
        <v>0</v>
      </c>
      <c r="K143" s="211" t="s">
        <v>256</v>
      </c>
      <c r="L143" s="37"/>
      <c r="M143" s="216" t="s">
        <v>1</v>
      </c>
      <c r="N143" s="217" t="s">
        <v>40</v>
      </c>
      <c r="O143" s="67"/>
      <c r="P143" s="218">
        <f>O143*H143</f>
        <v>0</v>
      </c>
      <c r="Q143" s="218">
        <v>0</v>
      </c>
      <c r="R143" s="218">
        <f>Q143*H143</f>
        <v>0</v>
      </c>
      <c r="S143" s="218">
        <v>0.325</v>
      </c>
      <c r="T143" s="219">
        <f>S143*H143</f>
        <v>9.886500000000002</v>
      </c>
      <c r="AR143" s="220" t="s">
        <v>189</v>
      </c>
      <c r="AT143" s="220" t="s">
        <v>172</v>
      </c>
      <c r="AU143" s="220" t="s">
        <v>85</v>
      </c>
      <c r="AY143" s="17" t="s">
        <v>171</v>
      </c>
      <c r="BE143" s="116">
        <f>IF(N143="základní",J143,0)</f>
        <v>0</v>
      </c>
      <c r="BF143" s="116">
        <f>IF(N143="snížená",J143,0)</f>
        <v>0</v>
      </c>
      <c r="BG143" s="116">
        <f>IF(N143="zákl. přenesená",J143,0)</f>
        <v>0</v>
      </c>
      <c r="BH143" s="116">
        <f>IF(N143="sníž. přenesená",J143,0)</f>
        <v>0</v>
      </c>
      <c r="BI143" s="116">
        <f>IF(N143="nulová",J143,0)</f>
        <v>0</v>
      </c>
      <c r="BJ143" s="17" t="s">
        <v>83</v>
      </c>
      <c r="BK143" s="116">
        <f>ROUND(I143*H143,2)</f>
        <v>0</v>
      </c>
      <c r="BL143" s="17" t="s">
        <v>189</v>
      </c>
      <c r="BM143" s="220" t="s">
        <v>962</v>
      </c>
    </row>
    <row r="144" spans="2:47" s="1" customFormat="1" ht="39">
      <c r="B144" s="35"/>
      <c r="C144" s="36"/>
      <c r="D144" s="221" t="s">
        <v>207</v>
      </c>
      <c r="E144" s="36"/>
      <c r="F144" s="235" t="s">
        <v>963</v>
      </c>
      <c r="G144" s="36"/>
      <c r="H144" s="36"/>
      <c r="I144" s="130"/>
      <c r="J144" s="36"/>
      <c r="K144" s="36"/>
      <c r="L144" s="37"/>
      <c r="M144" s="223"/>
      <c r="N144" s="67"/>
      <c r="O144" s="67"/>
      <c r="P144" s="67"/>
      <c r="Q144" s="67"/>
      <c r="R144" s="67"/>
      <c r="S144" s="67"/>
      <c r="T144" s="68"/>
      <c r="AT144" s="17" t="s">
        <v>207</v>
      </c>
      <c r="AU144" s="17" t="s">
        <v>85</v>
      </c>
    </row>
    <row r="145" spans="2:47" s="1" customFormat="1" ht="29.25">
      <c r="B145" s="35"/>
      <c r="C145" s="36"/>
      <c r="D145" s="221" t="s">
        <v>178</v>
      </c>
      <c r="E145" s="36"/>
      <c r="F145" s="222" t="s">
        <v>964</v>
      </c>
      <c r="G145" s="36"/>
      <c r="H145" s="36"/>
      <c r="I145" s="130"/>
      <c r="J145" s="36"/>
      <c r="K145" s="36"/>
      <c r="L145" s="37"/>
      <c r="M145" s="223"/>
      <c r="N145" s="67"/>
      <c r="O145" s="67"/>
      <c r="P145" s="67"/>
      <c r="Q145" s="67"/>
      <c r="R145" s="67"/>
      <c r="S145" s="67"/>
      <c r="T145" s="68"/>
      <c r="AT145" s="17" t="s">
        <v>178</v>
      </c>
      <c r="AU145" s="17" t="s">
        <v>85</v>
      </c>
    </row>
    <row r="146" spans="2:51" s="11" customFormat="1" ht="22.5">
      <c r="B146" s="224"/>
      <c r="C146" s="225"/>
      <c r="D146" s="221" t="s">
        <v>197</v>
      </c>
      <c r="E146" s="226" t="s">
        <v>1</v>
      </c>
      <c r="F146" s="227" t="s">
        <v>965</v>
      </c>
      <c r="G146" s="225"/>
      <c r="H146" s="228">
        <v>30.42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197</v>
      </c>
      <c r="AU146" s="234" t="s">
        <v>85</v>
      </c>
      <c r="AV146" s="11" t="s">
        <v>85</v>
      </c>
      <c r="AW146" s="11" t="s">
        <v>30</v>
      </c>
      <c r="AX146" s="11" t="s">
        <v>83</v>
      </c>
      <c r="AY146" s="234" t="s">
        <v>171</v>
      </c>
    </row>
    <row r="147" spans="2:65" s="1" customFormat="1" ht="16.5" customHeight="1">
      <c r="B147" s="35"/>
      <c r="C147" s="209" t="s">
        <v>184</v>
      </c>
      <c r="D147" s="209" t="s">
        <v>172</v>
      </c>
      <c r="E147" s="210" t="s">
        <v>966</v>
      </c>
      <c r="F147" s="211" t="s">
        <v>967</v>
      </c>
      <c r="G147" s="212" t="s">
        <v>290</v>
      </c>
      <c r="H147" s="213">
        <v>38.2</v>
      </c>
      <c r="I147" s="214"/>
      <c r="J147" s="215">
        <f>ROUND(I147*H147,2)</f>
        <v>0</v>
      </c>
      <c r="K147" s="211" t="s">
        <v>256</v>
      </c>
      <c r="L147" s="37"/>
      <c r="M147" s="216" t="s">
        <v>1</v>
      </c>
      <c r="N147" s="217" t="s">
        <v>40</v>
      </c>
      <c r="O147" s="67"/>
      <c r="P147" s="218">
        <f>O147*H147</f>
        <v>0</v>
      </c>
      <c r="Q147" s="218">
        <v>2E-05</v>
      </c>
      <c r="R147" s="218">
        <f>Q147*H147</f>
        <v>0.0007640000000000001</v>
      </c>
      <c r="S147" s="218">
        <v>0</v>
      </c>
      <c r="T147" s="219">
        <f>S147*H147</f>
        <v>0</v>
      </c>
      <c r="AR147" s="220" t="s">
        <v>189</v>
      </c>
      <c r="AT147" s="220" t="s">
        <v>172</v>
      </c>
      <c r="AU147" s="220" t="s">
        <v>85</v>
      </c>
      <c r="AY147" s="17" t="s">
        <v>171</v>
      </c>
      <c r="BE147" s="116">
        <f>IF(N147="základní",J147,0)</f>
        <v>0</v>
      </c>
      <c r="BF147" s="116">
        <f>IF(N147="snížená",J147,0)</f>
        <v>0</v>
      </c>
      <c r="BG147" s="116">
        <f>IF(N147="zákl. přenesená",J147,0)</f>
        <v>0</v>
      </c>
      <c r="BH147" s="116">
        <f>IF(N147="sníž. přenesená",J147,0)</f>
        <v>0</v>
      </c>
      <c r="BI147" s="116">
        <f>IF(N147="nulová",J147,0)</f>
        <v>0</v>
      </c>
      <c r="BJ147" s="17" t="s">
        <v>83</v>
      </c>
      <c r="BK147" s="116">
        <f>ROUND(I147*H147,2)</f>
        <v>0</v>
      </c>
      <c r="BL147" s="17" t="s">
        <v>189</v>
      </c>
      <c r="BM147" s="220" t="s">
        <v>968</v>
      </c>
    </row>
    <row r="148" spans="2:47" s="1" customFormat="1" ht="19.5">
      <c r="B148" s="35"/>
      <c r="C148" s="36"/>
      <c r="D148" s="221" t="s">
        <v>207</v>
      </c>
      <c r="E148" s="36"/>
      <c r="F148" s="235" t="s">
        <v>969</v>
      </c>
      <c r="G148" s="36"/>
      <c r="H148" s="36"/>
      <c r="I148" s="130"/>
      <c r="J148" s="36"/>
      <c r="K148" s="36"/>
      <c r="L148" s="37"/>
      <c r="M148" s="223"/>
      <c r="N148" s="67"/>
      <c r="O148" s="67"/>
      <c r="P148" s="67"/>
      <c r="Q148" s="67"/>
      <c r="R148" s="67"/>
      <c r="S148" s="67"/>
      <c r="T148" s="68"/>
      <c r="AT148" s="17" t="s">
        <v>207</v>
      </c>
      <c r="AU148" s="17" t="s">
        <v>85</v>
      </c>
    </row>
    <row r="149" spans="2:51" s="11" customFormat="1" ht="22.5">
      <c r="B149" s="224"/>
      <c r="C149" s="225"/>
      <c r="D149" s="221" t="s">
        <v>197</v>
      </c>
      <c r="E149" s="226" t="s">
        <v>1</v>
      </c>
      <c r="F149" s="227" t="s">
        <v>970</v>
      </c>
      <c r="G149" s="225"/>
      <c r="H149" s="228">
        <v>38.2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197</v>
      </c>
      <c r="AU149" s="234" t="s">
        <v>85</v>
      </c>
      <c r="AV149" s="11" t="s">
        <v>85</v>
      </c>
      <c r="AW149" s="11" t="s">
        <v>30</v>
      </c>
      <c r="AX149" s="11" t="s">
        <v>83</v>
      </c>
      <c r="AY149" s="234" t="s">
        <v>171</v>
      </c>
    </row>
    <row r="150" spans="2:65" s="1" customFormat="1" ht="24" customHeight="1">
      <c r="B150" s="35"/>
      <c r="C150" s="209" t="s">
        <v>189</v>
      </c>
      <c r="D150" s="209" t="s">
        <v>172</v>
      </c>
      <c r="E150" s="210" t="s">
        <v>971</v>
      </c>
      <c r="F150" s="211" t="s">
        <v>972</v>
      </c>
      <c r="G150" s="212" t="s">
        <v>255</v>
      </c>
      <c r="H150" s="213">
        <v>49.97</v>
      </c>
      <c r="I150" s="214"/>
      <c r="J150" s="215">
        <f>ROUND(I150*H150,2)</f>
        <v>0</v>
      </c>
      <c r="K150" s="211" t="s">
        <v>256</v>
      </c>
      <c r="L150" s="37"/>
      <c r="M150" s="216" t="s">
        <v>1</v>
      </c>
      <c r="N150" s="217" t="s">
        <v>40</v>
      </c>
      <c r="O150" s="67"/>
      <c r="P150" s="218">
        <f>O150*H150</f>
        <v>0</v>
      </c>
      <c r="Q150" s="218">
        <v>9E-05</v>
      </c>
      <c r="R150" s="218">
        <f>Q150*H150</f>
        <v>0.0044973</v>
      </c>
      <c r="S150" s="218">
        <v>0.256</v>
      </c>
      <c r="T150" s="219">
        <f>S150*H150</f>
        <v>12.79232</v>
      </c>
      <c r="AR150" s="220" t="s">
        <v>189</v>
      </c>
      <c r="AT150" s="220" t="s">
        <v>172</v>
      </c>
      <c r="AU150" s="220" t="s">
        <v>85</v>
      </c>
      <c r="AY150" s="17" t="s">
        <v>171</v>
      </c>
      <c r="BE150" s="116">
        <f>IF(N150="základní",J150,0)</f>
        <v>0</v>
      </c>
      <c r="BF150" s="116">
        <f>IF(N150="snížená",J150,0)</f>
        <v>0</v>
      </c>
      <c r="BG150" s="116">
        <f>IF(N150="zákl. přenesená",J150,0)</f>
        <v>0</v>
      </c>
      <c r="BH150" s="116">
        <f>IF(N150="sníž. přenesená",J150,0)</f>
        <v>0</v>
      </c>
      <c r="BI150" s="116">
        <f>IF(N150="nulová",J150,0)</f>
        <v>0</v>
      </c>
      <c r="BJ150" s="17" t="s">
        <v>83</v>
      </c>
      <c r="BK150" s="116">
        <f>ROUND(I150*H150,2)</f>
        <v>0</v>
      </c>
      <c r="BL150" s="17" t="s">
        <v>189</v>
      </c>
      <c r="BM150" s="220" t="s">
        <v>973</v>
      </c>
    </row>
    <row r="151" spans="2:47" s="1" customFormat="1" ht="29.25">
      <c r="B151" s="35"/>
      <c r="C151" s="36"/>
      <c r="D151" s="221" t="s">
        <v>207</v>
      </c>
      <c r="E151" s="36"/>
      <c r="F151" s="235" t="s">
        <v>974</v>
      </c>
      <c r="G151" s="36"/>
      <c r="H151" s="36"/>
      <c r="I151" s="130"/>
      <c r="J151" s="36"/>
      <c r="K151" s="36"/>
      <c r="L151" s="37"/>
      <c r="M151" s="223"/>
      <c r="N151" s="67"/>
      <c r="O151" s="67"/>
      <c r="P151" s="67"/>
      <c r="Q151" s="67"/>
      <c r="R151" s="67"/>
      <c r="S151" s="67"/>
      <c r="T151" s="68"/>
      <c r="AT151" s="17" t="s">
        <v>207</v>
      </c>
      <c r="AU151" s="17" t="s">
        <v>85</v>
      </c>
    </row>
    <row r="152" spans="2:51" s="11" customFormat="1" ht="22.5">
      <c r="B152" s="224"/>
      <c r="C152" s="225"/>
      <c r="D152" s="221" t="s">
        <v>197</v>
      </c>
      <c r="E152" s="226" t="s">
        <v>1</v>
      </c>
      <c r="F152" s="227" t="s">
        <v>975</v>
      </c>
      <c r="G152" s="225"/>
      <c r="H152" s="228">
        <v>49.97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AT152" s="234" t="s">
        <v>197</v>
      </c>
      <c r="AU152" s="234" t="s">
        <v>85</v>
      </c>
      <c r="AV152" s="11" t="s">
        <v>85</v>
      </c>
      <c r="AW152" s="11" t="s">
        <v>30</v>
      </c>
      <c r="AX152" s="11" t="s">
        <v>83</v>
      </c>
      <c r="AY152" s="234" t="s">
        <v>171</v>
      </c>
    </row>
    <row r="153" spans="2:65" s="1" customFormat="1" ht="24" customHeight="1">
      <c r="B153" s="35"/>
      <c r="C153" s="209" t="s">
        <v>170</v>
      </c>
      <c r="D153" s="209" t="s">
        <v>172</v>
      </c>
      <c r="E153" s="210" t="s">
        <v>976</v>
      </c>
      <c r="F153" s="211" t="s">
        <v>977</v>
      </c>
      <c r="G153" s="212" t="s">
        <v>255</v>
      </c>
      <c r="H153" s="213">
        <v>42.08</v>
      </c>
      <c r="I153" s="214"/>
      <c r="J153" s="215">
        <f>ROUND(I153*H153,2)</f>
        <v>0</v>
      </c>
      <c r="K153" s="211" t="s">
        <v>256</v>
      </c>
      <c r="L153" s="37"/>
      <c r="M153" s="216" t="s">
        <v>1</v>
      </c>
      <c r="N153" s="217" t="s">
        <v>40</v>
      </c>
      <c r="O153" s="67"/>
      <c r="P153" s="218">
        <f>O153*H153</f>
        <v>0</v>
      </c>
      <c r="Q153" s="218">
        <v>0</v>
      </c>
      <c r="R153" s="218">
        <f>Q153*H153</f>
        <v>0</v>
      </c>
      <c r="S153" s="218">
        <v>0.22</v>
      </c>
      <c r="T153" s="219">
        <f>S153*H153</f>
        <v>9.2576</v>
      </c>
      <c r="AR153" s="220" t="s">
        <v>189</v>
      </c>
      <c r="AT153" s="220" t="s">
        <v>172</v>
      </c>
      <c r="AU153" s="220" t="s">
        <v>85</v>
      </c>
      <c r="AY153" s="17" t="s">
        <v>171</v>
      </c>
      <c r="BE153" s="116">
        <f>IF(N153="základní",J153,0)</f>
        <v>0</v>
      </c>
      <c r="BF153" s="116">
        <f>IF(N153="snížená",J153,0)</f>
        <v>0</v>
      </c>
      <c r="BG153" s="116">
        <f>IF(N153="zákl. přenesená",J153,0)</f>
        <v>0</v>
      </c>
      <c r="BH153" s="116">
        <f>IF(N153="sníž. přenesená",J153,0)</f>
        <v>0</v>
      </c>
      <c r="BI153" s="116">
        <f>IF(N153="nulová",J153,0)</f>
        <v>0</v>
      </c>
      <c r="BJ153" s="17" t="s">
        <v>83</v>
      </c>
      <c r="BK153" s="116">
        <f>ROUND(I153*H153,2)</f>
        <v>0</v>
      </c>
      <c r="BL153" s="17" t="s">
        <v>189</v>
      </c>
      <c r="BM153" s="220" t="s">
        <v>978</v>
      </c>
    </row>
    <row r="154" spans="2:47" s="1" customFormat="1" ht="39">
      <c r="B154" s="35"/>
      <c r="C154" s="36"/>
      <c r="D154" s="221" t="s">
        <v>207</v>
      </c>
      <c r="E154" s="36"/>
      <c r="F154" s="235" t="s">
        <v>979</v>
      </c>
      <c r="G154" s="36"/>
      <c r="H154" s="36"/>
      <c r="I154" s="130"/>
      <c r="J154" s="36"/>
      <c r="K154" s="36"/>
      <c r="L154" s="37"/>
      <c r="M154" s="223"/>
      <c r="N154" s="67"/>
      <c r="O154" s="67"/>
      <c r="P154" s="67"/>
      <c r="Q154" s="67"/>
      <c r="R154" s="67"/>
      <c r="S154" s="67"/>
      <c r="T154" s="68"/>
      <c r="AT154" s="17" t="s">
        <v>207</v>
      </c>
      <c r="AU154" s="17" t="s">
        <v>85</v>
      </c>
    </row>
    <row r="155" spans="2:51" s="11" customFormat="1" ht="22.5">
      <c r="B155" s="224"/>
      <c r="C155" s="225"/>
      <c r="D155" s="221" t="s">
        <v>197</v>
      </c>
      <c r="E155" s="226" t="s">
        <v>1</v>
      </c>
      <c r="F155" s="227" t="s">
        <v>980</v>
      </c>
      <c r="G155" s="225"/>
      <c r="H155" s="228">
        <v>42.08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197</v>
      </c>
      <c r="AU155" s="234" t="s">
        <v>85</v>
      </c>
      <c r="AV155" s="11" t="s">
        <v>85</v>
      </c>
      <c r="AW155" s="11" t="s">
        <v>30</v>
      </c>
      <c r="AX155" s="11" t="s">
        <v>83</v>
      </c>
      <c r="AY155" s="234" t="s">
        <v>171</v>
      </c>
    </row>
    <row r="156" spans="2:65" s="1" customFormat="1" ht="24" customHeight="1">
      <c r="B156" s="35"/>
      <c r="C156" s="209" t="s">
        <v>198</v>
      </c>
      <c r="D156" s="209" t="s">
        <v>172</v>
      </c>
      <c r="E156" s="210" t="s">
        <v>981</v>
      </c>
      <c r="F156" s="211" t="s">
        <v>982</v>
      </c>
      <c r="G156" s="212" t="s">
        <v>255</v>
      </c>
      <c r="H156" s="213">
        <v>92.04</v>
      </c>
      <c r="I156" s="214"/>
      <c r="J156" s="215">
        <f>ROUND(I156*H156,2)</f>
        <v>0</v>
      </c>
      <c r="K156" s="211" t="s">
        <v>256</v>
      </c>
      <c r="L156" s="37"/>
      <c r="M156" s="216" t="s">
        <v>1</v>
      </c>
      <c r="N156" s="217" t="s">
        <v>40</v>
      </c>
      <c r="O156" s="67"/>
      <c r="P156" s="218">
        <f>O156*H156</f>
        <v>0</v>
      </c>
      <c r="Q156" s="218">
        <v>0</v>
      </c>
      <c r="R156" s="218">
        <f>Q156*H156</f>
        <v>0</v>
      </c>
      <c r="S156" s="218">
        <v>0.29</v>
      </c>
      <c r="T156" s="219">
        <f>S156*H156</f>
        <v>26.6916</v>
      </c>
      <c r="AR156" s="220" t="s">
        <v>189</v>
      </c>
      <c r="AT156" s="220" t="s">
        <v>172</v>
      </c>
      <c r="AU156" s="220" t="s">
        <v>85</v>
      </c>
      <c r="AY156" s="17" t="s">
        <v>171</v>
      </c>
      <c r="BE156" s="116">
        <f>IF(N156="základní",J156,0)</f>
        <v>0</v>
      </c>
      <c r="BF156" s="116">
        <f>IF(N156="snížená",J156,0)</f>
        <v>0</v>
      </c>
      <c r="BG156" s="116">
        <f>IF(N156="zákl. přenesená",J156,0)</f>
        <v>0</v>
      </c>
      <c r="BH156" s="116">
        <f>IF(N156="sníž. přenesená",J156,0)</f>
        <v>0</v>
      </c>
      <c r="BI156" s="116">
        <f>IF(N156="nulová",J156,0)</f>
        <v>0</v>
      </c>
      <c r="BJ156" s="17" t="s">
        <v>83</v>
      </c>
      <c r="BK156" s="116">
        <f>ROUND(I156*H156,2)</f>
        <v>0</v>
      </c>
      <c r="BL156" s="17" t="s">
        <v>189</v>
      </c>
      <c r="BM156" s="220" t="s">
        <v>983</v>
      </c>
    </row>
    <row r="157" spans="2:47" s="1" customFormat="1" ht="39">
      <c r="B157" s="35"/>
      <c r="C157" s="36"/>
      <c r="D157" s="221" t="s">
        <v>207</v>
      </c>
      <c r="E157" s="36"/>
      <c r="F157" s="235" t="s">
        <v>984</v>
      </c>
      <c r="G157" s="36"/>
      <c r="H157" s="36"/>
      <c r="I157" s="130"/>
      <c r="J157" s="36"/>
      <c r="K157" s="36"/>
      <c r="L157" s="37"/>
      <c r="M157" s="223"/>
      <c r="N157" s="67"/>
      <c r="O157" s="67"/>
      <c r="P157" s="67"/>
      <c r="Q157" s="67"/>
      <c r="R157" s="67"/>
      <c r="S157" s="67"/>
      <c r="T157" s="68"/>
      <c r="AT157" s="17" t="s">
        <v>207</v>
      </c>
      <c r="AU157" s="17" t="s">
        <v>85</v>
      </c>
    </row>
    <row r="158" spans="2:51" s="11" customFormat="1" ht="11.25">
      <c r="B158" s="224"/>
      <c r="C158" s="225"/>
      <c r="D158" s="221" t="s">
        <v>197</v>
      </c>
      <c r="E158" s="226" t="s">
        <v>1</v>
      </c>
      <c r="F158" s="227" t="s">
        <v>985</v>
      </c>
      <c r="G158" s="225"/>
      <c r="H158" s="228">
        <v>23.66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197</v>
      </c>
      <c r="AU158" s="234" t="s">
        <v>85</v>
      </c>
      <c r="AV158" s="11" t="s">
        <v>85</v>
      </c>
      <c r="AW158" s="11" t="s">
        <v>30</v>
      </c>
      <c r="AX158" s="11" t="s">
        <v>75</v>
      </c>
      <c r="AY158" s="234" t="s">
        <v>171</v>
      </c>
    </row>
    <row r="159" spans="2:51" s="11" customFormat="1" ht="11.25">
      <c r="B159" s="224"/>
      <c r="C159" s="225"/>
      <c r="D159" s="221" t="s">
        <v>197</v>
      </c>
      <c r="E159" s="226" t="s">
        <v>1</v>
      </c>
      <c r="F159" s="227" t="s">
        <v>986</v>
      </c>
      <c r="G159" s="225"/>
      <c r="H159" s="228">
        <v>68.38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197</v>
      </c>
      <c r="AU159" s="234" t="s">
        <v>85</v>
      </c>
      <c r="AV159" s="11" t="s">
        <v>85</v>
      </c>
      <c r="AW159" s="11" t="s">
        <v>30</v>
      </c>
      <c r="AX159" s="11" t="s">
        <v>75</v>
      </c>
      <c r="AY159" s="234" t="s">
        <v>171</v>
      </c>
    </row>
    <row r="160" spans="2:51" s="13" customFormat="1" ht="11.25">
      <c r="B160" s="248"/>
      <c r="C160" s="249"/>
      <c r="D160" s="221" t="s">
        <v>197</v>
      </c>
      <c r="E160" s="250" t="s">
        <v>1</v>
      </c>
      <c r="F160" s="251" t="s">
        <v>267</v>
      </c>
      <c r="G160" s="249"/>
      <c r="H160" s="252">
        <v>92.03999999999999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197</v>
      </c>
      <c r="AU160" s="258" t="s">
        <v>85</v>
      </c>
      <c r="AV160" s="13" t="s">
        <v>189</v>
      </c>
      <c r="AW160" s="13" t="s">
        <v>30</v>
      </c>
      <c r="AX160" s="13" t="s">
        <v>83</v>
      </c>
      <c r="AY160" s="258" t="s">
        <v>171</v>
      </c>
    </row>
    <row r="161" spans="2:65" s="1" customFormat="1" ht="24" customHeight="1">
      <c r="B161" s="35"/>
      <c r="C161" s="209" t="s">
        <v>203</v>
      </c>
      <c r="D161" s="209" t="s">
        <v>172</v>
      </c>
      <c r="E161" s="210" t="s">
        <v>987</v>
      </c>
      <c r="F161" s="211" t="s">
        <v>988</v>
      </c>
      <c r="G161" s="212" t="s">
        <v>302</v>
      </c>
      <c r="H161" s="213">
        <v>3</v>
      </c>
      <c r="I161" s="214"/>
      <c r="J161" s="215">
        <f>ROUND(I161*H161,2)</f>
        <v>0</v>
      </c>
      <c r="K161" s="211" t="s">
        <v>256</v>
      </c>
      <c r="L161" s="37"/>
      <c r="M161" s="216" t="s">
        <v>1</v>
      </c>
      <c r="N161" s="217" t="s">
        <v>40</v>
      </c>
      <c r="O161" s="67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AR161" s="220" t="s">
        <v>189</v>
      </c>
      <c r="AT161" s="220" t="s">
        <v>172</v>
      </c>
      <c r="AU161" s="220" t="s">
        <v>85</v>
      </c>
      <c r="AY161" s="17" t="s">
        <v>171</v>
      </c>
      <c r="BE161" s="116">
        <f>IF(N161="základní",J161,0)</f>
        <v>0</v>
      </c>
      <c r="BF161" s="116">
        <f>IF(N161="snížená",J161,0)</f>
        <v>0</v>
      </c>
      <c r="BG161" s="116">
        <f>IF(N161="zákl. přenesená",J161,0)</f>
        <v>0</v>
      </c>
      <c r="BH161" s="116">
        <f>IF(N161="sníž. přenesená",J161,0)</f>
        <v>0</v>
      </c>
      <c r="BI161" s="116">
        <f>IF(N161="nulová",J161,0)</f>
        <v>0</v>
      </c>
      <c r="BJ161" s="17" t="s">
        <v>83</v>
      </c>
      <c r="BK161" s="116">
        <f>ROUND(I161*H161,2)</f>
        <v>0</v>
      </c>
      <c r="BL161" s="17" t="s">
        <v>189</v>
      </c>
      <c r="BM161" s="220" t="s">
        <v>989</v>
      </c>
    </row>
    <row r="162" spans="2:47" s="1" customFormat="1" ht="19.5">
      <c r="B162" s="35"/>
      <c r="C162" s="36"/>
      <c r="D162" s="221" t="s">
        <v>207</v>
      </c>
      <c r="E162" s="36"/>
      <c r="F162" s="235" t="s">
        <v>990</v>
      </c>
      <c r="G162" s="36"/>
      <c r="H162" s="36"/>
      <c r="I162" s="130"/>
      <c r="J162" s="36"/>
      <c r="K162" s="36"/>
      <c r="L162" s="37"/>
      <c r="M162" s="223"/>
      <c r="N162" s="67"/>
      <c r="O162" s="67"/>
      <c r="P162" s="67"/>
      <c r="Q162" s="67"/>
      <c r="R162" s="67"/>
      <c r="S162" s="67"/>
      <c r="T162" s="68"/>
      <c r="AT162" s="17" t="s">
        <v>207</v>
      </c>
      <c r="AU162" s="17" t="s">
        <v>85</v>
      </c>
    </row>
    <row r="163" spans="2:51" s="11" customFormat="1" ht="11.25">
      <c r="B163" s="224"/>
      <c r="C163" s="225"/>
      <c r="D163" s="221" t="s">
        <v>197</v>
      </c>
      <c r="E163" s="226" t="s">
        <v>1</v>
      </c>
      <c r="F163" s="227" t="s">
        <v>991</v>
      </c>
      <c r="G163" s="225"/>
      <c r="H163" s="228">
        <v>3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197</v>
      </c>
      <c r="AU163" s="234" t="s">
        <v>85</v>
      </c>
      <c r="AV163" s="11" t="s">
        <v>85</v>
      </c>
      <c r="AW163" s="11" t="s">
        <v>30</v>
      </c>
      <c r="AX163" s="11" t="s">
        <v>83</v>
      </c>
      <c r="AY163" s="234" t="s">
        <v>171</v>
      </c>
    </row>
    <row r="164" spans="2:65" s="1" customFormat="1" ht="24" customHeight="1">
      <c r="B164" s="35"/>
      <c r="C164" s="209" t="s">
        <v>209</v>
      </c>
      <c r="D164" s="209" t="s">
        <v>172</v>
      </c>
      <c r="E164" s="210" t="s">
        <v>992</v>
      </c>
      <c r="F164" s="211" t="s">
        <v>993</v>
      </c>
      <c r="G164" s="212" t="s">
        <v>302</v>
      </c>
      <c r="H164" s="213">
        <v>330.003</v>
      </c>
      <c r="I164" s="214"/>
      <c r="J164" s="215">
        <f>ROUND(I164*H164,2)</f>
        <v>0</v>
      </c>
      <c r="K164" s="211" t="s">
        <v>256</v>
      </c>
      <c r="L164" s="37"/>
      <c r="M164" s="216" t="s">
        <v>1</v>
      </c>
      <c r="N164" s="217" t="s">
        <v>40</v>
      </c>
      <c r="O164" s="67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220" t="s">
        <v>189</v>
      </c>
      <c r="AT164" s="220" t="s">
        <v>172</v>
      </c>
      <c r="AU164" s="220" t="s">
        <v>85</v>
      </c>
      <c r="AY164" s="17" t="s">
        <v>171</v>
      </c>
      <c r="BE164" s="116">
        <f>IF(N164="základní",J164,0)</f>
        <v>0</v>
      </c>
      <c r="BF164" s="116">
        <f>IF(N164="snížená",J164,0)</f>
        <v>0</v>
      </c>
      <c r="BG164" s="116">
        <f>IF(N164="zákl. přenesená",J164,0)</f>
        <v>0</v>
      </c>
      <c r="BH164" s="116">
        <f>IF(N164="sníž. přenesená",J164,0)</f>
        <v>0</v>
      </c>
      <c r="BI164" s="116">
        <f>IF(N164="nulová",J164,0)</f>
        <v>0</v>
      </c>
      <c r="BJ164" s="17" t="s">
        <v>83</v>
      </c>
      <c r="BK164" s="116">
        <f>ROUND(I164*H164,2)</f>
        <v>0</v>
      </c>
      <c r="BL164" s="17" t="s">
        <v>189</v>
      </c>
      <c r="BM164" s="220" t="s">
        <v>994</v>
      </c>
    </row>
    <row r="165" spans="2:47" s="1" customFormat="1" ht="29.25">
      <c r="B165" s="35"/>
      <c r="C165" s="36"/>
      <c r="D165" s="221" t="s">
        <v>207</v>
      </c>
      <c r="E165" s="36"/>
      <c r="F165" s="235" t="s">
        <v>995</v>
      </c>
      <c r="G165" s="36"/>
      <c r="H165" s="36"/>
      <c r="I165" s="130"/>
      <c r="J165" s="36"/>
      <c r="K165" s="36"/>
      <c r="L165" s="37"/>
      <c r="M165" s="223"/>
      <c r="N165" s="67"/>
      <c r="O165" s="67"/>
      <c r="P165" s="67"/>
      <c r="Q165" s="67"/>
      <c r="R165" s="67"/>
      <c r="S165" s="67"/>
      <c r="T165" s="68"/>
      <c r="AT165" s="17" t="s">
        <v>207</v>
      </c>
      <c r="AU165" s="17" t="s">
        <v>85</v>
      </c>
    </row>
    <row r="166" spans="2:47" s="1" customFormat="1" ht="19.5">
      <c r="B166" s="35"/>
      <c r="C166" s="36"/>
      <c r="D166" s="221" t="s">
        <v>178</v>
      </c>
      <c r="E166" s="36"/>
      <c r="F166" s="222" t="s">
        <v>996</v>
      </c>
      <c r="G166" s="36"/>
      <c r="H166" s="36"/>
      <c r="I166" s="130"/>
      <c r="J166" s="36"/>
      <c r="K166" s="36"/>
      <c r="L166" s="37"/>
      <c r="M166" s="223"/>
      <c r="N166" s="67"/>
      <c r="O166" s="67"/>
      <c r="P166" s="67"/>
      <c r="Q166" s="67"/>
      <c r="R166" s="67"/>
      <c r="S166" s="67"/>
      <c r="T166" s="68"/>
      <c r="AT166" s="17" t="s">
        <v>178</v>
      </c>
      <c r="AU166" s="17" t="s">
        <v>85</v>
      </c>
    </row>
    <row r="167" spans="2:51" s="11" customFormat="1" ht="11.25">
      <c r="B167" s="224"/>
      <c r="C167" s="225"/>
      <c r="D167" s="221" t="s">
        <v>197</v>
      </c>
      <c r="E167" s="226" t="s">
        <v>1</v>
      </c>
      <c r="F167" s="227" t="s">
        <v>997</v>
      </c>
      <c r="G167" s="225"/>
      <c r="H167" s="228">
        <v>116.97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197</v>
      </c>
      <c r="AU167" s="234" t="s">
        <v>85</v>
      </c>
      <c r="AV167" s="11" t="s">
        <v>85</v>
      </c>
      <c r="AW167" s="11" t="s">
        <v>30</v>
      </c>
      <c r="AX167" s="11" t="s">
        <v>75</v>
      </c>
      <c r="AY167" s="234" t="s">
        <v>171</v>
      </c>
    </row>
    <row r="168" spans="2:51" s="11" customFormat="1" ht="11.25">
      <c r="B168" s="224"/>
      <c r="C168" s="225"/>
      <c r="D168" s="221" t="s">
        <v>197</v>
      </c>
      <c r="E168" s="226" t="s">
        <v>1</v>
      </c>
      <c r="F168" s="227" t="s">
        <v>998</v>
      </c>
      <c r="G168" s="225"/>
      <c r="H168" s="228">
        <v>75.775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AT168" s="234" t="s">
        <v>197</v>
      </c>
      <c r="AU168" s="234" t="s">
        <v>85</v>
      </c>
      <c r="AV168" s="11" t="s">
        <v>85</v>
      </c>
      <c r="AW168" s="11" t="s">
        <v>30</v>
      </c>
      <c r="AX168" s="11" t="s">
        <v>75</v>
      </c>
      <c r="AY168" s="234" t="s">
        <v>171</v>
      </c>
    </row>
    <row r="169" spans="2:51" s="11" customFormat="1" ht="11.25">
      <c r="B169" s="224"/>
      <c r="C169" s="225"/>
      <c r="D169" s="221" t="s">
        <v>197</v>
      </c>
      <c r="E169" s="226" t="s">
        <v>1</v>
      </c>
      <c r="F169" s="227" t="s">
        <v>999</v>
      </c>
      <c r="G169" s="225"/>
      <c r="H169" s="228">
        <v>65.45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197</v>
      </c>
      <c r="AU169" s="234" t="s">
        <v>85</v>
      </c>
      <c r="AV169" s="11" t="s">
        <v>85</v>
      </c>
      <c r="AW169" s="11" t="s">
        <v>30</v>
      </c>
      <c r="AX169" s="11" t="s">
        <v>75</v>
      </c>
      <c r="AY169" s="234" t="s">
        <v>171</v>
      </c>
    </row>
    <row r="170" spans="2:51" s="11" customFormat="1" ht="22.5">
      <c r="B170" s="224"/>
      <c r="C170" s="225"/>
      <c r="D170" s="221" t="s">
        <v>197</v>
      </c>
      <c r="E170" s="226" t="s">
        <v>1</v>
      </c>
      <c r="F170" s="227" t="s">
        <v>1000</v>
      </c>
      <c r="G170" s="225"/>
      <c r="H170" s="228">
        <v>1.688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197</v>
      </c>
      <c r="AU170" s="234" t="s">
        <v>85</v>
      </c>
      <c r="AV170" s="11" t="s">
        <v>85</v>
      </c>
      <c r="AW170" s="11" t="s">
        <v>30</v>
      </c>
      <c r="AX170" s="11" t="s">
        <v>75</v>
      </c>
      <c r="AY170" s="234" t="s">
        <v>171</v>
      </c>
    </row>
    <row r="171" spans="2:51" s="11" customFormat="1" ht="11.25">
      <c r="B171" s="224"/>
      <c r="C171" s="225"/>
      <c r="D171" s="221" t="s">
        <v>197</v>
      </c>
      <c r="E171" s="226" t="s">
        <v>1</v>
      </c>
      <c r="F171" s="227" t="s">
        <v>1001</v>
      </c>
      <c r="G171" s="225"/>
      <c r="H171" s="228">
        <v>70.12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197</v>
      </c>
      <c r="AU171" s="234" t="s">
        <v>85</v>
      </c>
      <c r="AV171" s="11" t="s">
        <v>85</v>
      </c>
      <c r="AW171" s="11" t="s">
        <v>30</v>
      </c>
      <c r="AX171" s="11" t="s">
        <v>75</v>
      </c>
      <c r="AY171" s="234" t="s">
        <v>171</v>
      </c>
    </row>
    <row r="172" spans="2:51" s="13" customFormat="1" ht="11.25">
      <c r="B172" s="248"/>
      <c r="C172" s="249"/>
      <c r="D172" s="221" t="s">
        <v>197</v>
      </c>
      <c r="E172" s="250" t="s">
        <v>1</v>
      </c>
      <c r="F172" s="251" t="s">
        <v>267</v>
      </c>
      <c r="G172" s="249"/>
      <c r="H172" s="252">
        <v>330.003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197</v>
      </c>
      <c r="AU172" s="258" t="s">
        <v>85</v>
      </c>
      <c r="AV172" s="13" t="s">
        <v>189</v>
      </c>
      <c r="AW172" s="13" t="s">
        <v>30</v>
      </c>
      <c r="AX172" s="13" t="s">
        <v>83</v>
      </c>
      <c r="AY172" s="258" t="s">
        <v>171</v>
      </c>
    </row>
    <row r="173" spans="2:65" s="1" customFormat="1" ht="24" customHeight="1">
      <c r="B173" s="35"/>
      <c r="C173" s="209" t="s">
        <v>214</v>
      </c>
      <c r="D173" s="209" t="s">
        <v>172</v>
      </c>
      <c r="E173" s="210" t="s">
        <v>1002</v>
      </c>
      <c r="F173" s="211" t="s">
        <v>1003</v>
      </c>
      <c r="G173" s="212" t="s">
        <v>302</v>
      </c>
      <c r="H173" s="213">
        <v>330.003</v>
      </c>
      <c r="I173" s="214"/>
      <c r="J173" s="215">
        <f>ROUND(I173*H173,2)</f>
        <v>0</v>
      </c>
      <c r="K173" s="211" t="s">
        <v>256</v>
      </c>
      <c r="L173" s="37"/>
      <c r="M173" s="216" t="s">
        <v>1</v>
      </c>
      <c r="N173" s="217" t="s">
        <v>40</v>
      </c>
      <c r="O173" s="67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AR173" s="220" t="s">
        <v>189</v>
      </c>
      <c r="AT173" s="220" t="s">
        <v>172</v>
      </c>
      <c r="AU173" s="220" t="s">
        <v>85</v>
      </c>
      <c r="AY173" s="17" t="s">
        <v>171</v>
      </c>
      <c r="BE173" s="116">
        <f>IF(N173="základní",J173,0)</f>
        <v>0</v>
      </c>
      <c r="BF173" s="116">
        <f>IF(N173="snížená",J173,0)</f>
        <v>0</v>
      </c>
      <c r="BG173" s="116">
        <f>IF(N173="zákl. přenesená",J173,0)</f>
        <v>0</v>
      </c>
      <c r="BH173" s="116">
        <f>IF(N173="sníž. přenesená",J173,0)</f>
        <v>0</v>
      </c>
      <c r="BI173" s="116">
        <f>IF(N173="nulová",J173,0)</f>
        <v>0</v>
      </c>
      <c r="BJ173" s="17" t="s">
        <v>83</v>
      </c>
      <c r="BK173" s="116">
        <f>ROUND(I173*H173,2)</f>
        <v>0</v>
      </c>
      <c r="BL173" s="17" t="s">
        <v>189</v>
      </c>
      <c r="BM173" s="220" t="s">
        <v>1004</v>
      </c>
    </row>
    <row r="174" spans="2:47" s="1" customFormat="1" ht="29.25">
      <c r="B174" s="35"/>
      <c r="C174" s="36"/>
      <c r="D174" s="221" t="s">
        <v>207</v>
      </c>
      <c r="E174" s="36"/>
      <c r="F174" s="235" t="s">
        <v>1005</v>
      </c>
      <c r="G174" s="36"/>
      <c r="H174" s="36"/>
      <c r="I174" s="130"/>
      <c r="J174" s="36"/>
      <c r="K174" s="36"/>
      <c r="L174" s="37"/>
      <c r="M174" s="223"/>
      <c r="N174" s="67"/>
      <c r="O174" s="67"/>
      <c r="P174" s="67"/>
      <c r="Q174" s="67"/>
      <c r="R174" s="67"/>
      <c r="S174" s="67"/>
      <c r="T174" s="68"/>
      <c r="AT174" s="17" t="s">
        <v>207</v>
      </c>
      <c r="AU174" s="17" t="s">
        <v>85</v>
      </c>
    </row>
    <row r="175" spans="2:65" s="1" customFormat="1" ht="24" customHeight="1">
      <c r="B175" s="35"/>
      <c r="C175" s="209" t="s">
        <v>221</v>
      </c>
      <c r="D175" s="209" t="s">
        <v>172</v>
      </c>
      <c r="E175" s="210" t="s">
        <v>1006</v>
      </c>
      <c r="F175" s="211" t="s">
        <v>1007</v>
      </c>
      <c r="G175" s="212" t="s">
        <v>302</v>
      </c>
      <c r="H175" s="213">
        <v>330.003</v>
      </c>
      <c r="I175" s="214"/>
      <c r="J175" s="215">
        <f>ROUND(I175*H175,2)</f>
        <v>0</v>
      </c>
      <c r="K175" s="211" t="s">
        <v>256</v>
      </c>
      <c r="L175" s="37"/>
      <c r="M175" s="216" t="s">
        <v>1</v>
      </c>
      <c r="N175" s="217" t="s">
        <v>40</v>
      </c>
      <c r="O175" s="67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AR175" s="220" t="s">
        <v>189</v>
      </c>
      <c r="AT175" s="220" t="s">
        <v>172</v>
      </c>
      <c r="AU175" s="220" t="s">
        <v>85</v>
      </c>
      <c r="AY175" s="17" t="s">
        <v>171</v>
      </c>
      <c r="BE175" s="116">
        <f>IF(N175="základní",J175,0)</f>
        <v>0</v>
      </c>
      <c r="BF175" s="116">
        <f>IF(N175="snížená",J175,0)</f>
        <v>0</v>
      </c>
      <c r="BG175" s="116">
        <f>IF(N175="zákl. přenesená",J175,0)</f>
        <v>0</v>
      </c>
      <c r="BH175" s="116">
        <f>IF(N175="sníž. přenesená",J175,0)</f>
        <v>0</v>
      </c>
      <c r="BI175" s="116">
        <f>IF(N175="nulová",J175,0)</f>
        <v>0</v>
      </c>
      <c r="BJ175" s="17" t="s">
        <v>83</v>
      </c>
      <c r="BK175" s="116">
        <f>ROUND(I175*H175,2)</f>
        <v>0</v>
      </c>
      <c r="BL175" s="17" t="s">
        <v>189</v>
      </c>
      <c r="BM175" s="220" t="s">
        <v>1008</v>
      </c>
    </row>
    <row r="176" spans="2:47" s="1" customFormat="1" ht="29.25">
      <c r="B176" s="35"/>
      <c r="C176" s="36"/>
      <c r="D176" s="221" t="s">
        <v>207</v>
      </c>
      <c r="E176" s="36"/>
      <c r="F176" s="235" t="s">
        <v>1009</v>
      </c>
      <c r="G176" s="36"/>
      <c r="H176" s="36"/>
      <c r="I176" s="130"/>
      <c r="J176" s="36"/>
      <c r="K176" s="36"/>
      <c r="L176" s="37"/>
      <c r="M176" s="223"/>
      <c r="N176" s="67"/>
      <c r="O176" s="67"/>
      <c r="P176" s="67"/>
      <c r="Q176" s="67"/>
      <c r="R176" s="67"/>
      <c r="S176" s="67"/>
      <c r="T176" s="68"/>
      <c r="AT176" s="17" t="s">
        <v>207</v>
      </c>
      <c r="AU176" s="17" t="s">
        <v>85</v>
      </c>
    </row>
    <row r="177" spans="2:65" s="1" customFormat="1" ht="24" customHeight="1">
      <c r="B177" s="35"/>
      <c r="C177" s="209" t="s">
        <v>226</v>
      </c>
      <c r="D177" s="209" t="s">
        <v>172</v>
      </c>
      <c r="E177" s="210" t="s">
        <v>1010</v>
      </c>
      <c r="F177" s="211" t="s">
        <v>1011</v>
      </c>
      <c r="G177" s="212" t="s">
        <v>302</v>
      </c>
      <c r="H177" s="213">
        <v>330.003</v>
      </c>
      <c r="I177" s="214"/>
      <c r="J177" s="215">
        <f>ROUND(I177*H177,2)</f>
        <v>0</v>
      </c>
      <c r="K177" s="211" t="s">
        <v>256</v>
      </c>
      <c r="L177" s="37"/>
      <c r="M177" s="216" t="s">
        <v>1</v>
      </c>
      <c r="N177" s="217" t="s">
        <v>40</v>
      </c>
      <c r="O177" s="67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AR177" s="220" t="s">
        <v>189</v>
      </c>
      <c r="AT177" s="220" t="s">
        <v>172</v>
      </c>
      <c r="AU177" s="220" t="s">
        <v>85</v>
      </c>
      <c r="AY177" s="17" t="s">
        <v>171</v>
      </c>
      <c r="BE177" s="116">
        <f>IF(N177="základní",J177,0)</f>
        <v>0</v>
      </c>
      <c r="BF177" s="116">
        <f>IF(N177="snížená",J177,0)</f>
        <v>0</v>
      </c>
      <c r="BG177" s="116">
        <f>IF(N177="zákl. přenesená",J177,0)</f>
        <v>0</v>
      </c>
      <c r="BH177" s="116">
        <f>IF(N177="sníž. přenesená",J177,0)</f>
        <v>0</v>
      </c>
      <c r="BI177" s="116">
        <f>IF(N177="nulová",J177,0)</f>
        <v>0</v>
      </c>
      <c r="BJ177" s="17" t="s">
        <v>83</v>
      </c>
      <c r="BK177" s="116">
        <f>ROUND(I177*H177,2)</f>
        <v>0</v>
      </c>
      <c r="BL177" s="17" t="s">
        <v>189</v>
      </c>
      <c r="BM177" s="220" t="s">
        <v>1012</v>
      </c>
    </row>
    <row r="178" spans="2:47" s="1" customFormat="1" ht="29.25">
      <c r="B178" s="35"/>
      <c r="C178" s="36"/>
      <c r="D178" s="221" t="s">
        <v>207</v>
      </c>
      <c r="E178" s="36"/>
      <c r="F178" s="235" t="s">
        <v>1013</v>
      </c>
      <c r="G178" s="36"/>
      <c r="H178" s="36"/>
      <c r="I178" s="130"/>
      <c r="J178" s="36"/>
      <c r="K178" s="36"/>
      <c r="L178" s="37"/>
      <c r="M178" s="223"/>
      <c r="N178" s="67"/>
      <c r="O178" s="67"/>
      <c r="P178" s="67"/>
      <c r="Q178" s="67"/>
      <c r="R178" s="67"/>
      <c r="S178" s="67"/>
      <c r="T178" s="68"/>
      <c r="AT178" s="17" t="s">
        <v>207</v>
      </c>
      <c r="AU178" s="17" t="s">
        <v>85</v>
      </c>
    </row>
    <row r="179" spans="2:65" s="1" customFormat="1" ht="16.5" customHeight="1">
      <c r="B179" s="35"/>
      <c r="C179" s="209" t="s">
        <v>230</v>
      </c>
      <c r="D179" s="209" t="s">
        <v>172</v>
      </c>
      <c r="E179" s="210" t="s">
        <v>1014</v>
      </c>
      <c r="F179" s="211" t="s">
        <v>1015</v>
      </c>
      <c r="G179" s="212" t="s">
        <v>255</v>
      </c>
      <c r="H179" s="213">
        <v>1057.68</v>
      </c>
      <c r="I179" s="214"/>
      <c r="J179" s="215">
        <f>ROUND(I179*H179,2)</f>
        <v>0</v>
      </c>
      <c r="K179" s="211" t="s">
        <v>256</v>
      </c>
      <c r="L179" s="37"/>
      <c r="M179" s="216" t="s">
        <v>1</v>
      </c>
      <c r="N179" s="217" t="s">
        <v>40</v>
      </c>
      <c r="O179" s="67"/>
      <c r="P179" s="218">
        <f>O179*H179</f>
        <v>0</v>
      </c>
      <c r="Q179" s="218">
        <v>0.00058</v>
      </c>
      <c r="R179" s="218">
        <f>Q179*H179</f>
        <v>0.6134544000000001</v>
      </c>
      <c r="S179" s="218">
        <v>0</v>
      </c>
      <c r="T179" s="219">
        <f>S179*H179</f>
        <v>0</v>
      </c>
      <c r="AR179" s="220" t="s">
        <v>189</v>
      </c>
      <c r="AT179" s="220" t="s">
        <v>172</v>
      </c>
      <c r="AU179" s="220" t="s">
        <v>85</v>
      </c>
      <c r="AY179" s="17" t="s">
        <v>171</v>
      </c>
      <c r="BE179" s="116">
        <f>IF(N179="základní",J179,0)</f>
        <v>0</v>
      </c>
      <c r="BF179" s="116">
        <f>IF(N179="snížená",J179,0)</f>
        <v>0</v>
      </c>
      <c r="BG179" s="116">
        <f>IF(N179="zákl. přenesená",J179,0)</f>
        <v>0</v>
      </c>
      <c r="BH179" s="116">
        <f>IF(N179="sníž. přenesená",J179,0)</f>
        <v>0</v>
      </c>
      <c r="BI179" s="116">
        <f>IF(N179="nulová",J179,0)</f>
        <v>0</v>
      </c>
      <c r="BJ179" s="17" t="s">
        <v>83</v>
      </c>
      <c r="BK179" s="116">
        <f>ROUND(I179*H179,2)</f>
        <v>0</v>
      </c>
      <c r="BL179" s="17" t="s">
        <v>189</v>
      </c>
      <c r="BM179" s="220" t="s">
        <v>1016</v>
      </c>
    </row>
    <row r="180" spans="2:47" s="1" customFormat="1" ht="19.5">
      <c r="B180" s="35"/>
      <c r="C180" s="36"/>
      <c r="D180" s="221" t="s">
        <v>207</v>
      </c>
      <c r="E180" s="36"/>
      <c r="F180" s="235" t="s">
        <v>1017</v>
      </c>
      <c r="G180" s="36"/>
      <c r="H180" s="36"/>
      <c r="I180" s="130"/>
      <c r="J180" s="36"/>
      <c r="K180" s="36"/>
      <c r="L180" s="37"/>
      <c r="M180" s="223"/>
      <c r="N180" s="67"/>
      <c r="O180" s="67"/>
      <c r="P180" s="67"/>
      <c r="Q180" s="67"/>
      <c r="R180" s="67"/>
      <c r="S180" s="67"/>
      <c r="T180" s="68"/>
      <c r="AT180" s="17" t="s">
        <v>207</v>
      </c>
      <c r="AU180" s="17" t="s">
        <v>85</v>
      </c>
    </row>
    <row r="181" spans="2:51" s="11" customFormat="1" ht="11.25">
      <c r="B181" s="224"/>
      <c r="C181" s="225"/>
      <c r="D181" s="221" t="s">
        <v>197</v>
      </c>
      <c r="E181" s="226" t="s">
        <v>1</v>
      </c>
      <c r="F181" s="227" t="s">
        <v>1018</v>
      </c>
      <c r="G181" s="225"/>
      <c r="H181" s="228">
        <v>334.2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AT181" s="234" t="s">
        <v>197</v>
      </c>
      <c r="AU181" s="234" t="s">
        <v>85</v>
      </c>
      <c r="AV181" s="11" t="s">
        <v>85</v>
      </c>
      <c r="AW181" s="11" t="s">
        <v>30</v>
      </c>
      <c r="AX181" s="11" t="s">
        <v>75</v>
      </c>
      <c r="AY181" s="234" t="s">
        <v>171</v>
      </c>
    </row>
    <row r="182" spans="2:51" s="11" customFormat="1" ht="11.25">
      <c r="B182" s="224"/>
      <c r="C182" s="225"/>
      <c r="D182" s="221" t="s">
        <v>197</v>
      </c>
      <c r="E182" s="226" t="s">
        <v>1</v>
      </c>
      <c r="F182" s="227" t="s">
        <v>1019</v>
      </c>
      <c r="G182" s="225"/>
      <c r="H182" s="228">
        <v>216.5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197</v>
      </c>
      <c r="AU182" s="234" t="s">
        <v>85</v>
      </c>
      <c r="AV182" s="11" t="s">
        <v>85</v>
      </c>
      <c r="AW182" s="11" t="s">
        <v>30</v>
      </c>
      <c r="AX182" s="11" t="s">
        <v>75</v>
      </c>
      <c r="AY182" s="234" t="s">
        <v>171</v>
      </c>
    </row>
    <row r="183" spans="2:51" s="11" customFormat="1" ht="11.25">
      <c r="B183" s="224"/>
      <c r="C183" s="225"/>
      <c r="D183" s="221" t="s">
        <v>197</v>
      </c>
      <c r="E183" s="226" t="s">
        <v>1</v>
      </c>
      <c r="F183" s="227" t="s">
        <v>1020</v>
      </c>
      <c r="G183" s="225"/>
      <c r="H183" s="228">
        <v>252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197</v>
      </c>
      <c r="AU183" s="234" t="s">
        <v>85</v>
      </c>
      <c r="AV183" s="11" t="s">
        <v>85</v>
      </c>
      <c r="AW183" s="11" t="s">
        <v>30</v>
      </c>
      <c r="AX183" s="11" t="s">
        <v>75</v>
      </c>
      <c r="AY183" s="234" t="s">
        <v>171</v>
      </c>
    </row>
    <row r="184" spans="2:51" s="11" customFormat="1" ht="11.25">
      <c r="B184" s="224"/>
      <c r="C184" s="225"/>
      <c r="D184" s="221" t="s">
        <v>197</v>
      </c>
      <c r="E184" s="226" t="s">
        <v>1</v>
      </c>
      <c r="F184" s="227" t="s">
        <v>1021</v>
      </c>
      <c r="G184" s="225"/>
      <c r="H184" s="228">
        <v>254.98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AT184" s="234" t="s">
        <v>197</v>
      </c>
      <c r="AU184" s="234" t="s">
        <v>85</v>
      </c>
      <c r="AV184" s="11" t="s">
        <v>85</v>
      </c>
      <c r="AW184" s="11" t="s">
        <v>30</v>
      </c>
      <c r="AX184" s="11" t="s">
        <v>75</v>
      </c>
      <c r="AY184" s="234" t="s">
        <v>171</v>
      </c>
    </row>
    <row r="185" spans="2:51" s="13" customFormat="1" ht="11.25">
      <c r="B185" s="248"/>
      <c r="C185" s="249"/>
      <c r="D185" s="221" t="s">
        <v>197</v>
      </c>
      <c r="E185" s="250" t="s">
        <v>1</v>
      </c>
      <c r="F185" s="251" t="s">
        <v>267</v>
      </c>
      <c r="G185" s="249"/>
      <c r="H185" s="252">
        <v>1057.68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197</v>
      </c>
      <c r="AU185" s="258" t="s">
        <v>85</v>
      </c>
      <c r="AV185" s="13" t="s">
        <v>189</v>
      </c>
      <c r="AW185" s="13" t="s">
        <v>30</v>
      </c>
      <c r="AX185" s="13" t="s">
        <v>83</v>
      </c>
      <c r="AY185" s="258" t="s">
        <v>171</v>
      </c>
    </row>
    <row r="186" spans="2:65" s="1" customFormat="1" ht="16.5" customHeight="1">
      <c r="B186" s="35"/>
      <c r="C186" s="209" t="s">
        <v>234</v>
      </c>
      <c r="D186" s="209" t="s">
        <v>172</v>
      </c>
      <c r="E186" s="210" t="s">
        <v>1022</v>
      </c>
      <c r="F186" s="211" t="s">
        <v>1023</v>
      </c>
      <c r="G186" s="212" t="s">
        <v>255</v>
      </c>
      <c r="H186" s="213">
        <v>1057.68</v>
      </c>
      <c r="I186" s="214"/>
      <c r="J186" s="215">
        <f>ROUND(I186*H186,2)</f>
        <v>0</v>
      </c>
      <c r="K186" s="211" t="s">
        <v>256</v>
      </c>
      <c r="L186" s="37"/>
      <c r="M186" s="216" t="s">
        <v>1</v>
      </c>
      <c r="N186" s="217" t="s">
        <v>40</v>
      </c>
      <c r="O186" s="67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AR186" s="220" t="s">
        <v>189</v>
      </c>
      <c r="AT186" s="220" t="s">
        <v>172</v>
      </c>
      <c r="AU186" s="220" t="s">
        <v>85</v>
      </c>
      <c r="AY186" s="17" t="s">
        <v>171</v>
      </c>
      <c r="BE186" s="116">
        <f>IF(N186="základní",J186,0)</f>
        <v>0</v>
      </c>
      <c r="BF186" s="116">
        <f>IF(N186="snížená",J186,0)</f>
        <v>0</v>
      </c>
      <c r="BG186" s="116">
        <f>IF(N186="zákl. přenesená",J186,0)</f>
        <v>0</v>
      </c>
      <c r="BH186" s="116">
        <f>IF(N186="sníž. přenesená",J186,0)</f>
        <v>0</v>
      </c>
      <c r="BI186" s="116">
        <f>IF(N186="nulová",J186,0)</f>
        <v>0</v>
      </c>
      <c r="BJ186" s="17" t="s">
        <v>83</v>
      </c>
      <c r="BK186" s="116">
        <f>ROUND(I186*H186,2)</f>
        <v>0</v>
      </c>
      <c r="BL186" s="17" t="s">
        <v>189</v>
      </c>
      <c r="BM186" s="220" t="s">
        <v>1024</v>
      </c>
    </row>
    <row r="187" spans="2:47" s="1" customFormat="1" ht="19.5">
      <c r="B187" s="35"/>
      <c r="C187" s="36"/>
      <c r="D187" s="221" t="s">
        <v>207</v>
      </c>
      <c r="E187" s="36"/>
      <c r="F187" s="235" t="s">
        <v>1025</v>
      </c>
      <c r="G187" s="36"/>
      <c r="H187" s="36"/>
      <c r="I187" s="130"/>
      <c r="J187" s="36"/>
      <c r="K187" s="36"/>
      <c r="L187" s="37"/>
      <c r="M187" s="223"/>
      <c r="N187" s="67"/>
      <c r="O187" s="67"/>
      <c r="P187" s="67"/>
      <c r="Q187" s="67"/>
      <c r="R187" s="67"/>
      <c r="S187" s="67"/>
      <c r="T187" s="68"/>
      <c r="AT187" s="17" t="s">
        <v>207</v>
      </c>
      <c r="AU187" s="17" t="s">
        <v>85</v>
      </c>
    </row>
    <row r="188" spans="2:65" s="1" customFormat="1" ht="24" customHeight="1">
      <c r="B188" s="35"/>
      <c r="C188" s="209" t="s">
        <v>326</v>
      </c>
      <c r="D188" s="209" t="s">
        <v>172</v>
      </c>
      <c r="E188" s="210" t="s">
        <v>1026</v>
      </c>
      <c r="F188" s="211" t="s">
        <v>1027</v>
      </c>
      <c r="G188" s="212" t="s">
        <v>302</v>
      </c>
      <c r="H188" s="213">
        <v>660.006</v>
      </c>
      <c r="I188" s="214"/>
      <c r="J188" s="215">
        <f>ROUND(I188*H188,2)</f>
        <v>0</v>
      </c>
      <c r="K188" s="211" t="s">
        <v>256</v>
      </c>
      <c r="L188" s="37"/>
      <c r="M188" s="216" t="s">
        <v>1</v>
      </c>
      <c r="N188" s="217" t="s">
        <v>40</v>
      </c>
      <c r="O188" s="67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AR188" s="220" t="s">
        <v>189</v>
      </c>
      <c r="AT188" s="220" t="s">
        <v>172</v>
      </c>
      <c r="AU188" s="220" t="s">
        <v>85</v>
      </c>
      <c r="AY188" s="17" t="s">
        <v>171</v>
      </c>
      <c r="BE188" s="116">
        <f>IF(N188="základní",J188,0)</f>
        <v>0</v>
      </c>
      <c r="BF188" s="116">
        <f>IF(N188="snížená",J188,0)</f>
        <v>0</v>
      </c>
      <c r="BG188" s="116">
        <f>IF(N188="zákl. přenesená",J188,0)</f>
        <v>0</v>
      </c>
      <c r="BH188" s="116">
        <f>IF(N188="sníž. přenesená",J188,0)</f>
        <v>0</v>
      </c>
      <c r="BI188" s="116">
        <f>IF(N188="nulová",J188,0)</f>
        <v>0</v>
      </c>
      <c r="BJ188" s="17" t="s">
        <v>83</v>
      </c>
      <c r="BK188" s="116">
        <f>ROUND(I188*H188,2)</f>
        <v>0</v>
      </c>
      <c r="BL188" s="17" t="s">
        <v>189</v>
      </c>
      <c r="BM188" s="220" t="s">
        <v>1028</v>
      </c>
    </row>
    <row r="189" spans="2:47" s="1" customFormat="1" ht="29.25">
      <c r="B189" s="35"/>
      <c r="C189" s="36"/>
      <c r="D189" s="221" t="s">
        <v>207</v>
      </c>
      <c r="E189" s="36"/>
      <c r="F189" s="235" t="s">
        <v>1029</v>
      </c>
      <c r="G189" s="36"/>
      <c r="H189" s="36"/>
      <c r="I189" s="130"/>
      <c r="J189" s="36"/>
      <c r="K189" s="36"/>
      <c r="L189" s="37"/>
      <c r="M189" s="223"/>
      <c r="N189" s="67"/>
      <c r="O189" s="67"/>
      <c r="P189" s="67"/>
      <c r="Q189" s="67"/>
      <c r="R189" s="67"/>
      <c r="S189" s="67"/>
      <c r="T189" s="68"/>
      <c r="AT189" s="17" t="s">
        <v>207</v>
      </c>
      <c r="AU189" s="17" t="s">
        <v>85</v>
      </c>
    </row>
    <row r="190" spans="2:51" s="11" customFormat="1" ht="11.25">
      <c r="B190" s="224"/>
      <c r="C190" s="225"/>
      <c r="D190" s="221" t="s">
        <v>197</v>
      </c>
      <c r="E190" s="226" t="s">
        <v>1</v>
      </c>
      <c r="F190" s="227" t="s">
        <v>1030</v>
      </c>
      <c r="G190" s="225"/>
      <c r="H190" s="228">
        <v>660.006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197</v>
      </c>
      <c r="AU190" s="234" t="s">
        <v>85</v>
      </c>
      <c r="AV190" s="11" t="s">
        <v>85</v>
      </c>
      <c r="AW190" s="11" t="s">
        <v>30</v>
      </c>
      <c r="AX190" s="11" t="s">
        <v>83</v>
      </c>
      <c r="AY190" s="234" t="s">
        <v>171</v>
      </c>
    </row>
    <row r="191" spans="2:65" s="1" customFormat="1" ht="24" customHeight="1">
      <c r="B191" s="35"/>
      <c r="C191" s="209" t="s">
        <v>8</v>
      </c>
      <c r="D191" s="209" t="s">
        <v>172</v>
      </c>
      <c r="E191" s="210" t="s">
        <v>311</v>
      </c>
      <c r="F191" s="211" t="s">
        <v>312</v>
      </c>
      <c r="G191" s="212" t="s">
        <v>302</v>
      </c>
      <c r="H191" s="213">
        <v>648.514</v>
      </c>
      <c r="I191" s="214"/>
      <c r="J191" s="215">
        <f>ROUND(I191*H191,2)</f>
        <v>0</v>
      </c>
      <c r="K191" s="211" t="s">
        <v>256</v>
      </c>
      <c r="L191" s="37"/>
      <c r="M191" s="216" t="s">
        <v>1</v>
      </c>
      <c r="N191" s="217" t="s">
        <v>40</v>
      </c>
      <c r="O191" s="67"/>
      <c r="P191" s="218">
        <f>O191*H191</f>
        <v>0</v>
      </c>
      <c r="Q191" s="218">
        <v>0</v>
      </c>
      <c r="R191" s="218">
        <f>Q191*H191</f>
        <v>0</v>
      </c>
      <c r="S191" s="218">
        <v>0</v>
      </c>
      <c r="T191" s="219">
        <f>S191*H191</f>
        <v>0</v>
      </c>
      <c r="AR191" s="220" t="s">
        <v>189</v>
      </c>
      <c r="AT191" s="220" t="s">
        <v>172</v>
      </c>
      <c r="AU191" s="220" t="s">
        <v>85</v>
      </c>
      <c r="AY191" s="17" t="s">
        <v>171</v>
      </c>
      <c r="BE191" s="116">
        <f>IF(N191="základní",J191,0)</f>
        <v>0</v>
      </c>
      <c r="BF191" s="116">
        <f>IF(N191="snížená",J191,0)</f>
        <v>0</v>
      </c>
      <c r="BG191" s="116">
        <f>IF(N191="zákl. přenesená",J191,0)</f>
        <v>0</v>
      </c>
      <c r="BH191" s="116">
        <f>IF(N191="sníž. přenesená",J191,0)</f>
        <v>0</v>
      </c>
      <c r="BI191" s="116">
        <f>IF(N191="nulová",J191,0)</f>
        <v>0</v>
      </c>
      <c r="BJ191" s="17" t="s">
        <v>83</v>
      </c>
      <c r="BK191" s="116">
        <f>ROUND(I191*H191,2)</f>
        <v>0</v>
      </c>
      <c r="BL191" s="17" t="s">
        <v>189</v>
      </c>
      <c r="BM191" s="220" t="s">
        <v>1031</v>
      </c>
    </row>
    <row r="192" spans="2:47" s="1" customFormat="1" ht="39">
      <c r="B192" s="35"/>
      <c r="C192" s="36"/>
      <c r="D192" s="221" t="s">
        <v>207</v>
      </c>
      <c r="E192" s="36"/>
      <c r="F192" s="235" t="s">
        <v>314</v>
      </c>
      <c r="G192" s="36"/>
      <c r="H192" s="36"/>
      <c r="I192" s="130"/>
      <c r="J192" s="36"/>
      <c r="K192" s="36"/>
      <c r="L192" s="37"/>
      <c r="M192" s="223"/>
      <c r="N192" s="67"/>
      <c r="O192" s="67"/>
      <c r="P192" s="67"/>
      <c r="Q192" s="67"/>
      <c r="R192" s="67"/>
      <c r="S192" s="67"/>
      <c r="T192" s="68"/>
      <c r="AT192" s="17" t="s">
        <v>207</v>
      </c>
      <c r="AU192" s="17" t="s">
        <v>85</v>
      </c>
    </row>
    <row r="193" spans="2:51" s="11" customFormat="1" ht="11.25">
      <c r="B193" s="224"/>
      <c r="C193" s="225"/>
      <c r="D193" s="221" t="s">
        <v>197</v>
      </c>
      <c r="E193" s="226" t="s">
        <v>1</v>
      </c>
      <c r="F193" s="227" t="s">
        <v>1032</v>
      </c>
      <c r="G193" s="225"/>
      <c r="H193" s="228">
        <v>648.514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AT193" s="234" t="s">
        <v>197</v>
      </c>
      <c r="AU193" s="234" t="s">
        <v>85</v>
      </c>
      <c r="AV193" s="11" t="s">
        <v>85</v>
      </c>
      <c r="AW193" s="11" t="s">
        <v>30</v>
      </c>
      <c r="AX193" s="11" t="s">
        <v>83</v>
      </c>
      <c r="AY193" s="234" t="s">
        <v>171</v>
      </c>
    </row>
    <row r="194" spans="2:65" s="1" customFormat="1" ht="24" customHeight="1">
      <c r="B194" s="35"/>
      <c r="C194" s="209" t="s">
        <v>338</v>
      </c>
      <c r="D194" s="209" t="s">
        <v>172</v>
      </c>
      <c r="E194" s="210" t="s">
        <v>316</v>
      </c>
      <c r="F194" s="211" t="s">
        <v>317</v>
      </c>
      <c r="G194" s="212" t="s">
        <v>302</v>
      </c>
      <c r="H194" s="213">
        <v>6485.14</v>
      </c>
      <c r="I194" s="214"/>
      <c r="J194" s="215">
        <f>ROUND(I194*H194,2)</f>
        <v>0</v>
      </c>
      <c r="K194" s="211" t="s">
        <v>256</v>
      </c>
      <c r="L194" s="37"/>
      <c r="M194" s="216" t="s">
        <v>1</v>
      </c>
      <c r="N194" s="217" t="s">
        <v>40</v>
      </c>
      <c r="O194" s="67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AR194" s="220" t="s">
        <v>189</v>
      </c>
      <c r="AT194" s="220" t="s">
        <v>172</v>
      </c>
      <c r="AU194" s="220" t="s">
        <v>85</v>
      </c>
      <c r="AY194" s="17" t="s">
        <v>171</v>
      </c>
      <c r="BE194" s="116">
        <f>IF(N194="základní",J194,0)</f>
        <v>0</v>
      </c>
      <c r="BF194" s="116">
        <f>IF(N194="snížená",J194,0)</f>
        <v>0</v>
      </c>
      <c r="BG194" s="116">
        <f>IF(N194="zákl. přenesená",J194,0)</f>
        <v>0</v>
      </c>
      <c r="BH194" s="116">
        <f>IF(N194="sníž. přenesená",J194,0)</f>
        <v>0</v>
      </c>
      <c r="BI194" s="116">
        <f>IF(N194="nulová",J194,0)</f>
        <v>0</v>
      </c>
      <c r="BJ194" s="17" t="s">
        <v>83</v>
      </c>
      <c r="BK194" s="116">
        <f>ROUND(I194*H194,2)</f>
        <v>0</v>
      </c>
      <c r="BL194" s="17" t="s">
        <v>189</v>
      </c>
      <c r="BM194" s="220" t="s">
        <v>1033</v>
      </c>
    </row>
    <row r="195" spans="2:47" s="1" customFormat="1" ht="39">
      <c r="B195" s="35"/>
      <c r="C195" s="36"/>
      <c r="D195" s="221" t="s">
        <v>207</v>
      </c>
      <c r="E195" s="36"/>
      <c r="F195" s="235" t="s">
        <v>319</v>
      </c>
      <c r="G195" s="36"/>
      <c r="H195" s="36"/>
      <c r="I195" s="130"/>
      <c r="J195" s="36"/>
      <c r="K195" s="36"/>
      <c r="L195" s="37"/>
      <c r="M195" s="223"/>
      <c r="N195" s="67"/>
      <c r="O195" s="67"/>
      <c r="P195" s="67"/>
      <c r="Q195" s="67"/>
      <c r="R195" s="67"/>
      <c r="S195" s="67"/>
      <c r="T195" s="68"/>
      <c r="AT195" s="17" t="s">
        <v>207</v>
      </c>
      <c r="AU195" s="17" t="s">
        <v>85</v>
      </c>
    </row>
    <row r="196" spans="2:51" s="11" customFormat="1" ht="11.25">
      <c r="B196" s="224"/>
      <c r="C196" s="225"/>
      <c r="D196" s="221" t="s">
        <v>197</v>
      </c>
      <c r="E196" s="226" t="s">
        <v>1</v>
      </c>
      <c r="F196" s="227" t="s">
        <v>1034</v>
      </c>
      <c r="G196" s="225"/>
      <c r="H196" s="228">
        <v>6485.14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197</v>
      </c>
      <c r="AU196" s="234" t="s">
        <v>85</v>
      </c>
      <c r="AV196" s="11" t="s">
        <v>85</v>
      </c>
      <c r="AW196" s="11" t="s">
        <v>30</v>
      </c>
      <c r="AX196" s="11" t="s">
        <v>83</v>
      </c>
      <c r="AY196" s="234" t="s">
        <v>171</v>
      </c>
    </row>
    <row r="197" spans="2:65" s="1" customFormat="1" ht="16.5" customHeight="1">
      <c r="B197" s="35"/>
      <c r="C197" s="209" t="s">
        <v>344</v>
      </c>
      <c r="D197" s="209" t="s">
        <v>172</v>
      </c>
      <c r="E197" s="210" t="s">
        <v>327</v>
      </c>
      <c r="F197" s="211" t="s">
        <v>328</v>
      </c>
      <c r="G197" s="212" t="s">
        <v>302</v>
      </c>
      <c r="H197" s="213">
        <v>648.514</v>
      </c>
      <c r="I197" s="214"/>
      <c r="J197" s="215">
        <f>ROUND(I197*H197,2)</f>
        <v>0</v>
      </c>
      <c r="K197" s="211" t="s">
        <v>256</v>
      </c>
      <c r="L197" s="37"/>
      <c r="M197" s="216" t="s">
        <v>1</v>
      </c>
      <c r="N197" s="217" t="s">
        <v>40</v>
      </c>
      <c r="O197" s="67"/>
      <c r="P197" s="218">
        <f>O197*H197</f>
        <v>0</v>
      </c>
      <c r="Q197" s="218">
        <v>0</v>
      </c>
      <c r="R197" s="218">
        <f>Q197*H197</f>
        <v>0</v>
      </c>
      <c r="S197" s="218">
        <v>0</v>
      </c>
      <c r="T197" s="219">
        <f>S197*H197</f>
        <v>0</v>
      </c>
      <c r="AR197" s="220" t="s">
        <v>189</v>
      </c>
      <c r="AT197" s="220" t="s">
        <v>172</v>
      </c>
      <c r="AU197" s="220" t="s">
        <v>85</v>
      </c>
      <c r="AY197" s="17" t="s">
        <v>171</v>
      </c>
      <c r="BE197" s="116">
        <f>IF(N197="základní",J197,0)</f>
        <v>0</v>
      </c>
      <c r="BF197" s="116">
        <f>IF(N197="snížená",J197,0)</f>
        <v>0</v>
      </c>
      <c r="BG197" s="116">
        <f>IF(N197="zákl. přenesená",J197,0)</f>
        <v>0</v>
      </c>
      <c r="BH197" s="116">
        <f>IF(N197="sníž. přenesená",J197,0)</f>
        <v>0</v>
      </c>
      <c r="BI197" s="116">
        <f>IF(N197="nulová",J197,0)</f>
        <v>0</v>
      </c>
      <c r="BJ197" s="17" t="s">
        <v>83</v>
      </c>
      <c r="BK197" s="116">
        <f>ROUND(I197*H197,2)</f>
        <v>0</v>
      </c>
      <c r="BL197" s="17" t="s">
        <v>189</v>
      </c>
      <c r="BM197" s="220" t="s">
        <v>1035</v>
      </c>
    </row>
    <row r="198" spans="2:47" s="1" customFormat="1" ht="11.25">
      <c r="B198" s="35"/>
      <c r="C198" s="36"/>
      <c r="D198" s="221" t="s">
        <v>207</v>
      </c>
      <c r="E198" s="36"/>
      <c r="F198" s="235" t="s">
        <v>330</v>
      </c>
      <c r="G198" s="36"/>
      <c r="H198" s="36"/>
      <c r="I198" s="130"/>
      <c r="J198" s="36"/>
      <c r="K198" s="36"/>
      <c r="L198" s="37"/>
      <c r="M198" s="223"/>
      <c r="N198" s="67"/>
      <c r="O198" s="67"/>
      <c r="P198" s="67"/>
      <c r="Q198" s="67"/>
      <c r="R198" s="67"/>
      <c r="S198" s="67"/>
      <c r="T198" s="68"/>
      <c r="AT198" s="17" t="s">
        <v>207</v>
      </c>
      <c r="AU198" s="17" t="s">
        <v>85</v>
      </c>
    </row>
    <row r="199" spans="2:65" s="1" customFormat="1" ht="24" customHeight="1">
      <c r="B199" s="35"/>
      <c r="C199" s="209" t="s">
        <v>352</v>
      </c>
      <c r="D199" s="209" t="s">
        <v>172</v>
      </c>
      <c r="E199" s="210" t="s">
        <v>331</v>
      </c>
      <c r="F199" s="211" t="s">
        <v>332</v>
      </c>
      <c r="G199" s="212" t="s">
        <v>333</v>
      </c>
      <c r="H199" s="213">
        <v>1167.325</v>
      </c>
      <c r="I199" s="214"/>
      <c r="J199" s="215">
        <f>ROUND(I199*H199,2)</f>
        <v>0</v>
      </c>
      <c r="K199" s="211" t="s">
        <v>256</v>
      </c>
      <c r="L199" s="37"/>
      <c r="M199" s="216" t="s">
        <v>1</v>
      </c>
      <c r="N199" s="217" t="s">
        <v>40</v>
      </c>
      <c r="O199" s="67"/>
      <c r="P199" s="218">
        <f>O199*H199</f>
        <v>0</v>
      </c>
      <c r="Q199" s="218">
        <v>0</v>
      </c>
      <c r="R199" s="218">
        <f>Q199*H199</f>
        <v>0</v>
      </c>
      <c r="S199" s="218">
        <v>0</v>
      </c>
      <c r="T199" s="219">
        <f>S199*H199</f>
        <v>0</v>
      </c>
      <c r="AR199" s="220" t="s">
        <v>189</v>
      </c>
      <c r="AT199" s="220" t="s">
        <v>172</v>
      </c>
      <c r="AU199" s="220" t="s">
        <v>85</v>
      </c>
      <c r="AY199" s="17" t="s">
        <v>171</v>
      </c>
      <c r="BE199" s="116">
        <f>IF(N199="základní",J199,0)</f>
        <v>0</v>
      </c>
      <c r="BF199" s="116">
        <f>IF(N199="snížená",J199,0)</f>
        <v>0</v>
      </c>
      <c r="BG199" s="116">
        <f>IF(N199="zákl. přenesená",J199,0)</f>
        <v>0</v>
      </c>
      <c r="BH199" s="116">
        <f>IF(N199="sníž. přenesená",J199,0)</f>
        <v>0</v>
      </c>
      <c r="BI199" s="116">
        <f>IF(N199="nulová",J199,0)</f>
        <v>0</v>
      </c>
      <c r="BJ199" s="17" t="s">
        <v>83</v>
      </c>
      <c r="BK199" s="116">
        <f>ROUND(I199*H199,2)</f>
        <v>0</v>
      </c>
      <c r="BL199" s="17" t="s">
        <v>189</v>
      </c>
      <c r="BM199" s="220" t="s">
        <v>1036</v>
      </c>
    </row>
    <row r="200" spans="2:47" s="1" customFormat="1" ht="29.25">
      <c r="B200" s="35"/>
      <c r="C200" s="36"/>
      <c r="D200" s="221" t="s">
        <v>207</v>
      </c>
      <c r="E200" s="36"/>
      <c r="F200" s="235" t="s">
        <v>335</v>
      </c>
      <c r="G200" s="36"/>
      <c r="H200" s="36"/>
      <c r="I200" s="130"/>
      <c r="J200" s="36"/>
      <c r="K200" s="36"/>
      <c r="L200" s="37"/>
      <c r="M200" s="223"/>
      <c r="N200" s="67"/>
      <c r="O200" s="67"/>
      <c r="P200" s="67"/>
      <c r="Q200" s="67"/>
      <c r="R200" s="67"/>
      <c r="S200" s="67"/>
      <c r="T200" s="68"/>
      <c r="AT200" s="17" t="s">
        <v>207</v>
      </c>
      <c r="AU200" s="17" t="s">
        <v>85</v>
      </c>
    </row>
    <row r="201" spans="2:51" s="11" customFormat="1" ht="11.25">
      <c r="B201" s="224"/>
      <c r="C201" s="225"/>
      <c r="D201" s="221" t="s">
        <v>197</v>
      </c>
      <c r="E201" s="225"/>
      <c r="F201" s="227" t="s">
        <v>1037</v>
      </c>
      <c r="G201" s="225"/>
      <c r="H201" s="228">
        <v>1167.325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AT201" s="234" t="s">
        <v>197</v>
      </c>
      <c r="AU201" s="234" t="s">
        <v>85</v>
      </c>
      <c r="AV201" s="11" t="s">
        <v>85</v>
      </c>
      <c r="AW201" s="11" t="s">
        <v>4</v>
      </c>
      <c r="AX201" s="11" t="s">
        <v>83</v>
      </c>
      <c r="AY201" s="234" t="s">
        <v>171</v>
      </c>
    </row>
    <row r="202" spans="2:65" s="1" customFormat="1" ht="24" customHeight="1">
      <c r="B202" s="35"/>
      <c r="C202" s="209" t="s">
        <v>360</v>
      </c>
      <c r="D202" s="209" t="s">
        <v>172</v>
      </c>
      <c r="E202" s="210" t="s">
        <v>448</v>
      </c>
      <c r="F202" s="211" t="s">
        <v>449</v>
      </c>
      <c r="G202" s="212" t="s">
        <v>302</v>
      </c>
      <c r="H202" s="213">
        <v>438.183</v>
      </c>
      <c r="I202" s="214"/>
      <c r="J202" s="215">
        <f>ROUND(I202*H202,2)</f>
        <v>0</v>
      </c>
      <c r="K202" s="211" t="s">
        <v>256</v>
      </c>
      <c r="L202" s="37"/>
      <c r="M202" s="216" t="s">
        <v>1</v>
      </c>
      <c r="N202" s="217" t="s">
        <v>40</v>
      </c>
      <c r="O202" s="67"/>
      <c r="P202" s="218">
        <f>O202*H202</f>
        <v>0</v>
      </c>
      <c r="Q202" s="218">
        <v>0</v>
      </c>
      <c r="R202" s="218">
        <f>Q202*H202</f>
        <v>0</v>
      </c>
      <c r="S202" s="218">
        <v>0</v>
      </c>
      <c r="T202" s="219">
        <f>S202*H202</f>
        <v>0</v>
      </c>
      <c r="AR202" s="220" t="s">
        <v>189</v>
      </c>
      <c r="AT202" s="220" t="s">
        <v>172</v>
      </c>
      <c r="AU202" s="220" t="s">
        <v>85</v>
      </c>
      <c r="AY202" s="17" t="s">
        <v>171</v>
      </c>
      <c r="BE202" s="116">
        <f>IF(N202="základní",J202,0)</f>
        <v>0</v>
      </c>
      <c r="BF202" s="116">
        <f>IF(N202="snížená",J202,0)</f>
        <v>0</v>
      </c>
      <c r="BG202" s="116">
        <f>IF(N202="zákl. přenesená",J202,0)</f>
        <v>0</v>
      </c>
      <c r="BH202" s="116">
        <f>IF(N202="sníž. přenesená",J202,0)</f>
        <v>0</v>
      </c>
      <c r="BI202" s="116">
        <f>IF(N202="nulová",J202,0)</f>
        <v>0</v>
      </c>
      <c r="BJ202" s="17" t="s">
        <v>83</v>
      </c>
      <c r="BK202" s="116">
        <f>ROUND(I202*H202,2)</f>
        <v>0</v>
      </c>
      <c r="BL202" s="17" t="s">
        <v>189</v>
      </c>
      <c r="BM202" s="220" t="s">
        <v>1038</v>
      </c>
    </row>
    <row r="203" spans="2:47" s="1" customFormat="1" ht="29.25">
      <c r="B203" s="35"/>
      <c r="C203" s="36"/>
      <c r="D203" s="221" t="s">
        <v>207</v>
      </c>
      <c r="E203" s="36"/>
      <c r="F203" s="235" t="s">
        <v>451</v>
      </c>
      <c r="G203" s="36"/>
      <c r="H203" s="36"/>
      <c r="I203" s="130"/>
      <c r="J203" s="36"/>
      <c r="K203" s="36"/>
      <c r="L203" s="37"/>
      <c r="M203" s="223"/>
      <c r="N203" s="67"/>
      <c r="O203" s="67"/>
      <c r="P203" s="67"/>
      <c r="Q203" s="67"/>
      <c r="R203" s="67"/>
      <c r="S203" s="67"/>
      <c r="T203" s="68"/>
      <c r="AT203" s="17" t="s">
        <v>207</v>
      </c>
      <c r="AU203" s="17" t="s">
        <v>85</v>
      </c>
    </row>
    <row r="204" spans="2:51" s="11" customFormat="1" ht="11.25">
      <c r="B204" s="224"/>
      <c r="C204" s="225"/>
      <c r="D204" s="221" t="s">
        <v>197</v>
      </c>
      <c r="E204" s="226" t="s">
        <v>1</v>
      </c>
      <c r="F204" s="227" t="s">
        <v>1039</v>
      </c>
      <c r="G204" s="225"/>
      <c r="H204" s="228">
        <v>438.183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197</v>
      </c>
      <c r="AU204" s="234" t="s">
        <v>85</v>
      </c>
      <c r="AV204" s="11" t="s">
        <v>85</v>
      </c>
      <c r="AW204" s="11" t="s">
        <v>30</v>
      </c>
      <c r="AX204" s="11" t="s">
        <v>83</v>
      </c>
      <c r="AY204" s="234" t="s">
        <v>171</v>
      </c>
    </row>
    <row r="205" spans="2:65" s="1" customFormat="1" ht="16.5" customHeight="1">
      <c r="B205" s="35"/>
      <c r="C205" s="265" t="s">
        <v>366</v>
      </c>
      <c r="D205" s="265" t="s">
        <v>548</v>
      </c>
      <c r="E205" s="266" t="s">
        <v>1040</v>
      </c>
      <c r="F205" s="267" t="s">
        <v>1041</v>
      </c>
      <c r="G205" s="268" t="s">
        <v>333</v>
      </c>
      <c r="H205" s="269">
        <v>876.366</v>
      </c>
      <c r="I205" s="270"/>
      <c r="J205" s="271">
        <f>ROUND(I205*H205,2)</f>
        <v>0</v>
      </c>
      <c r="K205" s="267" t="s">
        <v>1</v>
      </c>
      <c r="L205" s="272"/>
      <c r="M205" s="273" t="s">
        <v>1</v>
      </c>
      <c r="N205" s="274" t="s">
        <v>40</v>
      </c>
      <c r="O205" s="67"/>
      <c r="P205" s="218">
        <f>O205*H205</f>
        <v>0</v>
      </c>
      <c r="Q205" s="218">
        <v>0.5</v>
      </c>
      <c r="R205" s="218">
        <f>Q205*H205</f>
        <v>438.183</v>
      </c>
      <c r="S205" s="218">
        <v>0</v>
      </c>
      <c r="T205" s="219">
        <f>S205*H205</f>
        <v>0</v>
      </c>
      <c r="AR205" s="220" t="s">
        <v>209</v>
      </c>
      <c r="AT205" s="220" t="s">
        <v>548</v>
      </c>
      <c r="AU205" s="220" t="s">
        <v>85</v>
      </c>
      <c r="AY205" s="17" t="s">
        <v>171</v>
      </c>
      <c r="BE205" s="116">
        <f>IF(N205="základní",J205,0)</f>
        <v>0</v>
      </c>
      <c r="BF205" s="116">
        <f>IF(N205="snížená",J205,0)</f>
        <v>0</v>
      </c>
      <c r="BG205" s="116">
        <f>IF(N205="zákl. přenesená",J205,0)</f>
        <v>0</v>
      </c>
      <c r="BH205" s="116">
        <f>IF(N205="sníž. přenesená",J205,0)</f>
        <v>0</v>
      </c>
      <c r="BI205" s="116">
        <f>IF(N205="nulová",J205,0)</f>
        <v>0</v>
      </c>
      <c r="BJ205" s="17" t="s">
        <v>83</v>
      </c>
      <c r="BK205" s="116">
        <f>ROUND(I205*H205,2)</f>
        <v>0</v>
      </c>
      <c r="BL205" s="17" t="s">
        <v>189</v>
      </c>
      <c r="BM205" s="220" t="s">
        <v>1042</v>
      </c>
    </row>
    <row r="206" spans="2:47" s="1" customFormat="1" ht="11.25">
      <c r="B206" s="35"/>
      <c r="C206" s="36"/>
      <c r="D206" s="221" t="s">
        <v>207</v>
      </c>
      <c r="E206" s="36"/>
      <c r="F206" s="235" t="s">
        <v>1043</v>
      </c>
      <c r="G206" s="36"/>
      <c r="H206" s="36"/>
      <c r="I206" s="130"/>
      <c r="J206" s="36"/>
      <c r="K206" s="36"/>
      <c r="L206" s="37"/>
      <c r="M206" s="223"/>
      <c r="N206" s="67"/>
      <c r="O206" s="67"/>
      <c r="P206" s="67"/>
      <c r="Q206" s="67"/>
      <c r="R206" s="67"/>
      <c r="S206" s="67"/>
      <c r="T206" s="68"/>
      <c r="AT206" s="17" t="s">
        <v>207</v>
      </c>
      <c r="AU206" s="17" t="s">
        <v>85</v>
      </c>
    </row>
    <row r="207" spans="2:51" s="11" customFormat="1" ht="11.25">
      <c r="B207" s="224"/>
      <c r="C207" s="225"/>
      <c r="D207" s="221" t="s">
        <v>197</v>
      </c>
      <c r="E207" s="225"/>
      <c r="F207" s="227" t="s">
        <v>1044</v>
      </c>
      <c r="G207" s="225"/>
      <c r="H207" s="228">
        <v>876.366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AT207" s="234" t="s">
        <v>197</v>
      </c>
      <c r="AU207" s="234" t="s">
        <v>85</v>
      </c>
      <c r="AV207" s="11" t="s">
        <v>85</v>
      </c>
      <c r="AW207" s="11" t="s">
        <v>4</v>
      </c>
      <c r="AX207" s="11" t="s">
        <v>83</v>
      </c>
      <c r="AY207" s="234" t="s">
        <v>171</v>
      </c>
    </row>
    <row r="208" spans="2:65" s="1" customFormat="1" ht="24" customHeight="1">
      <c r="B208" s="35"/>
      <c r="C208" s="209" t="s">
        <v>7</v>
      </c>
      <c r="D208" s="209" t="s">
        <v>172</v>
      </c>
      <c r="E208" s="210" t="s">
        <v>1045</v>
      </c>
      <c r="F208" s="211" t="s">
        <v>1046</v>
      </c>
      <c r="G208" s="212" t="s">
        <v>302</v>
      </c>
      <c r="H208" s="213">
        <v>11.492</v>
      </c>
      <c r="I208" s="214"/>
      <c r="J208" s="215">
        <f>ROUND(I208*H208,2)</f>
        <v>0</v>
      </c>
      <c r="K208" s="211" t="s">
        <v>1</v>
      </c>
      <c r="L208" s="37"/>
      <c r="M208" s="216" t="s">
        <v>1</v>
      </c>
      <c r="N208" s="217" t="s">
        <v>40</v>
      </c>
      <c r="O208" s="67"/>
      <c r="P208" s="218">
        <f>O208*H208</f>
        <v>0</v>
      </c>
      <c r="Q208" s="218">
        <v>0</v>
      </c>
      <c r="R208" s="218">
        <f>Q208*H208</f>
        <v>0</v>
      </c>
      <c r="S208" s="218">
        <v>0</v>
      </c>
      <c r="T208" s="219">
        <f>S208*H208</f>
        <v>0</v>
      </c>
      <c r="AR208" s="220" t="s">
        <v>189</v>
      </c>
      <c r="AT208" s="220" t="s">
        <v>172</v>
      </c>
      <c r="AU208" s="220" t="s">
        <v>85</v>
      </c>
      <c r="AY208" s="17" t="s">
        <v>171</v>
      </c>
      <c r="BE208" s="116">
        <f>IF(N208="základní",J208,0)</f>
        <v>0</v>
      </c>
      <c r="BF208" s="116">
        <f>IF(N208="snížená",J208,0)</f>
        <v>0</v>
      </c>
      <c r="BG208" s="116">
        <f>IF(N208="zákl. přenesená",J208,0)</f>
        <v>0</v>
      </c>
      <c r="BH208" s="116">
        <f>IF(N208="sníž. přenesená",J208,0)</f>
        <v>0</v>
      </c>
      <c r="BI208" s="116">
        <f>IF(N208="nulová",J208,0)</f>
        <v>0</v>
      </c>
      <c r="BJ208" s="17" t="s">
        <v>83</v>
      </c>
      <c r="BK208" s="116">
        <f>ROUND(I208*H208,2)</f>
        <v>0</v>
      </c>
      <c r="BL208" s="17" t="s">
        <v>189</v>
      </c>
      <c r="BM208" s="220" t="s">
        <v>1047</v>
      </c>
    </row>
    <row r="209" spans="2:47" s="1" customFormat="1" ht="29.25">
      <c r="B209" s="35"/>
      <c r="C209" s="36"/>
      <c r="D209" s="221" t="s">
        <v>207</v>
      </c>
      <c r="E209" s="36"/>
      <c r="F209" s="235" t="s">
        <v>1048</v>
      </c>
      <c r="G209" s="36"/>
      <c r="H209" s="36"/>
      <c r="I209" s="130"/>
      <c r="J209" s="36"/>
      <c r="K209" s="36"/>
      <c r="L209" s="37"/>
      <c r="M209" s="223"/>
      <c r="N209" s="67"/>
      <c r="O209" s="67"/>
      <c r="P209" s="67"/>
      <c r="Q209" s="67"/>
      <c r="R209" s="67"/>
      <c r="S209" s="67"/>
      <c r="T209" s="68"/>
      <c r="AT209" s="17" t="s">
        <v>207</v>
      </c>
      <c r="AU209" s="17" t="s">
        <v>85</v>
      </c>
    </row>
    <row r="210" spans="2:51" s="11" customFormat="1" ht="22.5">
      <c r="B210" s="224"/>
      <c r="C210" s="225"/>
      <c r="D210" s="221" t="s">
        <v>197</v>
      </c>
      <c r="E210" s="226" t="s">
        <v>1</v>
      </c>
      <c r="F210" s="227" t="s">
        <v>1000</v>
      </c>
      <c r="G210" s="225"/>
      <c r="H210" s="228">
        <v>1.688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AT210" s="234" t="s">
        <v>197</v>
      </c>
      <c r="AU210" s="234" t="s">
        <v>85</v>
      </c>
      <c r="AV210" s="11" t="s">
        <v>85</v>
      </c>
      <c r="AW210" s="11" t="s">
        <v>30</v>
      </c>
      <c r="AX210" s="11" t="s">
        <v>75</v>
      </c>
      <c r="AY210" s="234" t="s">
        <v>171</v>
      </c>
    </row>
    <row r="211" spans="2:51" s="11" customFormat="1" ht="11.25">
      <c r="B211" s="224"/>
      <c r="C211" s="225"/>
      <c r="D211" s="221" t="s">
        <v>197</v>
      </c>
      <c r="E211" s="226" t="s">
        <v>1</v>
      </c>
      <c r="F211" s="227" t="s">
        <v>1049</v>
      </c>
      <c r="G211" s="225"/>
      <c r="H211" s="228">
        <v>9.804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AT211" s="234" t="s">
        <v>197</v>
      </c>
      <c r="AU211" s="234" t="s">
        <v>85</v>
      </c>
      <c r="AV211" s="11" t="s">
        <v>85</v>
      </c>
      <c r="AW211" s="11" t="s">
        <v>30</v>
      </c>
      <c r="AX211" s="11" t="s">
        <v>75</v>
      </c>
      <c r="AY211" s="234" t="s">
        <v>171</v>
      </c>
    </row>
    <row r="212" spans="2:51" s="13" customFormat="1" ht="11.25">
      <c r="B212" s="248"/>
      <c r="C212" s="249"/>
      <c r="D212" s="221" t="s">
        <v>197</v>
      </c>
      <c r="E212" s="250" t="s">
        <v>1</v>
      </c>
      <c r="F212" s="251" t="s">
        <v>267</v>
      </c>
      <c r="G212" s="249"/>
      <c r="H212" s="252">
        <v>11.492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197</v>
      </c>
      <c r="AU212" s="258" t="s">
        <v>85</v>
      </c>
      <c r="AV212" s="13" t="s">
        <v>189</v>
      </c>
      <c r="AW212" s="13" t="s">
        <v>30</v>
      </c>
      <c r="AX212" s="13" t="s">
        <v>83</v>
      </c>
      <c r="AY212" s="258" t="s">
        <v>171</v>
      </c>
    </row>
    <row r="213" spans="2:65" s="1" customFormat="1" ht="24" customHeight="1">
      <c r="B213" s="35"/>
      <c r="C213" s="209" t="s">
        <v>379</v>
      </c>
      <c r="D213" s="209" t="s">
        <v>172</v>
      </c>
      <c r="E213" s="210" t="s">
        <v>1050</v>
      </c>
      <c r="F213" s="211" t="s">
        <v>1051</v>
      </c>
      <c r="G213" s="212" t="s">
        <v>302</v>
      </c>
      <c r="H213" s="213">
        <v>168.474</v>
      </c>
      <c r="I213" s="214"/>
      <c r="J213" s="215">
        <f>ROUND(I213*H213,2)</f>
        <v>0</v>
      </c>
      <c r="K213" s="211" t="s">
        <v>256</v>
      </c>
      <c r="L213" s="37"/>
      <c r="M213" s="216" t="s">
        <v>1</v>
      </c>
      <c r="N213" s="217" t="s">
        <v>40</v>
      </c>
      <c r="O213" s="67"/>
      <c r="P213" s="218">
        <f>O213*H213</f>
        <v>0</v>
      </c>
      <c r="Q213" s="218">
        <v>0</v>
      </c>
      <c r="R213" s="218">
        <f>Q213*H213</f>
        <v>0</v>
      </c>
      <c r="S213" s="218">
        <v>0</v>
      </c>
      <c r="T213" s="219">
        <f>S213*H213</f>
        <v>0</v>
      </c>
      <c r="AR213" s="220" t="s">
        <v>189</v>
      </c>
      <c r="AT213" s="220" t="s">
        <v>172</v>
      </c>
      <c r="AU213" s="220" t="s">
        <v>85</v>
      </c>
      <c r="AY213" s="17" t="s">
        <v>171</v>
      </c>
      <c r="BE213" s="116">
        <f>IF(N213="základní",J213,0)</f>
        <v>0</v>
      </c>
      <c r="BF213" s="116">
        <f>IF(N213="snížená",J213,0)</f>
        <v>0</v>
      </c>
      <c r="BG213" s="116">
        <f>IF(N213="zákl. přenesená",J213,0)</f>
        <v>0</v>
      </c>
      <c r="BH213" s="116">
        <f>IF(N213="sníž. přenesená",J213,0)</f>
        <v>0</v>
      </c>
      <c r="BI213" s="116">
        <f>IF(N213="nulová",J213,0)</f>
        <v>0</v>
      </c>
      <c r="BJ213" s="17" t="s">
        <v>83</v>
      </c>
      <c r="BK213" s="116">
        <f>ROUND(I213*H213,2)</f>
        <v>0</v>
      </c>
      <c r="BL213" s="17" t="s">
        <v>189</v>
      </c>
      <c r="BM213" s="220" t="s">
        <v>1052</v>
      </c>
    </row>
    <row r="214" spans="2:47" s="1" customFormat="1" ht="39">
      <c r="B214" s="35"/>
      <c r="C214" s="36"/>
      <c r="D214" s="221" t="s">
        <v>207</v>
      </c>
      <c r="E214" s="36"/>
      <c r="F214" s="235" t="s">
        <v>1053</v>
      </c>
      <c r="G214" s="36"/>
      <c r="H214" s="36"/>
      <c r="I214" s="130"/>
      <c r="J214" s="36"/>
      <c r="K214" s="36"/>
      <c r="L214" s="37"/>
      <c r="M214" s="223"/>
      <c r="N214" s="67"/>
      <c r="O214" s="67"/>
      <c r="P214" s="67"/>
      <c r="Q214" s="67"/>
      <c r="R214" s="67"/>
      <c r="S214" s="67"/>
      <c r="T214" s="68"/>
      <c r="AT214" s="17" t="s">
        <v>207</v>
      </c>
      <c r="AU214" s="17" t="s">
        <v>85</v>
      </c>
    </row>
    <row r="215" spans="2:51" s="11" customFormat="1" ht="11.25">
      <c r="B215" s="224"/>
      <c r="C215" s="225"/>
      <c r="D215" s="221" t="s">
        <v>197</v>
      </c>
      <c r="E215" s="226" t="s">
        <v>1</v>
      </c>
      <c r="F215" s="227" t="s">
        <v>1054</v>
      </c>
      <c r="G215" s="225"/>
      <c r="H215" s="228">
        <v>119.196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AT215" s="234" t="s">
        <v>197</v>
      </c>
      <c r="AU215" s="234" t="s">
        <v>85</v>
      </c>
      <c r="AV215" s="11" t="s">
        <v>85</v>
      </c>
      <c r="AW215" s="11" t="s">
        <v>30</v>
      </c>
      <c r="AX215" s="11" t="s">
        <v>75</v>
      </c>
      <c r="AY215" s="234" t="s">
        <v>171</v>
      </c>
    </row>
    <row r="216" spans="2:51" s="11" customFormat="1" ht="11.25">
      <c r="B216" s="224"/>
      <c r="C216" s="225"/>
      <c r="D216" s="221" t="s">
        <v>197</v>
      </c>
      <c r="E216" s="226" t="s">
        <v>1</v>
      </c>
      <c r="F216" s="227" t="s">
        <v>1055</v>
      </c>
      <c r="G216" s="225"/>
      <c r="H216" s="228">
        <v>6.468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AT216" s="234" t="s">
        <v>197</v>
      </c>
      <c r="AU216" s="234" t="s">
        <v>85</v>
      </c>
      <c r="AV216" s="11" t="s">
        <v>85</v>
      </c>
      <c r="AW216" s="11" t="s">
        <v>30</v>
      </c>
      <c r="AX216" s="11" t="s">
        <v>75</v>
      </c>
      <c r="AY216" s="234" t="s">
        <v>171</v>
      </c>
    </row>
    <row r="217" spans="2:51" s="11" customFormat="1" ht="11.25">
      <c r="B217" s="224"/>
      <c r="C217" s="225"/>
      <c r="D217" s="221" t="s">
        <v>197</v>
      </c>
      <c r="E217" s="226" t="s">
        <v>1</v>
      </c>
      <c r="F217" s="227" t="s">
        <v>1056</v>
      </c>
      <c r="G217" s="225"/>
      <c r="H217" s="228">
        <v>42.81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AT217" s="234" t="s">
        <v>197</v>
      </c>
      <c r="AU217" s="234" t="s">
        <v>85</v>
      </c>
      <c r="AV217" s="11" t="s">
        <v>85</v>
      </c>
      <c r="AW217" s="11" t="s">
        <v>30</v>
      </c>
      <c r="AX217" s="11" t="s">
        <v>75</v>
      </c>
      <c r="AY217" s="234" t="s">
        <v>171</v>
      </c>
    </row>
    <row r="218" spans="2:51" s="13" customFormat="1" ht="11.25">
      <c r="B218" s="248"/>
      <c r="C218" s="249"/>
      <c r="D218" s="221" t="s">
        <v>197</v>
      </c>
      <c r="E218" s="250" t="s">
        <v>1</v>
      </c>
      <c r="F218" s="251" t="s">
        <v>267</v>
      </c>
      <c r="G218" s="249"/>
      <c r="H218" s="252">
        <v>168.474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197</v>
      </c>
      <c r="AU218" s="258" t="s">
        <v>85</v>
      </c>
      <c r="AV218" s="13" t="s">
        <v>189</v>
      </c>
      <c r="AW218" s="13" t="s">
        <v>30</v>
      </c>
      <c r="AX218" s="13" t="s">
        <v>83</v>
      </c>
      <c r="AY218" s="258" t="s">
        <v>171</v>
      </c>
    </row>
    <row r="219" spans="2:65" s="1" customFormat="1" ht="16.5" customHeight="1">
      <c r="B219" s="35"/>
      <c r="C219" s="265" t="s">
        <v>388</v>
      </c>
      <c r="D219" s="265" t="s">
        <v>548</v>
      </c>
      <c r="E219" s="266" t="s">
        <v>1057</v>
      </c>
      <c r="F219" s="267" t="s">
        <v>1058</v>
      </c>
      <c r="G219" s="268" t="s">
        <v>333</v>
      </c>
      <c r="H219" s="269">
        <v>336.948</v>
      </c>
      <c r="I219" s="270"/>
      <c r="J219" s="271">
        <f>ROUND(I219*H219,2)</f>
        <v>0</v>
      </c>
      <c r="K219" s="267" t="s">
        <v>1</v>
      </c>
      <c r="L219" s="272"/>
      <c r="M219" s="273" t="s">
        <v>1</v>
      </c>
      <c r="N219" s="274" t="s">
        <v>40</v>
      </c>
      <c r="O219" s="67"/>
      <c r="P219" s="218">
        <f>O219*H219</f>
        <v>0</v>
      </c>
      <c r="Q219" s="218">
        <v>0.5</v>
      </c>
      <c r="R219" s="218">
        <f>Q219*H219</f>
        <v>168.474</v>
      </c>
      <c r="S219" s="218">
        <v>0</v>
      </c>
      <c r="T219" s="219">
        <f>S219*H219</f>
        <v>0</v>
      </c>
      <c r="AR219" s="220" t="s">
        <v>209</v>
      </c>
      <c r="AT219" s="220" t="s">
        <v>548</v>
      </c>
      <c r="AU219" s="220" t="s">
        <v>85</v>
      </c>
      <c r="AY219" s="17" t="s">
        <v>171</v>
      </c>
      <c r="BE219" s="116">
        <f>IF(N219="základní",J219,0)</f>
        <v>0</v>
      </c>
      <c r="BF219" s="116">
        <f>IF(N219="snížená",J219,0)</f>
        <v>0</v>
      </c>
      <c r="BG219" s="116">
        <f>IF(N219="zákl. přenesená",J219,0)</f>
        <v>0</v>
      </c>
      <c r="BH219" s="116">
        <f>IF(N219="sníž. přenesená",J219,0)</f>
        <v>0</v>
      </c>
      <c r="BI219" s="116">
        <f>IF(N219="nulová",J219,0)</f>
        <v>0</v>
      </c>
      <c r="BJ219" s="17" t="s">
        <v>83</v>
      </c>
      <c r="BK219" s="116">
        <f>ROUND(I219*H219,2)</f>
        <v>0</v>
      </c>
      <c r="BL219" s="17" t="s">
        <v>189</v>
      </c>
      <c r="BM219" s="220" t="s">
        <v>1059</v>
      </c>
    </row>
    <row r="220" spans="2:47" s="1" customFormat="1" ht="11.25">
      <c r="B220" s="35"/>
      <c r="C220" s="36"/>
      <c r="D220" s="221" t="s">
        <v>207</v>
      </c>
      <c r="E220" s="36"/>
      <c r="F220" s="235" t="s">
        <v>1058</v>
      </c>
      <c r="G220" s="36"/>
      <c r="H220" s="36"/>
      <c r="I220" s="130"/>
      <c r="J220" s="36"/>
      <c r="K220" s="36"/>
      <c r="L220" s="37"/>
      <c r="M220" s="223"/>
      <c r="N220" s="67"/>
      <c r="O220" s="67"/>
      <c r="P220" s="67"/>
      <c r="Q220" s="67"/>
      <c r="R220" s="67"/>
      <c r="S220" s="67"/>
      <c r="T220" s="68"/>
      <c r="AT220" s="17" t="s">
        <v>207</v>
      </c>
      <c r="AU220" s="17" t="s">
        <v>85</v>
      </c>
    </row>
    <row r="221" spans="2:51" s="11" customFormat="1" ht="11.25">
      <c r="B221" s="224"/>
      <c r="C221" s="225"/>
      <c r="D221" s="221" t="s">
        <v>197</v>
      </c>
      <c r="E221" s="225"/>
      <c r="F221" s="227" t="s">
        <v>1060</v>
      </c>
      <c r="G221" s="225"/>
      <c r="H221" s="228">
        <v>336.948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AT221" s="234" t="s">
        <v>197</v>
      </c>
      <c r="AU221" s="234" t="s">
        <v>85</v>
      </c>
      <c r="AV221" s="11" t="s">
        <v>85</v>
      </c>
      <c r="AW221" s="11" t="s">
        <v>4</v>
      </c>
      <c r="AX221" s="11" t="s">
        <v>83</v>
      </c>
      <c r="AY221" s="234" t="s">
        <v>171</v>
      </c>
    </row>
    <row r="222" spans="2:65" s="1" customFormat="1" ht="24" customHeight="1">
      <c r="B222" s="35"/>
      <c r="C222" s="209" t="s">
        <v>395</v>
      </c>
      <c r="D222" s="209" t="s">
        <v>172</v>
      </c>
      <c r="E222" s="210" t="s">
        <v>567</v>
      </c>
      <c r="F222" s="211" t="s">
        <v>568</v>
      </c>
      <c r="G222" s="212" t="s">
        <v>255</v>
      </c>
      <c r="H222" s="213">
        <v>11.424</v>
      </c>
      <c r="I222" s="214"/>
      <c r="J222" s="215">
        <f>ROUND(I222*H222,2)</f>
        <v>0</v>
      </c>
      <c r="K222" s="211" t="s">
        <v>256</v>
      </c>
      <c r="L222" s="37"/>
      <c r="M222" s="216" t="s">
        <v>1</v>
      </c>
      <c r="N222" s="217" t="s">
        <v>40</v>
      </c>
      <c r="O222" s="67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AR222" s="220" t="s">
        <v>189</v>
      </c>
      <c r="AT222" s="220" t="s">
        <v>172</v>
      </c>
      <c r="AU222" s="220" t="s">
        <v>85</v>
      </c>
      <c r="AY222" s="17" t="s">
        <v>171</v>
      </c>
      <c r="BE222" s="116">
        <f>IF(N222="základní",J222,0)</f>
        <v>0</v>
      </c>
      <c r="BF222" s="116">
        <f>IF(N222="snížená",J222,0)</f>
        <v>0</v>
      </c>
      <c r="BG222" s="116">
        <f>IF(N222="zákl. přenesená",J222,0)</f>
        <v>0</v>
      </c>
      <c r="BH222" s="116">
        <f>IF(N222="sníž. přenesená",J222,0)</f>
        <v>0</v>
      </c>
      <c r="BI222" s="116">
        <f>IF(N222="nulová",J222,0)</f>
        <v>0</v>
      </c>
      <c r="BJ222" s="17" t="s">
        <v>83</v>
      </c>
      <c r="BK222" s="116">
        <f>ROUND(I222*H222,2)</f>
        <v>0</v>
      </c>
      <c r="BL222" s="17" t="s">
        <v>189</v>
      </c>
      <c r="BM222" s="220" t="s">
        <v>1061</v>
      </c>
    </row>
    <row r="223" spans="2:47" s="1" customFormat="1" ht="19.5">
      <c r="B223" s="35"/>
      <c r="C223" s="36"/>
      <c r="D223" s="221" t="s">
        <v>207</v>
      </c>
      <c r="E223" s="36"/>
      <c r="F223" s="235" t="s">
        <v>570</v>
      </c>
      <c r="G223" s="36"/>
      <c r="H223" s="36"/>
      <c r="I223" s="130"/>
      <c r="J223" s="36"/>
      <c r="K223" s="36"/>
      <c r="L223" s="37"/>
      <c r="M223" s="223"/>
      <c r="N223" s="67"/>
      <c r="O223" s="67"/>
      <c r="P223" s="67"/>
      <c r="Q223" s="67"/>
      <c r="R223" s="67"/>
      <c r="S223" s="67"/>
      <c r="T223" s="68"/>
      <c r="AT223" s="17" t="s">
        <v>207</v>
      </c>
      <c r="AU223" s="17" t="s">
        <v>85</v>
      </c>
    </row>
    <row r="224" spans="2:47" s="1" customFormat="1" ht="19.5">
      <c r="B224" s="35"/>
      <c r="C224" s="36"/>
      <c r="D224" s="221" t="s">
        <v>178</v>
      </c>
      <c r="E224" s="36"/>
      <c r="F224" s="222" t="s">
        <v>1062</v>
      </c>
      <c r="G224" s="36"/>
      <c r="H224" s="36"/>
      <c r="I224" s="130"/>
      <c r="J224" s="36"/>
      <c r="K224" s="36"/>
      <c r="L224" s="37"/>
      <c r="M224" s="223"/>
      <c r="N224" s="67"/>
      <c r="O224" s="67"/>
      <c r="P224" s="67"/>
      <c r="Q224" s="67"/>
      <c r="R224" s="67"/>
      <c r="S224" s="67"/>
      <c r="T224" s="68"/>
      <c r="AT224" s="17" t="s">
        <v>178</v>
      </c>
      <c r="AU224" s="17" t="s">
        <v>85</v>
      </c>
    </row>
    <row r="225" spans="2:51" s="11" customFormat="1" ht="11.25">
      <c r="B225" s="224"/>
      <c r="C225" s="225"/>
      <c r="D225" s="221" t="s">
        <v>197</v>
      </c>
      <c r="E225" s="226" t="s">
        <v>1</v>
      </c>
      <c r="F225" s="227" t="s">
        <v>1063</v>
      </c>
      <c r="G225" s="225"/>
      <c r="H225" s="228">
        <v>11.424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AT225" s="234" t="s">
        <v>197</v>
      </c>
      <c r="AU225" s="234" t="s">
        <v>85</v>
      </c>
      <c r="AV225" s="11" t="s">
        <v>85</v>
      </c>
      <c r="AW225" s="11" t="s">
        <v>30</v>
      </c>
      <c r="AX225" s="11" t="s">
        <v>83</v>
      </c>
      <c r="AY225" s="234" t="s">
        <v>171</v>
      </c>
    </row>
    <row r="226" spans="2:65" s="1" customFormat="1" ht="24" customHeight="1">
      <c r="B226" s="35"/>
      <c r="C226" s="209" t="s">
        <v>401</v>
      </c>
      <c r="D226" s="209" t="s">
        <v>172</v>
      </c>
      <c r="E226" s="210" t="s">
        <v>1064</v>
      </c>
      <c r="F226" s="211" t="s">
        <v>1065</v>
      </c>
      <c r="G226" s="212" t="s">
        <v>255</v>
      </c>
      <c r="H226" s="213">
        <v>11.424</v>
      </c>
      <c r="I226" s="214"/>
      <c r="J226" s="215">
        <f>ROUND(I226*H226,2)</f>
        <v>0</v>
      </c>
      <c r="K226" s="211" t="s">
        <v>256</v>
      </c>
      <c r="L226" s="37"/>
      <c r="M226" s="216" t="s">
        <v>1</v>
      </c>
      <c r="N226" s="217" t="s">
        <v>40</v>
      </c>
      <c r="O226" s="67"/>
      <c r="P226" s="218">
        <f>O226*H226</f>
        <v>0</v>
      </c>
      <c r="Q226" s="218">
        <v>0</v>
      </c>
      <c r="R226" s="218">
        <f>Q226*H226</f>
        <v>0</v>
      </c>
      <c r="S226" s="218">
        <v>0</v>
      </c>
      <c r="T226" s="219">
        <f>S226*H226</f>
        <v>0</v>
      </c>
      <c r="AR226" s="220" t="s">
        <v>189</v>
      </c>
      <c r="AT226" s="220" t="s">
        <v>172</v>
      </c>
      <c r="AU226" s="220" t="s">
        <v>85</v>
      </c>
      <c r="AY226" s="17" t="s">
        <v>171</v>
      </c>
      <c r="BE226" s="116">
        <f>IF(N226="základní",J226,0)</f>
        <v>0</v>
      </c>
      <c r="BF226" s="116">
        <f>IF(N226="snížená",J226,0)</f>
        <v>0</v>
      </c>
      <c r="BG226" s="116">
        <f>IF(N226="zákl. přenesená",J226,0)</f>
        <v>0</v>
      </c>
      <c r="BH226" s="116">
        <f>IF(N226="sníž. přenesená",J226,0)</f>
        <v>0</v>
      </c>
      <c r="BI226" s="116">
        <f>IF(N226="nulová",J226,0)</f>
        <v>0</v>
      </c>
      <c r="BJ226" s="17" t="s">
        <v>83</v>
      </c>
      <c r="BK226" s="116">
        <f>ROUND(I226*H226,2)</f>
        <v>0</v>
      </c>
      <c r="BL226" s="17" t="s">
        <v>189</v>
      </c>
      <c r="BM226" s="220" t="s">
        <v>1066</v>
      </c>
    </row>
    <row r="227" spans="2:47" s="1" customFormat="1" ht="19.5">
      <c r="B227" s="35"/>
      <c r="C227" s="36"/>
      <c r="D227" s="221" t="s">
        <v>207</v>
      </c>
      <c r="E227" s="36"/>
      <c r="F227" s="235" t="s">
        <v>1067</v>
      </c>
      <c r="G227" s="36"/>
      <c r="H227" s="36"/>
      <c r="I227" s="130"/>
      <c r="J227" s="36"/>
      <c r="K227" s="36"/>
      <c r="L227" s="37"/>
      <c r="M227" s="223"/>
      <c r="N227" s="67"/>
      <c r="O227" s="67"/>
      <c r="P227" s="67"/>
      <c r="Q227" s="67"/>
      <c r="R227" s="67"/>
      <c r="S227" s="67"/>
      <c r="T227" s="68"/>
      <c r="AT227" s="17" t="s">
        <v>207</v>
      </c>
      <c r="AU227" s="17" t="s">
        <v>85</v>
      </c>
    </row>
    <row r="228" spans="2:65" s="1" customFormat="1" ht="16.5" customHeight="1">
      <c r="B228" s="35"/>
      <c r="C228" s="265" t="s">
        <v>412</v>
      </c>
      <c r="D228" s="265" t="s">
        <v>548</v>
      </c>
      <c r="E228" s="266" t="s">
        <v>1068</v>
      </c>
      <c r="F228" s="267" t="s">
        <v>1069</v>
      </c>
      <c r="G228" s="268" t="s">
        <v>1070</v>
      </c>
      <c r="H228" s="269">
        <v>0.343</v>
      </c>
      <c r="I228" s="270"/>
      <c r="J228" s="271">
        <f>ROUND(I228*H228,2)</f>
        <v>0</v>
      </c>
      <c r="K228" s="267" t="s">
        <v>256</v>
      </c>
      <c r="L228" s="272"/>
      <c r="M228" s="273" t="s">
        <v>1</v>
      </c>
      <c r="N228" s="274" t="s">
        <v>40</v>
      </c>
      <c r="O228" s="67"/>
      <c r="P228" s="218">
        <f>O228*H228</f>
        <v>0</v>
      </c>
      <c r="Q228" s="218">
        <v>0.001</v>
      </c>
      <c r="R228" s="218">
        <f>Q228*H228</f>
        <v>0.00034300000000000004</v>
      </c>
      <c r="S228" s="218">
        <v>0</v>
      </c>
      <c r="T228" s="219">
        <f>S228*H228</f>
        <v>0</v>
      </c>
      <c r="AR228" s="220" t="s">
        <v>209</v>
      </c>
      <c r="AT228" s="220" t="s">
        <v>548</v>
      </c>
      <c r="AU228" s="220" t="s">
        <v>85</v>
      </c>
      <c r="AY228" s="17" t="s">
        <v>171</v>
      </c>
      <c r="BE228" s="116">
        <f>IF(N228="základní",J228,0)</f>
        <v>0</v>
      </c>
      <c r="BF228" s="116">
        <f>IF(N228="snížená",J228,0)</f>
        <v>0</v>
      </c>
      <c r="BG228" s="116">
        <f>IF(N228="zákl. přenesená",J228,0)</f>
        <v>0</v>
      </c>
      <c r="BH228" s="116">
        <f>IF(N228="sníž. přenesená",J228,0)</f>
        <v>0</v>
      </c>
      <c r="BI228" s="116">
        <f>IF(N228="nulová",J228,0)</f>
        <v>0</v>
      </c>
      <c r="BJ228" s="17" t="s">
        <v>83</v>
      </c>
      <c r="BK228" s="116">
        <f>ROUND(I228*H228,2)</f>
        <v>0</v>
      </c>
      <c r="BL228" s="17" t="s">
        <v>189</v>
      </c>
      <c r="BM228" s="220" t="s">
        <v>1071</v>
      </c>
    </row>
    <row r="229" spans="2:47" s="1" customFormat="1" ht="11.25">
      <c r="B229" s="35"/>
      <c r="C229" s="36"/>
      <c r="D229" s="221" t="s">
        <v>207</v>
      </c>
      <c r="E229" s="36"/>
      <c r="F229" s="235" t="s">
        <v>1069</v>
      </c>
      <c r="G229" s="36"/>
      <c r="H229" s="36"/>
      <c r="I229" s="130"/>
      <c r="J229" s="36"/>
      <c r="K229" s="36"/>
      <c r="L229" s="37"/>
      <c r="M229" s="223"/>
      <c r="N229" s="67"/>
      <c r="O229" s="67"/>
      <c r="P229" s="67"/>
      <c r="Q229" s="67"/>
      <c r="R229" s="67"/>
      <c r="S229" s="67"/>
      <c r="T229" s="68"/>
      <c r="AT229" s="17" t="s">
        <v>207</v>
      </c>
      <c r="AU229" s="17" t="s">
        <v>85</v>
      </c>
    </row>
    <row r="230" spans="2:47" s="1" customFormat="1" ht="19.5">
      <c r="B230" s="35"/>
      <c r="C230" s="36"/>
      <c r="D230" s="221" t="s">
        <v>178</v>
      </c>
      <c r="E230" s="36"/>
      <c r="F230" s="222" t="s">
        <v>1072</v>
      </c>
      <c r="G230" s="36"/>
      <c r="H230" s="36"/>
      <c r="I230" s="130"/>
      <c r="J230" s="36"/>
      <c r="K230" s="36"/>
      <c r="L230" s="37"/>
      <c r="M230" s="223"/>
      <c r="N230" s="67"/>
      <c r="O230" s="67"/>
      <c r="P230" s="67"/>
      <c r="Q230" s="67"/>
      <c r="R230" s="67"/>
      <c r="S230" s="67"/>
      <c r="T230" s="68"/>
      <c r="AT230" s="17" t="s">
        <v>178</v>
      </c>
      <c r="AU230" s="17" t="s">
        <v>85</v>
      </c>
    </row>
    <row r="231" spans="2:51" s="11" customFormat="1" ht="11.25">
      <c r="B231" s="224"/>
      <c r="C231" s="225"/>
      <c r="D231" s="221" t="s">
        <v>197</v>
      </c>
      <c r="E231" s="225"/>
      <c r="F231" s="227" t="s">
        <v>1073</v>
      </c>
      <c r="G231" s="225"/>
      <c r="H231" s="228">
        <v>0.343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197</v>
      </c>
      <c r="AU231" s="234" t="s">
        <v>85</v>
      </c>
      <c r="AV231" s="11" t="s">
        <v>85</v>
      </c>
      <c r="AW231" s="11" t="s">
        <v>4</v>
      </c>
      <c r="AX231" s="11" t="s">
        <v>83</v>
      </c>
      <c r="AY231" s="234" t="s">
        <v>171</v>
      </c>
    </row>
    <row r="232" spans="2:65" s="1" customFormat="1" ht="16.5" customHeight="1">
      <c r="B232" s="35"/>
      <c r="C232" s="209" t="s">
        <v>418</v>
      </c>
      <c r="D232" s="209" t="s">
        <v>172</v>
      </c>
      <c r="E232" s="210" t="s">
        <v>1074</v>
      </c>
      <c r="F232" s="211" t="s">
        <v>1075</v>
      </c>
      <c r="G232" s="212" t="s">
        <v>302</v>
      </c>
      <c r="H232" s="213">
        <v>0.114</v>
      </c>
      <c r="I232" s="214"/>
      <c r="J232" s="215">
        <f>ROUND(I232*H232,2)</f>
        <v>0</v>
      </c>
      <c r="K232" s="211" t="s">
        <v>256</v>
      </c>
      <c r="L232" s="37"/>
      <c r="M232" s="216" t="s">
        <v>1</v>
      </c>
      <c r="N232" s="217" t="s">
        <v>40</v>
      </c>
      <c r="O232" s="67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AR232" s="220" t="s">
        <v>189</v>
      </c>
      <c r="AT232" s="220" t="s">
        <v>172</v>
      </c>
      <c r="AU232" s="220" t="s">
        <v>85</v>
      </c>
      <c r="AY232" s="17" t="s">
        <v>171</v>
      </c>
      <c r="BE232" s="116">
        <f>IF(N232="základní",J232,0)</f>
        <v>0</v>
      </c>
      <c r="BF232" s="116">
        <f>IF(N232="snížená",J232,0)</f>
        <v>0</v>
      </c>
      <c r="BG232" s="116">
        <f>IF(N232="zákl. přenesená",J232,0)</f>
        <v>0</v>
      </c>
      <c r="BH232" s="116">
        <f>IF(N232="sníž. přenesená",J232,0)</f>
        <v>0</v>
      </c>
      <c r="BI232" s="116">
        <f>IF(N232="nulová",J232,0)</f>
        <v>0</v>
      </c>
      <c r="BJ232" s="17" t="s">
        <v>83</v>
      </c>
      <c r="BK232" s="116">
        <f>ROUND(I232*H232,2)</f>
        <v>0</v>
      </c>
      <c r="BL232" s="17" t="s">
        <v>189</v>
      </c>
      <c r="BM232" s="220" t="s">
        <v>1076</v>
      </c>
    </row>
    <row r="233" spans="2:47" s="1" customFormat="1" ht="11.25">
      <c r="B233" s="35"/>
      <c r="C233" s="36"/>
      <c r="D233" s="221" t="s">
        <v>207</v>
      </c>
      <c r="E233" s="36"/>
      <c r="F233" s="235" t="s">
        <v>1077</v>
      </c>
      <c r="G233" s="36"/>
      <c r="H233" s="36"/>
      <c r="I233" s="130"/>
      <c r="J233" s="36"/>
      <c r="K233" s="36"/>
      <c r="L233" s="37"/>
      <c r="M233" s="223"/>
      <c r="N233" s="67"/>
      <c r="O233" s="67"/>
      <c r="P233" s="67"/>
      <c r="Q233" s="67"/>
      <c r="R233" s="67"/>
      <c r="S233" s="67"/>
      <c r="T233" s="68"/>
      <c r="AT233" s="17" t="s">
        <v>207</v>
      </c>
      <c r="AU233" s="17" t="s">
        <v>85</v>
      </c>
    </row>
    <row r="234" spans="2:47" s="1" customFormat="1" ht="19.5">
      <c r="B234" s="35"/>
      <c r="C234" s="36"/>
      <c r="D234" s="221" t="s">
        <v>178</v>
      </c>
      <c r="E234" s="36"/>
      <c r="F234" s="222" t="s">
        <v>1078</v>
      </c>
      <c r="G234" s="36"/>
      <c r="H234" s="36"/>
      <c r="I234" s="130"/>
      <c r="J234" s="36"/>
      <c r="K234" s="36"/>
      <c r="L234" s="37"/>
      <c r="M234" s="223"/>
      <c r="N234" s="67"/>
      <c r="O234" s="67"/>
      <c r="P234" s="67"/>
      <c r="Q234" s="67"/>
      <c r="R234" s="67"/>
      <c r="S234" s="67"/>
      <c r="T234" s="68"/>
      <c r="AT234" s="17" t="s">
        <v>178</v>
      </c>
      <c r="AU234" s="17" t="s">
        <v>85</v>
      </c>
    </row>
    <row r="235" spans="2:51" s="11" customFormat="1" ht="11.25">
      <c r="B235" s="224"/>
      <c r="C235" s="225"/>
      <c r="D235" s="221" t="s">
        <v>197</v>
      </c>
      <c r="E235" s="225"/>
      <c r="F235" s="227" t="s">
        <v>1079</v>
      </c>
      <c r="G235" s="225"/>
      <c r="H235" s="228">
        <v>0.114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AT235" s="234" t="s">
        <v>197</v>
      </c>
      <c r="AU235" s="234" t="s">
        <v>85</v>
      </c>
      <c r="AV235" s="11" t="s">
        <v>85</v>
      </c>
      <c r="AW235" s="11" t="s">
        <v>4</v>
      </c>
      <c r="AX235" s="11" t="s">
        <v>83</v>
      </c>
      <c r="AY235" s="234" t="s">
        <v>171</v>
      </c>
    </row>
    <row r="236" spans="2:63" s="10" customFormat="1" ht="22.9" customHeight="1">
      <c r="B236" s="195"/>
      <c r="C236" s="196"/>
      <c r="D236" s="197" t="s">
        <v>74</v>
      </c>
      <c r="E236" s="246" t="s">
        <v>189</v>
      </c>
      <c r="F236" s="246" t="s">
        <v>1080</v>
      </c>
      <c r="G236" s="196"/>
      <c r="H236" s="196"/>
      <c r="I236" s="199"/>
      <c r="J236" s="247">
        <f>BK236</f>
        <v>0</v>
      </c>
      <c r="K236" s="196"/>
      <c r="L236" s="201"/>
      <c r="M236" s="202"/>
      <c r="N236" s="203"/>
      <c r="O236" s="203"/>
      <c r="P236" s="204">
        <f>SUM(P237:P248)</f>
        <v>0</v>
      </c>
      <c r="Q236" s="203"/>
      <c r="R236" s="204">
        <f>SUM(R237:R248)</f>
        <v>0.030336</v>
      </c>
      <c r="S236" s="203"/>
      <c r="T236" s="205">
        <f>SUM(T237:T248)</f>
        <v>0</v>
      </c>
      <c r="AR236" s="206" t="s">
        <v>83</v>
      </c>
      <c r="AT236" s="207" t="s">
        <v>74</v>
      </c>
      <c r="AU236" s="207" t="s">
        <v>83</v>
      </c>
      <c r="AY236" s="206" t="s">
        <v>171</v>
      </c>
      <c r="BK236" s="208">
        <f>SUM(BK237:BK248)</f>
        <v>0</v>
      </c>
    </row>
    <row r="237" spans="2:65" s="1" customFormat="1" ht="24" customHeight="1">
      <c r="B237" s="35"/>
      <c r="C237" s="209" t="s">
        <v>428</v>
      </c>
      <c r="D237" s="209" t="s">
        <v>172</v>
      </c>
      <c r="E237" s="210" t="s">
        <v>1081</v>
      </c>
      <c r="F237" s="211" t="s">
        <v>1082</v>
      </c>
      <c r="G237" s="212" t="s">
        <v>302</v>
      </c>
      <c r="H237" s="213">
        <v>28.941</v>
      </c>
      <c r="I237" s="214"/>
      <c r="J237" s="215">
        <f>ROUND(I237*H237,2)</f>
        <v>0</v>
      </c>
      <c r="K237" s="211" t="s">
        <v>256</v>
      </c>
      <c r="L237" s="37"/>
      <c r="M237" s="216" t="s">
        <v>1</v>
      </c>
      <c r="N237" s="217" t="s">
        <v>40</v>
      </c>
      <c r="O237" s="67"/>
      <c r="P237" s="218">
        <f>O237*H237</f>
        <v>0</v>
      </c>
      <c r="Q237" s="218">
        <v>0</v>
      </c>
      <c r="R237" s="218">
        <f>Q237*H237</f>
        <v>0</v>
      </c>
      <c r="S237" s="218">
        <v>0</v>
      </c>
      <c r="T237" s="219">
        <f>S237*H237</f>
        <v>0</v>
      </c>
      <c r="AR237" s="220" t="s">
        <v>189</v>
      </c>
      <c r="AT237" s="220" t="s">
        <v>172</v>
      </c>
      <c r="AU237" s="220" t="s">
        <v>85</v>
      </c>
      <c r="AY237" s="17" t="s">
        <v>171</v>
      </c>
      <c r="BE237" s="116">
        <f>IF(N237="základní",J237,0)</f>
        <v>0</v>
      </c>
      <c r="BF237" s="116">
        <f>IF(N237="snížená",J237,0)</f>
        <v>0</v>
      </c>
      <c r="BG237" s="116">
        <f>IF(N237="zákl. přenesená",J237,0)</f>
        <v>0</v>
      </c>
      <c r="BH237" s="116">
        <f>IF(N237="sníž. přenesená",J237,0)</f>
        <v>0</v>
      </c>
      <c r="BI237" s="116">
        <f>IF(N237="nulová",J237,0)</f>
        <v>0</v>
      </c>
      <c r="BJ237" s="17" t="s">
        <v>83</v>
      </c>
      <c r="BK237" s="116">
        <f>ROUND(I237*H237,2)</f>
        <v>0</v>
      </c>
      <c r="BL237" s="17" t="s">
        <v>189</v>
      </c>
      <c r="BM237" s="220" t="s">
        <v>1083</v>
      </c>
    </row>
    <row r="238" spans="2:47" s="1" customFormat="1" ht="19.5">
      <c r="B238" s="35"/>
      <c r="C238" s="36"/>
      <c r="D238" s="221" t="s">
        <v>207</v>
      </c>
      <c r="E238" s="36"/>
      <c r="F238" s="235" t="s">
        <v>1084</v>
      </c>
      <c r="G238" s="36"/>
      <c r="H238" s="36"/>
      <c r="I238" s="130"/>
      <c r="J238" s="36"/>
      <c r="K238" s="36"/>
      <c r="L238" s="37"/>
      <c r="M238" s="223"/>
      <c r="N238" s="67"/>
      <c r="O238" s="67"/>
      <c r="P238" s="67"/>
      <c r="Q238" s="67"/>
      <c r="R238" s="67"/>
      <c r="S238" s="67"/>
      <c r="T238" s="68"/>
      <c r="AT238" s="17" t="s">
        <v>207</v>
      </c>
      <c r="AU238" s="17" t="s">
        <v>85</v>
      </c>
    </row>
    <row r="239" spans="2:51" s="11" customFormat="1" ht="11.25">
      <c r="B239" s="224"/>
      <c r="C239" s="225"/>
      <c r="D239" s="221" t="s">
        <v>197</v>
      </c>
      <c r="E239" s="226" t="s">
        <v>1</v>
      </c>
      <c r="F239" s="227" t="s">
        <v>1085</v>
      </c>
      <c r="G239" s="225"/>
      <c r="H239" s="228">
        <v>13.86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197</v>
      </c>
      <c r="AU239" s="234" t="s">
        <v>85</v>
      </c>
      <c r="AV239" s="11" t="s">
        <v>85</v>
      </c>
      <c r="AW239" s="11" t="s">
        <v>30</v>
      </c>
      <c r="AX239" s="11" t="s">
        <v>75</v>
      </c>
      <c r="AY239" s="234" t="s">
        <v>171</v>
      </c>
    </row>
    <row r="240" spans="2:51" s="11" customFormat="1" ht="11.25">
      <c r="B240" s="224"/>
      <c r="C240" s="225"/>
      <c r="D240" s="221" t="s">
        <v>197</v>
      </c>
      <c r="E240" s="226" t="s">
        <v>1</v>
      </c>
      <c r="F240" s="227" t="s">
        <v>1086</v>
      </c>
      <c r="G240" s="225"/>
      <c r="H240" s="228">
        <v>7.7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AT240" s="234" t="s">
        <v>197</v>
      </c>
      <c r="AU240" s="234" t="s">
        <v>85</v>
      </c>
      <c r="AV240" s="11" t="s">
        <v>85</v>
      </c>
      <c r="AW240" s="11" t="s">
        <v>30</v>
      </c>
      <c r="AX240" s="11" t="s">
        <v>75</v>
      </c>
      <c r="AY240" s="234" t="s">
        <v>171</v>
      </c>
    </row>
    <row r="241" spans="2:51" s="11" customFormat="1" ht="11.25">
      <c r="B241" s="224"/>
      <c r="C241" s="225"/>
      <c r="D241" s="221" t="s">
        <v>197</v>
      </c>
      <c r="E241" s="226" t="s">
        <v>1</v>
      </c>
      <c r="F241" s="227" t="s">
        <v>1087</v>
      </c>
      <c r="G241" s="225"/>
      <c r="H241" s="228">
        <v>7.381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AT241" s="234" t="s">
        <v>197</v>
      </c>
      <c r="AU241" s="234" t="s">
        <v>85</v>
      </c>
      <c r="AV241" s="11" t="s">
        <v>85</v>
      </c>
      <c r="AW241" s="11" t="s">
        <v>30</v>
      </c>
      <c r="AX241" s="11" t="s">
        <v>75</v>
      </c>
      <c r="AY241" s="234" t="s">
        <v>171</v>
      </c>
    </row>
    <row r="242" spans="2:51" s="13" customFormat="1" ht="11.25">
      <c r="B242" s="248"/>
      <c r="C242" s="249"/>
      <c r="D242" s="221" t="s">
        <v>197</v>
      </c>
      <c r="E242" s="250" t="s">
        <v>1</v>
      </c>
      <c r="F242" s="251" t="s">
        <v>267</v>
      </c>
      <c r="G242" s="249"/>
      <c r="H242" s="252">
        <v>28.941</v>
      </c>
      <c r="I242" s="253"/>
      <c r="J242" s="249"/>
      <c r="K242" s="249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197</v>
      </c>
      <c r="AU242" s="258" t="s">
        <v>85</v>
      </c>
      <c r="AV242" s="13" t="s">
        <v>189</v>
      </c>
      <c r="AW242" s="13" t="s">
        <v>30</v>
      </c>
      <c r="AX242" s="13" t="s">
        <v>83</v>
      </c>
      <c r="AY242" s="258" t="s">
        <v>171</v>
      </c>
    </row>
    <row r="243" spans="2:65" s="1" customFormat="1" ht="24" customHeight="1">
      <c r="B243" s="35"/>
      <c r="C243" s="209" t="s">
        <v>433</v>
      </c>
      <c r="D243" s="209" t="s">
        <v>172</v>
      </c>
      <c r="E243" s="210" t="s">
        <v>1088</v>
      </c>
      <c r="F243" s="211" t="s">
        <v>1089</v>
      </c>
      <c r="G243" s="212" t="s">
        <v>302</v>
      </c>
      <c r="H243" s="213">
        <v>1.8</v>
      </c>
      <c r="I243" s="214"/>
      <c r="J243" s="215">
        <f>ROUND(I243*H243,2)</f>
        <v>0</v>
      </c>
      <c r="K243" s="211" t="s">
        <v>256</v>
      </c>
      <c r="L243" s="37"/>
      <c r="M243" s="216" t="s">
        <v>1</v>
      </c>
      <c r="N243" s="217" t="s">
        <v>40</v>
      </c>
      <c r="O243" s="67"/>
      <c r="P243" s="218">
        <f>O243*H243</f>
        <v>0</v>
      </c>
      <c r="Q243" s="218">
        <v>0</v>
      </c>
      <c r="R243" s="218">
        <f>Q243*H243</f>
        <v>0</v>
      </c>
      <c r="S243" s="218">
        <v>0</v>
      </c>
      <c r="T243" s="219">
        <f>S243*H243</f>
        <v>0</v>
      </c>
      <c r="AR243" s="220" t="s">
        <v>189</v>
      </c>
      <c r="AT243" s="220" t="s">
        <v>172</v>
      </c>
      <c r="AU243" s="220" t="s">
        <v>85</v>
      </c>
      <c r="AY243" s="17" t="s">
        <v>171</v>
      </c>
      <c r="BE243" s="116">
        <f>IF(N243="základní",J243,0)</f>
        <v>0</v>
      </c>
      <c r="BF243" s="116">
        <f>IF(N243="snížená",J243,0)</f>
        <v>0</v>
      </c>
      <c r="BG243" s="116">
        <f>IF(N243="zákl. přenesená",J243,0)</f>
        <v>0</v>
      </c>
      <c r="BH243" s="116">
        <f>IF(N243="sníž. přenesená",J243,0)</f>
        <v>0</v>
      </c>
      <c r="BI243" s="116">
        <f>IF(N243="nulová",J243,0)</f>
        <v>0</v>
      </c>
      <c r="BJ243" s="17" t="s">
        <v>83</v>
      </c>
      <c r="BK243" s="116">
        <f>ROUND(I243*H243,2)</f>
        <v>0</v>
      </c>
      <c r="BL243" s="17" t="s">
        <v>189</v>
      </c>
      <c r="BM243" s="220" t="s">
        <v>1090</v>
      </c>
    </row>
    <row r="244" spans="2:47" s="1" customFormat="1" ht="29.25">
      <c r="B244" s="35"/>
      <c r="C244" s="36"/>
      <c r="D244" s="221" t="s">
        <v>207</v>
      </c>
      <c r="E244" s="36"/>
      <c r="F244" s="235" t="s">
        <v>1091</v>
      </c>
      <c r="G244" s="36"/>
      <c r="H244" s="36"/>
      <c r="I244" s="130"/>
      <c r="J244" s="36"/>
      <c r="K244" s="36"/>
      <c r="L244" s="37"/>
      <c r="M244" s="223"/>
      <c r="N244" s="67"/>
      <c r="O244" s="67"/>
      <c r="P244" s="67"/>
      <c r="Q244" s="67"/>
      <c r="R244" s="67"/>
      <c r="S244" s="67"/>
      <c r="T244" s="68"/>
      <c r="AT244" s="17" t="s">
        <v>207</v>
      </c>
      <c r="AU244" s="17" t="s">
        <v>85</v>
      </c>
    </row>
    <row r="245" spans="2:51" s="11" customFormat="1" ht="11.25">
      <c r="B245" s="224"/>
      <c r="C245" s="225"/>
      <c r="D245" s="221" t="s">
        <v>197</v>
      </c>
      <c r="E245" s="226" t="s">
        <v>1</v>
      </c>
      <c r="F245" s="227" t="s">
        <v>1092</v>
      </c>
      <c r="G245" s="225"/>
      <c r="H245" s="228">
        <v>1.8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197</v>
      </c>
      <c r="AU245" s="234" t="s">
        <v>85</v>
      </c>
      <c r="AV245" s="11" t="s">
        <v>85</v>
      </c>
      <c r="AW245" s="11" t="s">
        <v>30</v>
      </c>
      <c r="AX245" s="11" t="s">
        <v>83</v>
      </c>
      <c r="AY245" s="234" t="s">
        <v>171</v>
      </c>
    </row>
    <row r="246" spans="2:65" s="1" customFormat="1" ht="24" customHeight="1">
      <c r="B246" s="35"/>
      <c r="C246" s="209" t="s">
        <v>438</v>
      </c>
      <c r="D246" s="209" t="s">
        <v>172</v>
      </c>
      <c r="E246" s="210" t="s">
        <v>1093</v>
      </c>
      <c r="F246" s="211" t="s">
        <v>1094</v>
      </c>
      <c r="G246" s="212" t="s">
        <v>255</v>
      </c>
      <c r="H246" s="213">
        <v>4.8</v>
      </c>
      <c r="I246" s="214"/>
      <c r="J246" s="215">
        <f>ROUND(I246*H246,2)</f>
        <v>0</v>
      </c>
      <c r="K246" s="211" t="s">
        <v>256</v>
      </c>
      <c r="L246" s="37"/>
      <c r="M246" s="216" t="s">
        <v>1</v>
      </c>
      <c r="N246" s="217" t="s">
        <v>40</v>
      </c>
      <c r="O246" s="67"/>
      <c r="P246" s="218">
        <f>O246*H246</f>
        <v>0</v>
      </c>
      <c r="Q246" s="218">
        <v>0.00632</v>
      </c>
      <c r="R246" s="218">
        <f>Q246*H246</f>
        <v>0.030336</v>
      </c>
      <c r="S246" s="218">
        <v>0</v>
      </c>
      <c r="T246" s="219">
        <f>S246*H246</f>
        <v>0</v>
      </c>
      <c r="AR246" s="220" t="s">
        <v>189</v>
      </c>
      <c r="AT246" s="220" t="s">
        <v>172</v>
      </c>
      <c r="AU246" s="220" t="s">
        <v>85</v>
      </c>
      <c r="AY246" s="17" t="s">
        <v>171</v>
      </c>
      <c r="BE246" s="116">
        <f>IF(N246="základní",J246,0)</f>
        <v>0</v>
      </c>
      <c r="BF246" s="116">
        <f>IF(N246="snížená",J246,0)</f>
        <v>0</v>
      </c>
      <c r="BG246" s="116">
        <f>IF(N246="zákl. přenesená",J246,0)</f>
        <v>0</v>
      </c>
      <c r="BH246" s="116">
        <f>IF(N246="sníž. přenesená",J246,0)</f>
        <v>0</v>
      </c>
      <c r="BI246" s="116">
        <f>IF(N246="nulová",J246,0)</f>
        <v>0</v>
      </c>
      <c r="BJ246" s="17" t="s">
        <v>83</v>
      </c>
      <c r="BK246" s="116">
        <f>ROUND(I246*H246,2)</f>
        <v>0</v>
      </c>
      <c r="BL246" s="17" t="s">
        <v>189</v>
      </c>
      <c r="BM246" s="220" t="s">
        <v>1095</v>
      </c>
    </row>
    <row r="247" spans="2:47" s="1" customFormat="1" ht="29.25">
      <c r="B247" s="35"/>
      <c r="C247" s="36"/>
      <c r="D247" s="221" t="s">
        <v>207</v>
      </c>
      <c r="E247" s="36"/>
      <c r="F247" s="235" t="s">
        <v>1096</v>
      </c>
      <c r="G247" s="36"/>
      <c r="H247" s="36"/>
      <c r="I247" s="130"/>
      <c r="J247" s="36"/>
      <c r="K247" s="36"/>
      <c r="L247" s="37"/>
      <c r="M247" s="223"/>
      <c r="N247" s="67"/>
      <c r="O247" s="67"/>
      <c r="P247" s="67"/>
      <c r="Q247" s="67"/>
      <c r="R247" s="67"/>
      <c r="S247" s="67"/>
      <c r="T247" s="68"/>
      <c r="AT247" s="17" t="s">
        <v>207</v>
      </c>
      <c r="AU247" s="17" t="s">
        <v>85</v>
      </c>
    </row>
    <row r="248" spans="2:51" s="11" customFormat="1" ht="11.25">
      <c r="B248" s="224"/>
      <c r="C248" s="225"/>
      <c r="D248" s="221" t="s">
        <v>197</v>
      </c>
      <c r="E248" s="226" t="s">
        <v>1</v>
      </c>
      <c r="F248" s="227" t="s">
        <v>1097</v>
      </c>
      <c r="G248" s="225"/>
      <c r="H248" s="228">
        <v>4.8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AT248" s="234" t="s">
        <v>197</v>
      </c>
      <c r="AU248" s="234" t="s">
        <v>85</v>
      </c>
      <c r="AV248" s="11" t="s">
        <v>85</v>
      </c>
      <c r="AW248" s="11" t="s">
        <v>30</v>
      </c>
      <c r="AX248" s="11" t="s">
        <v>83</v>
      </c>
      <c r="AY248" s="234" t="s">
        <v>171</v>
      </c>
    </row>
    <row r="249" spans="2:63" s="10" customFormat="1" ht="22.9" customHeight="1">
      <c r="B249" s="195"/>
      <c r="C249" s="196"/>
      <c r="D249" s="197" t="s">
        <v>74</v>
      </c>
      <c r="E249" s="246" t="s">
        <v>170</v>
      </c>
      <c r="F249" s="246" t="s">
        <v>597</v>
      </c>
      <c r="G249" s="196"/>
      <c r="H249" s="196"/>
      <c r="I249" s="199"/>
      <c r="J249" s="247">
        <f>BK249</f>
        <v>0</v>
      </c>
      <c r="K249" s="196"/>
      <c r="L249" s="201"/>
      <c r="M249" s="202"/>
      <c r="N249" s="203"/>
      <c r="O249" s="203"/>
      <c r="P249" s="204">
        <f>SUM(P250:P258)</f>
        <v>0</v>
      </c>
      <c r="Q249" s="203"/>
      <c r="R249" s="204">
        <f>SUM(R250:R258)</f>
        <v>0.13752</v>
      </c>
      <c r="S249" s="203"/>
      <c r="T249" s="205">
        <f>SUM(T250:T258)</f>
        <v>0</v>
      </c>
      <c r="AR249" s="206" t="s">
        <v>83</v>
      </c>
      <c r="AT249" s="207" t="s">
        <v>74</v>
      </c>
      <c r="AU249" s="207" t="s">
        <v>83</v>
      </c>
      <c r="AY249" s="206" t="s">
        <v>171</v>
      </c>
      <c r="BK249" s="208">
        <f>SUM(BK250:BK258)</f>
        <v>0</v>
      </c>
    </row>
    <row r="250" spans="2:65" s="1" customFormat="1" ht="16.5" customHeight="1">
      <c r="B250" s="35"/>
      <c r="C250" s="209" t="s">
        <v>660</v>
      </c>
      <c r="D250" s="209" t="s">
        <v>172</v>
      </c>
      <c r="E250" s="210" t="s">
        <v>603</v>
      </c>
      <c r="F250" s="211" t="s">
        <v>604</v>
      </c>
      <c r="G250" s="212" t="s">
        <v>255</v>
      </c>
      <c r="H250" s="213">
        <v>23.66</v>
      </c>
      <c r="I250" s="214"/>
      <c r="J250" s="215">
        <f>ROUND(I250*H250,2)</f>
        <v>0</v>
      </c>
      <c r="K250" s="211" t="s">
        <v>256</v>
      </c>
      <c r="L250" s="37"/>
      <c r="M250" s="216" t="s">
        <v>1</v>
      </c>
      <c r="N250" s="217" t="s">
        <v>40</v>
      </c>
      <c r="O250" s="67"/>
      <c r="P250" s="218">
        <f>O250*H250</f>
        <v>0</v>
      </c>
      <c r="Q250" s="218">
        <v>0</v>
      </c>
      <c r="R250" s="218">
        <f>Q250*H250</f>
        <v>0</v>
      </c>
      <c r="S250" s="218">
        <v>0</v>
      </c>
      <c r="T250" s="219">
        <f>S250*H250</f>
        <v>0</v>
      </c>
      <c r="AR250" s="220" t="s">
        <v>189</v>
      </c>
      <c r="AT250" s="220" t="s">
        <v>172</v>
      </c>
      <c r="AU250" s="220" t="s">
        <v>85</v>
      </c>
      <c r="AY250" s="17" t="s">
        <v>171</v>
      </c>
      <c r="BE250" s="116">
        <f>IF(N250="základní",J250,0)</f>
        <v>0</v>
      </c>
      <c r="BF250" s="116">
        <f>IF(N250="snížená",J250,0)</f>
        <v>0</v>
      </c>
      <c r="BG250" s="116">
        <f>IF(N250="zákl. přenesená",J250,0)</f>
        <v>0</v>
      </c>
      <c r="BH250" s="116">
        <f>IF(N250="sníž. přenesená",J250,0)</f>
        <v>0</v>
      </c>
      <c r="BI250" s="116">
        <f>IF(N250="nulová",J250,0)</f>
        <v>0</v>
      </c>
      <c r="BJ250" s="17" t="s">
        <v>83</v>
      </c>
      <c r="BK250" s="116">
        <f>ROUND(I250*H250,2)</f>
        <v>0</v>
      </c>
      <c r="BL250" s="17" t="s">
        <v>189</v>
      </c>
      <c r="BM250" s="220" t="s">
        <v>1098</v>
      </c>
    </row>
    <row r="251" spans="2:47" s="1" customFormat="1" ht="19.5">
      <c r="B251" s="35"/>
      <c r="C251" s="36"/>
      <c r="D251" s="221" t="s">
        <v>207</v>
      </c>
      <c r="E251" s="36"/>
      <c r="F251" s="235" t="s">
        <v>606</v>
      </c>
      <c r="G251" s="36"/>
      <c r="H251" s="36"/>
      <c r="I251" s="130"/>
      <c r="J251" s="36"/>
      <c r="K251" s="36"/>
      <c r="L251" s="37"/>
      <c r="M251" s="223"/>
      <c r="N251" s="67"/>
      <c r="O251" s="67"/>
      <c r="P251" s="67"/>
      <c r="Q251" s="67"/>
      <c r="R251" s="67"/>
      <c r="S251" s="67"/>
      <c r="T251" s="68"/>
      <c r="AT251" s="17" t="s">
        <v>207</v>
      </c>
      <c r="AU251" s="17" t="s">
        <v>85</v>
      </c>
    </row>
    <row r="252" spans="2:51" s="11" customFormat="1" ht="11.25">
      <c r="B252" s="224"/>
      <c r="C252" s="225"/>
      <c r="D252" s="221" t="s">
        <v>197</v>
      </c>
      <c r="E252" s="226" t="s">
        <v>1</v>
      </c>
      <c r="F252" s="227" t="s">
        <v>985</v>
      </c>
      <c r="G252" s="225"/>
      <c r="H252" s="228">
        <v>23.66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AT252" s="234" t="s">
        <v>197</v>
      </c>
      <c r="AU252" s="234" t="s">
        <v>85</v>
      </c>
      <c r="AV252" s="11" t="s">
        <v>85</v>
      </c>
      <c r="AW252" s="11" t="s">
        <v>30</v>
      </c>
      <c r="AX252" s="11" t="s">
        <v>83</v>
      </c>
      <c r="AY252" s="234" t="s">
        <v>171</v>
      </c>
    </row>
    <row r="253" spans="2:65" s="1" customFormat="1" ht="16.5" customHeight="1">
      <c r="B253" s="35"/>
      <c r="C253" s="209" t="s">
        <v>666</v>
      </c>
      <c r="D253" s="209" t="s">
        <v>172</v>
      </c>
      <c r="E253" s="210" t="s">
        <v>1099</v>
      </c>
      <c r="F253" s="211" t="s">
        <v>1100</v>
      </c>
      <c r="G253" s="212" t="s">
        <v>255</v>
      </c>
      <c r="H253" s="213">
        <v>30.42</v>
      </c>
      <c r="I253" s="214"/>
      <c r="J253" s="215">
        <f>ROUND(I253*H253,2)</f>
        <v>0</v>
      </c>
      <c r="K253" s="211" t="s">
        <v>256</v>
      </c>
      <c r="L253" s="37"/>
      <c r="M253" s="216" t="s">
        <v>1</v>
      </c>
      <c r="N253" s="217" t="s">
        <v>40</v>
      </c>
      <c r="O253" s="67"/>
      <c r="P253" s="218">
        <f>O253*H253</f>
        <v>0</v>
      </c>
      <c r="Q253" s="218">
        <v>0</v>
      </c>
      <c r="R253" s="218">
        <f>Q253*H253</f>
        <v>0</v>
      </c>
      <c r="S253" s="218">
        <v>0</v>
      </c>
      <c r="T253" s="219">
        <f>S253*H253</f>
        <v>0</v>
      </c>
      <c r="AR253" s="220" t="s">
        <v>189</v>
      </c>
      <c r="AT253" s="220" t="s">
        <v>172</v>
      </c>
      <c r="AU253" s="220" t="s">
        <v>85</v>
      </c>
      <c r="AY253" s="17" t="s">
        <v>171</v>
      </c>
      <c r="BE253" s="116">
        <f>IF(N253="základní",J253,0)</f>
        <v>0</v>
      </c>
      <c r="BF253" s="116">
        <f>IF(N253="snížená",J253,0)</f>
        <v>0</v>
      </c>
      <c r="BG253" s="116">
        <f>IF(N253="zákl. přenesená",J253,0)</f>
        <v>0</v>
      </c>
      <c r="BH253" s="116">
        <f>IF(N253="sníž. přenesená",J253,0)</f>
        <v>0</v>
      </c>
      <c r="BI253" s="116">
        <f>IF(N253="nulová",J253,0)</f>
        <v>0</v>
      </c>
      <c r="BJ253" s="17" t="s">
        <v>83</v>
      </c>
      <c r="BK253" s="116">
        <f>ROUND(I253*H253,2)</f>
        <v>0</v>
      </c>
      <c r="BL253" s="17" t="s">
        <v>189</v>
      </c>
      <c r="BM253" s="220" t="s">
        <v>1101</v>
      </c>
    </row>
    <row r="254" spans="2:47" s="1" customFormat="1" ht="19.5">
      <c r="B254" s="35"/>
      <c r="C254" s="36"/>
      <c r="D254" s="221" t="s">
        <v>207</v>
      </c>
      <c r="E254" s="36"/>
      <c r="F254" s="235" t="s">
        <v>1102</v>
      </c>
      <c r="G254" s="36"/>
      <c r="H254" s="36"/>
      <c r="I254" s="130"/>
      <c r="J254" s="36"/>
      <c r="K254" s="36"/>
      <c r="L254" s="37"/>
      <c r="M254" s="223"/>
      <c r="N254" s="67"/>
      <c r="O254" s="67"/>
      <c r="P254" s="67"/>
      <c r="Q254" s="67"/>
      <c r="R254" s="67"/>
      <c r="S254" s="67"/>
      <c r="T254" s="68"/>
      <c r="AT254" s="17" t="s">
        <v>207</v>
      </c>
      <c r="AU254" s="17" t="s">
        <v>85</v>
      </c>
    </row>
    <row r="255" spans="2:51" s="11" customFormat="1" ht="22.5">
      <c r="B255" s="224"/>
      <c r="C255" s="225"/>
      <c r="D255" s="221" t="s">
        <v>197</v>
      </c>
      <c r="E255" s="226" t="s">
        <v>1</v>
      </c>
      <c r="F255" s="227" t="s">
        <v>965</v>
      </c>
      <c r="G255" s="225"/>
      <c r="H255" s="228">
        <v>30.42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197</v>
      </c>
      <c r="AU255" s="234" t="s">
        <v>85</v>
      </c>
      <c r="AV255" s="11" t="s">
        <v>85</v>
      </c>
      <c r="AW255" s="11" t="s">
        <v>30</v>
      </c>
      <c r="AX255" s="11" t="s">
        <v>83</v>
      </c>
      <c r="AY255" s="234" t="s">
        <v>171</v>
      </c>
    </row>
    <row r="256" spans="2:65" s="1" customFormat="1" ht="16.5" customHeight="1">
      <c r="B256" s="35"/>
      <c r="C256" s="209" t="s">
        <v>674</v>
      </c>
      <c r="D256" s="209" t="s">
        <v>172</v>
      </c>
      <c r="E256" s="210" t="s">
        <v>637</v>
      </c>
      <c r="F256" s="211" t="s">
        <v>638</v>
      </c>
      <c r="G256" s="212" t="s">
        <v>290</v>
      </c>
      <c r="H256" s="213">
        <v>38.2</v>
      </c>
      <c r="I256" s="214"/>
      <c r="J256" s="215">
        <f>ROUND(I256*H256,2)</f>
        <v>0</v>
      </c>
      <c r="K256" s="211" t="s">
        <v>256</v>
      </c>
      <c r="L256" s="37"/>
      <c r="M256" s="216" t="s">
        <v>1</v>
      </c>
      <c r="N256" s="217" t="s">
        <v>40</v>
      </c>
      <c r="O256" s="67"/>
      <c r="P256" s="218">
        <f>O256*H256</f>
        <v>0</v>
      </c>
      <c r="Q256" s="218">
        <v>0.0036</v>
      </c>
      <c r="R256" s="218">
        <f>Q256*H256</f>
        <v>0.13752</v>
      </c>
      <c r="S256" s="218">
        <v>0</v>
      </c>
      <c r="T256" s="219">
        <f>S256*H256</f>
        <v>0</v>
      </c>
      <c r="AR256" s="220" t="s">
        <v>189</v>
      </c>
      <c r="AT256" s="220" t="s">
        <v>172</v>
      </c>
      <c r="AU256" s="220" t="s">
        <v>85</v>
      </c>
      <c r="AY256" s="17" t="s">
        <v>171</v>
      </c>
      <c r="BE256" s="116">
        <f>IF(N256="základní",J256,0)</f>
        <v>0</v>
      </c>
      <c r="BF256" s="116">
        <f>IF(N256="snížená",J256,0)</f>
        <v>0</v>
      </c>
      <c r="BG256" s="116">
        <f>IF(N256="zákl. přenesená",J256,0)</f>
        <v>0</v>
      </c>
      <c r="BH256" s="116">
        <f>IF(N256="sníž. přenesená",J256,0)</f>
        <v>0</v>
      </c>
      <c r="BI256" s="116">
        <f>IF(N256="nulová",J256,0)</f>
        <v>0</v>
      </c>
      <c r="BJ256" s="17" t="s">
        <v>83</v>
      </c>
      <c r="BK256" s="116">
        <f>ROUND(I256*H256,2)</f>
        <v>0</v>
      </c>
      <c r="BL256" s="17" t="s">
        <v>189</v>
      </c>
      <c r="BM256" s="220" t="s">
        <v>1103</v>
      </c>
    </row>
    <row r="257" spans="2:47" s="1" customFormat="1" ht="19.5">
      <c r="B257" s="35"/>
      <c r="C257" s="36"/>
      <c r="D257" s="221" t="s">
        <v>207</v>
      </c>
      <c r="E257" s="36"/>
      <c r="F257" s="235" t="s">
        <v>640</v>
      </c>
      <c r="G257" s="36"/>
      <c r="H257" s="36"/>
      <c r="I257" s="130"/>
      <c r="J257" s="36"/>
      <c r="K257" s="36"/>
      <c r="L257" s="37"/>
      <c r="M257" s="223"/>
      <c r="N257" s="67"/>
      <c r="O257" s="67"/>
      <c r="P257" s="67"/>
      <c r="Q257" s="67"/>
      <c r="R257" s="67"/>
      <c r="S257" s="67"/>
      <c r="T257" s="68"/>
      <c r="AT257" s="17" t="s">
        <v>207</v>
      </c>
      <c r="AU257" s="17" t="s">
        <v>85</v>
      </c>
    </row>
    <row r="258" spans="2:51" s="11" customFormat="1" ht="22.5">
      <c r="B258" s="224"/>
      <c r="C258" s="225"/>
      <c r="D258" s="221" t="s">
        <v>197</v>
      </c>
      <c r="E258" s="226" t="s">
        <v>1</v>
      </c>
      <c r="F258" s="227" t="s">
        <v>970</v>
      </c>
      <c r="G258" s="225"/>
      <c r="H258" s="228">
        <v>38.2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197</v>
      </c>
      <c r="AU258" s="234" t="s">
        <v>85</v>
      </c>
      <c r="AV258" s="11" t="s">
        <v>85</v>
      </c>
      <c r="AW258" s="11" t="s">
        <v>30</v>
      </c>
      <c r="AX258" s="11" t="s">
        <v>83</v>
      </c>
      <c r="AY258" s="234" t="s">
        <v>171</v>
      </c>
    </row>
    <row r="259" spans="2:63" s="10" customFormat="1" ht="22.9" customHeight="1">
      <c r="B259" s="195"/>
      <c r="C259" s="196"/>
      <c r="D259" s="197" t="s">
        <v>74</v>
      </c>
      <c r="E259" s="246" t="s">
        <v>209</v>
      </c>
      <c r="F259" s="246" t="s">
        <v>643</v>
      </c>
      <c r="G259" s="196"/>
      <c r="H259" s="196"/>
      <c r="I259" s="199"/>
      <c r="J259" s="247">
        <f>BK259</f>
        <v>0</v>
      </c>
      <c r="K259" s="196"/>
      <c r="L259" s="201"/>
      <c r="M259" s="202"/>
      <c r="N259" s="203"/>
      <c r="O259" s="203"/>
      <c r="P259" s="204">
        <f>SUM(P260:P309)</f>
        <v>0</v>
      </c>
      <c r="Q259" s="203"/>
      <c r="R259" s="204">
        <f>SUM(R260:R309)</f>
        <v>6.065742</v>
      </c>
      <c r="S259" s="203"/>
      <c r="T259" s="205">
        <f>SUM(T260:T309)</f>
        <v>0</v>
      </c>
      <c r="AR259" s="206" t="s">
        <v>83</v>
      </c>
      <c r="AT259" s="207" t="s">
        <v>74</v>
      </c>
      <c r="AU259" s="207" t="s">
        <v>83</v>
      </c>
      <c r="AY259" s="206" t="s">
        <v>171</v>
      </c>
      <c r="BK259" s="208">
        <f>SUM(BK260:BK309)</f>
        <v>0</v>
      </c>
    </row>
    <row r="260" spans="2:65" s="1" customFormat="1" ht="24" customHeight="1">
      <c r="B260" s="35"/>
      <c r="C260" s="209" t="s">
        <v>681</v>
      </c>
      <c r="D260" s="209" t="s">
        <v>172</v>
      </c>
      <c r="E260" s="210" t="s">
        <v>1104</v>
      </c>
      <c r="F260" s="211" t="s">
        <v>1105</v>
      </c>
      <c r="G260" s="212" t="s">
        <v>290</v>
      </c>
      <c r="H260" s="213">
        <v>50.8</v>
      </c>
      <c r="I260" s="214"/>
      <c r="J260" s="215">
        <f>ROUND(I260*H260,2)</f>
        <v>0</v>
      </c>
      <c r="K260" s="211" t="s">
        <v>256</v>
      </c>
      <c r="L260" s="37"/>
      <c r="M260" s="216" t="s">
        <v>1</v>
      </c>
      <c r="N260" s="217" t="s">
        <v>40</v>
      </c>
      <c r="O260" s="67"/>
      <c r="P260" s="218">
        <f>O260*H260</f>
        <v>0</v>
      </c>
      <c r="Q260" s="218">
        <v>1E-05</v>
      </c>
      <c r="R260" s="218">
        <f>Q260*H260</f>
        <v>0.000508</v>
      </c>
      <c r="S260" s="218">
        <v>0</v>
      </c>
      <c r="T260" s="219">
        <f>S260*H260</f>
        <v>0</v>
      </c>
      <c r="AR260" s="220" t="s">
        <v>189</v>
      </c>
      <c r="AT260" s="220" t="s">
        <v>172</v>
      </c>
      <c r="AU260" s="220" t="s">
        <v>85</v>
      </c>
      <c r="AY260" s="17" t="s">
        <v>171</v>
      </c>
      <c r="BE260" s="116">
        <f>IF(N260="základní",J260,0)</f>
        <v>0</v>
      </c>
      <c r="BF260" s="116">
        <f>IF(N260="snížená",J260,0)</f>
        <v>0</v>
      </c>
      <c r="BG260" s="116">
        <f>IF(N260="zákl. přenesená",J260,0)</f>
        <v>0</v>
      </c>
      <c r="BH260" s="116">
        <f>IF(N260="sníž. přenesená",J260,0)</f>
        <v>0</v>
      </c>
      <c r="BI260" s="116">
        <f>IF(N260="nulová",J260,0)</f>
        <v>0</v>
      </c>
      <c r="BJ260" s="17" t="s">
        <v>83</v>
      </c>
      <c r="BK260" s="116">
        <f>ROUND(I260*H260,2)</f>
        <v>0</v>
      </c>
      <c r="BL260" s="17" t="s">
        <v>189</v>
      </c>
      <c r="BM260" s="220" t="s">
        <v>1106</v>
      </c>
    </row>
    <row r="261" spans="2:47" s="1" customFormat="1" ht="19.5">
      <c r="B261" s="35"/>
      <c r="C261" s="36"/>
      <c r="D261" s="221" t="s">
        <v>207</v>
      </c>
      <c r="E261" s="36"/>
      <c r="F261" s="235" t="s">
        <v>1107</v>
      </c>
      <c r="G261" s="36"/>
      <c r="H261" s="36"/>
      <c r="I261" s="130"/>
      <c r="J261" s="36"/>
      <c r="K261" s="36"/>
      <c r="L261" s="37"/>
      <c r="M261" s="223"/>
      <c r="N261" s="67"/>
      <c r="O261" s="67"/>
      <c r="P261" s="67"/>
      <c r="Q261" s="67"/>
      <c r="R261" s="67"/>
      <c r="S261" s="67"/>
      <c r="T261" s="68"/>
      <c r="AT261" s="17" t="s">
        <v>207</v>
      </c>
      <c r="AU261" s="17" t="s">
        <v>85</v>
      </c>
    </row>
    <row r="262" spans="2:51" s="11" customFormat="1" ht="11.25">
      <c r="B262" s="224"/>
      <c r="C262" s="225"/>
      <c r="D262" s="221" t="s">
        <v>197</v>
      </c>
      <c r="E262" s="226" t="s">
        <v>1</v>
      </c>
      <c r="F262" s="227" t="s">
        <v>1108</v>
      </c>
      <c r="G262" s="225"/>
      <c r="H262" s="228">
        <v>50.8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197</v>
      </c>
      <c r="AU262" s="234" t="s">
        <v>85</v>
      </c>
      <c r="AV262" s="11" t="s">
        <v>85</v>
      </c>
      <c r="AW262" s="11" t="s">
        <v>30</v>
      </c>
      <c r="AX262" s="11" t="s">
        <v>83</v>
      </c>
      <c r="AY262" s="234" t="s">
        <v>171</v>
      </c>
    </row>
    <row r="263" spans="2:65" s="1" customFormat="1" ht="24" customHeight="1">
      <c r="B263" s="35"/>
      <c r="C263" s="265" t="s">
        <v>685</v>
      </c>
      <c r="D263" s="265" t="s">
        <v>548</v>
      </c>
      <c r="E263" s="266" t="s">
        <v>1109</v>
      </c>
      <c r="F263" s="267" t="s">
        <v>1110</v>
      </c>
      <c r="G263" s="268" t="s">
        <v>290</v>
      </c>
      <c r="H263" s="269">
        <v>50.8</v>
      </c>
      <c r="I263" s="270"/>
      <c r="J263" s="271">
        <f>ROUND(I263*H263,2)</f>
        <v>0</v>
      </c>
      <c r="K263" s="267" t="s">
        <v>256</v>
      </c>
      <c r="L263" s="272"/>
      <c r="M263" s="273" t="s">
        <v>1</v>
      </c>
      <c r="N263" s="274" t="s">
        <v>40</v>
      </c>
      <c r="O263" s="67"/>
      <c r="P263" s="218">
        <f>O263*H263</f>
        <v>0</v>
      </c>
      <c r="Q263" s="218">
        <v>0.0022</v>
      </c>
      <c r="R263" s="218">
        <f>Q263*H263</f>
        <v>0.11176</v>
      </c>
      <c r="S263" s="218">
        <v>0</v>
      </c>
      <c r="T263" s="219">
        <f>S263*H263</f>
        <v>0</v>
      </c>
      <c r="AR263" s="220" t="s">
        <v>209</v>
      </c>
      <c r="AT263" s="220" t="s">
        <v>548</v>
      </c>
      <c r="AU263" s="220" t="s">
        <v>85</v>
      </c>
      <c r="AY263" s="17" t="s">
        <v>171</v>
      </c>
      <c r="BE263" s="116">
        <f>IF(N263="základní",J263,0)</f>
        <v>0</v>
      </c>
      <c r="BF263" s="116">
        <f>IF(N263="snížená",J263,0)</f>
        <v>0</v>
      </c>
      <c r="BG263" s="116">
        <f>IF(N263="zákl. přenesená",J263,0)</f>
        <v>0</v>
      </c>
      <c r="BH263" s="116">
        <f>IF(N263="sníž. přenesená",J263,0)</f>
        <v>0</v>
      </c>
      <c r="BI263" s="116">
        <f>IF(N263="nulová",J263,0)</f>
        <v>0</v>
      </c>
      <c r="BJ263" s="17" t="s">
        <v>83</v>
      </c>
      <c r="BK263" s="116">
        <f>ROUND(I263*H263,2)</f>
        <v>0</v>
      </c>
      <c r="BL263" s="17" t="s">
        <v>189</v>
      </c>
      <c r="BM263" s="220" t="s">
        <v>1111</v>
      </c>
    </row>
    <row r="264" spans="2:47" s="1" customFormat="1" ht="11.25">
      <c r="B264" s="35"/>
      <c r="C264" s="36"/>
      <c r="D264" s="221" t="s">
        <v>207</v>
      </c>
      <c r="E264" s="36"/>
      <c r="F264" s="235" t="s">
        <v>1112</v>
      </c>
      <c r="G264" s="36"/>
      <c r="H264" s="36"/>
      <c r="I264" s="130"/>
      <c r="J264" s="36"/>
      <c r="K264" s="36"/>
      <c r="L264" s="37"/>
      <c r="M264" s="223"/>
      <c r="N264" s="67"/>
      <c r="O264" s="67"/>
      <c r="P264" s="67"/>
      <c r="Q264" s="67"/>
      <c r="R264" s="67"/>
      <c r="S264" s="67"/>
      <c r="T264" s="68"/>
      <c r="AT264" s="17" t="s">
        <v>207</v>
      </c>
      <c r="AU264" s="17" t="s">
        <v>85</v>
      </c>
    </row>
    <row r="265" spans="2:65" s="1" customFormat="1" ht="24" customHeight="1">
      <c r="B265" s="35"/>
      <c r="C265" s="209" t="s">
        <v>1113</v>
      </c>
      <c r="D265" s="209" t="s">
        <v>172</v>
      </c>
      <c r="E265" s="210" t="s">
        <v>1114</v>
      </c>
      <c r="F265" s="211" t="s">
        <v>1115</v>
      </c>
      <c r="G265" s="212" t="s">
        <v>290</v>
      </c>
      <c r="H265" s="213">
        <v>137.1</v>
      </c>
      <c r="I265" s="214"/>
      <c r="J265" s="215">
        <f>ROUND(I265*H265,2)</f>
        <v>0</v>
      </c>
      <c r="K265" s="211" t="s">
        <v>256</v>
      </c>
      <c r="L265" s="37"/>
      <c r="M265" s="216" t="s">
        <v>1</v>
      </c>
      <c r="N265" s="217" t="s">
        <v>40</v>
      </c>
      <c r="O265" s="67"/>
      <c r="P265" s="218">
        <f>O265*H265</f>
        <v>0</v>
      </c>
      <c r="Q265" s="218">
        <v>2E-05</v>
      </c>
      <c r="R265" s="218">
        <f>Q265*H265</f>
        <v>0.002742</v>
      </c>
      <c r="S265" s="218">
        <v>0</v>
      </c>
      <c r="T265" s="219">
        <f>S265*H265</f>
        <v>0</v>
      </c>
      <c r="AR265" s="220" t="s">
        <v>189</v>
      </c>
      <c r="AT265" s="220" t="s">
        <v>172</v>
      </c>
      <c r="AU265" s="220" t="s">
        <v>85</v>
      </c>
      <c r="AY265" s="17" t="s">
        <v>171</v>
      </c>
      <c r="BE265" s="116">
        <f>IF(N265="základní",J265,0)</f>
        <v>0</v>
      </c>
      <c r="BF265" s="116">
        <f>IF(N265="snížená",J265,0)</f>
        <v>0</v>
      </c>
      <c r="BG265" s="116">
        <f>IF(N265="zákl. přenesená",J265,0)</f>
        <v>0</v>
      </c>
      <c r="BH265" s="116">
        <f>IF(N265="sníž. přenesená",J265,0)</f>
        <v>0</v>
      </c>
      <c r="BI265" s="116">
        <f>IF(N265="nulová",J265,0)</f>
        <v>0</v>
      </c>
      <c r="BJ265" s="17" t="s">
        <v>83</v>
      </c>
      <c r="BK265" s="116">
        <f>ROUND(I265*H265,2)</f>
        <v>0</v>
      </c>
      <c r="BL265" s="17" t="s">
        <v>189</v>
      </c>
      <c r="BM265" s="220" t="s">
        <v>1116</v>
      </c>
    </row>
    <row r="266" spans="2:47" s="1" customFormat="1" ht="19.5">
      <c r="B266" s="35"/>
      <c r="C266" s="36"/>
      <c r="D266" s="221" t="s">
        <v>207</v>
      </c>
      <c r="E266" s="36"/>
      <c r="F266" s="235" t="s">
        <v>1117</v>
      </c>
      <c r="G266" s="36"/>
      <c r="H266" s="36"/>
      <c r="I266" s="130"/>
      <c r="J266" s="36"/>
      <c r="K266" s="36"/>
      <c r="L266" s="37"/>
      <c r="M266" s="223"/>
      <c r="N266" s="67"/>
      <c r="O266" s="67"/>
      <c r="P266" s="67"/>
      <c r="Q266" s="67"/>
      <c r="R266" s="67"/>
      <c r="S266" s="67"/>
      <c r="T266" s="68"/>
      <c r="AT266" s="17" t="s">
        <v>207</v>
      </c>
      <c r="AU266" s="17" t="s">
        <v>85</v>
      </c>
    </row>
    <row r="267" spans="2:51" s="11" customFormat="1" ht="11.25">
      <c r="B267" s="224"/>
      <c r="C267" s="225"/>
      <c r="D267" s="221" t="s">
        <v>197</v>
      </c>
      <c r="E267" s="226" t="s">
        <v>1</v>
      </c>
      <c r="F267" s="227" t="s">
        <v>1118</v>
      </c>
      <c r="G267" s="225"/>
      <c r="H267" s="228">
        <v>137.1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AT267" s="234" t="s">
        <v>197</v>
      </c>
      <c r="AU267" s="234" t="s">
        <v>85</v>
      </c>
      <c r="AV267" s="11" t="s">
        <v>85</v>
      </c>
      <c r="AW267" s="11" t="s">
        <v>30</v>
      </c>
      <c r="AX267" s="11" t="s">
        <v>83</v>
      </c>
      <c r="AY267" s="234" t="s">
        <v>171</v>
      </c>
    </row>
    <row r="268" spans="2:65" s="1" customFormat="1" ht="24" customHeight="1">
      <c r="B268" s="35"/>
      <c r="C268" s="265" t="s">
        <v>1119</v>
      </c>
      <c r="D268" s="265" t="s">
        <v>548</v>
      </c>
      <c r="E268" s="266" t="s">
        <v>1120</v>
      </c>
      <c r="F268" s="267" t="s">
        <v>1121</v>
      </c>
      <c r="G268" s="268" t="s">
        <v>290</v>
      </c>
      <c r="H268" s="269">
        <v>137.1</v>
      </c>
      <c r="I268" s="270"/>
      <c r="J268" s="271">
        <f>ROUND(I268*H268,2)</f>
        <v>0</v>
      </c>
      <c r="K268" s="267" t="s">
        <v>256</v>
      </c>
      <c r="L268" s="272"/>
      <c r="M268" s="273" t="s">
        <v>1</v>
      </c>
      <c r="N268" s="274" t="s">
        <v>40</v>
      </c>
      <c r="O268" s="67"/>
      <c r="P268" s="218">
        <f>O268*H268</f>
        <v>0</v>
      </c>
      <c r="Q268" s="218">
        <v>0.00512</v>
      </c>
      <c r="R268" s="218">
        <f>Q268*H268</f>
        <v>0.701952</v>
      </c>
      <c r="S268" s="218">
        <v>0</v>
      </c>
      <c r="T268" s="219">
        <f>S268*H268</f>
        <v>0</v>
      </c>
      <c r="AR268" s="220" t="s">
        <v>209</v>
      </c>
      <c r="AT268" s="220" t="s">
        <v>548</v>
      </c>
      <c r="AU268" s="220" t="s">
        <v>85</v>
      </c>
      <c r="AY268" s="17" t="s">
        <v>171</v>
      </c>
      <c r="BE268" s="116">
        <f>IF(N268="základní",J268,0)</f>
        <v>0</v>
      </c>
      <c r="BF268" s="116">
        <f>IF(N268="snížená",J268,0)</f>
        <v>0</v>
      </c>
      <c r="BG268" s="116">
        <f>IF(N268="zákl. přenesená",J268,0)</f>
        <v>0</v>
      </c>
      <c r="BH268" s="116">
        <f>IF(N268="sníž. přenesená",J268,0)</f>
        <v>0</v>
      </c>
      <c r="BI268" s="116">
        <f>IF(N268="nulová",J268,0)</f>
        <v>0</v>
      </c>
      <c r="BJ268" s="17" t="s">
        <v>83</v>
      </c>
      <c r="BK268" s="116">
        <f>ROUND(I268*H268,2)</f>
        <v>0</v>
      </c>
      <c r="BL268" s="17" t="s">
        <v>189</v>
      </c>
      <c r="BM268" s="220" t="s">
        <v>1122</v>
      </c>
    </row>
    <row r="269" spans="2:47" s="1" customFormat="1" ht="11.25">
      <c r="B269" s="35"/>
      <c r="C269" s="36"/>
      <c r="D269" s="221" t="s">
        <v>207</v>
      </c>
      <c r="E269" s="36"/>
      <c r="F269" s="235" t="s">
        <v>1123</v>
      </c>
      <c r="G269" s="36"/>
      <c r="H269" s="36"/>
      <c r="I269" s="130"/>
      <c r="J269" s="36"/>
      <c r="K269" s="36"/>
      <c r="L269" s="37"/>
      <c r="M269" s="223"/>
      <c r="N269" s="67"/>
      <c r="O269" s="67"/>
      <c r="P269" s="67"/>
      <c r="Q269" s="67"/>
      <c r="R269" s="67"/>
      <c r="S269" s="67"/>
      <c r="T269" s="68"/>
      <c r="AT269" s="17" t="s">
        <v>207</v>
      </c>
      <c r="AU269" s="17" t="s">
        <v>85</v>
      </c>
    </row>
    <row r="270" spans="2:65" s="1" customFormat="1" ht="24" customHeight="1">
      <c r="B270" s="35"/>
      <c r="C270" s="209" t="s">
        <v>1124</v>
      </c>
      <c r="D270" s="209" t="s">
        <v>172</v>
      </c>
      <c r="E270" s="210" t="s">
        <v>1125</v>
      </c>
      <c r="F270" s="211" t="s">
        <v>1126</v>
      </c>
      <c r="G270" s="212" t="s">
        <v>290</v>
      </c>
      <c r="H270" s="213">
        <v>102</v>
      </c>
      <c r="I270" s="214"/>
      <c r="J270" s="215">
        <f>ROUND(I270*H270,2)</f>
        <v>0</v>
      </c>
      <c r="K270" s="211" t="s">
        <v>256</v>
      </c>
      <c r="L270" s="37"/>
      <c r="M270" s="216" t="s">
        <v>1</v>
      </c>
      <c r="N270" s="217" t="s">
        <v>40</v>
      </c>
      <c r="O270" s="67"/>
      <c r="P270" s="218">
        <f>O270*H270</f>
        <v>0</v>
      </c>
      <c r="Q270" s="218">
        <v>3E-05</v>
      </c>
      <c r="R270" s="218">
        <f>Q270*H270</f>
        <v>0.0030600000000000002</v>
      </c>
      <c r="S270" s="218">
        <v>0</v>
      </c>
      <c r="T270" s="219">
        <f>S270*H270</f>
        <v>0</v>
      </c>
      <c r="AR270" s="220" t="s">
        <v>189</v>
      </c>
      <c r="AT270" s="220" t="s">
        <v>172</v>
      </c>
      <c r="AU270" s="220" t="s">
        <v>85</v>
      </c>
      <c r="AY270" s="17" t="s">
        <v>171</v>
      </c>
      <c r="BE270" s="116">
        <f>IF(N270="základní",J270,0)</f>
        <v>0</v>
      </c>
      <c r="BF270" s="116">
        <f>IF(N270="snížená",J270,0)</f>
        <v>0</v>
      </c>
      <c r="BG270" s="116">
        <f>IF(N270="zákl. přenesená",J270,0)</f>
        <v>0</v>
      </c>
      <c r="BH270" s="116">
        <f>IF(N270="sníž. přenesená",J270,0)</f>
        <v>0</v>
      </c>
      <c r="BI270" s="116">
        <f>IF(N270="nulová",J270,0)</f>
        <v>0</v>
      </c>
      <c r="BJ270" s="17" t="s">
        <v>83</v>
      </c>
      <c r="BK270" s="116">
        <f>ROUND(I270*H270,2)</f>
        <v>0</v>
      </c>
      <c r="BL270" s="17" t="s">
        <v>189</v>
      </c>
      <c r="BM270" s="220" t="s">
        <v>1127</v>
      </c>
    </row>
    <row r="271" spans="2:47" s="1" customFormat="1" ht="19.5">
      <c r="B271" s="35"/>
      <c r="C271" s="36"/>
      <c r="D271" s="221" t="s">
        <v>207</v>
      </c>
      <c r="E271" s="36"/>
      <c r="F271" s="235" t="s">
        <v>1128</v>
      </c>
      <c r="G271" s="36"/>
      <c r="H271" s="36"/>
      <c r="I271" s="130"/>
      <c r="J271" s="36"/>
      <c r="K271" s="36"/>
      <c r="L271" s="37"/>
      <c r="M271" s="223"/>
      <c r="N271" s="67"/>
      <c r="O271" s="67"/>
      <c r="P271" s="67"/>
      <c r="Q271" s="67"/>
      <c r="R271" s="67"/>
      <c r="S271" s="67"/>
      <c r="T271" s="68"/>
      <c r="AT271" s="17" t="s">
        <v>207</v>
      </c>
      <c r="AU271" s="17" t="s">
        <v>85</v>
      </c>
    </row>
    <row r="272" spans="2:51" s="11" customFormat="1" ht="11.25">
      <c r="B272" s="224"/>
      <c r="C272" s="225"/>
      <c r="D272" s="221" t="s">
        <v>197</v>
      </c>
      <c r="E272" s="226" t="s">
        <v>1</v>
      </c>
      <c r="F272" s="227" t="s">
        <v>1129</v>
      </c>
      <c r="G272" s="225"/>
      <c r="H272" s="228">
        <v>99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AT272" s="234" t="s">
        <v>197</v>
      </c>
      <c r="AU272" s="234" t="s">
        <v>85</v>
      </c>
      <c r="AV272" s="11" t="s">
        <v>85</v>
      </c>
      <c r="AW272" s="11" t="s">
        <v>30</v>
      </c>
      <c r="AX272" s="11" t="s">
        <v>75</v>
      </c>
      <c r="AY272" s="234" t="s">
        <v>171</v>
      </c>
    </row>
    <row r="273" spans="2:51" s="11" customFormat="1" ht="11.25">
      <c r="B273" s="224"/>
      <c r="C273" s="225"/>
      <c r="D273" s="221" t="s">
        <v>197</v>
      </c>
      <c r="E273" s="226" t="s">
        <v>1</v>
      </c>
      <c r="F273" s="227" t="s">
        <v>1130</v>
      </c>
      <c r="G273" s="225"/>
      <c r="H273" s="228">
        <v>3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AT273" s="234" t="s">
        <v>197</v>
      </c>
      <c r="AU273" s="234" t="s">
        <v>85</v>
      </c>
      <c r="AV273" s="11" t="s">
        <v>85</v>
      </c>
      <c r="AW273" s="11" t="s">
        <v>30</v>
      </c>
      <c r="AX273" s="11" t="s">
        <v>75</v>
      </c>
      <c r="AY273" s="234" t="s">
        <v>171</v>
      </c>
    </row>
    <row r="274" spans="2:51" s="13" customFormat="1" ht="11.25">
      <c r="B274" s="248"/>
      <c r="C274" s="249"/>
      <c r="D274" s="221" t="s">
        <v>197</v>
      </c>
      <c r="E274" s="250" t="s">
        <v>1</v>
      </c>
      <c r="F274" s="251" t="s">
        <v>267</v>
      </c>
      <c r="G274" s="249"/>
      <c r="H274" s="252">
        <v>102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197</v>
      </c>
      <c r="AU274" s="258" t="s">
        <v>85</v>
      </c>
      <c r="AV274" s="13" t="s">
        <v>189</v>
      </c>
      <c r="AW274" s="13" t="s">
        <v>30</v>
      </c>
      <c r="AX274" s="13" t="s">
        <v>83</v>
      </c>
      <c r="AY274" s="258" t="s">
        <v>171</v>
      </c>
    </row>
    <row r="275" spans="2:65" s="1" customFormat="1" ht="24" customHeight="1">
      <c r="B275" s="35"/>
      <c r="C275" s="265" t="s">
        <v>1131</v>
      </c>
      <c r="D275" s="265" t="s">
        <v>548</v>
      </c>
      <c r="E275" s="266" t="s">
        <v>1132</v>
      </c>
      <c r="F275" s="267" t="s">
        <v>1133</v>
      </c>
      <c r="G275" s="268" t="s">
        <v>290</v>
      </c>
      <c r="H275" s="269">
        <v>102</v>
      </c>
      <c r="I275" s="270"/>
      <c r="J275" s="271">
        <f>ROUND(I275*H275,2)</f>
        <v>0</v>
      </c>
      <c r="K275" s="267" t="s">
        <v>256</v>
      </c>
      <c r="L275" s="272"/>
      <c r="M275" s="273" t="s">
        <v>1</v>
      </c>
      <c r="N275" s="274" t="s">
        <v>40</v>
      </c>
      <c r="O275" s="67"/>
      <c r="P275" s="218">
        <f>O275*H275</f>
        <v>0</v>
      </c>
      <c r="Q275" s="218">
        <v>0.01972</v>
      </c>
      <c r="R275" s="218">
        <f>Q275*H275</f>
        <v>2.0114400000000003</v>
      </c>
      <c r="S275" s="218">
        <v>0</v>
      </c>
      <c r="T275" s="219">
        <f>S275*H275</f>
        <v>0</v>
      </c>
      <c r="AR275" s="220" t="s">
        <v>209</v>
      </c>
      <c r="AT275" s="220" t="s">
        <v>548</v>
      </c>
      <c r="AU275" s="220" t="s">
        <v>85</v>
      </c>
      <c r="AY275" s="17" t="s">
        <v>171</v>
      </c>
      <c r="BE275" s="116">
        <f>IF(N275="základní",J275,0)</f>
        <v>0</v>
      </c>
      <c r="BF275" s="116">
        <f>IF(N275="snížená",J275,0)</f>
        <v>0</v>
      </c>
      <c r="BG275" s="116">
        <f>IF(N275="zákl. přenesená",J275,0)</f>
        <v>0</v>
      </c>
      <c r="BH275" s="116">
        <f>IF(N275="sníž. přenesená",J275,0)</f>
        <v>0</v>
      </c>
      <c r="BI275" s="116">
        <f>IF(N275="nulová",J275,0)</f>
        <v>0</v>
      </c>
      <c r="BJ275" s="17" t="s">
        <v>83</v>
      </c>
      <c r="BK275" s="116">
        <f>ROUND(I275*H275,2)</f>
        <v>0</v>
      </c>
      <c r="BL275" s="17" t="s">
        <v>189</v>
      </c>
      <c r="BM275" s="220" t="s">
        <v>1134</v>
      </c>
    </row>
    <row r="276" spans="2:47" s="1" customFormat="1" ht="11.25">
      <c r="B276" s="35"/>
      <c r="C276" s="36"/>
      <c r="D276" s="221" t="s">
        <v>207</v>
      </c>
      <c r="E276" s="36"/>
      <c r="F276" s="235" t="s">
        <v>1135</v>
      </c>
      <c r="G276" s="36"/>
      <c r="H276" s="36"/>
      <c r="I276" s="130"/>
      <c r="J276" s="36"/>
      <c r="K276" s="36"/>
      <c r="L276" s="37"/>
      <c r="M276" s="223"/>
      <c r="N276" s="67"/>
      <c r="O276" s="67"/>
      <c r="P276" s="67"/>
      <c r="Q276" s="67"/>
      <c r="R276" s="67"/>
      <c r="S276" s="67"/>
      <c r="T276" s="68"/>
      <c r="AT276" s="17" t="s">
        <v>207</v>
      </c>
      <c r="AU276" s="17" t="s">
        <v>85</v>
      </c>
    </row>
    <row r="277" spans="2:65" s="1" customFormat="1" ht="24" customHeight="1">
      <c r="B277" s="35"/>
      <c r="C277" s="209" t="s">
        <v>1136</v>
      </c>
      <c r="D277" s="209" t="s">
        <v>172</v>
      </c>
      <c r="E277" s="210" t="s">
        <v>1137</v>
      </c>
      <c r="F277" s="211" t="s">
        <v>1138</v>
      </c>
      <c r="G277" s="212" t="s">
        <v>355</v>
      </c>
      <c r="H277" s="213">
        <v>6</v>
      </c>
      <c r="I277" s="214"/>
      <c r="J277" s="215">
        <f>ROUND(I277*H277,2)</f>
        <v>0</v>
      </c>
      <c r="K277" s="211" t="s">
        <v>256</v>
      </c>
      <c r="L277" s="37"/>
      <c r="M277" s="216" t="s">
        <v>1</v>
      </c>
      <c r="N277" s="217" t="s">
        <v>40</v>
      </c>
      <c r="O277" s="67"/>
      <c r="P277" s="218">
        <f>O277*H277</f>
        <v>0</v>
      </c>
      <c r="Q277" s="218">
        <v>2E-05</v>
      </c>
      <c r="R277" s="218">
        <f>Q277*H277</f>
        <v>0.00012000000000000002</v>
      </c>
      <c r="S277" s="218">
        <v>0</v>
      </c>
      <c r="T277" s="219">
        <f>S277*H277</f>
        <v>0</v>
      </c>
      <c r="AR277" s="220" t="s">
        <v>189</v>
      </c>
      <c r="AT277" s="220" t="s">
        <v>172</v>
      </c>
      <c r="AU277" s="220" t="s">
        <v>85</v>
      </c>
      <c r="AY277" s="17" t="s">
        <v>171</v>
      </c>
      <c r="BE277" s="116">
        <f>IF(N277="základní",J277,0)</f>
        <v>0</v>
      </c>
      <c r="BF277" s="116">
        <f>IF(N277="snížená",J277,0)</f>
        <v>0</v>
      </c>
      <c r="BG277" s="116">
        <f>IF(N277="zákl. přenesená",J277,0)</f>
        <v>0</v>
      </c>
      <c r="BH277" s="116">
        <f>IF(N277="sníž. přenesená",J277,0)</f>
        <v>0</v>
      </c>
      <c r="BI277" s="116">
        <f>IF(N277="nulová",J277,0)</f>
        <v>0</v>
      </c>
      <c r="BJ277" s="17" t="s">
        <v>83</v>
      </c>
      <c r="BK277" s="116">
        <f>ROUND(I277*H277,2)</f>
        <v>0</v>
      </c>
      <c r="BL277" s="17" t="s">
        <v>189</v>
      </c>
      <c r="BM277" s="220" t="s">
        <v>1139</v>
      </c>
    </row>
    <row r="278" spans="2:47" s="1" customFormat="1" ht="19.5">
      <c r="B278" s="35"/>
      <c r="C278" s="36"/>
      <c r="D278" s="221" t="s">
        <v>207</v>
      </c>
      <c r="E278" s="36"/>
      <c r="F278" s="235" t="s">
        <v>1140</v>
      </c>
      <c r="G278" s="36"/>
      <c r="H278" s="36"/>
      <c r="I278" s="130"/>
      <c r="J278" s="36"/>
      <c r="K278" s="36"/>
      <c r="L278" s="37"/>
      <c r="M278" s="223"/>
      <c r="N278" s="67"/>
      <c r="O278" s="67"/>
      <c r="P278" s="67"/>
      <c r="Q278" s="67"/>
      <c r="R278" s="67"/>
      <c r="S278" s="67"/>
      <c r="T278" s="68"/>
      <c r="AT278" s="17" t="s">
        <v>207</v>
      </c>
      <c r="AU278" s="17" t="s">
        <v>85</v>
      </c>
    </row>
    <row r="279" spans="2:65" s="1" customFormat="1" ht="16.5" customHeight="1">
      <c r="B279" s="35"/>
      <c r="C279" s="265" t="s">
        <v>1141</v>
      </c>
      <c r="D279" s="265" t="s">
        <v>548</v>
      </c>
      <c r="E279" s="266" t="s">
        <v>1142</v>
      </c>
      <c r="F279" s="267" t="s">
        <v>1143</v>
      </c>
      <c r="G279" s="268" t="s">
        <v>355</v>
      </c>
      <c r="H279" s="269">
        <v>6</v>
      </c>
      <c r="I279" s="270"/>
      <c r="J279" s="271">
        <f>ROUND(I279*H279,2)</f>
        <v>0</v>
      </c>
      <c r="K279" s="267" t="s">
        <v>1</v>
      </c>
      <c r="L279" s="272"/>
      <c r="M279" s="273" t="s">
        <v>1</v>
      </c>
      <c r="N279" s="274" t="s">
        <v>40</v>
      </c>
      <c r="O279" s="67"/>
      <c r="P279" s="218">
        <f>O279*H279</f>
        <v>0</v>
      </c>
      <c r="Q279" s="218">
        <v>0.00718</v>
      </c>
      <c r="R279" s="218">
        <f>Q279*H279</f>
        <v>0.04308</v>
      </c>
      <c r="S279" s="218">
        <v>0</v>
      </c>
      <c r="T279" s="219">
        <f>S279*H279</f>
        <v>0</v>
      </c>
      <c r="AR279" s="220" t="s">
        <v>209</v>
      </c>
      <c r="AT279" s="220" t="s">
        <v>548</v>
      </c>
      <c r="AU279" s="220" t="s">
        <v>85</v>
      </c>
      <c r="AY279" s="17" t="s">
        <v>171</v>
      </c>
      <c r="BE279" s="116">
        <f>IF(N279="základní",J279,0)</f>
        <v>0</v>
      </c>
      <c r="BF279" s="116">
        <f>IF(N279="snížená",J279,0)</f>
        <v>0</v>
      </c>
      <c r="BG279" s="116">
        <f>IF(N279="zákl. přenesená",J279,0)</f>
        <v>0</v>
      </c>
      <c r="BH279" s="116">
        <f>IF(N279="sníž. přenesená",J279,0)</f>
        <v>0</v>
      </c>
      <c r="BI279" s="116">
        <f>IF(N279="nulová",J279,0)</f>
        <v>0</v>
      </c>
      <c r="BJ279" s="17" t="s">
        <v>83</v>
      </c>
      <c r="BK279" s="116">
        <f>ROUND(I279*H279,2)</f>
        <v>0</v>
      </c>
      <c r="BL279" s="17" t="s">
        <v>189</v>
      </c>
      <c r="BM279" s="220" t="s">
        <v>1144</v>
      </c>
    </row>
    <row r="280" spans="2:47" s="1" customFormat="1" ht="11.25">
      <c r="B280" s="35"/>
      <c r="C280" s="36"/>
      <c r="D280" s="221" t="s">
        <v>207</v>
      </c>
      <c r="E280" s="36"/>
      <c r="F280" s="235" t="s">
        <v>1145</v>
      </c>
      <c r="G280" s="36"/>
      <c r="H280" s="36"/>
      <c r="I280" s="130"/>
      <c r="J280" s="36"/>
      <c r="K280" s="36"/>
      <c r="L280" s="37"/>
      <c r="M280" s="223"/>
      <c r="N280" s="67"/>
      <c r="O280" s="67"/>
      <c r="P280" s="67"/>
      <c r="Q280" s="67"/>
      <c r="R280" s="67"/>
      <c r="S280" s="67"/>
      <c r="T280" s="68"/>
      <c r="AT280" s="17" t="s">
        <v>207</v>
      </c>
      <c r="AU280" s="17" t="s">
        <v>85</v>
      </c>
    </row>
    <row r="281" spans="2:65" s="1" customFormat="1" ht="24" customHeight="1">
      <c r="B281" s="35"/>
      <c r="C281" s="209" t="s">
        <v>1146</v>
      </c>
      <c r="D281" s="209" t="s">
        <v>172</v>
      </c>
      <c r="E281" s="210" t="s">
        <v>1147</v>
      </c>
      <c r="F281" s="211" t="s">
        <v>1148</v>
      </c>
      <c r="G281" s="212" t="s">
        <v>355</v>
      </c>
      <c r="H281" s="213">
        <v>5</v>
      </c>
      <c r="I281" s="214"/>
      <c r="J281" s="215">
        <f>ROUND(I281*H281,2)</f>
        <v>0</v>
      </c>
      <c r="K281" s="211" t="s">
        <v>256</v>
      </c>
      <c r="L281" s="37"/>
      <c r="M281" s="216" t="s">
        <v>1</v>
      </c>
      <c r="N281" s="217" t="s">
        <v>40</v>
      </c>
      <c r="O281" s="67"/>
      <c r="P281" s="218">
        <f>O281*H281</f>
        <v>0</v>
      </c>
      <c r="Q281" s="218">
        <v>5E-05</v>
      </c>
      <c r="R281" s="218">
        <f>Q281*H281</f>
        <v>0.00025</v>
      </c>
      <c r="S281" s="218">
        <v>0</v>
      </c>
      <c r="T281" s="219">
        <f>S281*H281</f>
        <v>0</v>
      </c>
      <c r="AR281" s="220" t="s">
        <v>189</v>
      </c>
      <c r="AT281" s="220" t="s">
        <v>172</v>
      </c>
      <c r="AU281" s="220" t="s">
        <v>85</v>
      </c>
      <c r="AY281" s="17" t="s">
        <v>171</v>
      </c>
      <c r="BE281" s="116">
        <f>IF(N281="základní",J281,0)</f>
        <v>0</v>
      </c>
      <c r="BF281" s="116">
        <f>IF(N281="snížená",J281,0)</f>
        <v>0</v>
      </c>
      <c r="BG281" s="116">
        <f>IF(N281="zákl. přenesená",J281,0)</f>
        <v>0</v>
      </c>
      <c r="BH281" s="116">
        <f>IF(N281="sníž. přenesená",J281,0)</f>
        <v>0</v>
      </c>
      <c r="BI281" s="116">
        <f>IF(N281="nulová",J281,0)</f>
        <v>0</v>
      </c>
      <c r="BJ281" s="17" t="s">
        <v>83</v>
      </c>
      <c r="BK281" s="116">
        <f>ROUND(I281*H281,2)</f>
        <v>0</v>
      </c>
      <c r="BL281" s="17" t="s">
        <v>189</v>
      </c>
      <c r="BM281" s="220" t="s">
        <v>1149</v>
      </c>
    </row>
    <row r="282" spans="2:47" s="1" customFormat="1" ht="19.5">
      <c r="B282" s="35"/>
      <c r="C282" s="36"/>
      <c r="D282" s="221" t="s">
        <v>207</v>
      </c>
      <c r="E282" s="36"/>
      <c r="F282" s="235" t="s">
        <v>1150</v>
      </c>
      <c r="G282" s="36"/>
      <c r="H282" s="36"/>
      <c r="I282" s="130"/>
      <c r="J282" s="36"/>
      <c r="K282" s="36"/>
      <c r="L282" s="37"/>
      <c r="M282" s="223"/>
      <c r="N282" s="67"/>
      <c r="O282" s="67"/>
      <c r="P282" s="67"/>
      <c r="Q282" s="67"/>
      <c r="R282" s="67"/>
      <c r="S282" s="67"/>
      <c r="T282" s="68"/>
      <c r="AT282" s="17" t="s">
        <v>207</v>
      </c>
      <c r="AU282" s="17" t="s">
        <v>85</v>
      </c>
    </row>
    <row r="283" spans="2:65" s="1" customFormat="1" ht="16.5" customHeight="1">
      <c r="B283" s="35"/>
      <c r="C283" s="265" t="s">
        <v>1151</v>
      </c>
      <c r="D283" s="265" t="s">
        <v>548</v>
      </c>
      <c r="E283" s="266" t="s">
        <v>1152</v>
      </c>
      <c r="F283" s="267" t="s">
        <v>1145</v>
      </c>
      <c r="G283" s="268" t="s">
        <v>355</v>
      </c>
      <c r="H283" s="269">
        <v>5</v>
      </c>
      <c r="I283" s="270"/>
      <c r="J283" s="271">
        <f>ROUND(I283*H283,2)</f>
        <v>0</v>
      </c>
      <c r="K283" s="267" t="s">
        <v>1</v>
      </c>
      <c r="L283" s="272"/>
      <c r="M283" s="273" t="s">
        <v>1</v>
      </c>
      <c r="N283" s="274" t="s">
        <v>40</v>
      </c>
      <c r="O283" s="67"/>
      <c r="P283" s="218">
        <f>O283*H283</f>
        <v>0</v>
      </c>
      <c r="Q283" s="218">
        <v>0.0222</v>
      </c>
      <c r="R283" s="218">
        <f>Q283*H283</f>
        <v>0.111</v>
      </c>
      <c r="S283" s="218">
        <v>0</v>
      </c>
      <c r="T283" s="219">
        <f>S283*H283</f>
        <v>0</v>
      </c>
      <c r="AR283" s="220" t="s">
        <v>209</v>
      </c>
      <c r="AT283" s="220" t="s">
        <v>548</v>
      </c>
      <c r="AU283" s="220" t="s">
        <v>85</v>
      </c>
      <c r="AY283" s="17" t="s">
        <v>171</v>
      </c>
      <c r="BE283" s="116">
        <f>IF(N283="základní",J283,0)</f>
        <v>0</v>
      </c>
      <c r="BF283" s="116">
        <f>IF(N283="snížená",J283,0)</f>
        <v>0</v>
      </c>
      <c r="BG283" s="116">
        <f>IF(N283="zákl. přenesená",J283,0)</f>
        <v>0</v>
      </c>
      <c r="BH283" s="116">
        <f>IF(N283="sníž. přenesená",J283,0)</f>
        <v>0</v>
      </c>
      <c r="BI283" s="116">
        <f>IF(N283="nulová",J283,0)</f>
        <v>0</v>
      </c>
      <c r="BJ283" s="17" t="s">
        <v>83</v>
      </c>
      <c r="BK283" s="116">
        <f>ROUND(I283*H283,2)</f>
        <v>0</v>
      </c>
      <c r="BL283" s="17" t="s">
        <v>189</v>
      </c>
      <c r="BM283" s="220" t="s">
        <v>1153</v>
      </c>
    </row>
    <row r="284" spans="2:47" s="1" customFormat="1" ht="11.25">
      <c r="B284" s="35"/>
      <c r="C284" s="36"/>
      <c r="D284" s="221" t="s">
        <v>207</v>
      </c>
      <c r="E284" s="36"/>
      <c r="F284" s="235" t="s">
        <v>1145</v>
      </c>
      <c r="G284" s="36"/>
      <c r="H284" s="36"/>
      <c r="I284" s="130"/>
      <c r="J284" s="36"/>
      <c r="K284" s="36"/>
      <c r="L284" s="37"/>
      <c r="M284" s="223"/>
      <c r="N284" s="67"/>
      <c r="O284" s="67"/>
      <c r="P284" s="67"/>
      <c r="Q284" s="67"/>
      <c r="R284" s="67"/>
      <c r="S284" s="67"/>
      <c r="T284" s="68"/>
      <c r="AT284" s="17" t="s">
        <v>207</v>
      </c>
      <c r="AU284" s="17" t="s">
        <v>85</v>
      </c>
    </row>
    <row r="285" spans="2:65" s="1" customFormat="1" ht="16.5" customHeight="1">
      <c r="B285" s="35"/>
      <c r="C285" s="209" t="s">
        <v>1154</v>
      </c>
      <c r="D285" s="209" t="s">
        <v>172</v>
      </c>
      <c r="E285" s="210" t="s">
        <v>1155</v>
      </c>
      <c r="F285" s="211" t="s">
        <v>1156</v>
      </c>
      <c r="G285" s="212" t="s">
        <v>355</v>
      </c>
      <c r="H285" s="213">
        <v>14</v>
      </c>
      <c r="I285" s="214"/>
      <c r="J285" s="215">
        <f>ROUND(I285*H285,2)</f>
        <v>0</v>
      </c>
      <c r="K285" s="211" t="s">
        <v>1</v>
      </c>
      <c r="L285" s="37"/>
      <c r="M285" s="216" t="s">
        <v>1</v>
      </c>
      <c r="N285" s="217" t="s">
        <v>40</v>
      </c>
      <c r="O285" s="67"/>
      <c r="P285" s="218">
        <f>O285*H285</f>
        <v>0</v>
      </c>
      <c r="Q285" s="218">
        <v>0</v>
      </c>
      <c r="R285" s="218">
        <f>Q285*H285</f>
        <v>0</v>
      </c>
      <c r="S285" s="218">
        <v>0</v>
      </c>
      <c r="T285" s="219">
        <f>S285*H285</f>
        <v>0</v>
      </c>
      <c r="AR285" s="220" t="s">
        <v>189</v>
      </c>
      <c r="AT285" s="220" t="s">
        <v>172</v>
      </c>
      <c r="AU285" s="220" t="s">
        <v>85</v>
      </c>
      <c r="AY285" s="17" t="s">
        <v>171</v>
      </c>
      <c r="BE285" s="116">
        <f>IF(N285="základní",J285,0)</f>
        <v>0</v>
      </c>
      <c r="BF285" s="116">
        <f>IF(N285="snížená",J285,0)</f>
        <v>0</v>
      </c>
      <c r="BG285" s="116">
        <f>IF(N285="zákl. přenesená",J285,0)</f>
        <v>0</v>
      </c>
      <c r="BH285" s="116">
        <f>IF(N285="sníž. přenesená",J285,0)</f>
        <v>0</v>
      </c>
      <c r="BI285" s="116">
        <f>IF(N285="nulová",J285,0)</f>
        <v>0</v>
      </c>
      <c r="BJ285" s="17" t="s">
        <v>83</v>
      </c>
      <c r="BK285" s="116">
        <f>ROUND(I285*H285,2)</f>
        <v>0</v>
      </c>
      <c r="BL285" s="17" t="s">
        <v>189</v>
      </c>
      <c r="BM285" s="220" t="s">
        <v>1157</v>
      </c>
    </row>
    <row r="286" spans="2:47" s="1" customFormat="1" ht="29.25">
      <c r="B286" s="35"/>
      <c r="C286" s="36"/>
      <c r="D286" s="221" t="s">
        <v>207</v>
      </c>
      <c r="E286" s="36"/>
      <c r="F286" s="235" t="s">
        <v>1158</v>
      </c>
      <c r="G286" s="36"/>
      <c r="H286" s="36"/>
      <c r="I286" s="130"/>
      <c r="J286" s="36"/>
      <c r="K286" s="36"/>
      <c r="L286" s="37"/>
      <c r="M286" s="223"/>
      <c r="N286" s="67"/>
      <c r="O286" s="67"/>
      <c r="P286" s="67"/>
      <c r="Q286" s="67"/>
      <c r="R286" s="67"/>
      <c r="S286" s="67"/>
      <c r="T286" s="68"/>
      <c r="AT286" s="17" t="s">
        <v>207</v>
      </c>
      <c r="AU286" s="17" t="s">
        <v>85</v>
      </c>
    </row>
    <row r="287" spans="2:65" s="1" customFormat="1" ht="16.5" customHeight="1">
      <c r="B287" s="35"/>
      <c r="C287" s="265" t="s">
        <v>868</v>
      </c>
      <c r="D287" s="265" t="s">
        <v>548</v>
      </c>
      <c r="E287" s="266" t="s">
        <v>1159</v>
      </c>
      <c r="F287" s="267" t="s">
        <v>1160</v>
      </c>
      <c r="G287" s="268" t="s">
        <v>355</v>
      </c>
      <c r="H287" s="269">
        <v>14</v>
      </c>
      <c r="I287" s="270"/>
      <c r="J287" s="271">
        <f>ROUND(I287*H287,2)</f>
        <v>0</v>
      </c>
      <c r="K287" s="267" t="s">
        <v>1</v>
      </c>
      <c r="L287" s="272"/>
      <c r="M287" s="273" t="s">
        <v>1</v>
      </c>
      <c r="N287" s="274" t="s">
        <v>40</v>
      </c>
      <c r="O287" s="67"/>
      <c r="P287" s="218">
        <f>O287*H287</f>
        <v>0</v>
      </c>
      <c r="Q287" s="218">
        <v>0.00074</v>
      </c>
      <c r="R287" s="218">
        <f>Q287*H287</f>
        <v>0.01036</v>
      </c>
      <c r="S287" s="218">
        <v>0</v>
      </c>
      <c r="T287" s="219">
        <f>S287*H287</f>
        <v>0</v>
      </c>
      <c r="AR287" s="220" t="s">
        <v>209</v>
      </c>
      <c r="AT287" s="220" t="s">
        <v>548</v>
      </c>
      <c r="AU287" s="220" t="s">
        <v>85</v>
      </c>
      <c r="AY287" s="17" t="s">
        <v>171</v>
      </c>
      <c r="BE287" s="116">
        <f>IF(N287="základní",J287,0)</f>
        <v>0</v>
      </c>
      <c r="BF287" s="116">
        <f>IF(N287="snížená",J287,0)</f>
        <v>0</v>
      </c>
      <c r="BG287" s="116">
        <f>IF(N287="zákl. přenesená",J287,0)</f>
        <v>0</v>
      </c>
      <c r="BH287" s="116">
        <f>IF(N287="sníž. přenesená",J287,0)</f>
        <v>0</v>
      </c>
      <c r="BI287" s="116">
        <f>IF(N287="nulová",J287,0)</f>
        <v>0</v>
      </c>
      <c r="BJ287" s="17" t="s">
        <v>83</v>
      </c>
      <c r="BK287" s="116">
        <f>ROUND(I287*H287,2)</f>
        <v>0</v>
      </c>
      <c r="BL287" s="17" t="s">
        <v>189</v>
      </c>
      <c r="BM287" s="220" t="s">
        <v>1161</v>
      </c>
    </row>
    <row r="288" spans="2:47" s="1" customFormat="1" ht="11.25">
      <c r="B288" s="35"/>
      <c r="C288" s="36"/>
      <c r="D288" s="221" t="s">
        <v>207</v>
      </c>
      <c r="E288" s="36"/>
      <c r="F288" s="235" t="s">
        <v>1162</v>
      </c>
      <c r="G288" s="36"/>
      <c r="H288" s="36"/>
      <c r="I288" s="130"/>
      <c r="J288" s="36"/>
      <c r="K288" s="36"/>
      <c r="L288" s="37"/>
      <c r="M288" s="223"/>
      <c r="N288" s="67"/>
      <c r="O288" s="67"/>
      <c r="P288" s="67"/>
      <c r="Q288" s="67"/>
      <c r="R288" s="67"/>
      <c r="S288" s="67"/>
      <c r="T288" s="68"/>
      <c r="AT288" s="17" t="s">
        <v>207</v>
      </c>
      <c r="AU288" s="17" t="s">
        <v>85</v>
      </c>
    </row>
    <row r="289" spans="2:47" s="1" customFormat="1" ht="29.25">
      <c r="B289" s="35"/>
      <c r="C289" s="36"/>
      <c r="D289" s="221" t="s">
        <v>178</v>
      </c>
      <c r="E289" s="36"/>
      <c r="F289" s="222" t="s">
        <v>1163</v>
      </c>
      <c r="G289" s="36"/>
      <c r="H289" s="36"/>
      <c r="I289" s="130"/>
      <c r="J289" s="36"/>
      <c r="K289" s="36"/>
      <c r="L289" s="37"/>
      <c r="M289" s="223"/>
      <c r="N289" s="67"/>
      <c r="O289" s="67"/>
      <c r="P289" s="67"/>
      <c r="Q289" s="67"/>
      <c r="R289" s="67"/>
      <c r="S289" s="67"/>
      <c r="T289" s="68"/>
      <c r="AT289" s="17" t="s">
        <v>178</v>
      </c>
      <c r="AU289" s="17" t="s">
        <v>85</v>
      </c>
    </row>
    <row r="290" spans="2:65" s="1" customFormat="1" ht="16.5" customHeight="1">
      <c r="B290" s="35"/>
      <c r="C290" s="209" t="s">
        <v>1164</v>
      </c>
      <c r="D290" s="209" t="s">
        <v>172</v>
      </c>
      <c r="E290" s="210" t="s">
        <v>1165</v>
      </c>
      <c r="F290" s="211" t="s">
        <v>1166</v>
      </c>
      <c r="G290" s="212" t="s">
        <v>355</v>
      </c>
      <c r="H290" s="213">
        <v>1</v>
      </c>
      <c r="I290" s="214"/>
      <c r="J290" s="215">
        <f>ROUND(I290*H290,2)</f>
        <v>0</v>
      </c>
      <c r="K290" s="211" t="s">
        <v>1</v>
      </c>
      <c r="L290" s="37"/>
      <c r="M290" s="216" t="s">
        <v>1</v>
      </c>
      <c r="N290" s="217" t="s">
        <v>40</v>
      </c>
      <c r="O290" s="67"/>
      <c r="P290" s="218">
        <f>O290*H290</f>
        <v>0</v>
      </c>
      <c r="Q290" s="218">
        <v>2E-05</v>
      </c>
      <c r="R290" s="218">
        <f>Q290*H290</f>
        <v>2E-05</v>
      </c>
      <c r="S290" s="218">
        <v>0</v>
      </c>
      <c r="T290" s="219">
        <f>S290*H290</f>
        <v>0</v>
      </c>
      <c r="AR290" s="220" t="s">
        <v>189</v>
      </c>
      <c r="AT290" s="220" t="s">
        <v>172</v>
      </c>
      <c r="AU290" s="220" t="s">
        <v>85</v>
      </c>
      <c r="AY290" s="17" t="s">
        <v>171</v>
      </c>
      <c r="BE290" s="116">
        <f>IF(N290="základní",J290,0)</f>
        <v>0</v>
      </c>
      <c r="BF290" s="116">
        <f>IF(N290="snížená",J290,0)</f>
        <v>0</v>
      </c>
      <c r="BG290" s="116">
        <f>IF(N290="zákl. přenesená",J290,0)</f>
        <v>0</v>
      </c>
      <c r="BH290" s="116">
        <f>IF(N290="sníž. přenesená",J290,0)</f>
        <v>0</v>
      </c>
      <c r="BI290" s="116">
        <f>IF(N290="nulová",J290,0)</f>
        <v>0</v>
      </c>
      <c r="BJ290" s="17" t="s">
        <v>83</v>
      </c>
      <c r="BK290" s="116">
        <f>ROUND(I290*H290,2)</f>
        <v>0</v>
      </c>
      <c r="BL290" s="17" t="s">
        <v>189</v>
      </c>
      <c r="BM290" s="220" t="s">
        <v>1167</v>
      </c>
    </row>
    <row r="291" spans="2:47" s="1" customFormat="1" ht="19.5">
      <c r="B291" s="35"/>
      <c r="C291" s="36"/>
      <c r="D291" s="221" t="s">
        <v>207</v>
      </c>
      <c r="E291" s="36"/>
      <c r="F291" s="235" t="s">
        <v>1168</v>
      </c>
      <c r="G291" s="36"/>
      <c r="H291" s="36"/>
      <c r="I291" s="130"/>
      <c r="J291" s="36"/>
      <c r="K291" s="36"/>
      <c r="L291" s="37"/>
      <c r="M291" s="223"/>
      <c r="N291" s="67"/>
      <c r="O291" s="67"/>
      <c r="P291" s="67"/>
      <c r="Q291" s="67"/>
      <c r="R291" s="67"/>
      <c r="S291" s="67"/>
      <c r="T291" s="68"/>
      <c r="AT291" s="17" t="s">
        <v>207</v>
      </c>
      <c r="AU291" s="17" t="s">
        <v>85</v>
      </c>
    </row>
    <row r="292" spans="2:65" s="1" customFormat="1" ht="16.5" customHeight="1">
      <c r="B292" s="35"/>
      <c r="C292" s="265" t="s">
        <v>1169</v>
      </c>
      <c r="D292" s="265" t="s">
        <v>548</v>
      </c>
      <c r="E292" s="266" t="s">
        <v>1170</v>
      </c>
      <c r="F292" s="267" t="s">
        <v>1171</v>
      </c>
      <c r="G292" s="268" t="s">
        <v>355</v>
      </c>
      <c r="H292" s="269">
        <v>1</v>
      </c>
      <c r="I292" s="270"/>
      <c r="J292" s="271">
        <f>ROUND(I292*H292,2)</f>
        <v>0</v>
      </c>
      <c r="K292" s="267" t="s">
        <v>1</v>
      </c>
      <c r="L292" s="272"/>
      <c r="M292" s="273" t="s">
        <v>1</v>
      </c>
      <c r="N292" s="274" t="s">
        <v>40</v>
      </c>
      <c r="O292" s="67"/>
      <c r="P292" s="218">
        <f>O292*H292</f>
        <v>0</v>
      </c>
      <c r="Q292" s="218">
        <v>0.0264</v>
      </c>
      <c r="R292" s="218">
        <f>Q292*H292</f>
        <v>0.0264</v>
      </c>
      <c r="S292" s="218">
        <v>0</v>
      </c>
      <c r="T292" s="219">
        <f>S292*H292</f>
        <v>0</v>
      </c>
      <c r="AR292" s="220" t="s">
        <v>209</v>
      </c>
      <c r="AT292" s="220" t="s">
        <v>548</v>
      </c>
      <c r="AU292" s="220" t="s">
        <v>85</v>
      </c>
      <c r="AY292" s="17" t="s">
        <v>171</v>
      </c>
      <c r="BE292" s="116">
        <f>IF(N292="základní",J292,0)</f>
        <v>0</v>
      </c>
      <c r="BF292" s="116">
        <f>IF(N292="snížená",J292,0)</f>
        <v>0</v>
      </c>
      <c r="BG292" s="116">
        <f>IF(N292="zákl. přenesená",J292,0)</f>
        <v>0</v>
      </c>
      <c r="BH292" s="116">
        <f>IF(N292="sníž. přenesená",J292,0)</f>
        <v>0</v>
      </c>
      <c r="BI292" s="116">
        <f>IF(N292="nulová",J292,0)</f>
        <v>0</v>
      </c>
      <c r="BJ292" s="17" t="s">
        <v>83</v>
      </c>
      <c r="BK292" s="116">
        <f>ROUND(I292*H292,2)</f>
        <v>0</v>
      </c>
      <c r="BL292" s="17" t="s">
        <v>189</v>
      </c>
      <c r="BM292" s="220" t="s">
        <v>1172</v>
      </c>
    </row>
    <row r="293" spans="2:47" s="1" customFormat="1" ht="11.25">
      <c r="B293" s="35"/>
      <c r="C293" s="36"/>
      <c r="D293" s="221" t="s">
        <v>207</v>
      </c>
      <c r="E293" s="36"/>
      <c r="F293" s="235" t="s">
        <v>1171</v>
      </c>
      <c r="G293" s="36"/>
      <c r="H293" s="36"/>
      <c r="I293" s="130"/>
      <c r="J293" s="36"/>
      <c r="K293" s="36"/>
      <c r="L293" s="37"/>
      <c r="M293" s="223"/>
      <c r="N293" s="67"/>
      <c r="O293" s="67"/>
      <c r="P293" s="67"/>
      <c r="Q293" s="67"/>
      <c r="R293" s="67"/>
      <c r="S293" s="67"/>
      <c r="T293" s="68"/>
      <c r="AT293" s="17" t="s">
        <v>207</v>
      </c>
      <c r="AU293" s="17" t="s">
        <v>85</v>
      </c>
    </row>
    <row r="294" spans="2:65" s="1" customFormat="1" ht="16.5" customHeight="1">
      <c r="B294" s="35"/>
      <c r="C294" s="209" t="s">
        <v>1173</v>
      </c>
      <c r="D294" s="209" t="s">
        <v>172</v>
      </c>
      <c r="E294" s="210" t="s">
        <v>1174</v>
      </c>
      <c r="F294" s="211" t="s">
        <v>1175</v>
      </c>
      <c r="G294" s="212" t="s">
        <v>355</v>
      </c>
      <c r="H294" s="213">
        <v>8</v>
      </c>
      <c r="I294" s="214"/>
      <c r="J294" s="215">
        <f>ROUND(I294*H294,2)</f>
        <v>0</v>
      </c>
      <c r="K294" s="211" t="s">
        <v>1</v>
      </c>
      <c r="L294" s="37"/>
      <c r="M294" s="216" t="s">
        <v>1</v>
      </c>
      <c r="N294" s="217" t="s">
        <v>40</v>
      </c>
      <c r="O294" s="67"/>
      <c r="P294" s="218">
        <f>O294*H294</f>
        <v>0</v>
      </c>
      <c r="Q294" s="218">
        <v>0.38</v>
      </c>
      <c r="R294" s="218">
        <f>Q294*H294</f>
        <v>3.04</v>
      </c>
      <c r="S294" s="218">
        <v>0</v>
      </c>
      <c r="T294" s="219">
        <f>S294*H294</f>
        <v>0</v>
      </c>
      <c r="AR294" s="220" t="s">
        <v>189</v>
      </c>
      <c r="AT294" s="220" t="s">
        <v>172</v>
      </c>
      <c r="AU294" s="220" t="s">
        <v>85</v>
      </c>
      <c r="AY294" s="17" t="s">
        <v>171</v>
      </c>
      <c r="BE294" s="116">
        <f>IF(N294="základní",J294,0)</f>
        <v>0</v>
      </c>
      <c r="BF294" s="116">
        <f>IF(N294="snížená",J294,0)</f>
        <v>0</v>
      </c>
      <c r="BG294" s="116">
        <f>IF(N294="zákl. přenesená",J294,0)</f>
        <v>0</v>
      </c>
      <c r="BH294" s="116">
        <f>IF(N294="sníž. přenesená",J294,0)</f>
        <v>0</v>
      </c>
      <c r="BI294" s="116">
        <f>IF(N294="nulová",J294,0)</f>
        <v>0</v>
      </c>
      <c r="BJ294" s="17" t="s">
        <v>83</v>
      </c>
      <c r="BK294" s="116">
        <f>ROUND(I294*H294,2)</f>
        <v>0</v>
      </c>
      <c r="BL294" s="17" t="s">
        <v>189</v>
      </c>
      <c r="BM294" s="220" t="s">
        <v>1176</v>
      </c>
    </row>
    <row r="295" spans="2:47" s="1" customFormat="1" ht="11.25">
      <c r="B295" s="35"/>
      <c r="C295" s="36"/>
      <c r="D295" s="221" t="s">
        <v>207</v>
      </c>
      <c r="E295" s="36"/>
      <c r="F295" s="235" t="s">
        <v>1175</v>
      </c>
      <c r="G295" s="36"/>
      <c r="H295" s="36"/>
      <c r="I295" s="130"/>
      <c r="J295" s="36"/>
      <c r="K295" s="36"/>
      <c r="L295" s="37"/>
      <c r="M295" s="223"/>
      <c r="N295" s="67"/>
      <c r="O295" s="67"/>
      <c r="P295" s="67"/>
      <c r="Q295" s="67"/>
      <c r="R295" s="67"/>
      <c r="S295" s="67"/>
      <c r="T295" s="68"/>
      <c r="AT295" s="17" t="s">
        <v>207</v>
      </c>
      <c r="AU295" s="17" t="s">
        <v>85</v>
      </c>
    </row>
    <row r="296" spans="2:47" s="1" customFormat="1" ht="156">
      <c r="B296" s="35"/>
      <c r="C296" s="36"/>
      <c r="D296" s="221" t="s">
        <v>178</v>
      </c>
      <c r="E296" s="36"/>
      <c r="F296" s="222" t="s">
        <v>1177</v>
      </c>
      <c r="G296" s="36"/>
      <c r="H296" s="36"/>
      <c r="I296" s="130"/>
      <c r="J296" s="36"/>
      <c r="K296" s="36"/>
      <c r="L296" s="37"/>
      <c r="M296" s="223"/>
      <c r="N296" s="67"/>
      <c r="O296" s="67"/>
      <c r="P296" s="67"/>
      <c r="Q296" s="67"/>
      <c r="R296" s="67"/>
      <c r="S296" s="67"/>
      <c r="T296" s="68"/>
      <c r="AT296" s="17" t="s">
        <v>178</v>
      </c>
      <c r="AU296" s="17" t="s">
        <v>85</v>
      </c>
    </row>
    <row r="297" spans="2:51" s="11" customFormat="1" ht="11.25">
      <c r="B297" s="224"/>
      <c r="C297" s="225"/>
      <c r="D297" s="221" t="s">
        <v>197</v>
      </c>
      <c r="E297" s="226" t="s">
        <v>1</v>
      </c>
      <c r="F297" s="227" t="s">
        <v>1178</v>
      </c>
      <c r="G297" s="225"/>
      <c r="H297" s="228">
        <v>8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AT297" s="234" t="s">
        <v>197</v>
      </c>
      <c r="AU297" s="234" t="s">
        <v>85</v>
      </c>
      <c r="AV297" s="11" t="s">
        <v>85</v>
      </c>
      <c r="AW297" s="11" t="s">
        <v>30</v>
      </c>
      <c r="AX297" s="11" t="s">
        <v>83</v>
      </c>
      <c r="AY297" s="234" t="s">
        <v>171</v>
      </c>
    </row>
    <row r="298" spans="2:65" s="1" customFormat="1" ht="16.5" customHeight="1">
      <c r="B298" s="35"/>
      <c r="C298" s="209" t="s">
        <v>1179</v>
      </c>
      <c r="D298" s="209" t="s">
        <v>172</v>
      </c>
      <c r="E298" s="210" t="s">
        <v>1180</v>
      </c>
      <c r="F298" s="211" t="s">
        <v>1181</v>
      </c>
      <c r="G298" s="212" t="s">
        <v>355</v>
      </c>
      <c r="H298" s="213">
        <v>1</v>
      </c>
      <c r="I298" s="214"/>
      <c r="J298" s="215">
        <f>ROUND(I298*H298,2)</f>
        <v>0</v>
      </c>
      <c r="K298" s="211" t="s">
        <v>1</v>
      </c>
      <c r="L298" s="37"/>
      <c r="M298" s="216" t="s">
        <v>1</v>
      </c>
      <c r="N298" s="217" t="s">
        <v>40</v>
      </c>
      <c r="O298" s="67"/>
      <c r="P298" s="218">
        <f>O298*H298</f>
        <v>0</v>
      </c>
      <c r="Q298" s="218">
        <v>0</v>
      </c>
      <c r="R298" s="218">
        <f>Q298*H298</f>
        <v>0</v>
      </c>
      <c r="S298" s="218">
        <v>0</v>
      </c>
      <c r="T298" s="219">
        <f>S298*H298</f>
        <v>0</v>
      </c>
      <c r="AR298" s="220" t="s">
        <v>189</v>
      </c>
      <c r="AT298" s="220" t="s">
        <v>172</v>
      </c>
      <c r="AU298" s="220" t="s">
        <v>85</v>
      </c>
      <c r="AY298" s="17" t="s">
        <v>171</v>
      </c>
      <c r="BE298" s="116">
        <f>IF(N298="základní",J298,0)</f>
        <v>0</v>
      </c>
      <c r="BF298" s="116">
        <f>IF(N298="snížená",J298,0)</f>
        <v>0</v>
      </c>
      <c r="BG298" s="116">
        <f>IF(N298="zákl. přenesená",J298,0)</f>
        <v>0</v>
      </c>
      <c r="BH298" s="116">
        <f>IF(N298="sníž. přenesená",J298,0)</f>
        <v>0</v>
      </c>
      <c r="BI298" s="116">
        <f>IF(N298="nulová",J298,0)</f>
        <v>0</v>
      </c>
      <c r="BJ298" s="17" t="s">
        <v>83</v>
      </c>
      <c r="BK298" s="116">
        <f>ROUND(I298*H298,2)</f>
        <v>0</v>
      </c>
      <c r="BL298" s="17" t="s">
        <v>189</v>
      </c>
      <c r="BM298" s="220" t="s">
        <v>1182</v>
      </c>
    </row>
    <row r="299" spans="2:47" s="1" customFormat="1" ht="11.25">
      <c r="B299" s="35"/>
      <c r="C299" s="36"/>
      <c r="D299" s="221" t="s">
        <v>207</v>
      </c>
      <c r="E299" s="36"/>
      <c r="F299" s="235" t="s">
        <v>1175</v>
      </c>
      <c r="G299" s="36"/>
      <c r="H299" s="36"/>
      <c r="I299" s="130"/>
      <c r="J299" s="36"/>
      <c r="K299" s="36"/>
      <c r="L299" s="37"/>
      <c r="M299" s="223"/>
      <c r="N299" s="67"/>
      <c r="O299" s="67"/>
      <c r="P299" s="67"/>
      <c r="Q299" s="67"/>
      <c r="R299" s="67"/>
      <c r="S299" s="67"/>
      <c r="T299" s="68"/>
      <c r="AT299" s="17" t="s">
        <v>207</v>
      </c>
      <c r="AU299" s="17" t="s">
        <v>85</v>
      </c>
    </row>
    <row r="300" spans="2:47" s="1" customFormat="1" ht="39">
      <c r="B300" s="35"/>
      <c r="C300" s="36"/>
      <c r="D300" s="221" t="s">
        <v>178</v>
      </c>
      <c r="E300" s="36"/>
      <c r="F300" s="222" t="s">
        <v>1183</v>
      </c>
      <c r="G300" s="36"/>
      <c r="H300" s="36"/>
      <c r="I300" s="130"/>
      <c r="J300" s="36"/>
      <c r="K300" s="36"/>
      <c r="L300" s="37"/>
      <c r="M300" s="223"/>
      <c r="N300" s="67"/>
      <c r="O300" s="67"/>
      <c r="P300" s="67"/>
      <c r="Q300" s="67"/>
      <c r="R300" s="67"/>
      <c r="S300" s="67"/>
      <c r="T300" s="68"/>
      <c r="AT300" s="17" t="s">
        <v>178</v>
      </c>
      <c r="AU300" s="17" t="s">
        <v>85</v>
      </c>
    </row>
    <row r="301" spans="2:65" s="1" customFormat="1" ht="16.5" customHeight="1">
      <c r="B301" s="35"/>
      <c r="C301" s="209" t="s">
        <v>1184</v>
      </c>
      <c r="D301" s="209" t="s">
        <v>172</v>
      </c>
      <c r="E301" s="210" t="s">
        <v>1185</v>
      </c>
      <c r="F301" s="211" t="s">
        <v>1186</v>
      </c>
      <c r="G301" s="212" t="s">
        <v>290</v>
      </c>
      <c r="H301" s="213">
        <v>236.1</v>
      </c>
      <c r="I301" s="214"/>
      <c r="J301" s="215">
        <f>ROUND(I301*H301,2)</f>
        <v>0</v>
      </c>
      <c r="K301" s="211" t="s">
        <v>256</v>
      </c>
      <c r="L301" s="37"/>
      <c r="M301" s="216" t="s">
        <v>1</v>
      </c>
      <c r="N301" s="217" t="s">
        <v>40</v>
      </c>
      <c r="O301" s="67"/>
      <c r="P301" s="218">
        <f>O301*H301</f>
        <v>0</v>
      </c>
      <c r="Q301" s="218">
        <v>0</v>
      </c>
      <c r="R301" s="218">
        <f>Q301*H301</f>
        <v>0</v>
      </c>
      <c r="S301" s="218">
        <v>0</v>
      </c>
      <c r="T301" s="219">
        <f>S301*H301</f>
        <v>0</v>
      </c>
      <c r="AR301" s="220" t="s">
        <v>189</v>
      </c>
      <c r="AT301" s="220" t="s">
        <v>172</v>
      </c>
      <c r="AU301" s="220" t="s">
        <v>85</v>
      </c>
      <c r="AY301" s="17" t="s">
        <v>171</v>
      </c>
      <c r="BE301" s="116">
        <f>IF(N301="základní",J301,0)</f>
        <v>0</v>
      </c>
      <c r="BF301" s="116">
        <f>IF(N301="snížená",J301,0)</f>
        <v>0</v>
      </c>
      <c r="BG301" s="116">
        <f>IF(N301="zákl. přenesená",J301,0)</f>
        <v>0</v>
      </c>
      <c r="BH301" s="116">
        <f>IF(N301="sníž. přenesená",J301,0)</f>
        <v>0</v>
      </c>
      <c r="BI301" s="116">
        <f>IF(N301="nulová",J301,0)</f>
        <v>0</v>
      </c>
      <c r="BJ301" s="17" t="s">
        <v>83</v>
      </c>
      <c r="BK301" s="116">
        <f>ROUND(I301*H301,2)</f>
        <v>0</v>
      </c>
      <c r="BL301" s="17" t="s">
        <v>189</v>
      </c>
      <c r="BM301" s="220" t="s">
        <v>1187</v>
      </c>
    </row>
    <row r="302" spans="2:47" s="1" customFormat="1" ht="11.25">
      <c r="B302" s="35"/>
      <c r="C302" s="36"/>
      <c r="D302" s="221" t="s">
        <v>207</v>
      </c>
      <c r="E302" s="36"/>
      <c r="F302" s="235" t="s">
        <v>1188</v>
      </c>
      <c r="G302" s="36"/>
      <c r="H302" s="36"/>
      <c r="I302" s="130"/>
      <c r="J302" s="36"/>
      <c r="K302" s="36"/>
      <c r="L302" s="37"/>
      <c r="M302" s="223"/>
      <c r="N302" s="67"/>
      <c r="O302" s="67"/>
      <c r="P302" s="67"/>
      <c r="Q302" s="67"/>
      <c r="R302" s="67"/>
      <c r="S302" s="67"/>
      <c r="T302" s="68"/>
      <c r="AT302" s="17" t="s">
        <v>207</v>
      </c>
      <c r="AU302" s="17" t="s">
        <v>85</v>
      </c>
    </row>
    <row r="303" spans="2:51" s="11" customFormat="1" ht="11.25">
      <c r="B303" s="224"/>
      <c r="C303" s="225"/>
      <c r="D303" s="221" t="s">
        <v>197</v>
      </c>
      <c r="E303" s="226" t="s">
        <v>1</v>
      </c>
      <c r="F303" s="227" t="s">
        <v>1189</v>
      </c>
      <c r="G303" s="225"/>
      <c r="H303" s="228">
        <v>236.1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AT303" s="234" t="s">
        <v>197</v>
      </c>
      <c r="AU303" s="234" t="s">
        <v>85</v>
      </c>
      <c r="AV303" s="11" t="s">
        <v>85</v>
      </c>
      <c r="AW303" s="11" t="s">
        <v>30</v>
      </c>
      <c r="AX303" s="11" t="s">
        <v>83</v>
      </c>
      <c r="AY303" s="234" t="s">
        <v>171</v>
      </c>
    </row>
    <row r="304" spans="2:65" s="1" customFormat="1" ht="24" customHeight="1">
      <c r="B304" s="35"/>
      <c r="C304" s="209" t="s">
        <v>1190</v>
      </c>
      <c r="D304" s="209" t="s">
        <v>172</v>
      </c>
      <c r="E304" s="210" t="s">
        <v>1191</v>
      </c>
      <c r="F304" s="211" t="s">
        <v>1192</v>
      </c>
      <c r="G304" s="212" t="s">
        <v>1193</v>
      </c>
      <c r="H304" s="213">
        <v>5</v>
      </c>
      <c r="I304" s="214"/>
      <c r="J304" s="215">
        <f>ROUND(I304*H304,2)</f>
        <v>0</v>
      </c>
      <c r="K304" s="211" t="s">
        <v>256</v>
      </c>
      <c r="L304" s="37"/>
      <c r="M304" s="216" t="s">
        <v>1</v>
      </c>
      <c r="N304" s="217" t="s">
        <v>40</v>
      </c>
      <c r="O304" s="67"/>
      <c r="P304" s="218">
        <f>O304*H304</f>
        <v>0</v>
      </c>
      <c r="Q304" s="218">
        <v>0.00031</v>
      </c>
      <c r="R304" s="218">
        <f>Q304*H304</f>
        <v>0.00155</v>
      </c>
      <c r="S304" s="218">
        <v>0</v>
      </c>
      <c r="T304" s="219">
        <f>S304*H304</f>
        <v>0</v>
      </c>
      <c r="AR304" s="220" t="s">
        <v>189</v>
      </c>
      <c r="AT304" s="220" t="s">
        <v>172</v>
      </c>
      <c r="AU304" s="220" t="s">
        <v>85</v>
      </c>
      <c r="AY304" s="17" t="s">
        <v>171</v>
      </c>
      <c r="BE304" s="116">
        <f>IF(N304="základní",J304,0)</f>
        <v>0</v>
      </c>
      <c r="BF304" s="116">
        <f>IF(N304="snížená",J304,0)</f>
        <v>0</v>
      </c>
      <c r="BG304" s="116">
        <f>IF(N304="zákl. přenesená",J304,0)</f>
        <v>0</v>
      </c>
      <c r="BH304" s="116">
        <f>IF(N304="sníž. přenesená",J304,0)</f>
        <v>0</v>
      </c>
      <c r="BI304" s="116">
        <f>IF(N304="nulová",J304,0)</f>
        <v>0</v>
      </c>
      <c r="BJ304" s="17" t="s">
        <v>83</v>
      </c>
      <c r="BK304" s="116">
        <f>ROUND(I304*H304,2)</f>
        <v>0</v>
      </c>
      <c r="BL304" s="17" t="s">
        <v>189</v>
      </c>
      <c r="BM304" s="220" t="s">
        <v>1194</v>
      </c>
    </row>
    <row r="305" spans="2:47" s="1" customFormat="1" ht="11.25">
      <c r="B305" s="35"/>
      <c r="C305" s="36"/>
      <c r="D305" s="221" t="s">
        <v>207</v>
      </c>
      <c r="E305" s="36"/>
      <c r="F305" s="235" t="s">
        <v>1195</v>
      </c>
      <c r="G305" s="36"/>
      <c r="H305" s="36"/>
      <c r="I305" s="130"/>
      <c r="J305" s="36"/>
      <c r="K305" s="36"/>
      <c r="L305" s="37"/>
      <c r="M305" s="223"/>
      <c r="N305" s="67"/>
      <c r="O305" s="67"/>
      <c r="P305" s="67"/>
      <c r="Q305" s="67"/>
      <c r="R305" s="67"/>
      <c r="S305" s="67"/>
      <c r="T305" s="68"/>
      <c r="AT305" s="17" t="s">
        <v>207</v>
      </c>
      <c r="AU305" s="17" t="s">
        <v>85</v>
      </c>
    </row>
    <row r="306" spans="2:65" s="1" customFormat="1" ht="24" customHeight="1">
      <c r="B306" s="35"/>
      <c r="C306" s="209" t="s">
        <v>1196</v>
      </c>
      <c r="D306" s="209" t="s">
        <v>172</v>
      </c>
      <c r="E306" s="210" t="s">
        <v>1197</v>
      </c>
      <c r="F306" s="211" t="s">
        <v>1198</v>
      </c>
      <c r="G306" s="212" t="s">
        <v>1193</v>
      </c>
      <c r="H306" s="213">
        <v>3</v>
      </c>
      <c r="I306" s="214"/>
      <c r="J306" s="215">
        <f>ROUND(I306*H306,2)</f>
        <v>0</v>
      </c>
      <c r="K306" s="211" t="s">
        <v>256</v>
      </c>
      <c r="L306" s="37"/>
      <c r="M306" s="216" t="s">
        <v>1</v>
      </c>
      <c r="N306" s="217" t="s">
        <v>40</v>
      </c>
      <c r="O306" s="67"/>
      <c r="P306" s="218">
        <f>O306*H306</f>
        <v>0</v>
      </c>
      <c r="Q306" s="218">
        <v>0.0005</v>
      </c>
      <c r="R306" s="218">
        <f>Q306*H306</f>
        <v>0.0015</v>
      </c>
      <c r="S306" s="218">
        <v>0</v>
      </c>
      <c r="T306" s="219">
        <f>S306*H306</f>
        <v>0</v>
      </c>
      <c r="AR306" s="220" t="s">
        <v>189</v>
      </c>
      <c r="AT306" s="220" t="s">
        <v>172</v>
      </c>
      <c r="AU306" s="220" t="s">
        <v>85</v>
      </c>
      <c r="AY306" s="17" t="s">
        <v>171</v>
      </c>
      <c r="BE306" s="116">
        <f>IF(N306="základní",J306,0)</f>
        <v>0</v>
      </c>
      <c r="BF306" s="116">
        <f>IF(N306="snížená",J306,0)</f>
        <v>0</v>
      </c>
      <c r="BG306" s="116">
        <f>IF(N306="zákl. přenesená",J306,0)</f>
        <v>0</v>
      </c>
      <c r="BH306" s="116">
        <f>IF(N306="sníž. přenesená",J306,0)</f>
        <v>0</v>
      </c>
      <c r="BI306" s="116">
        <f>IF(N306="nulová",J306,0)</f>
        <v>0</v>
      </c>
      <c r="BJ306" s="17" t="s">
        <v>83</v>
      </c>
      <c r="BK306" s="116">
        <f>ROUND(I306*H306,2)</f>
        <v>0</v>
      </c>
      <c r="BL306" s="17" t="s">
        <v>189</v>
      </c>
      <c r="BM306" s="220" t="s">
        <v>1199</v>
      </c>
    </row>
    <row r="307" spans="2:47" s="1" customFormat="1" ht="11.25">
      <c r="B307" s="35"/>
      <c r="C307" s="36"/>
      <c r="D307" s="221" t="s">
        <v>207</v>
      </c>
      <c r="E307" s="36"/>
      <c r="F307" s="235" t="s">
        <v>1200</v>
      </c>
      <c r="G307" s="36"/>
      <c r="H307" s="36"/>
      <c r="I307" s="130"/>
      <c r="J307" s="36"/>
      <c r="K307" s="36"/>
      <c r="L307" s="37"/>
      <c r="M307" s="223"/>
      <c r="N307" s="67"/>
      <c r="O307" s="67"/>
      <c r="P307" s="67"/>
      <c r="Q307" s="67"/>
      <c r="R307" s="67"/>
      <c r="S307" s="67"/>
      <c r="T307" s="68"/>
      <c r="AT307" s="17" t="s">
        <v>207</v>
      </c>
      <c r="AU307" s="17" t="s">
        <v>85</v>
      </c>
    </row>
    <row r="308" spans="2:65" s="1" customFormat="1" ht="16.5" customHeight="1">
      <c r="B308" s="35"/>
      <c r="C308" s="209" t="s">
        <v>1201</v>
      </c>
      <c r="D308" s="209" t="s">
        <v>172</v>
      </c>
      <c r="E308" s="210" t="s">
        <v>1202</v>
      </c>
      <c r="F308" s="211" t="s">
        <v>1203</v>
      </c>
      <c r="G308" s="212" t="s">
        <v>355</v>
      </c>
      <c r="H308" s="213">
        <v>8</v>
      </c>
      <c r="I308" s="214"/>
      <c r="J308" s="215">
        <f>ROUND(I308*H308,2)</f>
        <v>0</v>
      </c>
      <c r="K308" s="211" t="s">
        <v>1</v>
      </c>
      <c r="L308" s="37"/>
      <c r="M308" s="216" t="s">
        <v>1</v>
      </c>
      <c r="N308" s="217" t="s">
        <v>40</v>
      </c>
      <c r="O308" s="67"/>
      <c r="P308" s="218">
        <f>O308*H308</f>
        <v>0</v>
      </c>
      <c r="Q308" s="218">
        <v>0</v>
      </c>
      <c r="R308" s="218">
        <f>Q308*H308</f>
        <v>0</v>
      </c>
      <c r="S308" s="218">
        <v>0</v>
      </c>
      <c r="T308" s="219">
        <f>S308*H308</f>
        <v>0</v>
      </c>
      <c r="AR308" s="220" t="s">
        <v>189</v>
      </c>
      <c r="AT308" s="220" t="s">
        <v>172</v>
      </c>
      <c r="AU308" s="220" t="s">
        <v>85</v>
      </c>
      <c r="AY308" s="17" t="s">
        <v>171</v>
      </c>
      <c r="BE308" s="116">
        <f>IF(N308="základní",J308,0)</f>
        <v>0</v>
      </c>
      <c r="BF308" s="116">
        <f>IF(N308="snížená",J308,0)</f>
        <v>0</v>
      </c>
      <c r="BG308" s="116">
        <f>IF(N308="zákl. přenesená",J308,0)</f>
        <v>0</v>
      </c>
      <c r="BH308" s="116">
        <f>IF(N308="sníž. přenesená",J308,0)</f>
        <v>0</v>
      </c>
      <c r="BI308" s="116">
        <f>IF(N308="nulová",J308,0)</f>
        <v>0</v>
      </c>
      <c r="BJ308" s="17" t="s">
        <v>83</v>
      </c>
      <c r="BK308" s="116">
        <f>ROUND(I308*H308,2)</f>
        <v>0</v>
      </c>
      <c r="BL308" s="17" t="s">
        <v>189</v>
      </c>
      <c r="BM308" s="220" t="s">
        <v>1204</v>
      </c>
    </row>
    <row r="309" spans="2:47" s="1" customFormat="1" ht="11.25">
      <c r="B309" s="35"/>
      <c r="C309" s="36"/>
      <c r="D309" s="221" t="s">
        <v>207</v>
      </c>
      <c r="E309" s="36"/>
      <c r="F309" s="235" t="s">
        <v>1203</v>
      </c>
      <c r="G309" s="36"/>
      <c r="H309" s="36"/>
      <c r="I309" s="130"/>
      <c r="J309" s="36"/>
      <c r="K309" s="36"/>
      <c r="L309" s="37"/>
      <c r="M309" s="223"/>
      <c r="N309" s="67"/>
      <c r="O309" s="67"/>
      <c r="P309" s="67"/>
      <c r="Q309" s="67"/>
      <c r="R309" s="67"/>
      <c r="S309" s="67"/>
      <c r="T309" s="68"/>
      <c r="AT309" s="17" t="s">
        <v>207</v>
      </c>
      <c r="AU309" s="17" t="s">
        <v>85</v>
      </c>
    </row>
    <row r="310" spans="2:63" s="10" customFormat="1" ht="22.9" customHeight="1">
      <c r="B310" s="195"/>
      <c r="C310" s="196"/>
      <c r="D310" s="197" t="s">
        <v>74</v>
      </c>
      <c r="E310" s="246" t="s">
        <v>214</v>
      </c>
      <c r="F310" s="246" t="s">
        <v>337</v>
      </c>
      <c r="G310" s="196"/>
      <c r="H310" s="196"/>
      <c r="I310" s="199"/>
      <c r="J310" s="247">
        <f>BK310</f>
        <v>0</v>
      </c>
      <c r="K310" s="196"/>
      <c r="L310" s="201"/>
      <c r="M310" s="202"/>
      <c r="N310" s="203"/>
      <c r="O310" s="203"/>
      <c r="P310" s="204">
        <f>SUM(P311:P314)</f>
        <v>0</v>
      </c>
      <c r="Q310" s="203"/>
      <c r="R310" s="204">
        <f>SUM(R311:R314)</f>
        <v>0</v>
      </c>
      <c r="S310" s="203"/>
      <c r="T310" s="205">
        <f>SUM(T311:T314)</f>
        <v>0</v>
      </c>
      <c r="AR310" s="206" t="s">
        <v>83</v>
      </c>
      <c r="AT310" s="207" t="s">
        <v>74</v>
      </c>
      <c r="AU310" s="207" t="s">
        <v>83</v>
      </c>
      <c r="AY310" s="206" t="s">
        <v>171</v>
      </c>
      <c r="BK310" s="208">
        <f>SUM(BK311:BK314)</f>
        <v>0</v>
      </c>
    </row>
    <row r="311" spans="2:65" s="1" customFormat="1" ht="16.5" customHeight="1">
      <c r="B311" s="35"/>
      <c r="C311" s="209" t="s">
        <v>1205</v>
      </c>
      <c r="D311" s="209" t="s">
        <v>172</v>
      </c>
      <c r="E311" s="210" t="s">
        <v>1206</v>
      </c>
      <c r="F311" s="211" t="s">
        <v>1207</v>
      </c>
      <c r="G311" s="212" t="s">
        <v>302</v>
      </c>
      <c r="H311" s="213">
        <v>4.239</v>
      </c>
      <c r="I311" s="214"/>
      <c r="J311" s="215">
        <f>ROUND(I311*H311,2)</f>
        <v>0</v>
      </c>
      <c r="K311" s="211" t="s">
        <v>1</v>
      </c>
      <c r="L311" s="37"/>
      <c r="M311" s="216" t="s">
        <v>1</v>
      </c>
      <c r="N311" s="217" t="s">
        <v>40</v>
      </c>
      <c r="O311" s="67"/>
      <c r="P311" s="218">
        <f>O311*H311</f>
        <v>0</v>
      </c>
      <c r="Q311" s="218">
        <v>0</v>
      </c>
      <c r="R311" s="218">
        <f>Q311*H311</f>
        <v>0</v>
      </c>
      <c r="S311" s="218">
        <v>0</v>
      </c>
      <c r="T311" s="219">
        <f>S311*H311</f>
        <v>0</v>
      </c>
      <c r="AR311" s="220" t="s">
        <v>189</v>
      </c>
      <c r="AT311" s="220" t="s">
        <v>172</v>
      </c>
      <c r="AU311" s="220" t="s">
        <v>85</v>
      </c>
      <c r="AY311" s="17" t="s">
        <v>171</v>
      </c>
      <c r="BE311" s="116">
        <f>IF(N311="základní",J311,0)</f>
        <v>0</v>
      </c>
      <c r="BF311" s="116">
        <f>IF(N311="snížená",J311,0)</f>
        <v>0</v>
      </c>
      <c r="BG311" s="116">
        <f>IF(N311="zákl. přenesená",J311,0)</f>
        <v>0</v>
      </c>
      <c r="BH311" s="116">
        <f>IF(N311="sníž. přenesená",J311,0)</f>
        <v>0</v>
      </c>
      <c r="BI311" s="116">
        <f>IF(N311="nulová",J311,0)</f>
        <v>0</v>
      </c>
      <c r="BJ311" s="17" t="s">
        <v>83</v>
      </c>
      <c r="BK311" s="116">
        <f>ROUND(I311*H311,2)</f>
        <v>0</v>
      </c>
      <c r="BL311" s="17" t="s">
        <v>189</v>
      </c>
      <c r="BM311" s="220" t="s">
        <v>1208</v>
      </c>
    </row>
    <row r="312" spans="2:47" s="1" customFormat="1" ht="11.25">
      <c r="B312" s="35"/>
      <c r="C312" s="36"/>
      <c r="D312" s="221" t="s">
        <v>207</v>
      </c>
      <c r="E312" s="36"/>
      <c r="F312" s="235" t="s">
        <v>1207</v>
      </c>
      <c r="G312" s="36"/>
      <c r="H312" s="36"/>
      <c r="I312" s="130"/>
      <c r="J312" s="36"/>
      <c r="K312" s="36"/>
      <c r="L312" s="37"/>
      <c r="M312" s="223"/>
      <c r="N312" s="67"/>
      <c r="O312" s="67"/>
      <c r="P312" s="67"/>
      <c r="Q312" s="67"/>
      <c r="R312" s="67"/>
      <c r="S312" s="67"/>
      <c r="T312" s="68"/>
      <c r="AT312" s="17" t="s">
        <v>207</v>
      </c>
      <c r="AU312" s="17" t="s">
        <v>85</v>
      </c>
    </row>
    <row r="313" spans="2:47" s="1" customFormat="1" ht="19.5">
      <c r="B313" s="35"/>
      <c r="C313" s="36"/>
      <c r="D313" s="221" t="s">
        <v>178</v>
      </c>
      <c r="E313" s="36"/>
      <c r="F313" s="222" t="s">
        <v>1209</v>
      </c>
      <c r="G313" s="36"/>
      <c r="H313" s="36"/>
      <c r="I313" s="130"/>
      <c r="J313" s="36"/>
      <c r="K313" s="36"/>
      <c r="L313" s="37"/>
      <c r="M313" s="223"/>
      <c r="N313" s="67"/>
      <c r="O313" s="67"/>
      <c r="P313" s="67"/>
      <c r="Q313" s="67"/>
      <c r="R313" s="67"/>
      <c r="S313" s="67"/>
      <c r="T313" s="68"/>
      <c r="AT313" s="17" t="s">
        <v>178</v>
      </c>
      <c r="AU313" s="17" t="s">
        <v>85</v>
      </c>
    </row>
    <row r="314" spans="2:51" s="11" customFormat="1" ht="11.25">
      <c r="B314" s="224"/>
      <c r="C314" s="225"/>
      <c r="D314" s="221" t="s">
        <v>197</v>
      </c>
      <c r="E314" s="226" t="s">
        <v>1</v>
      </c>
      <c r="F314" s="227" t="s">
        <v>1210</v>
      </c>
      <c r="G314" s="225"/>
      <c r="H314" s="228">
        <v>4.239</v>
      </c>
      <c r="I314" s="229"/>
      <c r="J314" s="225"/>
      <c r="K314" s="225"/>
      <c r="L314" s="230"/>
      <c r="M314" s="231"/>
      <c r="N314" s="232"/>
      <c r="O314" s="232"/>
      <c r="P314" s="232"/>
      <c r="Q314" s="232"/>
      <c r="R314" s="232"/>
      <c r="S314" s="232"/>
      <c r="T314" s="233"/>
      <c r="AT314" s="234" t="s">
        <v>197</v>
      </c>
      <c r="AU314" s="234" t="s">
        <v>85</v>
      </c>
      <c r="AV314" s="11" t="s">
        <v>85</v>
      </c>
      <c r="AW314" s="11" t="s">
        <v>30</v>
      </c>
      <c r="AX314" s="11" t="s">
        <v>83</v>
      </c>
      <c r="AY314" s="234" t="s">
        <v>171</v>
      </c>
    </row>
    <row r="315" spans="2:63" s="10" customFormat="1" ht="22.9" customHeight="1">
      <c r="B315" s="195"/>
      <c r="C315" s="196"/>
      <c r="D315" s="197" t="s">
        <v>74</v>
      </c>
      <c r="E315" s="246" t="s">
        <v>377</v>
      </c>
      <c r="F315" s="246" t="s">
        <v>378</v>
      </c>
      <c r="G315" s="196"/>
      <c r="H315" s="196"/>
      <c r="I315" s="199"/>
      <c r="J315" s="247">
        <f>BK315</f>
        <v>0</v>
      </c>
      <c r="K315" s="196"/>
      <c r="L315" s="201"/>
      <c r="M315" s="202"/>
      <c r="N315" s="203"/>
      <c r="O315" s="203"/>
      <c r="P315" s="204">
        <f>SUM(P316:P338)</f>
        <v>0</v>
      </c>
      <c r="Q315" s="203"/>
      <c r="R315" s="204">
        <f>SUM(R316:R338)</f>
        <v>0</v>
      </c>
      <c r="S315" s="203"/>
      <c r="T315" s="205">
        <f>SUM(T316:T338)</f>
        <v>0</v>
      </c>
      <c r="AR315" s="206" t="s">
        <v>83</v>
      </c>
      <c r="AT315" s="207" t="s">
        <v>74</v>
      </c>
      <c r="AU315" s="207" t="s">
        <v>83</v>
      </c>
      <c r="AY315" s="206" t="s">
        <v>171</v>
      </c>
      <c r="BK315" s="208">
        <f>SUM(BK316:BK338)</f>
        <v>0</v>
      </c>
    </row>
    <row r="316" spans="2:65" s="1" customFormat="1" ht="24" customHeight="1">
      <c r="B316" s="35"/>
      <c r="C316" s="209" t="s">
        <v>1211</v>
      </c>
      <c r="D316" s="209" t="s">
        <v>172</v>
      </c>
      <c r="E316" s="210" t="s">
        <v>1212</v>
      </c>
      <c r="F316" s="211" t="s">
        <v>1213</v>
      </c>
      <c r="G316" s="212" t="s">
        <v>333</v>
      </c>
      <c r="H316" s="213">
        <v>58.628</v>
      </c>
      <c r="I316" s="214"/>
      <c r="J316" s="215">
        <f>ROUND(I316*H316,2)</f>
        <v>0</v>
      </c>
      <c r="K316" s="211" t="s">
        <v>256</v>
      </c>
      <c r="L316" s="37"/>
      <c r="M316" s="216" t="s">
        <v>1</v>
      </c>
      <c r="N316" s="217" t="s">
        <v>40</v>
      </c>
      <c r="O316" s="67"/>
      <c r="P316" s="218">
        <f>O316*H316</f>
        <v>0</v>
      </c>
      <c r="Q316" s="218">
        <v>0</v>
      </c>
      <c r="R316" s="218">
        <f>Q316*H316</f>
        <v>0</v>
      </c>
      <c r="S316" s="218">
        <v>0</v>
      </c>
      <c r="T316" s="219">
        <f>S316*H316</f>
        <v>0</v>
      </c>
      <c r="AR316" s="220" t="s">
        <v>189</v>
      </c>
      <c r="AT316" s="220" t="s">
        <v>172</v>
      </c>
      <c r="AU316" s="220" t="s">
        <v>85</v>
      </c>
      <c r="AY316" s="17" t="s">
        <v>171</v>
      </c>
      <c r="BE316" s="116">
        <f>IF(N316="základní",J316,0)</f>
        <v>0</v>
      </c>
      <c r="BF316" s="116">
        <f>IF(N316="snížená",J316,0)</f>
        <v>0</v>
      </c>
      <c r="BG316" s="116">
        <f>IF(N316="zákl. přenesená",J316,0)</f>
        <v>0</v>
      </c>
      <c r="BH316" s="116">
        <f>IF(N316="sníž. přenesená",J316,0)</f>
        <v>0</v>
      </c>
      <c r="BI316" s="116">
        <f>IF(N316="nulová",J316,0)</f>
        <v>0</v>
      </c>
      <c r="BJ316" s="17" t="s">
        <v>83</v>
      </c>
      <c r="BK316" s="116">
        <f>ROUND(I316*H316,2)</f>
        <v>0</v>
      </c>
      <c r="BL316" s="17" t="s">
        <v>189</v>
      </c>
      <c r="BM316" s="220" t="s">
        <v>1214</v>
      </c>
    </row>
    <row r="317" spans="2:47" s="1" customFormat="1" ht="19.5">
      <c r="B317" s="35"/>
      <c r="C317" s="36"/>
      <c r="D317" s="221" t="s">
        <v>207</v>
      </c>
      <c r="E317" s="36"/>
      <c r="F317" s="235" t="s">
        <v>1215</v>
      </c>
      <c r="G317" s="36"/>
      <c r="H317" s="36"/>
      <c r="I317" s="130"/>
      <c r="J317" s="36"/>
      <c r="K317" s="36"/>
      <c r="L317" s="37"/>
      <c r="M317" s="223"/>
      <c r="N317" s="67"/>
      <c r="O317" s="67"/>
      <c r="P317" s="67"/>
      <c r="Q317" s="67"/>
      <c r="R317" s="67"/>
      <c r="S317" s="67"/>
      <c r="T317" s="68"/>
      <c r="AT317" s="17" t="s">
        <v>207</v>
      </c>
      <c r="AU317" s="17" t="s">
        <v>85</v>
      </c>
    </row>
    <row r="318" spans="2:65" s="1" customFormat="1" ht="24" customHeight="1">
      <c r="B318" s="35"/>
      <c r="C318" s="209" t="s">
        <v>371</v>
      </c>
      <c r="D318" s="209" t="s">
        <v>172</v>
      </c>
      <c r="E318" s="210" t="s">
        <v>1216</v>
      </c>
      <c r="F318" s="211" t="s">
        <v>1217</v>
      </c>
      <c r="G318" s="212" t="s">
        <v>333</v>
      </c>
      <c r="H318" s="213">
        <v>1113.932</v>
      </c>
      <c r="I318" s="214"/>
      <c r="J318" s="215">
        <f>ROUND(I318*H318,2)</f>
        <v>0</v>
      </c>
      <c r="K318" s="211" t="s">
        <v>256</v>
      </c>
      <c r="L318" s="37"/>
      <c r="M318" s="216" t="s">
        <v>1</v>
      </c>
      <c r="N318" s="217" t="s">
        <v>40</v>
      </c>
      <c r="O318" s="67"/>
      <c r="P318" s="218">
        <f>O318*H318</f>
        <v>0</v>
      </c>
      <c r="Q318" s="218">
        <v>0</v>
      </c>
      <c r="R318" s="218">
        <f>Q318*H318</f>
        <v>0</v>
      </c>
      <c r="S318" s="218">
        <v>0</v>
      </c>
      <c r="T318" s="219">
        <f>S318*H318</f>
        <v>0</v>
      </c>
      <c r="AR318" s="220" t="s">
        <v>189</v>
      </c>
      <c r="AT318" s="220" t="s">
        <v>172</v>
      </c>
      <c r="AU318" s="220" t="s">
        <v>85</v>
      </c>
      <c r="AY318" s="17" t="s">
        <v>171</v>
      </c>
      <c r="BE318" s="116">
        <f>IF(N318="základní",J318,0)</f>
        <v>0</v>
      </c>
      <c r="BF318" s="116">
        <f>IF(N318="snížená",J318,0)</f>
        <v>0</v>
      </c>
      <c r="BG318" s="116">
        <f>IF(N318="zákl. přenesená",J318,0)</f>
        <v>0</v>
      </c>
      <c r="BH318" s="116">
        <f>IF(N318="sníž. přenesená",J318,0)</f>
        <v>0</v>
      </c>
      <c r="BI318" s="116">
        <f>IF(N318="nulová",J318,0)</f>
        <v>0</v>
      </c>
      <c r="BJ318" s="17" t="s">
        <v>83</v>
      </c>
      <c r="BK318" s="116">
        <f>ROUND(I318*H318,2)</f>
        <v>0</v>
      </c>
      <c r="BL318" s="17" t="s">
        <v>189</v>
      </c>
      <c r="BM318" s="220" t="s">
        <v>1218</v>
      </c>
    </row>
    <row r="319" spans="2:47" s="1" customFormat="1" ht="29.25">
      <c r="B319" s="35"/>
      <c r="C319" s="36"/>
      <c r="D319" s="221" t="s">
        <v>207</v>
      </c>
      <c r="E319" s="36"/>
      <c r="F319" s="235" t="s">
        <v>1219</v>
      </c>
      <c r="G319" s="36"/>
      <c r="H319" s="36"/>
      <c r="I319" s="130"/>
      <c r="J319" s="36"/>
      <c r="K319" s="36"/>
      <c r="L319" s="37"/>
      <c r="M319" s="223"/>
      <c r="N319" s="67"/>
      <c r="O319" s="67"/>
      <c r="P319" s="67"/>
      <c r="Q319" s="67"/>
      <c r="R319" s="67"/>
      <c r="S319" s="67"/>
      <c r="T319" s="68"/>
      <c r="AT319" s="17" t="s">
        <v>207</v>
      </c>
      <c r="AU319" s="17" t="s">
        <v>85</v>
      </c>
    </row>
    <row r="320" spans="2:47" s="1" customFormat="1" ht="19.5">
      <c r="B320" s="35"/>
      <c r="C320" s="36"/>
      <c r="D320" s="221" t="s">
        <v>178</v>
      </c>
      <c r="E320" s="36"/>
      <c r="F320" s="222" t="s">
        <v>1220</v>
      </c>
      <c r="G320" s="36"/>
      <c r="H320" s="36"/>
      <c r="I320" s="130"/>
      <c r="J320" s="36"/>
      <c r="K320" s="36"/>
      <c r="L320" s="37"/>
      <c r="M320" s="223"/>
      <c r="N320" s="67"/>
      <c r="O320" s="67"/>
      <c r="P320" s="67"/>
      <c r="Q320" s="67"/>
      <c r="R320" s="67"/>
      <c r="S320" s="67"/>
      <c r="T320" s="68"/>
      <c r="AT320" s="17" t="s">
        <v>178</v>
      </c>
      <c r="AU320" s="17" t="s">
        <v>85</v>
      </c>
    </row>
    <row r="321" spans="2:51" s="11" customFormat="1" ht="11.25">
      <c r="B321" s="224"/>
      <c r="C321" s="225"/>
      <c r="D321" s="221" t="s">
        <v>197</v>
      </c>
      <c r="E321" s="225"/>
      <c r="F321" s="227" t="s">
        <v>1221</v>
      </c>
      <c r="G321" s="225"/>
      <c r="H321" s="228">
        <v>1113.932</v>
      </c>
      <c r="I321" s="229"/>
      <c r="J321" s="225"/>
      <c r="K321" s="225"/>
      <c r="L321" s="230"/>
      <c r="M321" s="231"/>
      <c r="N321" s="232"/>
      <c r="O321" s="232"/>
      <c r="P321" s="232"/>
      <c r="Q321" s="232"/>
      <c r="R321" s="232"/>
      <c r="S321" s="232"/>
      <c r="T321" s="233"/>
      <c r="AT321" s="234" t="s">
        <v>197</v>
      </c>
      <c r="AU321" s="234" t="s">
        <v>85</v>
      </c>
      <c r="AV321" s="11" t="s">
        <v>85</v>
      </c>
      <c r="AW321" s="11" t="s">
        <v>4</v>
      </c>
      <c r="AX321" s="11" t="s">
        <v>83</v>
      </c>
      <c r="AY321" s="234" t="s">
        <v>171</v>
      </c>
    </row>
    <row r="322" spans="2:65" s="1" customFormat="1" ht="24" customHeight="1">
      <c r="B322" s="35"/>
      <c r="C322" s="209" t="s">
        <v>1222</v>
      </c>
      <c r="D322" s="209" t="s">
        <v>172</v>
      </c>
      <c r="E322" s="210" t="s">
        <v>1223</v>
      </c>
      <c r="F322" s="211" t="s">
        <v>381</v>
      </c>
      <c r="G322" s="212" t="s">
        <v>333</v>
      </c>
      <c r="H322" s="213">
        <v>6.084</v>
      </c>
      <c r="I322" s="214"/>
      <c r="J322" s="215">
        <f>ROUND(I322*H322,2)</f>
        <v>0</v>
      </c>
      <c r="K322" s="211" t="s">
        <v>256</v>
      </c>
      <c r="L322" s="37"/>
      <c r="M322" s="216" t="s">
        <v>1</v>
      </c>
      <c r="N322" s="217" t="s">
        <v>40</v>
      </c>
      <c r="O322" s="67"/>
      <c r="P322" s="218">
        <f>O322*H322</f>
        <v>0</v>
      </c>
      <c r="Q322" s="218">
        <v>0</v>
      </c>
      <c r="R322" s="218">
        <f>Q322*H322</f>
        <v>0</v>
      </c>
      <c r="S322" s="218">
        <v>0</v>
      </c>
      <c r="T322" s="219">
        <f>S322*H322</f>
        <v>0</v>
      </c>
      <c r="AR322" s="220" t="s">
        <v>189</v>
      </c>
      <c r="AT322" s="220" t="s">
        <v>172</v>
      </c>
      <c r="AU322" s="220" t="s">
        <v>85</v>
      </c>
      <c r="AY322" s="17" t="s">
        <v>171</v>
      </c>
      <c r="BE322" s="116">
        <f>IF(N322="základní",J322,0)</f>
        <v>0</v>
      </c>
      <c r="BF322" s="116">
        <f>IF(N322="snížená",J322,0)</f>
        <v>0</v>
      </c>
      <c r="BG322" s="116">
        <f>IF(N322="zákl. přenesená",J322,0)</f>
        <v>0</v>
      </c>
      <c r="BH322" s="116">
        <f>IF(N322="sníž. přenesená",J322,0)</f>
        <v>0</v>
      </c>
      <c r="BI322" s="116">
        <f>IF(N322="nulová",J322,0)</f>
        <v>0</v>
      </c>
      <c r="BJ322" s="17" t="s">
        <v>83</v>
      </c>
      <c r="BK322" s="116">
        <f>ROUND(I322*H322,2)</f>
        <v>0</v>
      </c>
      <c r="BL322" s="17" t="s">
        <v>189</v>
      </c>
      <c r="BM322" s="220" t="s">
        <v>1224</v>
      </c>
    </row>
    <row r="323" spans="2:47" s="1" customFormat="1" ht="19.5">
      <c r="B323" s="35"/>
      <c r="C323" s="36"/>
      <c r="D323" s="221" t="s">
        <v>207</v>
      </c>
      <c r="E323" s="36"/>
      <c r="F323" s="235" t="s">
        <v>383</v>
      </c>
      <c r="G323" s="36"/>
      <c r="H323" s="36"/>
      <c r="I323" s="130"/>
      <c r="J323" s="36"/>
      <c r="K323" s="36"/>
      <c r="L323" s="37"/>
      <c r="M323" s="223"/>
      <c r="N323" s="67"/>
      <c r="O323" s="67"/>
      <c r="P323" s="67"/>
      <c r="Q323" s="67"/>
      <c r="R323" s="67"/>
      <c r="S323" s="67"/>
      <c r="T323" s="68"/>
      <c r="AT323" s="17" t="s">
        <v>207</v>
      </c>
      <c r="AU323" s="17" t="s">
        <v>85</v>
      </c>
    </row>
    <row r="324" spans="2:51" s="11" customFormat="1" ht="22.5">
      <c r="B324" s="224"/>
      <c r="C324" s="225"/>
      <c r="D324" s="221" t="s">
        <v>197</v>
      </c>
      <c r="E324" s="226" t="s">
        <v>1</v>
      </c>
      <c r="F324" s="227" t="s">
        <v>1225</v>
      </c>
      <c r="G324" s="225"/>
      <c r="H324" s="228">
        <v>3.042</v>
      </c>
      <c r="I324" s="229"/>
      <c r="J324" s="225"/>
      <c r="K324" s="225"/>
      <c r="L324" s="230"/>
      <c r="M324" s="231"/>
      <c r="N324" s="232"/>
      <c r="O324" s="232"/>
      <c r="P324" s="232"/>
      <c r="Q324" s="232"/>
      <c r="R324" s="232"/>
      <c r="S324" s="232"/>
      <c r="T324" s="233"/>
      <c r="AT324" s="234" t="s">
        <v>197</v>
      </c>
      <c r="AU324" s="234" t="s">
        <v>85</v>
      </c>
      <c r="AV324" s="11" t="s">
        <v>85</v>
      </c>
      <c r="AW324" s="11" t="s">
        <v>30</v>
      </c>
      <c r="AX324" s="11" t="s">
        <v>83</v>
      </c>
      <c r="AY324" s="234" t="s">
        <v>171</v>
      </c>
    </row>
    <row r="325" spans="2:51" s="11" customFormat="1" ht="11.25">
      <c r="B325" s="224"/>
      <c r="C325" s="225"/>
      <c r="D325" s="221" t="s">
        <v>197</v>
      </c>
      <c r="E325" s="225"/>
      <c r="F325" s="227" t="s">
        <v>1226</v>
      </c>
      <c r="G325" s="225"/>
      <c r="H325" s="228">
        <v>6.084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AT325" s="234" t="s">
        <v>197</v>
      </c>
      <c r="AU325" s="234" t="s">
        <v>85</v>
      </c>
      <c r="AV325" s="11" t="s">
        <v>85</v>
      </c>
      <c r="AW325" s="11" t="s">
        <v>4</v>
      </c>
      <c r="AX325" s="11" t="s">
        <v>83</v>
      </c>
      <c r="AY325" s="234" t="s">
        <v>171</v>
      </c>
    </row>
    <row r="326" spans="2:65" s="1" customFormat="1" ht="24" customHeight="1">
      <c r="B326" s="35"/>
      <c r="C326" s="209" t="s">
        <v>1227</v>
      </c>
      <c r="D326" s="209" t="s">
        <v>172</v>
      </c>
      <c r="E326" s="210" t="s">
        <v>1228</v>
      </c>
      <c r="F326" s="211" t="s">
        <v>435</v>
      </c>
      <c r="G326" s="212" t="s">
        <v>333</v>
      </c>
      <c r="H326" s="213">
        <v>15.742</v>
      </c>
      <c r="I326" s="214"/>
      <c r="J326" s="215">
        <f>ROUND(I326*H326,2)</f>
        <v>0</v>
      </c>
      <c r="K326" s="211" t="s">
        <v>256</v>
      </c>
      <c r="L326" s="37"/>
      <c r="M326" s="216" t="s">
        <v>1</v>
      </c>
      <c r="N326" s="217" t="s">
        <v>40</v>
      </c>
      <c r="O326" s="67"/>
      <c r="P326" s="218">
        <f>O326*H326</f>
        <v>0</v>
      </c>
      <c r="Q326" s="218">
        <v>0</v>
      </c>
      <c r="R326" s="218">
        <f>Q326*H326</f>
        <v>0</v>
      </c>
      <c r="S326" s="218">
        <v>0</v>
      </c>
      <c r="T326" s="219">
        <f>S326*H326</f>
        <v>0</v>
      </c>
      <c r="AR326" s="220" t="s">
        <v>189</v>
      </c>
      <c r="AT326" s="220" t="s">
        <v>172</v>
      </c>
      <c r="AU326" s="220" t="s">
        <v>85</v>
      </c>
      <c r="AY326" s="17" t="s">
        <v>171</v>
      </c>
      <c r="BE326" s="116">
        <f>IF(N326="základní",J326,0)</f>
        <v>0</v>
      </c>
      <c r="BF326" s="116">
        <f>IF(N326="snížená",J326,0)</f>
        <v>0</v>
      </c>
      <c r="BG326" s="116">
        <f>IF(N326="zákl. přenesená",J326,0)</f>
        <v>0</v>
      </c>
      <c r="BH326" s="116">
        <f>IF(N326="sníž. přenesená",J326,0)</f>
        <v>0</v>
      </c>
      <c r="BI326" s="116">
        <f>IF(N326="nulová",J326,0)</f>
        <v>0</v>
      </c>
      <c r="BJ326" s="17" t="s">
        <v>83</v>
      </c>
      <c r="BK326" s="116">
        <f>ROUND(I326*H326,2)</f>
        <v>0</v>
      </c>
      <c r="BL326" s="17" t="s">
        <v>189</v>
      </c>
      <c r="BM326" s="220" t="s">
        <v>1229</v>
      </c>
    </row>
    <row r="327" spans="2:47" s="1" customFormat="1" ht="29.25">
      <c r="B327" s="35"/>
      <c r="C327" s="36"/>
      <c r="D327" s="221" t="s">
        <v>207</v>
      </c>
      <c r="E327" s="36"/>
      <c r="F327" s="235" t="s">
        <v>437</v>
      </c>
      <c r="G327" s="36"/>
      <c r="H327" s="36"/>
      <c r="I327" s="130"/>
      <c r="J327" s="36"/>
      <c r="K327" s="36"/>
      <c r="L327" s="37"/>
      <c r="M327" s="223"/>
      <c r="N327" s="67"/>
      <c r="O327" s="67"/>
      <c r="P327" s="67"/>
      <c r="Q327" s="67"/>
      <c r="R327" s="67"/>
      <c r="S327" s="67"/>
      <c r="T327" s="68"/>
      <c r="AT327" s="17" t="s">
        <v>207</v>
      </c>
      <c r="AU327" s="17" t="s">
        <v>85</v>
      </c>
    </row>
    <row r="328" spans="2:51" s="11" customFormat="1" ht="22.5">
      <c r="B328" s="224"/>
      <c r="C328" s="225"/>
      <c r="D328" s="221" t="s">
        <v>197</v>
      </c>
      <c r="E328" s="226" t="s">
        <v>1</v>
      </c>
      <c r="F328" s="227" t="s">
        <v>1230</v>
      </c>
      <c r="G328" s="225"/>
      <c r="H328" s="228">
        <v>7.496</v>
      </c>
      <c r="I328" s="229"/>
      <c r="J328" s="225"/>
      <c r="K328" s="225"/>
      <c r="L328" s="230"/>
      <c r="M328" s="231"/>
      <c r="N328" s="232"/>
      <c r="O328" s="232"/>
      <c r="P328" s="232"/>
      <c r="Q328" s="232"/>
      <c r="R328" s="232"/>
      <c r="S328" s="232"/>
      <c r="T328" s="233"/>
      <c r="AT328" s="234" t="s">
        <v>197</v>
      </c>
      <c r="AU328" s="234" t="s">
        <v>85</v>
      </c>
      <c r="AV328" s="11" t="s">
        <v>85</v>
      </c>
      <c r="AW328" s="11" t="s">
        <v>30</v>
      </c>
      <c r="AX328" s="11" t="s">
        <v>83</v>
      </c>
      <c r="AY328" s="234" t="s">
        <v>171</v>
      </c>
    </row>
    <row r="329" spans="2:51" s="11" customFormat="1" ht="11.25">
      <c r="B329" s="224"/>
      <c r="C329" s="225"/>
      <c r="D329" s="221" t="s">
        <v>197</v>
      </c>
      <c r="E329" s="225"/>
      <c r="F329" s="227" t="s">
        <v>1231</v>
      </c>
      <c r="G329" s="225"/>
      <c r="H329" s="228">
        <v>15.742</v>
      </c>
      <c r="I329" s="229"/>
      <c r="J329" s="225"/>
      <c r="K329" s="225"/>
      <c r="L329" s="230"/>
      <c r="M329" s="231"/>
      <c r="N329" s="232"/>
      <c r="O329" s="232"/>
      <c r="P329" s="232"/>
      <c r="Q329" s="232"/>
      <c r="R329" s="232"/>
      <c r="S329" s="232"/>
      <c r="T329" s="233"/>
      <c r="AT329" s="234" t="s">
        <v>197</v>
      </c>
      <c r="AU329" s="234" t="s">
        <v>85</v>
      </c>
      <c r="AV329" s="11" t="s">
        <v>85</v>
      </c>
      <c r="AW329" s="11" t="s">
        <v>4</v>
      </c>
      <c r="AX329" s="11" t="s">
        <v>83</v>
      </c>
      <c r="AY329" s="234" t="s">
        <v>171</v>
      </c>
    </row>
    <row r="330" spans="2:65" s="1" customFormat="1" ht="24" customHeight="1">
      <c r="B330" s="35"/>
      <c r="C330" s="209" t="s">
        <v>1232</v>
      </c>
      <c r="D330" s="209" t="s">
        <v>172</v>
      </c>
      <c r="E330" s="210" t="s">
        <v>1233</v>
      </c>
      <c r="F330" s="211" t="s">
        <v>440</v>
      </c>
      <c r="G330" s="212" t="s">
        <v>333</v>
      </c>
      <c r="H330" s="213">
        <v>26.231</v>
      </c>
      <c r="I330" s="214"/>
      <c r="J330" s="215">
        <f>ROUND(I330*H330,2)</f>
        <v>0</v>
      </c>
      <c r="K330" s="211" t="s">
        <v>256</v>
      </c>
      <c r="L330" s="37"/>
      <c r="M330" s="216" t="s">
        <v>1</v>
      </c>
      <c r="N330" s="217" t="s">
        <v>40</v>
      </c>
      <c r="O330" s="67"/>
      <c r="P330" s="218">
        <f>O330*H330</f>
        <v>0</v>
      </c>
      <c r="Q330" s="218">
        <v>0</v>
      </c>
      <c r="R330" s="218">
        <f>Q330*H330</f>
        <v>0</v>
      </c>
      <c r="S330" s="218">
        <v>0</v>
      </c>
      <c r="T330" s="219">
        <f>S330*H330</f>
        <v>0</v>
      </c>
      <c r="AR330" s="220" t="s">
        <v>189</v>
      </c>
      <c r="AT330" s="220" t="s">
        <v>172</v>
      </c>
      <c r="AU330" s="220" t="s">
        <v>85</v>
      </c>
      <c r="AY330" s="17" t="s">
        <v>171</v>
      </c>
      <c r="BE330" s="116">
        <f>IF(N330="základní",J330,0)</f>
        <v>0</v>
      </c>
      <c r="BF330" s="116">
        <f>IF(N330="snížená",J330,0)</f>
        <v>0</v>
      </c>
      <c r="BG330" s="116">
        <f>IF(N330="zákl. přenesená",J330,0)</f>
        <v>0</v>
      </c>
      <c r="BH330" s="116">
        <f>IF(N330="sníž. přenesená",J330,0)</f>
        <v>0</v>
      </c>
      <c r="BI330" s="116">
        <f>IF(N330="nulová",J330,0)</f>
        <v>0</v>
      </c>
      <c r="BJ330" s="17" t="s">
        <v>83</v>
      </c>
      <c r="BK330" s="116">
        <f>ROUND(I330*H330,2)</f>
        <v>0</v>
      </c>
      <c r="BL330" s="17" t="s">
        <v>189</v>
      </c>
      <c r="BM330" s="220" t="s">
        <v>1234</v>
      </c>
    </row>
    <row r="331" spans="2:47" s="1" customFormat="1" ht="29.25">
      <c r="B331" s="35"/>
      <c r="C331" s="36"/>
      <c r="D331" s="221" t="s">
        <v>207</v>
      </c>
      <c r="E331" s="36"/>
      <c r="F331" s="235" t="s">
        <v>335</v>
      </c>
      <c r="G331" s="36"/>
      <c r="H331" s="36"/>
      <c r="I331" s="130"/>
      <c r="J331" s="36"/>
      <c r="K331" s="36"/>
      <c r="L331" s="37"/>
      <c r="M331" s="223"/>
      <c r="N331" s="67"/>
      <c r="O331" s="67"/>
      <c r="P331" s="67"/>
      <c r="Q331" s="67"/>
      <c r="R331" s="67"/>
      <c r="S331" s="67"/>
      <c r="T331" s="68"/>
      <c r="AT331" s="17" t="s">
        <v>207</v>
      </c>
      <c r="AU331" s="17" t="s">
        <v>85</v>
      </c>
    </row>
    <row r="332" spans="2:51" s="11" customFormat="1" ht="11.25">
      <c r="B332" s="224"/>
      <c r="C332" s="225"/>
      <c r="D332" s="221" t="s">
        <v>197</v>
      </c>
      <c r="E332" s="226" t="s">
        <v>1</v>
      </c>
      <c r="F332" s="227" t="s">
        <v>1235</v>
      </c>
      <c r="G332" s="225"/>
      <c r="H332" s="228">
        <v>3.549</v>
      </c>
      <c r="I332" s="229"/>
      <c r="J332" s="225"/>
      <c r="K332" s="225"/>
      <c r="L332" s="230"/>
      <c r="M332" s="231"/>
      <c r="N332" s="232"/>
      <c r="O332" s="232"/>
      <c r="P332" s="232"/>
      <c r="Q332" s="232"/>
      <c r="R332" s="232"/>
      <c r="S332" s="232"/>
      <c r="T332" s="233"/>
      <c r="AT332" s="234" t="s">
        <v>197</v>
      </c>
      <c r="AU332" s="234" t="s">
        <v>85</v>
      </c>
      <c r="AV332" s="11" t="s">
        <v>85</v>
      </c>
      <c r="AW332" s="11" t="s">
        <v>30</v>
      </c>
      <c r="AX332" s="11" t="s">
        <v>75</v>
      </c>
      <c r="AY332" s="234" t="s">
        <v>171</v>
      </c>
    </row>
    <row r="333" spans="2:51" s="11" customFormat="1" ht="11.25">
      <c r="B333" s="224"/>
      <c r="C333" s="225"/>
      <c r="D333" s="221" t="s">
        <v>197</v>
      </c>
      <c r="E333" s="226" t="s">
        <v>1</v>
      </c>
      <c r="F333" s="227" t="s">
        <v>1236</v>
      </c>
      <c r="G333" s="225"/>
      <c r="H333" s="228">
        <v>10.257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AT333" s="234" t="s">
        <v>197</v>
      </c>
      <c r="AU333" s="234" t="s">
        <v>85</v>
      </c>
      <c r="AV333" s="11" t="s">
        <v>85</v>
      </c>
      <c r="AW333" s="11" t="s">
        <v>30</v>
      </c>
      <c r="AX333" s="11" t="s">
        <v>75</v>
      </c>
      <c r="AY333" s="234" t="s">
        <v>171</v>
      </c>
    </row>
    <row r="334" spans="2:51" s="13" customFormat="1" ht="11.25">
      <c r="B334" s="248"/>
      <c r="C334" s="249"/>
      <c r="D334" s="221" t="s">
        <v>197</v>
      </c>
      <c r="E334" s="250" t="s">
        <v>1</v>
      </c>
      <c r="F334" s="251" t="s">
        <v>267</v>
      </c>
      <c r="G334" s="249"/>
      <c r="H334" s="252">
        <v>13.806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AT334" s="258" t="s">
        <v>197</v>
      </c>
      <c r="AU334" s="258" t="s">
        <v>85</v>
      </c>
      <c r="AV334" s="13" t="s">
        <v>189</v>
      </c>
      <c r="AW334" s="13" t="s">
        <v>30</v>
      </c>
      <c r="AX334" s="13" t="s">
        <v>83</v>
      </c>
      <c r="AY334" s="258" t="s">
        <v>171</v>
      </c>
    </row>
    <row r="335" spans="2:51" s="11" customFormat="1" ht="11.25">
      <c r="B335" s="224"/>
      <c r="C335" s="225"/>
      <c r="D335" s="221" t="s">
        <v>197</v>
      </c>
      <c r="E335" s="225"/>
      <c r="F335" s="227" t="s">
        <v>1237</v>
      </c>
      <c r="G335" s="225"/>
      <c r="H335" s="228">
        <v>26.231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AT335" s="234" t="s">
        <v>197</v>
      </c>
      <c r="AU335" s="234" t="s">
        <v>85</v>
      </c>
      <c r="AV335" s="11" t="s">
        <v>85</v>
      </c>
      <c r="AW335" s="11" t="s">
        <v>4</v>
      </c>
      <c r="AX335" s="11" t="s">
        <v>83</v>
      </c>
      <c r="AY335" s="234" t="s">
        <v>171</v>
      </c>
    </row>
    <row r="336" spans="2:65" s="1" customFormat="1" ht="24" customHeight="1">
      <c r="B336" s="35"/>
      <c r="C336" s="209" t="s">
        <v>1238</v>
      </c>
      <c r="D336" s="209" t="s">
        <v>172</v>
      </c>
      <c r="E336" s="210" t="s">
        <v>1239</v>
      </c>
      <c r="F336" s="211" t="s">
        <v>1240</v>
      </c>
      <c r="G336" s="212" t="s">
        <v>333</v>
      </c>
      <c r="H336" s="213">
        <v>1.5</v>
      </c>
      <c r="I336" s="214"/>
      <c r="J336" s="215">
        <f>ROUND(I336*H336,2)</f>
        <v>0</v>
      </c>
      <c r="K336" s="211" t="s">
        <v>256</v>
      </c>
      <c r="L336" s="37"/>
      <c r="M336" s="216" t="s">
        <v>1</v>
      </c>
      <c r="N336" s="217" t="s">
        <v>40</v>
      </c>
      <c r="O336" s="67"/>
      <c r="P336" s="218">
        <f>O336*H336</f>
        <v>0</v>
      </c>
      <c r="Q336" s="218">
        <v>0</v>
      </c>
      <c r="R336" s="218">
        <f>Q336*H336</f>
        <v>0</v>
      </c>
      <c r="S336" s="218">
        <v>0</v>
      </c>
      <c r="T336" s="219">
        <f>S336*H336</f>
        <v>0</v>
      </c>
      <c r="AR336" s="220" t="s">
        <v>189</v>
      </c>
      <c r="AT336" s="220" t="s">
        <v>172</v>
      </c>
      <c r="AU336" s="220" t="s">
        <v>85</v>
      </c>
      <c r="AY336" s="17" t="s">
        <v>171</v>
      </c>
      <c r="BE336" s="116">
        <f>IF(N336="základní",J336,0)</f>
        <v>0</v>
      </c>
      <c r="BF336" s="116">
        <f>IF(N336="snížená",J336,0)</f>
        <v>0</v>
      </c>
      <c r="BG336" s="116">
        <f>IF(N336="zákl. přenesená",J336,0)</f>
        <v>0</v>
      </c>
      <c r="BH336" s="116">
        <f>IF(N336="sníž. přenesená",J336,0)</f>
        <v>0</v>
      </c>
      <c r="BI336" s="116">
        <f>IF(N336="nulová",J336,0)</f>
        <v>0</v>
      </c>
      <c r="BJ336" s="17" t="s">
        <v>83</v>
      </c>
      <c r="BK336" s="116">
        <f>ROUND(I336*H336,2)</f>
        <v>0</v>
      </c>
      <c r="BL336" s="17" t="s">
        <v>189</v>
      </c>
      <c r="BM336" s="220" t="s">
        <v>1241</v>
      </c>
    </row>
    <row r="337" spans="2:47" s="1" customFormat="1" ht="29.25">
      <c r="B337" s="35"/>
      <c r="C337" s="36"/>
      <c r="D337" s="221" t="s">
        <v>207</v>
      </c>
      <c r="E337" s="36"/>
      <c r="F337" s="235" t="s">
        <v>1242</v>
      </c>
      <c r="G337" s="36"/>
      <c r="H337" s="36"/>
      <c r="I337" s="130"/>
      <c r="J337" s="36"/>
      <c r="K337" s="36"/>
      <c r="L337" s="37"/>
      <c r="M337" s="223"/>
      <c r="N337" s="67"/>
      <c r="O337" s="67"/>
      <c r="P337" s="67"/>
      <c r="Q337" s="67"/>
      <c r="R337" s="67"/>
      <c r="S337" s="67"/>
      <c r="T337" s="68"/>
      <c r="AT337" s="17" t="s">
        <v>207</v>
      </c>
      <c r="AU337" s="17" t="s">
        <v>85</v>
      </c>
    </row>
    <row r="338" spans="2:51" s="11" customFormat="1" ht="11.25">
      <c r="B338" s="224"/>
      <c r="C338" s="225"/>
      <c r="D338" s="221" t="s">
        <v>197</v>
      </c>
      <c r="E338" s="226" t="s">
        <v>1</v>
      </c>
      <c r="F338" s="227" t="s">
        <v>1243</v>
      </c>
      <c r="G338" s="225"/>
      <c r="H338" s="228">
        <v>1.5</v>
      </c>
      <c r="I338" s="229"/>
      <c r="J338" s="225"/>
      <c r="K338" s="225"/>
      <c r="L338" s="230"/>
      <c r="M338" s="231"/>
      <c r="N338" s="232"/>
      <c r="O338" s="232"/>
      <c r="P338" s="232"/>
      <c r="Q338" s="232"/>
      <c r="R338" s="232"/>
      <c r="S338" s="232"/>
      <c r="T338" s="233"/>
      <c r="AT338" s="234" t="s">
        <v>197</v>
      </c>
      <c r="AU338" s="234" t="s">
        <v>85</v>
      </c>
      <c r="AV338" s="11" t="s">
        <v>85</v>
      </c>
      <c r="AW338" s="11" t="s">
        <v>30</v>
      </c>
      <c r="AX338" s="11" t="s">
        <v>83</v>
      </c>
      <c r="AY338" s="234" t="s">
        <v>171</v>
      </c>
    </row>
    <row r="339" spans="2:63" s="10" customFormat="1" ht="22.9" customHeight="1">
      <c r="B339" s="195"/>
      <c r="C339" s="196"/>
      <c r="D339" s="197" t="s">
        <v>74</v>
      </c>
      <c r="E339" s="246" t="s">
        <v>672</v>
      </c>
      <c r="F339" s="246" t="s">
        <v>673</v>
      </c>
      <c r="G339" s="196"/>
      <c r="H339" s="196"/>
      <c r="I339" s="199"/>
      <c r="J339" s="247">
        <f>BK339</f>
        <v>0</v>
      </c>
      <c r="K339" s="196"/>
      <c r="L339" s="201"/>
      <c r="M339" s="202"/>
      <c r="N339" s="203"/>
      <c r="O339" s="203"/>
      <c r="P339" s="204">
        <f>SUM(P340:P341)</f>
        <v>0</v>
      </c>
      <c r="Q339" s="203"/>
      <c r="R339" s="204">
        <f>SUM(R340:R341)</f>
        <v>0</v>
      </c>
      <c r="S339" s="203"/>
      <c r="T339" s="205">
        <f>SUM(T340:T341)</f>
        <v>0</v>
      </c>
      <c r="AR339" s="206" t="s">
        <v>83</v>
      </c>
      <c r="AT339" s="207" t="s">
        <v>74</v>
      </c>
      <c r="AU339" s="207" t="s">
        <v>83</v>
      </c>
      <c r="AY339" s="206" t="s">
        <v>171</v>
      </c>
      <c r="BK339" s="208">
        <f>SUM(BK340:BK341)</f>
        <v>0</v>
      </c>
    </row>
    <row r="340" spans="2:65" s="1" customFormat="1" ht="24" customHeight="1">
      <c r="B340" s="35"/>
      <c r="C340" s="209" t="s">
        <v>1244</v>
      </c>
      <c r="D340" s="209" t="s">
        <v>172</v>
      </c>
      <c r="E340" s="210" t="s">
        <v>1245</v>
      </c>
      <c r="F340" s="211" t="s">
        <v>1246</v>
      </c>
      <c r="G340" s="212" t="s">
        <v>333</v>
      </c>
      <c r="H340" s="213">
        <v>613.51</v>
      </c>
      <c r="I340" s="214"/>
      <c r="J340" s="215">
        <f>ROUND(I340*H340,2)</f>
        <v>0</v>
      </c>
      <c r="K340" s="211" t="s">
        <v>256</v>
      </c>
      <c r="L340" s="37"/>
      <c r="M340" s="216" t="s">
        <v>1</v>
      </c>
      <c r="N340" s="217" t="s">
        <v>40</v>
      </c>
      <c r="O340" s="67"/>
      <c r="P340" s="218">
        <f>O340*H340</f>
        <v>0</v>
      </c>
      <c r="Q340" s="218">
        <v>0</v>
      </c>
      <c r="R340" s="218">
        <f>Q340*H340</f>
        <v>0</v>
      </c>
      <c r="S340" s="218">
        <v>0</v>
      </c>
      <c r="T340" s="219">
        <f>S340*H340</f>
        <v>0</v>
      </c>
      <c r="AR340" s="220" t="s">
        <v>189</v>
      </c>
      <c r="AT340" s="220" t="s">
        <v>172</v>
      </c>
      <c r="AU340" s="220" t="s">
        <v>85</v>
      </c>
      <c r="AY340" s="17" t="s">
        <v>171</v>
      </c>
      <c r="BE340" s="116">
        <f>IF(N340="základní",J340,0)</f>
        <v>0</v>
      </c>
      <c r="BF340" s="116">
        <f>IF(N340="snížená",J340,0)</f>
        <v>0</v>
      </c>
      <c r="BG340" s="116">
        <f>IF(N340="zákl. přenesená",J340,0)</f>
        <v>0</v>
      </c>
      <c r="BH340" s="116">
        <f>IF(N340="sníž. přenesená",J340,0)</f>
        <v>0</v>
      </c>
      <c r="BI340" s="116">
        <f>IF(N340="nulová",J340,0)</f>
        <v>0</v>
      </c>
      <c r="BJ340" s="17" t="s">
        <v>83</v>
      </c>
      <c r="BK340" s="116">
        <f>ROUND(I340*H340,2)</f>
        <v>0</v>
      </c>
      <c r="BL340" s="17" t="s">
        <v>189</v>
      </c>
      <c r="BM340" s="220" t="s">
        <v>1247</v>
      </c>
    </row>
    <row r="341" spans="2:47" s="1" customFormat="1" ht="29.25">
      <c r="B341" s="35"/>
      <c r="C341" s="36"/>
      <c r="D341" s="221" t="s">
        <v>207</v>
      </c>
      <c r="E341" s="36"/>
      <c r="F341" s="235" t="s">
        <v>1248</v>
      </c>
      <c r="G341" s="36"/>
      <c r="H341" s="36"/>
      <c r="I341" s="130"/>
      <c r="J341" s="36"/>
      <c r="K341" s="36"/>
      <c r="L341" s="37"/>
      <c r="M341" s="236"/>
      <c r="N341" s="237"/>
      <c r="O341" s="237"/>
      <c r="P341" s="237"/>
      <c r="Q341" s="237"/>
      <c r="R341" s="237"/>
      <c r="S341" s="237"/>
      <c r="T341" s="238"/>
      <c r="AT341" s="17" t="s">
        <v>207</v>
      </c>
      <c r="AU341" s="17" t="s">
        <v>85</v>
      </c>
    </row>
    <row r="342" spans="2:12" s="1" customFormat="1" ht="6.95" customHeight="1">
      <c r="B342" s="50"/>
      <c r="C342" s="51"/>
      <c r="D342" s="51"/>
      <c r="E342" s="51"/>
      <c r="F342" s="51"/>
      <c r="G342" s="51"/>
      <c r="H342" s="51"/>
      <c r="I342" s="163"/>
      <c r="J342" s="51"/>
      <c r="K342" s="51"/>
      <c r="L342" s="37"/>
    </row>
  </sheetData>
  <sheetProtection algorithmName="SHA-512" hashValue="kv25qh6AlJGxW4R7YrrcL7g1y9Q4gelnLq7892pVphUZwJ9tgErwAn3v0lWOw0JISueuGc7TQOJ7oagOtklvxg==" saltValue="vkpx2agWoA+JvacndNNzxSsJdYB1JWp3pqUI9l3BUpw5nBdPK7u+PL0RYGhHmbeiTLeTG7QboeejTLoKXqKkFg==" spinCount="100000" sheet="1" objects="1" scenarios="1" formatColumns="0" formatRows="0" autoFilter="0"/>
  <autoFilter ref="C133:K341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2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118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</row>
    <row r="4" spans="2:46" ht="24.95" customHeight="1">
      <c r="B4" s="20"/>
      <c r="D4" s="127" t="s">
        <v>137</v>
      </c>
      <c r="L4" s="20"/>
      <c r="M4" s="12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9" t="s">
        <v>16</v>
      </c>
      <c r="L6" s="20"/>
    </row>
    <row r="7" spans="2:12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</row>
    <row r="8" spans="2:12" s="1" customFormat="1" ht="12" customHeight="1">
      <c r="B8" s="37"/>
      <c r="D8" s="129" t="s">
        <v>138</v>
      </c>
      <c r="I8" s="130"/>
      <c r="L8" s="37"/>
    </row>
    <row r="9" spans="2:12" s="1" customFormat="1" ht="36.95" customHeight="1">
      <c r="B9" s="37"/>
      <c r="E9" s="348" t="s">
        <v>1249</v>
      </c>
      <c r="F9" s="349"/>
      <c r="G9" s="349"/>
      <c r="H9" s="349"/>
      <c r="I9" s="130"/>
      <c r="L9" s="37"/>
    </row>
    <row r="10" spans="2:12" s="1" customFormat="1" ht="11.25">
      <c r="B10" s="37"/>
      <c r="I10" s="130"/>
      <c r="L10" s="37"/>
    </row>
    <row r="11" spans="2:12" s="1" customFormat="1" ht="12" customHeight="1">
      <c r="B11" s="37"/>
      <c r="D11" s="129" t="s">
        <v>18</v>
      </c>
      <c r="F11" s="106" t="s">
        <v>1</v>
      </c>
      <c r="I11" s="131" t="s">
        <v>19</v>
      </c>
      <c r="J11" s="106" t="s">
        <v>1</v>
      </c>
      <c r="L11" s="37"/>
    </row>
    <row r="12" spans="2:12" s="1" customFormat="1" ht="12" customHeight="1">
      <c r="B12" s="37"/>
      <c r="D12" s="129" t="s">
        <v>20</v>
      </c>
      <c r="F12" s="106" t="s">
        <v>21</v>
      </c>
      <c r="I12" s="131" t="s">
        <v>22</v>
      </c>
      <c r="J12" s="132" t="str">
        <f>'Rekapitulace stavby'!AN8</f>
        <v>26. 2. 2020</v>
      </c>
      <c r="L12" s="37"/>
    </row>
    <row r="13" spans="2:12" s="1" customFormat="1" ht="10.9" customHeight="1">
      <c r="B13" s="37"/>
      <c r="I13" s="130"/>
      <c r="L13" s="37"/>
    </row>
    <row r="14" spans="2:12" s="1" customFormat="1" ht="12" customHeight="1">
      <c r="B14" s="37"/>
      <c r="D14" s="129" t="s">
        <v>24</v>
      </c>
      <c r="I14" s="131" t="s">
        <v>25</v>
      </c>
      <c r="J14" s="106" t="str">
        <f>IF('Rekapitulace stavby'!AN10="","",'Rekapitulace stavby'!AN10)</f>
        <v/>
      </c>
      <c r="L14" s="37"/>
    </row>
    <row r="15" spans="2:12" s="1" customFormat="1" ht="18" customHeight="1">
      <c r="B15" s="37"/>
      <c r="E15" s="106" t="str">
        <f>IF('Rekapitulace stavby'!E11="","",'Rekapitulace stavby'!E11)</f>
        <v xml:space="preserve"> </v>
      </c>
      <c r="I15" s="131" t="s">
        <v>26</v>
      </c>
      <c r="J15" s="106" t="str">
        <f>IF('Rekapitulace stavby'!AN11="","",'Rekapitulace stavby'!AN11)</f>
        <v/>
      </c>
      <c r="L15" s="37"/>
    </row>
    <row r="16" spans="2:12" s="1" customFormat="1" ht="6.95" customHeight="1">
      <c r="B16" s="37"/>
      <c r="I16" s="130"/>
      <c r="L16" s="37"/>
    </row>
    <row r="17" spans="2:12" s="1" customFormat="1" ht="12" customHeight="1">
      <c r="B17" s="37"/>
      <c r="D17" s="129" t="s">
        <v>27</v>
      </c>
      <c r="I17" s="131" t="s">
        <v>25</v>
      </c>
      <c r="J17" s="30" t="str">
        <f>'Rekapitulace stavby'!AN13</f>
        <v>Vyplň údaj</v>
      </c>
      <c r="L17" s="37"/>
    </row>
    <row r="18" spans="2:12" s="1" customFormat="1" ht="18" customHeight="1">
      <c r="B18" s="37"/>
      <c r="E18" s="350" t="str">
        <f>'Rekapitulace stavby'!E14</f>
        <v>Vyplň údaj</v>
      </c>
      <c r="F18" s="351"/>
      <c r="G18" s="351"/>
      <c r="H18" s="351"/>
      <c r="I18" s="131" t="s">
        <v>26</v>
      </c>
      <c r="J18" s="30" t="str">
        <f>'Rekapitulace stavby'!AN14</f>
        <v>Vyplň údaj</v>
      </c>
      <c r="L18" s="37"/>
    </row>
    <row r="19" spans="2:12" s="1" customFormat="1" ht="6.95" customHeight="1">
      <c r="B19" s="37"/>
      <c r="I19" s="130"/>
      <c r="L19" s="37"/>
    </row>
    <row r="20" spans="2:12" s="1" customFormat="1" ht="12" customHeight="1">
      <c r="B20" s="37"/>
      <c r="D20" s="129" t="s">
        <v>29</v>
      </c>
      <c r="I20" s="131" t="s">
        <v>25</v>
      </c>
      <c r="J20" s="106" t="str">
        <f>IF('Rekapitulace stavby'!AN16="","",'Rekapitulace stavby'!AN16)</f>
        <v/>
      </c>
      <c r="L20" s="37"/>
    </row>
    <row r="21" spans="2:12" s="1" customFormat="1" ht="18" customHeight="1">
      <c r="B21" s="37"/>
      <c r="E21" s="106" t="str">
        <f>IF('Rekapitulace stavby'!E17="","",'Rekapitulace stavby'!E17)</f>
        <v xml:space="preserve"> </v>
      </c>
      <c r="I21" s="131" t="s">
        <v>26</v>
      </c>
      <c r="J21" s="106" t="str">
        <f>IF('Rekapitulace stavby'!AN17="","",'Rekapitulace stavby'!AN17)</f>
        <v/>
      </c>
      <c r="L21" s="37"/>
    </row>
    <row r="22" spans="2:12" s="1" customFormat="1" ht="6.95" customHeight="1">
      <c r="B22" s="37"/>
      <c r="I22" s="130"/>
      <c r="L22" s="37"/>
    </row>
    <row r="23" spans="2:12" s="1" customFormat="1" ht="12" customHeight="1">
      <c r="B23" s="37"/>
      <c r="D23" s="129" t="s">
        <v>31</v>
      </c>
      <c r="I23" s="131" t="s">
        <v>25</v>
      </c>
      <c r="J23" s="106" t="str">
        <f>IF('Rekapitulace stavby'!AN19="","",'Rekapitulace stavby'!AN19)</f>
        <v/>
      </c>
      <c r="L23" s="37"/>
    </row>
    <row r="24" spans="2:12" s="1" customFormat="1" ht="18" customHeight="1">
      <c r="B24" s="37"/>
      <c r="E24" s="106" t="str">
        <f>IF('Rekapitulace stavby'!E20="","",'Rekapitulace stavby'!E20)</f>
        <v xml:space="preserve"> </v>
      </c>
      <c r="I24" s="131" t="s">
        <v>26</v>
      </c>
      <c r="J24" s="106" t="str">
        <f>IF('Rekapitulace stavby'!AN20="","",'Rekapitulace stavby'!AN20)</f>
        <v/>
      </c>
      <c r="L24" s="37"/>
    </row>
    <row r="25" spans="2:12" s="1" customFormat="1" ht="6.95" customHeight="1">
      <c r="B25" s="37"/>
      <c r="I25" s="130"/>
      <c r="L25" s="37"/>
    </row>
    <row r="26" spans="2:12" s="1" customFormat="1" ht="12" customHeight="1">
      <c r="B26" s="37"/>
      <c r="D26" s="129" t="s">
        <v>32</v>
      </c>
      <c r="I26" s="130"/>
      <c r="L26" s="37"/>
    </row>
    <row r="27" spans="2:12" s="7" customFormat="1" ht="16.5" customHeight="1">
      <c r="B27" s="133"/>
      <c r="E27" s="352" t="s">
        <v>1</v>
      </c>
      <c r="F27" s="352"/>
      <c r="G27" s="352"/>
      <c r="H27" s="352"/>
      <c r="I27" s="134"/>
      <c r="L27" s="133"/>
    </row>
    <row r="28" spans="2:12" s="1" customFormat="1" ht="6.95" customHeight="1">
      <c r="B28" s="37"/>
      <c r="I28" s="130"/>
      <c r="L28" s="37"/>
    </row>
    <row r="29" spans="2:12" s="1" customFormat="1" ht="6.95" customHeight="1">
      <c r="B29" s="37"/>
      <c r="D29" s="63"/>
      <c r="E29" s="63"/>
      <c r="F29" s="63"/>
      <c r="G29" s="63"/>
      <c r="H29" s="63"/>
      <c r="I29" s="135"/>
      <c r="J29" s="63"/>
      <c r="K29" s="63"/>
      <c r="L29" s="37"/>
    </row>
    <row r="30" spans="2:12" s="1" customFormat="1" ht="14.45" customHeight="1">
      <c r="B30" s="37"/>
      <c r="D30" s="106" t="s">
        <v>140</v>
      </c>
      <c r="I30" s="130"/>
      <c r="J30" s="136">
        <f>J96</f>
        <v>0</v>
      </c>
      <c r="L30" s="37"/>
    </row>
    <row r="31" spans="2:12" s="1" customFormat="1" ht="14.45" customHeight="1">
      <c r="B31" s="37"/>
      <c r="D31" s="137" t="s">
        <v>131</v>
      </c>
      <c r="I31" s="130"/>
      <c r="J31" s="136">
        <f>J102</f>
        <v>0</v>
      </c>
      <c r="L31" s="37"/>
    </row>
    <row r="32" spans="2:12" s="1" customFormat="1" ht="25.35" customHeight="1">
      <c r="B32" s="37"/>
      <c r="D32" s="138" t="s">
        <v>35</v>
      </c>
      <c r="I32" s="130"/>
      <c r="J32" s="139">
        <f>ROUND(J30+J31,2)</f>
        <v>0</v>
      </c>
      <c r="L32" s="37"/>
    </row>
    <row r="33" spans="2:12" s="1" customFormat="1" ht="6.95" customHeight="1">
      <c r="B33" s="37"/>
      <c r="D33" s="63"/>
      <c r="E33" s="63"/>
      <c r="F33" s="63"/>
      <c r="G33" s="63"/>
      <c r="H33" s="63"/>
      <c r="I33" s="135"/>
      <c r="J33" s="63"/>
      <c r="K33" s="63"/>
      <c r="L33" s="37"/>
    </row>
    <row r="34" spans="2:12" s="1" customFormat="1" ht="14.45" customHeight="1">
      <c r="B34" s="37"/>
      <c r="F34" s="140" t="s">
        <v>37</v>
      </c>
      <c r="I34" s="141" t="s">
        <v>36</v>
      </c>
      <c r="J34" s="140" t="s">
        <v>38</v>
      </c>
      <c r="L34" s="37"/>
    </row>
    <row r="35" spans="2:12" s="1" customFormat="1" ht="14.45" customHeight="1">
      <c r="B35" s="37"/>
      <c r="D35" s="142" t="s">
        <v>39</v>
      </c>
      <c r="E35" s="129" t="s">
        <v>40</v>
      </c>
      <c r="F35" s="143">
        <f>ROUND((SUM(BE102:BE109)+SUM(BE129:BE282)),2)</f>
        <v>0</v>
      </c>
      <c r="I35" s="144">
        <v>0.21</v>
      </c>
      <c r="J35" s="143">
        <f>ROUND(((SUM(BE102:BE109)+SUM(BE129:BE282))*I35),2)</f>
        <v>0</v>
      </c>
      <c r="L35" s="37"/>
    </row>
    <row r="36" spans="2:12" s="1" customFormat="1" ht="14.45" customHeight="1">
      <c r="B36" s="37"/>
      <c r="E36" s="129" t="s">
        <v>41</v>
      </c>
      <c r="F36" s="143">
        <f>ROUND((SUM(BF102:BF109)+SUM(BF129:BF282)),2)</f>
        <v>0</v>
      </c>
      <c r="I36" s="144">
        <v>0.15</v>
      </c>
      <c r="J36" s="143">
        <f>ROUND(((SUM(BF102:BF109)+SUM(BF129:BF282))*I36),2)</f>
        <v>0</v>
      </c>
      <c r="L36" s="37"/>
    </row>
    <row r="37" spans="2:12" s="1" customFormat="1" ht="14.45" customHeight="1" hidden="1">
      <c r="B37" s="37"/>
      <c r="E37" s="129" t="s">
        <v>42</v>
      </c>
      <c r="F37" s="143">
        <f>ROUND((SUM(BG102:BG109)+SUM(BG129:BG282)),2)</f>
        <v>0</v>
      </c>
      <c r="I37" s="144">
        <v>0.21</v>
      </c>
      <c r="J37" s="143">
        <f>0</f>
        <v>0</v>
      </c>
      <c r="L37" s="37"/>
    </row>
    <row r="38" spans="2:12" s="1" customFormat="1" ht="14.45" customHeight="1" hidden="1">
      <c r="B38" s="37"/>
      <c r="E38" s="129" t="s">
        <v>43</v>
      </c>
      <c r="F38" s="143">
        <f>ROUND((SUM(BH102:BH109)+SUM(BH129:BH282)),2)</f>
        <v>0</v>
      </c>
      <c r="I38" s="144">
        <v>0.15</v>
      </c>
      <c r="J38" s="143">
        <f>0</f>
        <v>0</v>
      </c>
      <c r="L38" s="37"/>
    </row>
    <row r="39" spans="2:12" s="1" customFormat="1" ht="14.45" customHeight="1" hidden="1">
      <c r="B39" s="37"/>
      <c r="E39" s="129" t="s">
        <v>44</v>
      </c>
      <c r="F39" s="143">
        <f>ROUND((SUM(BI102:BI109)+SUM(BI129:BI282)),2)</f>
        <v>0</v>
      </c>
      <c r="I39" s="144">
        <v>0</v>
      </c>
      <c r="J39" s="143">
        <f>0</f>
        <v>0</v>
      </c>
      <c r="L39" s="37"/>
    </row>
    <row r="40" spans="2:12" s="1" customFormat="1" ht="6.95" customHeight="1">
      <c r="B40" s="37"/>
      <c r="I40" s="130"/>
      <c r="L40" s="37"/>
    </row>
    <row r="41" spans="2:12" s="1" customFormat="1" ht="25.35" customHeight="1">
      <c r="B41" s="37"/>
      <c r="C41" s="145"/>
      <c r="D41" s="146" t="s">
        <v>45</v>
      </c>
      <c r="E41" s="147"/>
      <c r="F41" s="147"/>
      <c r="G41" s="148" t="s">
        <v>46</v>
      </c>
      <c r="H41" s="149" t="s">
        <v>47</v>
      </c>
      <c r="I41" s="150"/>
      <c r="J41" s="151">
        <f>SUM(J32:J39)</f>
        <v>0</v>
      </c>
      <c r="K41" s="152"/>
      <c r="L41" s="37"/>
    </row>
    <row r="42" spans="2:12" s="1" customFormat="1" ht="14.45" customHeight="1">
      <c r="B42" s="37"/>
      <c r="I42" s="130"/>
      <c r="L42" s="37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s="1" customFormat="1" ht="12" customHeight="1">
      <c r="B86" s="35"/>
      <c r="C86" s="29" t="s">
        <v>138</v>
      </c>
      <c r="D86" s="36"/>
      <c r="E86" s="36"/>
      <c r="F86" s="36"/>
      <c r="G86" s="36"/>
      <c r="H86" s="36"/>
      <c r="I86" s="130"/>
      <c r="J86" s="36"/>
      <c r="K86" s="36"/>
      <c r="L86" s="37"/>
    </row>
    <row r="87" spans="2:12" s="1" customFormat="1" ht="16.5" customHeight="1">
      <c r="B87" s="35"/>
      <c r="C87" s="36"/>
      <c r="D87" s="36"/>
      <c r="E87" s="314" t="str">
        <f>E9</f>
        <v>SO451 - Veřejné osvětlení</v>
      </c>
      <c r="F87" s="355"/>
      <c r="G87" s="355"/>
      <c r="H87" s="355"/>
      <c r="I87" s="130"/>
      <c r="J87" s="36"/>
      <c r="K87" s="36"/>
      <c r="L87" s="37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2" customHeight="1"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31" t="s">
        <v>22</v>
      </c>
      <c r="J89" s="62" t="str">
        <f>IF(J12="","",J12)</f>
        <v>26. 2. 2020</v>
      </c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5.2" customHeight="1"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31" t="s">
        <v>29</v>
      </c>
      <c r="J91" s="32" t="str">
        <f>E21</f>
        <v xml:space="preserve"> </v>
      </c>
      <c r="K91" s="36"/>
      <c r="L91" s="37"/>
    </row>
    <row r="92" spans="2:12" s="1" customFormat="1" ht="15.2" customHeight="1"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31" t="s">
        <v>31</v>
      </c>
      <c r="J92" s="32" t="str">
        <f>E24</f>
        <v xml:space="preserve"> </v>
      </c>
      <c r="K92" s="36"/>
      <c r="L92" s="37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37"/>
    </row>
    <row r="94" spans="2:12" s="1" customFormat="1" ht="29.25" customHeight="1">
      <c r="B94" s="35"/>
      <c r="C94" s="167" t="s">
        <v>142</v>
      </c>
      <c r="D94" s="121"/>
      <c r="E94" s="121"/>
      <c r="F94" s="121"/>
      <c r="G94" s="121"/>
      <c r="H94" s="121"/>
      <c r="I94" s="168"/>
      <c r="J94" s="169" t="s">
        <v>143</v>
      </c>
      <c r="K94" s="121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47" s="1" customFormat="1" ht="22.9" customHeight="1">
      <c r="B96" s="35"/>
      <c r="C96" s="170" t="s">
        <v>144</v>
      </c>
      <c r="D96" s="36"/>
      <c r="E96" s="36"/>
      <c r="F96" s="36"/>
      <c r="G96" s="36"/>
      <c r="H96" s="36"/>
      <c r="I96" s="130"/>
      <c r="J96" s="80">
        <f>J129</f>
        <v>0</v>
      </c>
      <c r="K96" s="36"/>
      <c r="L96" s="37"/>
      <c r="AU96" s="17" t="s">
        <v>145</v>
      </c>
    </row>
    <row r="97" spans="2:12" s="8" customFormat="1" ht="24.95" customHeight="1">
      <c r="B97" s="171"/>
      <c r="C97" s="172"/>
      <c r="D97" s="173" t="s">
        <v>1250</v>
      </c>
      <c r="E97" s="174"/>
      <c r="F97" s="174"/>
      <c r="G97" s="174"/>
      <c r="H97" s="174"/>
      <c r="I97" s="175"/>
      <c r="J97" s="176">
        <f>J130</f>
        <v>0</v>
      </c>
      <c r="K97" s="172"/>
      <c r="L97" s="177"/>
    </row>
    <row r="98" spans="2:12" s="12" customFormat="1" ht="19.9" customHeight="1">
      <c r="B98" s="240"/>
      <c r="C98" s="100"/>
      <c r="D98" s="241" t="s">
        <v>1251</v>
      </c>
      <c r="E98" s="242"/>
      <c r="F98" s="242"/>
      <c r="G98" s="242"/>
      <c r="H98" s="242"/>
      <c r="I98" s="243"/>
      <c r="J98" s="244">
        <f>J131</f>
        <v>0</v>
      </c>
      <c r="K98" s="100"/>
      <c r="L98" s="245"/>
    </row>
    <row r="99" spans="2:12" s="12" customFormat="1" ht="19.9" customHeight="1">
      <c r="B99" s="240"/>
      <c r="C99" s="100"/>
      <c r="D99" s="241" t="s">
        <v>1252</v>
      </c>
      <c r="E99" s="242"/>
      <c r="F99" s="242"/>
      <c r="G99" s="242"/>
      <c r="H99" s="242"/>
      <c r="I99" s="243"/>
      <c r="J99" s="244">
        <f>J229</f>
        <v>0</v>
      </c>
      <c r="K99" s="100"/>
      <c r="L99" s="245"/>
    </row>
    <row r="100" spans="2:12" s="1" customFormat="1" ht="21.75" customHeight="1">
      <c r="B100" s="35"/>
      <c r="C100" s="36"/>
      <c r="D100" s="36"/>
      <c r="E100" s="36"/>
      <c r="F100" s="36"/>
      <c r="G100" s="36"/>
      <c r="H100" s="36"/>
      <c r="I100" s="130"/>
      <c r="J100" s="36"/>
      <c r="K100" s="36"/>
      <c r="L100" s="37"/>
    </row>
    <row r="101" spans="2:12" s="1" customFormat="1" ht="6.95" customHeight="1">
      <c r="B101" s="35"/>
      <c r="C101" s="36"/>
      <c r="D101" s="36"/>
      <c r="E101" s="36"/>
      <c r="F101" s="36"/>
      <c r="G101" s="36"/>
      <c r="H101" s="36"/>
      <c r="I101" s="130"/>
      <c r="J101" s="36"/>
      <c r="K101" s="36"/>
      <c r="L101" s="37"/>
    </row>
    <row r="102" spans="2:14" s="1" customFormat="1" ht="29.25" customHeight="1">
      <c r="B102" s="35"/>
      <c r="C102" s="170" t="s">
        <v>147</v>
      </c>
      <c r="D102" s="36"/>
      <c r="E102" s="36"/>
      <c r="F102" s="36"/>
      <c r="G102" s="36"/>
      <c r="H102" s="36"/>
      <c r="I102" s="130"/>
      <c r="J102" s="178">
        <f>ROUND(J103+J104+J105+J106+J107+J108,2)</f>
        <v>0</v>
      </c>
      <c r="K102" s="36"/>
      <c r="L102" s="37"/>
      <c r="N102" s="179" t="s">
        <v>39</v>
      </c>
    </row>
    <row r="103" spans="2:65" s="1" customFormat="1" ht="18" customHeight="1">
      <c r="B103" s="35"/>
      <c r="C103" s="36"/>
      <c r="D103" s="333" t="s">
        <v>148</v>
      </c>
      <c r="E103" s="332"/>
      <c r="F103" s="332"/>
      <c r="G103" s="36"/>
      <c r="H103" s="36"/>
      <c r="I103" s="130"/>
      <c r="J103" s="113">
        <v>0</v>
      </c>
      <c r="K103" s="36"/>
      <c r="L103" s="180"/>
      <c r="M103" s="130"/>
      <c r="N103" s="181" t="s">
        <v>40</v>
      </c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82" t="s">
        <v>149</v>
      </c>
      <c r="AZ103" s="130"/>
      <c r="BA103" s="130"/>
      <c r="BB103" s="130"/>
      <c r="BC103" s="130"/>
      <c r="BD103" s="130"/>
      <c r="BE103" s="183">
        <f aca="true" t="shared" si="0" ref="BE103:BE108">IF(N103="základní",J103,0)</f>
        <v>0</v>
      </c>
      <c r="BF103" s="183">
        <f aca="true" t="shared" si="1" ref="BF103:BF108">IF(N103="snížená",J103,0)</f>
        <v>0</v>
      </c>
      <c r="BG103" s="183">
        <f aca="true" t="shared" si="2" ref="BG103:BG108">IF(N103="zákl. přenesená",J103,0)</f>
        <v>0</v>
      </c>
      <c r="BH103" s="183">
        <f aca="true" t="shared" si="3" ref="BH103:BH108">IF(N103="sníž. přenesená",J103,0)</f>
        <v>0</v>
      </c>
      <c r="BI103" s="183">
        <f aca="true" t="shared" si="4" ref="BI103:BI108">IF(N103="nulová",J103,0)</f>
        <v>0</v>
      </c>
      <c r="BJ103" s="182" t="s">
        <v>83</v>
      </c>
      <c r="BK103" s="130"/>
      <c r="BL103" s="130"/>
      <c r="BM103" s="130"/>
    </row>
    <row r="104" spans="2:65" s="1" customFormat="1" ht="18" customHeight="1">
      <c r="B104" s="35"/>
      <c r="C104" s="36"/>
      <c r="D104" s="333" t="s">
        <v>150</v>
      </c>
      <c r="E104" s="332"/>
      <c r="F104" s="332"/>
      <c r="G104" s="36"/>
      <c r="H104" s="36"/>
      <c r="I104" s="130"/>
      <c r="J104" s="113">
        <v>0</v>
      </c>
      <c r="K104" s="36"/>
      <c r="L104" s="180"/>
      <c r="M104" s="130"/>
      <c r="N104" s="181" t="s">
        <v>40</v>
      </c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82" t="s">
        <v>149</v>
      </c>
      <c r="AZ104" s="130"/>
      <c r="BA104" s="130"/>
      <c r="BB104" s="130"/>
      <c r="BC104" s="130"/>
      <c r="BD104" s="130"/>
      <c r="BE104" s="183">
        <f t="shared" si="0"/>
        <v>0</v>
      </c>
      <c r="BF104" s="183">
        <f t="shared" si="1"/>
        <v>0</v>
      </c>
      <c r="BG104" s="183">
        <f t="shared" si="2"/>
        <v>0</v>
      </c>
      <c r="BH104" s="183">
        <f t="shared" si="3"/>
        <v>0</v>
      </c>
      <c r="BI104" s="183">
        <f t="shared" si="4"/>
        <v>0</v>
      </c>
      <c r="BJ104" s="182" t="s">
        <v>83</v>
      </c>
      <c r="BK104" s="130"/>
      <c r="BL104" s="130"/>
      <c r="BM104" s="130"/>
    </row>
    <row r="105" spans="2:65" s="1" customFormat="1" ht="18" customHeight="1">
      <c r="B105" s="35"/>
      <c r="C105" s="36"/>
      <c r="D105" s="333" t="s">
        <v>151</v>
      </c>
      <c r="E105" s="332"/>
      <c r="F105" s="332"/>
      <c r="G105" s="36"/>
      <c r="H105" s="36"/>
      <c r="I105" s="130"/>
      <c r="J105" s="113">
        <v>0</v>
      </c>
      <c r="K105" s="36"/>
      <c r="L105" s="180"/>
      <c r="M105" s="130"/>
      <c r="N105" s="181" t="s">
        <v>40</v>
      </c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82" t="s">
        <v>149</v>
      </c>
      <c r="AZ105" s="130"/>
      <c r="BA105" s="130"/>
      <c r="BB105" s="130"/>
      <c r="BC105" s="130"/>
      <c r="BD105" s="130"/>
      <c r="BE105" s="183">
        <f t="shared" si="0"/>
        <v>0</v>
      </c>
      <c r="BF105" s="183">
        <f t="shared" si="1"/>
        <v>0</v>
      </c>
      <c r="BG105" s="183">
        <f t="shared" si="2"/>
        <v>0</v>
      </c>
      <c r="BH105" s="183">
        <f t="shared" si="3"/>
        <v>0</v>
      </c>
      <c r="BI105" s="183">
        <f t="shared" si="4"/>
        <v>0</v>
      </c>
      <c r="BJ105" s="182" t="s">
        <v>83</v>
      </c>
      <c r="BK105" s="130"/>
      <c r="BL105" s="130"/>
      <c r="BM105" s="130"/>
    </row>
    <row r="106" spans="2:65" s="1" customFormat="1" ht="18" customHeight="1">
      <c r="B106" s="35"/>
      <c r="C106" s="36"/>
      <c r="D106" s="333" t="s">
        <v>152</v>
      </c>
      <c r="E106" s="332"/>
      <c r="F106" s="332"/>
      <c r="G106" s="36"/>
      <c r="H106" s="36"/>
      <c r="I106" s="130"/>
      <c r="J106" s="113">
        <v>0</v>
      </c>
      <c r="K106" s="36"/>
      <c r="L106" s="180"/>
      <c r="M106" s="130"/>
      <c r="N106" s="181" t="s">
        <v>40</v>
      </c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82" t="s">
        <v>149</v>
      </c>
      <c r="AZ106" s="130"/>
      <c r="BA106" s="130"/>
      <c r="BB106" s="130"/>
      <c r="BC106" s="130"/>
      <c r="BD106" s="130"/>
      <c r="BE106" s="183">
        <f t="shared" si="0"/>
        <v>0</v>
      </c>
      <c r="BF106" s="183">
        <f t="shared" si="1"/>
        <v>0</v>
      </c>
      <c r="BG106" s="183">
        <f t="shared" si="2"/>
        <v>0</v>
      </c>
      <c r="BH106" s="183">
        <f t="shared" si="3"/>
        <v>0</v>
      </c>
      <c r="BI106" s="183">
        <f t="shared" si="4"/>
        <v>0</v>
      </c>
      <c r="BJ106" s="182" t="s">
        <v>83</v>
      </c>
      <c r="BK106" s="130"/>
      <c r="BL106" s="130"/>
      <c r="BM106" s="130"/>
    </row>
    <row r="107" spans="2:65" s="1" customFormat="1" ht="18" customHeight="1">
      <c r="B107" s="35"/>
      <c r="C107" s="36"/>
      <c r="D107" s="333" t="s">
        <v>153</v>
      </c>
      <c r="E107" s="332"/>
      <c r="F107" s="332"/>
      <c r="G107" s="36"/>
      <c r="H107" s="36"/>
      <c r="I107" s="130"/>
      <c r="J107" s="113">
        <v>0</v>
      </c>
      <c r="K107" s="36"/>
      <c r="L107" s="180"/>
      <c r="M107" s="130"/>
      <c r="N107" s="181" t="s">
        <v>40</v>
      </c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82" t="s">
        <v>149</v>
      </c>
      <c r="AZ107" s="130"/>
      <c r="BA107" s="130"/>
      <c r="BB107" s="130"/>
      <c r="BC107" s="130"/>
      <c r="BD107" s="130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83</v>
      </c>
      <c r="BK107" s="130"/>
      <c r="BL107" s="130"/>
      <c r="BM107" s="130"/>
    </row>
    <row r="108" spans="2:65" s="1" customFormat="1" ht="18" customHeight="1">
      <c r="B108" s="35"/>
      <c r="C108" s="36"/>
      <c r="D108" s="112" t="s">
        <v>154</v>
      </c>
      <c r="E108" s="36"/>
      <c r="F108" s="36"/>
      <c r="G108" s="36"/>
      <c r="H108" s="36"/>
      <c r="I108" s="130"/>
      <c r="J108" s="113">
        <f>ROUND(J30*T108,2)</f>
        <v>0</v>
      </c>
      <c r="K108" s="36"/>
      <c r="L108" s="180"/>
      <c r="M108" s="130"/>
      <c r="N108" s="181" t="s">
        <v>40</v>
      </c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82" t="s">
        <v>155</v>
      </c>
      <c r="AZ108" s="130"/>
      <c r="BA108" s="130"/>
      <c r="BB108" s="130"/>
      <c r="BC108" s="130"/>
      <c r="BD108" s="130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83</v>
      </c>
      <c r="BK108" s="130"/>
      <c r="BL108" s="130"/>
      <c r="BM108" s="130"/>
    </row>
    <row r="109" spans="2:12" s="1" customFormat="1" ht="11.25">
      <c r="B109" s="35"/>
      <c r="C109" s="36"/>
      <c r="D109" s="36"/>
      <c r="E109" s="36"/>
      <c r="F109" s="36"/>
      <c r="G109" s="36"/>
      <c r="H109" s="36"/>
      <c r="I109" s="130"/>
      <c r="J109" s="36"/>
      <c r="K109" s="36"/>
      <c r="L109" s="37"/>
    </row>
    <row r="110" spans="2:12" s="1" customFormat="1" ht="29.25" customHeight="1">
      <c r="B110" s="35"/>
      <c r="C110" s="120" t="s">
        <v>136</v>
      </c>
      <c r="D110" s="121"/>
      <c r="E110" s="121"/>
      <c r="F110" s="121"/>
      <c r="G110" s="121"/>
      <c r="H110" s="121"/>
      <c r="I110" s="168"/>
      <c r="J110" s="122">
        <f>ROUND(J96+J102,2)</f>
        <v>0</v>
      </c>
      <c r="K110" s="121"/>
      <c r="L110" s="37"/>
    </row>
    <row r="111" spans="2:12" s="1" customFormat="1" ht="6.95" customHeight="1">
      <c r="B111" s="50"/>
      <c r="C111" s="51"/>
      <c r="D111" s="51"/>
      <c r="E111" s="51"/>
      <c r="F111" s="51"/>
      <c r="G111" s="51"/>
      <c r="H111" s="51"/>
      <c r="I111" s="163"/>
      <c r="J111" s="51"/>
      <c r="K111" s="51"/>
      <c r="L111" s="37"/>
    </row>
    <row r="115" spans="2:12" s="1" customFormat="1" ht="6.95" customHeight="1">
      <c r="B115" s="52"/>
      <c r="C115" s="53"/>
      <c r="D115" s="53"/>
      <c r="E115" s="53"/>
      <c r="F115" s="53"/>
      <c r="G115" s="53"/>
      <c r="H115" s="53"/>
      <c r="I115" s="166"/>
      <c r="J115" s="53"/>
      <c r="K115" s="53"/>
      <c r="L115" s="37"/>
    </row>
    <row r="116" spans="2:12" s="1" customFormat="1" ht="24.95" customHeight="1">
      <c r="B116" s="35"/>
      <c r="C116" s="23" t="s">
        <v>156</v>
      </c>
      <c r="D116" s="36"/>
      <c r="E116" s="36"/>
      <c r="F116" s="36"/>
      <c r="G116" s="36"/>
      <c r="H116" s="36"/>
      <c r="I116" s="130"/>
      <c r="J116" s="36"/>
      <c r="K116" s="36"/>
      <c r="L116" s="37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30"/>
      <c r="J117" s="36"/>
      <c r="K117" s="36"/>
      <c r="L117" s="37"/>
    </row>
    <row r="118" spans="2:12" s="1" customFormat="1" ht="12" customHeight="1">
      <c r="B118" s="35"/>
      <c r="C118" s="29" t="s">
        <v>16</v>
      </c>
      <c r="D118" s="36"/>
      <c r="E118" s="36"/>
      <c r="F118" s="36"/>
      <c r="G118" s="36"/>
      <c r="H118" s="36"/>
      <c r="I118" s="130"/>
      <c r="J118" s="36"/>
      <c r="K118" s="36"/>
      <c r="L118" s="37"/>
    </row>
    <row r="119" spans="2:12" s="1" customFormat="1" ht="16.5" customHeight="1">
      <c r="B119" s="35"/>
      <c r="C119" s="36"/>
      <c r="D119" s="36"/>
      <c r="E119" s="353" t="str">
        <f>E7</f>
        <v>Propojení Krnovská - Žižkova</v>
      </c>
      <c r="F119" s="354"/>
      <c r="G119" s="354"/>
      <c r="H119" s="354"/>
      <c r="I119" s="130"/>
      <c r="J119" s="36"/>
      <c r="K119" s="36"/>
      <c r="L119" s="37"/>
    </row>
    <row r="120" spans="2:12" s="1" customFormat="1" ht="12" customHeight="1">
      <c r="B120" s="35"/>
      <c r="C120" s="29" t="s">
        <v>138</v>
      </c>
      <c r="D120" s="36"/>
      <c r="E120" s="36"/>
      <c r="F120" s="36"/>
      <c r="G120" s="36"/>
      <c r="H120" s="36"/>
      <c r="I120" s="130"/>
      <c r="J120" s="36"/>
      <c r="K120" s="36"/>
      <c r="L120" s="37"/>
    </row>
    <row r="121" spans="2:12" s="1" customFormat="1" ht="16.5" customHeight="1">
      <c r="B121" s="35"/>
      <c r="C121" s="36"/>
      <c r="D121" s="36"/>
      <c r="E121" s="314" t="str">
        <f>E9</f>
        <v>SO451 - Veřejné osvětlení</v>
      </c>
      <c r="F121" s="355"/>
      <c r="G121" s="355"/>
      <c r="H121" s="355"/>
      <c r="I121" s="130"/>
      <c r="J121" s="36"/>
      <c r="K121" s="36"/>
      <c r="L121" s="37"/>
    </row>
    <row r="122" spans="2:12" s="1" customFormat="1" ht="6.95" customHeight="1">
      <c r="B122" s="35"/>
      <c r="C122" s="36"/>
      <c r="D122" s="36"/>
      <c r="E122" s="36"/>
      <c r="F122" s="36"/>
      <c r="G122" s="36"/>
      <c r="H122" s="36"/>
      <c r="I122" s="130"/>
      <c r="J122" s="36"/>
      <c r="K122" s="36"/>
      <c r="L122" s="37"/>
    </row>
    <row r="123" spans="2:12" s="1" customFormat="1" ht="12" customHeight="1">
      <c r="B123" s="35"/>
      <c r="C123" s="29" t="s">
        <v>20</v>
      </c>
      <c r="D123" s="36"/>
      <c r="E123" s="36"/>
      <c r="F123" s="27" t="str">
        <f>F12</f>
        <v xml:space="preserve"> </v>
      </c>
      <c r="G123" s="36"/>
      <c r="H123" s="36"/>
      <c r="I123" s="131" t="s">
        <v>22</v>
      </c>
      <c r="J123" s="62" t="str">
        <f>IF(J12="","",J12)</f>
        <v>26. 2. 2020</v>
      </c>
      <c r="K123" s="36"/>
      <c r="L123" s="37"/>
    </row>
    <row r="124" spans="2:12" s="1" customFormat="1" ht="6.95" customHeight="1">
      <c r="B124" s="35"/>
      <c r="C124" s="36"/>
      <c r="D124" s="36"/>
      <c r="E124" s="36"/>
      <c r="F124" s="36"/>
      <c r="G124" s="36"/>
      <c r="H124" s="36"/>
      <c r="I124" s="130"/>
      <c r="J124" s="36"/>
      <c r="K124" s="36"/>
      <c r="L124" s="37"/>
    </row>
    <row r="125" spans="2:12" s="1" customFormat="1" ht="15.2" customHeight="1">
      <c r="B125" s="35"/>
      <c r="C125" s="29" t="s">
        <v>24</v>
      </c>
      <c r="D125" s="36"/>
      <c r="E125" s="36"/>
      <c r="F125" s="27" t="str">
        <f>E15</f>
        <v xml:space="preserve"> </v>
      </c>
      <c r="G125" s="36"/>
      <c r="H125" s="36"/>
      <c r="I125" s="131" t="s">
        <v>29</v>
      </c>
      <c r="J125" s="32" t="str">
        <f>E21</f>
        <v xml:space="preserve"> </v>
      </c>
      <c r="K125" s="36"/>
      <c r="L125" s="37"/>
    </row>
    <row r="126" spans="2:12" s="1" customFormat="1" ht="15.2" customHeight="1">
      <c r="B126" s="35"/>
      <c r="C126" s="29" t="s">
        <v>27</v>
      </c>
      <c r="D126" s="36"/>
      <c r="E126" s="36"/>
      <c r="F126" s="27" t="str">
        <f>IF(E18="","",E18)</f>
        <v>Vyplň údaj</v>
      </c>
      <c r="G126" s="36"/>
      <c r="H126" s="36"/>
      <c r="I126" s="131" t="s">
        <v>31</v>
      </c>
      <c r="J126" s="32" t="str">
        <f>E24</f>
        <v xml:space="preserve"> </v>
      </c>
      <c r="K126" s="36"/>
      <c r="L126" s="37"/>
    </row>
    <row r="127" spans="2:12" s="1" customFormat="1" ht="10.35" customHeight="1">
      <c r="B127" s="35"/>
      <c r="C127" s="36"/>
      <c r="D127" s="36"/>
      <c r="E127" s="36"/>
      <c r="F127" s="36"/>
      <c r="G127" s="36"/>
      <c r="H127" s="36"/>
      <c r="I127" s="130"/>
      <c r="J127" s="36"/>
      <c r="K127" s="36"/>
      <c r="L127" s="37"/>
    </row>
    <row r="128" spans="2:20" s="9" customFormat="1" ht="29.25" customHeight="1">
      <c r="B128" s="184"/>
      <c r="C128" s="185" t="s">
        <v>157</v>
      </c>
      <c r="D128" s="186" t="s">
        <v>60</v>
      </c>
      <c r="E128" s="186" t="s">
        <v>56</v>
      </c>
      <c r="F128" s="186" t="s">
        <v>57</v>
      </c>
      <c r="G128" s="186" t="s">
        <v>158</v>
      </c>
      <c r="H128" s="186" t="s">
        <v>159</v>
      </c>
      <c r="I128" s="187" t="s">
        <v>160</v>
      </c>
      <c r="J128" s="188" t="s">
        <v>143</v>
      </c>
      <c r="K128" s="189" t="s">
        <v>161</v>
      </c>
      <c r="L128" s="190"/>
      <c r="M128" s="71" t="s">
        <v>1</v>
      </c>
      <c r="N128" s="72" t="s">
        <v>39</v>
      </c>
      <c r="O128" s="72" t="s">
        <v>162</v>
      </c>
      <c r="P128" s="72" t="s">
        <v>163</v>
      </c>
      <c r="Q128" s="72" t="s">
        <v>164</v>
      </c>
      <c r="R128" s="72" t="s">
        <v>165</v>
      </c>
      <c r="S128" s="72" t="s">
        <v>166</v>
      </c>
      <c r="T128" s="73" t="s">
        <v>167</v>
      </c>
    </row>
    <row r="129" spans="2:63" s="1" customFormat="1" ht="22.9" customHeight="1">
      <c r="B129" s="35"/>
      <c r="C129" s="78" t="s">
        <v>168</v>
      </c>
      <c r="D129" s="36"/>
      <c r="E129" s="36"/>
      <c r="F129" s="36"/>
      <c r="G129" s="36"/>
      <c r="H129" s="36"/>
      <c r="I129" s="130"/>
      <c r="J129" s="191">
        <f>BK129</f>
        <v>0</v>
      </c>
      <c r="K129" s="36"/>
      <c r="L129" s="37"/>
      <c r="M129" s="74"/>
      <c r="N129" s="75"/>
      <c r="O129" s="75"/>
      <c r="P129" s="192">
        <f>P130</f>
        <v>0</v>
      </c>
      <c r="Q129" s="75"/>
      <c r="R129" s="192">
        <f>R130</f>
        <v>16.847423499999998</v>
      </c>
      <c r="S129" s="75"/>
      <c r="T129" s="193">
        <f>T130</f>
        <v>0</v>
      </c>
      <c r="AT129" s="17" t="s">
        <v>74</v>
      </c>
      <c r="AU129" s="17" t="s">
        <v>145</v>
      </c>
      <c r="BK129" s="194">
        <f>BK130</f>
        <v>0</v>
      </c>
    </row>
    <row r="130" spans="2:63" s="10" customFormat="1" ht="25.9" customHeight="1">
      <c r="B130" s="195"/>
      <c r="C130" s="196"/>
      <c r="D130" s="197" t="s">
        <v>74</v>
      </c>
      <c r="E130" s="198" t="s">
        <v>548</v>
      </c>
      <c r="F130" s="198" t="s">
        <v>1253</v>
      </c>
      <c r="G130" s="196"/>
      <c r="H130" s="196"/>
      <c r="I130" s="199"/>
      <c r="J130" s="200">
        <f>BK130</f>
        <v>0</v>
      </c>
      <c r="K130" s="196"/>
      <c r="L130" s="201"/>
      <c r="M130" s="202"/>
      <c r="N130" s="203"/>
      <c r="O130" s="203"/>
      <c r="P130" s="204">
        <f>P131+P229</f>
        <v>0</v>
      </c>
      <c r="Q130" s="203"/>
      <c r="R130" s="204">
        <f>R131+R229</f>
        <v>16.847423499999998</v>
      </c>
      <c r="S130" s="203"/>
      <c r="T130" s="205">
        <f>T131+T229</f>
        <v>0</v>
      </c>
      <c r="AR130" s="206" t="s">
        <v>83</v>
      </c>
      <c r="AT130" s="207" t="s">
        <v>74</v>
      </c>
      <c r="AU130" s="207" t="s">
        <v>75</v>
      </c>
      <c r="AY130" s="206" t="s">
        <v>171</v>
      </c>
      <c r="BK130" s="208">
        <f>BK131+BK229</f>
        <v>0</v>
      </c>
    </row>
    <row r="131" spans="2:63" s="10" customFormat="1" ht="22.9" customHeight="1">
      <c r="B131" s="195"/>
      <c r="C131" s="196"/>
      <c r="D131" s="197" t="s">
        <v>74</v>
      </c>
      <c r="E131" s="246" t="s">
        <v>7</v>
      </c>
      <c r="F131" s="246" t="s">
        <v>1254</v>
      </c>
      <c r="G131" s="196"/>
      <c r="H131" s="196"/>
      <c r="I131" s="199"/>
      <c r="J131" s="247">
        <f>BK131</f>
        <v>0</v>
      </c>
      <c r="K131" s="196"/>
      <c r="L131" s="201"/>
      <c r="M131" s="202"/>
      <c r="N131" s="203"/>
      <c r="O131" s="203"/>
      <c r="P131" s="204">
        <f>SUM(P132:P228)</f>
        <v>0</v>
      </c>
      <c r="Q131" s="203"/>
      <c r="R131" s="204">
        <f>SUM(R132:R228)</f>
        <v>0.29800950000000004</v>
      </c>
      <c r="S131" s="203"/>
      <c r="T131" s="205">
        <f>SUM(T132:T228)</f>
        <v>0</v>
      </c>
      <c r="AR131" s="206" t="s">
        <v>83</v>
      </c>
      <c r="AT131" s="207" t="s">
        <v>74</v>
      </c>
      <c r="AU131" s="207" t="s">
        <v>83</v>
      </c>
      <c r="AY131" s="206" t="s">
        <v>171</v>
      </c>
      <c r="BK131" s="208">
        <f>SUM(BK132:BK228)</f>
        <v>0</v>
      </c>
    </row>
    <row r="132" spans="2:65" s="1" customFormat="1" ht="24" customHeight="1">
      <c r="B132" s="35"/>
      <c r="C132" s="209" t="s">
        <v>83</v>
      </c>
      <c r="D132" s="209" t="s">
        <v>172</v>
      </c>
      <c r="E132" s="210" t="s">
        <v>1255</v>
      </c>
      <c r="F132" s="211" t="s">
        <v>1256</v>
      </c>
      <c r="G132" s="212" t="s">
        <v>1257</v>
      </c>
      <c r="H132" s="213">
        <v>10</v>
      </c>
      <c r="I132" s="214"/>
      <c r="J132" s="215">
        <f>ROUND(I132*H132,2)</f>
        <v>0</v>
      </c>
      <c r="K132" s="211" t="s">
        <v>1</v>
      </c>
      <c r="L132" s="37"/>
      <c r="M132" s="216" t="s">
        <v>1</v>
      </c>
      <c r="N132" s="217" t="s">
        <v>40</v>
      </c>
      <c r="O132" s="67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AR132" s="220" t="s">
        <v>189</v>
      </c>
      <c r="AT132" s="220" t="s">
        <v>172</v>
      </c>
      <c r="AU132" s="220" t="s">
        <v>85</v>
      </c>
      <c r="AY132" s="17" t="s">
        <v>171</v>
      </c>
      <c r="BE132" s="116">
        <f>IF(N132="základní",J132,0)</f>
        <v>0</v>
      </c>
      <c r="BF132" s="116">
        <f>IF(N132="snížená",J132,0)</f>
        <v>0</v>
      </c>
      <c r="BG132" s="116">
        <f>IF(N132="zákl. přenesená",J132,0)</f>
        <v>0</v>
      </c>
      <c r="BH132" s="116">
        <f>IF(N132="sníž. přenesená",J132,0)</f>
        <v>0</v>
      </c>
      <c r="BI132" s="116">
        <f>IF(N132="nulová",J132,0)</f>
        <v>0</v>
      </c>
      <c r="BJ132" s="17" t="s">
        <v>83</v>
      </c>
      <c r="BK132" s="116">
        <f>ROUND(I132*H132,2)</f>
        <v>0</v>
      </c>
      <c r="BL132" s="17" t="s">
        <v>189</v>
      </c>
      <c r="BM132" s="220" t="s">
        <v>85</v>
      </c>
    </row>
    <row r="133" spans="2:47" s="1" customFormat="1" ht="11.25">
      <c r="B133" s="35"/>
      <c r="C133" s="36"/>
      <c r="D133" s="221" t="s">
        <v>207</v>
      </c>
      <c r="E133" s="36"/>
      <c r="F133" s="235" t="s">
        <v>1256</v>
      </c>
      <c r="G133" s="36"/>
      <c r="H133" s="36"/>
      <c r="I133" s="130"/>
      <c r="J133" s="36"/>
      <c r="K133" s="36"/>
      <c r="L133" s="37"/>
      <c r="M133" s="223"/>
      <c r="N133" s="67"/>
      <c r="O133" s="67"/>
      <c r="P133" s="67"/>
      <c r="Q133" s="67"/>
      <c r="R133" s="67"/>
      <c r="S133" s="67"/>
      <c r="T133" s="68"/>
      <c r="AT133" s="17" t="s">
        <v>207</v>
      </c>
      <c r="AU133" s="17" t="s">
        <v>85</v>
      </c>
    </row>
    <row r="134" spans="2:65" s="1" customFormat="1" ht="24" customHeight="1">
      <c r="B134" s="35"/>
      <c r="C134" s="265" t="s">
        <v>85</v>
      </c>
      <c r="D134" s="265" t="s">
        <v>548</v>
      </c>
      <c r="E134" s="266" t="s">
        <v>1258</v>
      </c>
      <c r="F134" s="267" t="s">
        <v>1259</v>
      </c>
      <c r="G134" s="268" t="s">
        <v>355</v>
      </c>
      <c r="H134" s="269">
        <v>8</v>
      </c>
      <c r="I134" s="270"/>
      <c r="J134" s="271">
        <f>ROUND(I134*H134,2)</f>
        <v>0</v>
      </c>
      <c r="K134" s="267" t="s">
        <v>1</v>
      </c>
      <c r="L134" s="272"/>
      <c r="M134" s="273" t="s">
        <v>1</v>
      </c>
      <c r="N134" s="274" t="s">
        <v>40</v>
      </c>
      <c r="O134" s="67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AR134" s="220" t="s">
        <v>209</v>
      </c>
      <c r="AT134" s="220" t="s">
        <v>548</v>
      </c>
      <c r="AU134" s="220" t="s">
        <v>85</v>
      </c>
      <c r="AY134" s="17" t="s">
        <v>171</v>
      </c>
      <c r="BE134" s="116">
        <f>IF(N134="základní",J134,0)</f>
        <v>0</v>
      </c>
      <c r="BF134" s="116">
        <f>IF(N134="snížená",J134,0)</f>
        <v>0</v>
      </c>
      <c r="BG134" s="116">
        <f>IF(N134="zákl. přenesená",J134,0)</f>
        <v>0</v>
      </c>
      <c r="BH134" s="116">
        <f>IF(N134="sníž. přenesená",J134,0)</f>
        <v>0</v>
      </c>
      <c r="BI134" s="116">
        <f>IF(N134="nulová",J134,0)</f>
        <v>0</v>
      </c>
      <c r="BJ134" s="17" t="s">
        <v>83</v>
      </c>
      <c r="BK134" s="116">
        <f>ROUND(I134*H134,2)</f>
        <v>0</v>
      </c>
      <c r="BL134" s="17" t="s">
        <v>189</v>
      </c>
      <c r="BM134" s="220" t="s">
        <v>189</v>
      </c>
    </row>
    <row r="135" spans="2:47" s="1" customFormat="1" ht="19.5">
      <c r="B135" s="35"/>
      <c r="C135" s="36"/>
      <c r="D135" s="221" t="s">
        <v>207</v>
      </c>
      <c r="E135" s="36"/>
      <c r="F135" s="235" t="s">
        <v>1259</v>
      </c>
      <c r="G135" s="36"/>
      <c r="H135" s="36"/>
      <c r="I135" s="130"/>
      <c r="J135" s="36"/>
      <c r="K135" s="36"/>
      <c r="L135" s="37"/>
      <c r="M135" s="223"/>
      <c r="N135" s="67"/>
      <c r="O135" s="67"/>
      <c r="P135" s="67"/>
      <c r="Q135" s="67"/>
      <c r="R135" s="67"/>
      <c r="S135" s="67"/>
      <c r="T135" s="68"/>
      <c r="AT135" s="17" t="s">
        <v>207</v>
      </c>
      <c r="AU135" s="17" t="s">
        <v>85</v>
      </c>
    </row>
    <row r="136" spans="2:65" s="1" customFormat="1" ht="24" customHeight="1">
      <c r="B136" s="35"/>
      <c r="C136" s="265" t="s">
        <v>184</v>
      </c>
      <c r="D136" s="265" t="s">
        <v>548</v>
      </c>
      <c r="E136" s="266" t="s">
        <v>1260</v>
      </c>
      <c r="F136" s="267" t="s">
        <v>1261</v>
      </c>
      <c r="G136" s="268" t="s">
        <v>355</v>
      </c>
      <c r="H136" s="269">
        <v>2</v>
      </c>
      <c r="I136" s="270"/>
      <c r="J136" s="271">
        <f>ROUND(I136*H136,2)</f>
        <v>0</v>
      </c>
      <c r="K136" s="267" t="s">
        <v>1</v>
      </c>
      <c r="L136" s="272"/>
      <c r="M136" s="273" t="s">
        <v>1</v>
      </c>
      <c r="N136" s="274" t="s">
        <v>40</v>
      </c>
      <c r="O136" s="67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AR136" s="220" t="s">
        <v>209</v>
      </c>
      <c r="AT136" s="220" t="s">
        <v>548</v>
      </c>
      <c r="AU136" s="220" t="s">
        <v>85</v>
      </c>
      <c r="AY136" s="17" t="s">
        <v>171</v>
      </c>
      <c r="BE136" s="116">
        <f>IF(N136="základní",J136,0)</f>
        <v>0</v>
      </c>
      <c r="BF136" s="116">
        <f>IF(N136="snížená",J136,0)</f>
        <v>0</v>
      </c>
      <c r="BG136" s="116">
        <f>IF(N136="zákl. přenesená",J136,0)</f>
        <v>0</v>
      </c>
      <c r="BH136" s="116">
        <f>IF(N136="sníž. přenesená",J136,0)</f>
        <v>0</v>
      </c>
      <c r="BI136" s="116">
        <f>IF(N136="nulová",J136,0)</f>
        <v>0</v>
      </c>
      <c r="BJ136" s="17" t="s">
        <v>83</v>
      </c>
      <c r="BK136" s="116">
        <f>ROUND(I136*H136,2)</f>
        <v>0</v>
      </c>
      <c r="BL136" s="17" t="s">
        <v>189</v>
      </c>
      <c r="BM136" s="220" t="s">
        <v>198</v>
      </c>
    </row>
    <row r="137" spans="2:47" s="1" customFormat="1" ht="19.5">
      <c r="B137" s="35"/>
      <c r="C137" s="36"/>
      <c r="D137" s="221" t="s">
        <v>207</v>
      </c>
      <c r="E137" s="36"/>
      <c r="F137" s="235" t="s">
        <v>1261</v>
      </c>
      <c r="G137" s="36"/>
      <c r="H137" s="36"/>
      <c r="I137" s="130"/>
      <c r="J137" s="36"/>
      <c r="K137" s="36"/>
      <c r="L137" s="37"/>
      <c r="M137" s="223"/>
      <c r="N137" s="67"/>
      <c r="O137" s="67"/>
      <c r="P137" s="67"/>
      <c r="Q137" s="67"/>
      <c r="R137" s="67"/>
      <c r="S137" s="67"/>
      <c r="T137" s="68"/>
      <c r="AT137" s="17" t="s">
        <v>207</v>
      </c>
      <c r="AU137" s="17" t="s">
        <v>85</v>
      </c>
    </row>
    <row r="138" spans="2:65" s="1" customFormat="1" ht="24" customHeight="1">
      <c r="B138" s="35"/>
      <c r="C138" s="209" t="s">
        <v>189</v>
      </c>
      <c r="D138" s="209" t="s">
        <v>172</v>
      </c>
      <c r="E138" s="210" t="s">
        <v>1262</v>
      </c>
      <c r="F138" s="211" t="s">
        <v>1263</v>
      </c>
      <c r="G138" s="212" t="s">
        <v>355</v>
      </c>
      <c r="H138" s="213">
        <v>10</v>
      </c>
      <c r="I138" s="214"/>
      <c r="J138" s="215">
        <f>ROUND(I138*H138,2)</f>
        <v>0</v>
      </c>
      <c r="K138" s="211" t="s">
        <v>1</v>
      </c>
      <c r="L138" s="37"/>
      <c r="M138" s="216" t="s">
        <v>1</v>
      </c>
      <c r="N138" s="217" t="s">
        <v>40</v>
      </c>
      <c r="O138" s="67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AR138" s="220" t="s">
        <v>189</v>
      </c>
      <c r="AT138" s="220" t="s">
        <v>172</v>
      </c>
      <c r="AU138" s="220" t="s">
        <v>85</v>
      </c>
      <c r="AY138" s="17" t="s">
        <v>171</v>
      </c>
      <c r="BE138" s="116">
        <f>IF(N138="základní",J138,0)</f>
        <v>0</v>
      </c>
      <c r="BF138" s="116">
        <f>IF(N138="snížená",J138,0)</f>
        <v>0</v>
      </c>
      <c r="BG138" s="116">
        <f>IF(N138="zákl. přenesená",J138,0)</f>
        <v>0</v>
      </c>
      <c r="BH138" s="116">
        <f>IF(N138="sníž. přenesená",J138,0)</f>
        <v>0</v>
      </c>
      <c r="BI138" s="116">
        <f>IF(N138="nulová",J138,0)</f>
        <v>0</v>
      </c>
      <c r="BJ138" s="17" t="s">
        <v>83</v>
      </c>
      <c r="BK138" s="116">
        <f>ROUND(I138*H138,2)</f>
        <v>0</v>
      </c>
      <c r="BL138" s="17" t="s">
        <v>189</v>
      </c>
      <c r="BM138" s="220" t="s">
        <v>209</v>
      </c>
    </row>
    <row r="139" spans="2:47" s="1" customFormat="1" ht="11.25">
      <c r="B139" s="35"/>
      <c r="C139" s="36"/>
      <c r="D139" s="221" t="s">
        <v>207</v>
      </c>
      <c r="E139" s="36"/>
      <c r="F139" s="235" t="s">
        <v>1263</v>
      </c>
      <c r="G139" s="36"/>
      <c r="H139" s="36"/>
      <c r="I139" s="130"/>
      <c r="J139" s="36"/>
      <c r="K139" s="36"/>
      <c r="L139" s="37"/>
      <c r="M139" s="223"/>
      <c r="N139" s="67"/>
      <c r="O139" s="67"/>
      <c r="P139" s="67"/>
      <c r="Q139" s="67"/>
      <c r="R139" s="67"/>
      <c r="S139" s="67"/>
      <c r="T139" s="68"/>
      <c r="AT139" s="17" t="s">
        <v>207</v>
      </c>
      <c r="AU139" s="17" t="s">
        <v>85</v>
      </c>
    </row>
    <row r="140" spans="2:65" s="1" customFormat="1" ht="16.5" customHeight="1">
      <c r="B140" s="35"/>
      <c r="C140" s="265" t="s">
        <v>170</v>
      </c>
      <c r="D140" s="265" t="s">
        <v>548</v>
      </c>
      <c r="E140" s="266" t="s">
        <v>1264</v>
      </c>
      <c r="F140" s="267" t="s">
        <v>1265</v>
      </c>
      <c r="G140" s="268" t="s">
        <v>355</v>
      </c>
      <c r="H140" s="269">
        <v>8</v>
      </c>
      <c r="I140" s="270"/>
      <c r="J140" s="271">
        <f>ROUND(I140*H140,2)</f>
        <v>0</v>
      </c>
      <c r="K140" s="267" t="s">
        <v>1</v>
      </c>
      <c r="L140" s="272"/>
      <c r="M140" s="273" t="s">
        <v>1</v>
      </c>
      <c r="N140" s="274" t="s">
        <v>40</v>
      </c>
      <c r="O140" s="67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AR140" s="220" t="s">
        <v>209</v>
      </c>
      <c r="AT140" s="220" t="s">
        <v>548</v>
      </c>
      <c r="AU140" s="220" t="s">
        <v>85</v>
      </c>
      <c r="AY140" s="17" t="s">
        <v>171</v>
      </c>
      <c r="BE140" s="116">
        <f>IF(N140="základní",J140,0)</f>
        <v>0</v>
      </c>
      <c r="BF140" s="116">
        <f>IF(N140="snížená",J140,0)</f>
        <v>0</v>
      </c>
      <c r="BG140" s="116">
        <f>IF(N140="zákl. přenesená",J140,0)</f>
        <v>0</v>
      </c>
      <c r="BH140" s="116">
        <f>IF(N140="sníž. přenesená",J140,0)</f>
        <v>0</v>
      </c>
      <c r="BI140" s="116">
        <f>IF(N140="nulová",J140,0)</f>
        <v>0</v>
      </c>
      <c r="BJ140" s="17" t="s">
        <v>83</v>
      </c>
      <c r="BK140" s="116">
        <f>ROUND(I140*H140,2)</f>
        <v>0</v>
      </c>
      <c r="BL140" s="17" t="s">
        <v>189</v>
      </c>
      <c r="BM140" s="220" t="s">
        <v>221</v>
      </c>
    </row>
    <row r="141" spans="2:47" s="1" customFormat="1" ht="11.25">
      <c r="B141" s="35"/>
      <c r="C141" s="36"/>
      <c r="D141" s="221" t="s">
        <v>207</v>
      </c>
      <c r="E141" s="36"/>
      <c r="F141" s="235" t="s">
        <v>1265</v>
      </c>
      <c r="G141" s="36"/>
      <c r="H141" s="36"/>
      <c r="I141" s="130"/>
      <c r="J141" s="36"/>
      <c r="K141" s="36"/>
      <c r="L141" s="37"/>
      <c r="M141" s="223"/>
      <c r="N141" s="67"/>
      <c r="O141" s="67"/>
      <c r="P141" s="67"/>
      <c r="Q141" s="67"/>
      <c r="R141" s="67"/>
      <c r="S141" s="67"/>
      <c r="T141" s="68"/>
      <c r="AT141" s="17" t="s">
        <v>207</v>
      </c>
      <c r="AU141" s="17" t="s">
        <v>85</v>
      </c>
    </row>
    <row r="142" spans="2:65" s="1" customFormat="1" ht="16.5" customHeight="1">
      <c r="B142" s="35"/>
      <c r="C142" s="265" t="s">
        <v>198</v>
      </c>
      <c r="D142" s="265" t="s">
        <v>548</v>
      </c>
      <c r="E142" s="266" t="s">
        <v>1266</v>
      </c>
      <c r="F142" s="267" t="s">
        <v>1267</v>
      </c>
      <c r="G142" s="268" t="s">
        <v>355</v>
      </c>
      <c r="H142" s="269">
        <v>2</v>
      </c>
      <c r="I142" s="270"/>
      <c r="J142" s="271">
        <f>ROUND(I142*H142,2)</f>
        <v>0</v>
      </c>
      <c r="K142" s="267" t="s">
        <v>1</v>
      </c>
      <c r="L142" s="272"/>
      <c r="M142" s="273" t="s">
        <v>1</v>
      </c>
      <c r="N142" s="274" t="s">
        <v>40</v>
      </c>
      <c r="O142" s="67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AR142" s="220" t="s">
        <v>209</v>
      </c>
      <c r="AT142" s="220" t="s">
        <v>548</v>
      </c>
      <c r="AU142" s="220" t="s">
        <v>85</v>
      </c>
      <c r="AY142" s="17" t="s">
        <v>171</v>
      </c>
      <c r="BE142" s="116">
        <f>IF(N142="základní",J142,0)</f>
        <v>0</v>
      </c>
      <c r="BF142" s="116">
        <f>IF(N142="snížená",J142,0)</f>
        <v>0</v>
      </c>
      <c r="BG142" s="116">
        <f>IF(N142="zákl. přenesená",J142,0)</f>
        <v>0</v>
      </c>
      <c r="BH142" s="116">
        <f>IF(N142="sníž. přenesená",J142,0)</f>
        <v>0</v>
      </c>
      <c r="BI142" s="116">
        <f>IF(N142="nulová",J142,0)</f>
        <v>0</v>
      </c>
      <c r="BJ142" s="17" t="s">
        <v>83</v>
      </c>
      <c r="BK142" s="116">
        <f>ROUND(I142*H142,2)</f>
        <v>0</v>
      </c>
      <c r="BL142" s="17" t="s">
        <v>189</v>
      </c>
      <c r="BM142" s="220" t="s">
        <v>230</v>
      </c>
    </row>
    <row r="143" spans="2:47" s="1" customFormat="1" ht="11.25">
      <c r="B143" s="35"/>
      <c r="C143" s="36"/>
      <c r="D143" s="221" t="s">
        <v>207</v>
      </c>
      <c r="E143" s="36"/>
      <c r="F143" s="235" t="s">
        <v>1267</v>
      </c>
      <c r="G143" s="36"/>
      <c r="H143" s="36"/>
      <c r="I143" s="130"/>
      <c r="J143" s="36"/>
      <c r="K143" s="36"/>
      <c r="L143" s="37"/>
      <c r="M143" s="223"/>
      <c r="N143" s="67"/>
      <c r="O143" s="67"/>
      <c r="P143" s="67"/>
      <c r="Q143" s="67"/>
      <c r="R143" s="67"/>
      <c r="S143" s="67"/>
      <c r="T143" s="68"/>
      <c r="AT143" s="17" t="s">
        <v>207</v>
      </c>
      <c r="AU143" s="17" t="s">
        <v>85</v>
      </c>
    </row>
    <row r="144" spans="2:65" s="1" customFormat="1" ht="16.5" customHeight="1">
      <c r="B144" s="35"/>
      <c r="C144" s="209" t="s">
        <v>203</v>
      </c>
      <c r="D144" s="209" t="s">
        <v>172</v>
      </c>
      <c r="E144" s="210" t="s">
        <v>1268</v>
      </c>
      <c r="F144" s="211" t="s">
        <v>1269</v>
      </c>
      <c r="G144" s="212" t="s">
        <v>355</v>
      </c>
      <c r="H144" s="213">
        <v>10</v>
      </c>
      <c r="I144" s="214"/>
      <c r="J144" s="215">
        <f>ROUND(I144*H144,2)</f>
        <v>0</v>
      </c>
      <c r="K144" s="211" t="s">
        <v>256</v>
      </c>
      <c r="L144" s="37"/>
      <c r="M144" s="216" t="s">
        <v>1</v>
      </c>
      <c r="N144" s="217" t="s">
        <v>40</v>
      </c>
      <c r="O144" s="67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AR144" s="220" t="s">
        <v>189</v>
      </c>
      <c r="AT144" s="220" t="s">
        <v>172</v>
      </c>
      <c r="AU144" s="220" t="s">
        <v>85</v>
      </c>
      <c r="AY144" s="17" t="s">
        <v>171</v>
      </c>
      <c r="BE144" s="116">
        <f>IF(N144="základní",J144,0)</f>
        <v>0</v>
      </c>
      <c r="BF144" s="116">
        <f>IF(N144="snížená",J144,0)</f>
        <v>0</v>
      </c>
      <c r="BG144" s="116">
        <f>IF(N144="zákl. přenesená",J144,0)</f>
        <v>0</v>
      </c>
      <c r="BH144" s="116">
        <f>IF(N144="sníž. přenesená",J144,0)</f>
        <v>0</v>
      </c>
      <c r="BI144" s="116">
        <f>IF(N144="nulová",J144,0)</f>
        <v>0</v>
      </c>
      <c r="BJ144" s="17" t="s">
        <v>83</v>
      </c>
      <c r="BK144" s="116">
        <f>ROUND(I144*H144,2)</f>
        <v>0</v>
      </c>
      <c r="BL144" s="17" t="s">
        <v>189</v>
      </c>
      <c r="BM144" s="220" t="s">
        <v>326</v>
      </c>
    </row>
    <row r="145" spans="2:47" s="1" customFormat="1" ht="11.25">
      <c r="B145" s="35"/>
      <c r="C145" s="36"/>
      <c r="D145" s="221" t="s">
        <v>207</v>
      </c>
      <c r="E145" s="36"/>
      <c r="F145" s="235" t="s">
        <v>1270</v>
      </c>
      <c r="G145" s="36"/>
      <c r="H145" s="36"/>
      <c r="I145" s="130"/>
      <c r="J145" s="36"/>
      <c r="K145" s="36"/>
      <c r="L145" s="37"/>
      <c r="M145" s="223"/>
      <c r="N145" s="67"/>
      <c r="O145" s="67"/>
      <c r="P145" s="67"/>
      <c r="Q145" s="67"/>
      <c r="R145" s="67"/>
      <c r="S145" s="67"/>
      <c r="T145" s="68"/>
      <c r="AT145" s="17" t="s">
        <v>207</v>
      </c>
      <c r="AU145" s="17" t="s">
        <v>85</v>
      </c>
    </row>
    <row r="146" spans="2:65" s="1" customFormat="1" ht="36" customHeight="1">
      <c r="B146" s="35"/>
      <c r="C146" s="265" t="s">
        <v>209</v>
      </c>
      <c r="D146" s="265" t="s">
        <v>548</v>
      </c>
      <c r="E146" s="266" t="s">
        <v>1271</v>
      </c>
      <c r="F146" s="267" t="s">
        <v>1272</v>
      </c>
      <c r="G146" s="268" t="s">
        <v>355</v>
      </c>
      <c r="H146" s="269">
        <v>1</v>
      </c>
      <c r="I146" s="270"/>
      <c r="J146" s="271">
        <f>ROUND(I146*H146,2)</f>
        <v>0</v>
      </c>
      <c r="K146" s="267" t="s">
        <v>1</v>
      </c>
      <c r="L146" s="272"/>
      <c r="M146" s="273" t="s">
        <v>1</v>
      </c>
      <c r="N146" s="274" t="s">
        <v>40</v>
      </c>
      <c r="O146" s="67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AR146" s="220" t="s">
        <v>209</v>
      </c>
      <c r="AT146" s="220" t="s">
        <v>548</v>
      </c>
      <c r="AU146" s="220" t="s">
        <v>85</v>
      </c>
      <c r="AY146" s="17" t="s">
        <v>171</v>
      </c>
      <c r="BE146" s="116">
        <f>IF(N146="základní",J146,0)</f>
        <v>0</v>
      </c>
      <c r="BF146" s="116">
        <f>IF(N146="snížená",J146,0)</f>
        <v>0</v>
      </c>
      <c r="BG146" s="116">
        <f>IF(N146="zákl. přenesená",J146,0)</f>
        <v>0</v>
      </c>
      <c r="BH146" s="116">
        <f>IF(N146="sníž. přenesená",J146,0)</f>
        <v>0</v>
      </c>
      <c r="BI146" s="116">
        <f>IF(N146="nulová",J146,0)</f>
        <v>0</v>
      </c>
      <c r="BJ146" s="17" t="s">
        <v>83</v>
      </c>
      <c r="BK146" s="116">
        <f>ROUND(I146*H146,2)</f>
        <v>0</v>
      </c>
      <c r="BL146" s="17" t="s">
        <v>189</v>
      </c>
      <c r="BM146" s="220" t="s">
        <v>338</v>
      </c>
    </row>
    <row r="147" spans="2:47" s="1" customFormat="1" ht="29.25">
      <c r="B147" s="35"/>
      <c r="C147" s="36"/>
      <c r="D147" s="221" t="s">
        <v>207</v>
      </c>
      <c r="E147" s="36"/>
      <c r="F147" s="235" t="s">
        <v>1273</v>
      </c>
      <c r="G147" s="36"/>
      <c r="H147" s="36"/>
      <c r="I147" s="130"/>
      <c r="J147" s="36"/>
      <c r="K147" s="36"/>
      <c r="L147" s="37"/>
      <c r="M147" s="223"/>
      <c r="N147" s="67"/>
      <c r="O147" s="67"/>
      <c r="P147" s="67"/>
      <c r="Q147" s="67"/>
      <c r="R147" s="67"/>
      <c r="S147" s="67"/>
      <c r="T147" s="68"/>
      <c r="AT147" s="17" t="s">
        <v>207</v>
      </c>
      <c r="AU147" s="17" t="s">
        <v>85</v>
      </c>
    </row>
    <row r="148" spans="2:65" s="1" customFormat="1" ht="36" customHeight="1">
      <c r="B148" s="35"/>
      <c r="C148" s="265" t="s">
        <v>214</v>
      </c>
      <c r="D148" s="265" t="s">
        <v>548</v>
      </c>
      <c r="E148" s="266" t="s">
        <v>1274</v>
      </c>
      <c r="F148" s="267" t="s">
        <v>1275</v>
      </c>
      <c r="G148" s="268" t="s">
        <v>355</v>
      </c>
      <c r="H148" s="269">
        <v>9</v>
      </c>
      <c r="I148" s="270"/>
      <c r="J148" s="271">
        <f>ROUND(I148*H148,2)</f>
        <v>0</v>
      </c>
      <c r="K148" s="267" t="s">
        <v>1</v>
      </c>
      <c r="L148" s="272"/>
      <c r="M148" s="273" t="s">
        <v>1</v>
      </c>
      <c r="N148" s="274" t="s">
        <v>40</v>
      </c>
      <c r="O148" s="67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AR148" s="220" t="s">
        <v>209</v>
      </c>
      <c r="AT148" s="220" t="s">
        <v>548</v>
      </c>
      <c r="AU148" s="220" t="s">
        <v>85</v>
      </c>
      <c r="AY148" s="17" t="s">
        <v>171</v>
      </c>
      <c r="BE148" s="116">
        <f>IF(N148="základní",J148,0)</f>
        <v>0</v>
      </c>
      <c r="BF148" s="116">
        <f>IF(N148="snížená",J148,0)</f>
        <v>0</v>
      </c>
      <c r="BG148" s="116">
        <f>IF(N148="zákl. přenesená",J148,0)</f>
        <v>0</v>
      </c>
      <c r="BH148" s="116">
        <f>IF(N148="sníž. přenesená",J148,0)</f>
        <v>0</v>
      </c>
      <c r="BI148" s="116">
        <f>IF(N148="nulová",J148,0)</f>
        <v>0</v>
      </c>
      <c r="BJ148" s="17" t="s">
        <v>83</v>
      </c>
      <c r="BK148" s="116">
        <f>ROUND(I148*H148,2)</f>
        <v>0</v>
      </c>
      <c r="BL148" s="17" t="s">
        <v>189</v>
      </c>
      <c r="BM148" s="220" t="s">
        <v>352</v>
      </c>
    </row>
    <row r="149" spans="2:47" s="1" customFormat="1" ht="29.25">
      <c r="B149" s="35"/>
      <c r="C149" s="36"/>
      <c r="D149" s="221" t="s">
        <v>207</v>
      </c>
      <c r="E149" s="36"/>
      <c r="F149" s="235" t="s">
        <v>1276</v>
      </c>
      <c r="G149" s="36"/>
      <c r="H149" s="36"/>
      <c r="I149" s="130"/>
      <c r="J149" s="36"/>
      <c r="K149" s="36"/>
      <c r="L149" s="37"/>
      <c r="M149" s="223"/>
      <c r="N149" s="67"/>
      <c r="O149" s="67"/>
      <c r="P149" s="67"/>
      <c r="Q149" s="67"/>
      <c r="R149" s="67"/>
      <c r="S149" s="67"/>
      <c r="T149" s="68"/>
      <c r="AT149" s="17" t="s">
        <v>207</v>
      </c>
      <c r="AU149" s="17" t="s">
        <v>85</v>
      </c>
    </row>
    <row r="150" spans="2:65" s="1" customFormat="1" ht="36" customHeight="1">
      <c r="B150" s="35"/>
      <c r="C150" s="209" t="s">
        <v>221</v>
      </c>
      <c r="D150" s="209" t="s">
        <v>172</v>
      </c>
      <c r="E150" s="210" t="s">
        <v>1277</v>
      </c>
      <c r="F150" s="211" t="s">
        <v>1278</v>
      </c>
      <c r="G150" s="212" t="s">
        <v>548</v>
      </c>
      <c r="H150" s="213">
        <v>122</v>
      </c>
      <c r="I150" s="214"/>
      <c r="J150" s="215">
        <f>ROUND(I150*H150,2)</f>
        <v>0</v>
      </c>
      <c r="K150" s="211" t="s">
        <v>1</v>
      </c>
      <c r="L150" s="37"/>
      <c r="M150" s="216" t="s">
        <v>1</v>
      </c>
      <c r="N150" s="217" t="s">
        <v>40</v>
      </c>
      <c r="O150" s="67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AR150" s="220" t="s">
        <v>189</v>
      </c>
      <c r="AT150" s="220" t="s">
        <v>172</v>
      </c>
      <c r="AU150" s="220" t="s">
        <v>85</v>
      </c>
      <c r="AY150" s="17" t="s">
        <v>171</v>
      </c>
      <c r="BE150" s="116">
        <f>IF(N150="základní",J150,0)</f>
        <v>0</v>
      </c>
      <c r="BF150" s="116">
        <f>IF(N150="snížená",J150,0)</f>
        <v>0</v>
      </c>
      <c r="BG150" s="116">
        <f>IF(N150="zákl. přenesená",J150,0)</f>
        <v>0</v>
      </c>
      <c r="BH150" s="116">
        <f>IF(N150="sníž. přenesená",J150,0)</f>
        <v>0</v>
      </c>
      <c r="BI150" s="116">
        <f>IF(N150="nulová",J150,0)</f>
        <v>0</v>
      </c>
      <c r="BJ150" s="17" t="s">
        <v>83</v>
      </c>
      <c r="BK150" s="116">
        <f>ROUND(I150*H150,2)</f>
        <v>0</v>
      </c>
      <c r="BL150" s="17" t="s">
        <v>189</v>
      </c>
      <c r="BM150" s="220" t="s">
        <v>379</v>
      </c>
    </row>
    <row r="151" spans="2:47" s="1" customFormat="1" ht="19.5">
      <c r="B151" s="35"/>
      <c r="C151" s="36"/>
      <c r="D151" s="221" t="s">
        <v>207</v>
      </c>
      <c r="E151" s="36"/>
      <c r="F151" s="235" t="s">
        <v>1278</v>
      </c>
      <c r="G151" s="36"/>
      <c r="H151" s="36"/>
      <c r="I151" s="130"/>
      <c r="J151" s="36"/>
      <c r="K151" s="36"/>
      <c r="L151" s="37"/>
      <c r="M151" s="223"/>
      <c r="N151" s="67"/>
      <c r="O151" s="67"/>
      <c r="P151" s="67"/>
      <c r="Q151" s="67"/>
      <c r="R151" s="67"/>
      <c r="S151" s="67"/>
      <c r="T151" s="68"/>
      <c r="AT151" s="17" t="s">
        <v>207</v>
      </c>
      <c r="AU151" s="17" t="s">
        <v>85</v>
      </c>
    </row>
    <row r="152" spans="2:51" s="14" customFormat="1" ht="11.25">
      <c r="B152" s="275"/>
      <c r="C152" s="276"/>
      <c r="D152" s="221" t="s">
        <v>197</v>
      </c>
      <c r="E152" s="277" t="s">
        <v>1</v>
      </c>
      <c r="F152" s="278" t="s">
        <v>1279</v>
      </c>
      <c r="G152" s="276"/>
      <c r="H152" s="277" t="s">
        <v>1</v>
      </c>
      <c r="I152" s="279"/>
      <c r="J152" s="276"/>
      <c r="K152" s="276"/>
      <c r="L152" s="280"/>
      <c r="M152" s="281"/>
      <c r="N152" s="282"/>
      <c r="O152" s="282"/>
      <c r="P152" s="282"/>
      <c r="Q152" s="282"/>
      <c r="R152" s="282"/>
      <c r="S152" s="282"/>
      <c r="T152" s="283"/>
      <c r="AT152" s="284" t="s">
        <v>197</v>
      </c>
      <c r="AU152" s="284" t="s">
        <v>85</v>
      </c>
      <c r="AV152" s="14" t="s">
        <v>83</v>
      </c>
      <c r="AW152" s="14" t="s">
        <v>30</v>
      </c>
      <c r="AX152" s="14" t="s">
        <v>75</v>
      </c>
      <c r="AY152" s="284" t="s">
        <v>171</v>
      </c>
    </row>
    <row r="153" spans="2:51" s="11" customFormat="1" ht="22.5">
      <c r="B153" s="224"/>
      <c r="C153" s="225"/>
      <c r="D153" s="221" t="s">
        <v>197</v>
      </c>
      <c r="E153" s="226" t="s">
        <v>1</v>
      </c>
      <c r="F153" s="227" t="s">
        <v>1280</v>
      </c>
      <c r="G153" s="225"/>
      <c r="H153" s="228">
        <v>122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197</v>
      </c>
      <c r="AU153" s="234" t="s">
        <v>85</v>
      </c>
      <c r="AV153" s="11" t="s">
        <v>85</v>
      </c>
      <c r="AW153" s="11" t="s">
        <v>30</v>
      </c>
      <c r="AX153" s="11" t="s">
        <v>75</v>
      </c>
      <c r="AY153" s="234" t="s">
        <v>171</v>
      </c>
    </row>
    <row r="154" spans="2:51" s="13" customFormat="1" ht="11.25">
      <c r="B154" s="248"/>
      <c r="C154" s="249"/>
      <c r="D154" s="221" t="s">
        <v>197</v>
      </c>
      <c r="E154" s="250" t="s">
        <v>1</v>
      </c>
      <c r="F154" s="251" t="s">
        <v>267</v>
      </c>
      <c r="G154" s="249"/>
      <c r="H154" s="252">
        <v>122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197</v>
      </c>
      <c r="AU154" s="258" t="s">
        <v>85</v>
      </c>
      <c r="AV154" s="13" t="s">
        <v>189</v>
      </c>
      <c r="AW154" s="13" t="s">
        <v>30</v>
      </c>
      <c r="AX154" s="13" t="s">
        <v>83</v>
      </c>
      <c r="AY154" s="258" t="s">
        <v>171</v>
      </c>
    </row>
    <row r="155" spans="2:65" s="1" customFormat="1" ht="16.5" customHeight="1">
      <c r="B155" s="35"/>
      <c r="C155" s="265" t="s">
        <v>226</v>
      </c>
      <c r="D155" s="265" t="s">
        <v>548</v>
      </c>
      <c r="E155" s="266" t="s">
        <v>1281</v>
      </c>
      <c r="F155" s="267" t="s">
        <v>1282</v>
      </c>
      <c r="G155" s="268" t="s">
        <v>548</v>
      </c>
      <c r="H155" s="269">
        <v>122</v>
      </c>
      <c r="I155" s="270"/>
      <c r="J155" s="271">
        <f>ROUND(I155*H155,2)</f>
        <v>0</v>
      </c>
      <c r="K155" s="267" t="s">
        <v>1</v>
      </c>
      <c r="L155" s="272"/>
      <c r="M155" s="273" t="s">
        <v>1</v>
      </c>
      <c r="N155" s="274" t="s">
        <v>40</v>
      </c>
      <c r="O155" s="67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AR155" s="220" t="s">
        <v>209</v>
      </c>
      <c r="AT155" s="220" t="s">
        <v>548</v>
      </c>
      <c r="AU155" s="220" t="s">
        <v>85</v>
      </c>
      <c r="AY155" s="17" t="s">
        <v>171</v>
      </c>
      <c r="BE155" s="116">
        <f>IF(N155="základní",J155,0)</f>
        <v>0</v>
      </c>
      <c r="BF155" s="116">
        <f>IF(N155="snížená",J155,0)</f>
        <v>0</v>
      </c>
      <c r="BG155" s="116">
        <f>IF(N155="zákl. přenesená",J155,0)</f>
        <v>0</v>
      </c>
      <c r="BH155" s="116">
        <f>IF(N155="sníž. přenesená",J155,0)</f>
        <v>0</v>
      </c>
      <c r="BI155" s="116">
        <f>IF(N155="nulová",J155,0)</f>
        <v>0</v>
      </c>
      <c r="BJ155" s="17" t="s">
        <v>83</v>
      </c>
      <c r="BK155" s="116">
        <f>ROUND(I155*H155,2)</f>
        <v>0</v>
      </c>
      <c r="BL155" s="17" t="s">
        <v>189</v>
      </c>
      <c r="BM155" s="220" t="s">
        <v>395</v>
      </c>
    </row>
    <row r="156" spans="2:47" s="1" customFormat="1" ht="11.25">
      <c r="B156" s="35"/>
      <c r="C156" s="36"/>
      <c r="D156" s="221" t="s">
        <v>207</v>
      </c>
      <c r="E156" s="36"/>
      <c r="F156" s="235" t="s">
        <v>1282</v>
      </c>
      <c r="G156" s="36"/>
      <c r="H156" s="36"/>
      <c r="I156" s="130"/>
      <c r="J156" s="36"/>
      <c r="K156" s="36"/>
      <c r="L156" s="37"/>
      <c r="M156" s="223"/>
      <c r="N156" s="67"/>
      <c r="O156" s="67"/>
      <c r="P156" s="67"/>
      <c r="Q156" s="67"/>
      <c r="R156" s="67"/>
      <c r="S156" s="67"/>
      <c r="T156" s="68"/>
      <c r="AT156" s="17" t="s">
        <v>207</v>
      </c>
      <c r="AU156" s="17" t="s">
        <v>85</v>
      </c>
    </row>
    <row r="157" spans="2:65" s="1" customFormat="1" ht="36" customHeight="1">
      <c r="B157" s="35"/>
      <c r="C157" s="209" t="s">
        <v>230</v>
      </c>
      <c r="D157" s="209" t="s">
        <v>172</v>
      </c>
      <c r="E157" s="210" t="s">
        <v>1283</v>
      </c>
      <c r="F157" s="211" t="s">
        <v>1284</v>
      </c>
      <c r="G157" s="212" t="s">
        <v>548</v>
      </c>
      <c r="H157" s="213">
        <v>432</v>
      </c>
      <c r="I157" s="214"/>
      <c r="J157" s="215">
        <f>ROUND(I157*H157,2)</f>
        <v>0</v>
      </c>
      <c r="K157" s="211" t="s">
        <v>1</v>
      </c>
      <c r="L157" s="37"/>
      <c r="M157" s="216" t="s">
        <v>1</v>
      </c>
      <c r="N157" s="217" t="s">
        <v>40</v>
      </c>
      <c r="O157" s="67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AR157" s="220" t="s">
        <v>189</v>
      </c>
      <c r="AT157" s="220" t="s">
        <v>172</v>
      </c>
      <c r="AU157" s="220" t="s">
        <v>85</v>
      </c>
      <c r="AY157" s="17" t="s">
        <v>171</v>
      </c>
      <c r="BE157" s="116">
        <f>IF(N157="základní",J157,0)</f>
        <v>0</v>
      </c>
      <c r="BF157" s="116">
        <f>IF(N157="snížená",J157,0)</f>
        <v>0</v>
      </c>
      <c r="BG157" s="116">
        <f>IF(N157="zákl. přenesená",J157,0)</f>
        <v>0</v>
      </c>
      <c r="BH157" s="116">
        <f>IF(N157="sníž. přenesená",J157,0)</f>
        <v>0</v>
      </c>
      <c r="BI157" s="116">
        <f>IF(N157="nulová",J157,0)</f>
        <v>0</v>
      </c>
      <c r="BJ157" s="17" t="s">
        <v>83</v>
      </c>
      <c r="BK157" s="116">
        <f>ROUND(I157*H157,2)</f>
        <v>0</v>
      </c>
      <c r="BL157" s="17" t="s">
        <v>189</v>
      </c>
      <c r="BM157" s="220" t="s">
        <v>412</v>
      </c>
    </row>
    <row r="158" spans="2:47" s="1" customFormat="1" ht="19.5">
      <c r="B158" s="35"/>
      <c r="C158" s="36"/>
      <c r="D158" s="221" t="s">
        <v>207</v>
      </c>
      <c r="E158" s="36"/>
      <c r="F158" s="235" t="s">
        <v>1284</v>
      </c>
      <c r="G158" s="36"/>
      <c r="H158" s="36"/>
      <c r="I158" s="130"/>
      <c r="J158" s="36"/>
      <c r="K158" s="36"/>
      <c r="L158" s="37"/>
      <c r="M158" s="223"/>
      <c r="N158" s="67"/>
      <c r="O158" s="67"/>
      <c r="P158" s="67"/>
      <c r="Q158" s="67"/>
      <c r="R158" s="67"/>
      <c r="S158" s="67"/>
      <c r="T158" s="68"/>
      <c r="AT158" s="17" t="s">
        <v>207</v>
      </c>
      <c r="AU158" s="17" t="s">
        <v>85</v>
      </c>
    </row>
    <row r="159" spans="2:51" s="14" customFormat="1" ht="11.25">
      <c r="B159" s="275"/>
      <c r="C159" s="276"/>
      <c r="D159" s="221" t="s">
        <v>197</v>
      </c>
      <c r="E159" s="277" t="s">
        <v>1</v>
      </c>
      <c r="F159" s="278" t="s">
        <v>1279</v>
      </c>
      <c r="G159" s="276"/>
      <c r="H159" s="277" t="s">
        <v>1</v>
      </c>
      <c r="I159" s="279"/>
      <c r="J159" s="276"/>
      <c r="K159" s="276"/>
      <c r="L159" s="280"/>
      <c r="M159" s="281"/>
      <c r="N159" s="282"/>
      <c r="O159" s="282"/>
      <c r="P159" s="282"/>
      <c r="Q159" s="282"/>
      <c r="R159" s="282"/>
      <c r="S159" s="282"/>
      <c r="T159" s="283"/>
      <c r="AT159" s="284" t="s">
        <v>197</v>
      </c>
      <c r="AU159" s="284" t="s">
        <v>85</v>
      </c>
      <c r="AV159" s="14" t="s">
        <v>83</v>
      </c>
      <c r="AW159" s="14" t="s">
        <v>30</v>
      </c>
      <c r="AX159" s="14" t="s">
        <v>75</v>
      </c>
      <c r="AY159" s="284" t="s">
        <v>171</v>
      </c>
    </row>
    <row r="160" spans="2:51" s="11" customFormat="1" ht="22.5">
      <c r="B160" s="224"/>
      <c r="C160" s="225"/>
      <c r="D160" s="221" t="s">
        <v>197</v>
      </c>
      <c r="E160" s="226" t="s">
        <v>1</v>
      </c>
      <c r="F160" s="227" t="s">
        <v>1285</v>
      </c>
      <c r="G160" s="225"/>
      <c r="H160" s="228">
        <v>432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AT160" s="234" t="s">
        <v>197</v>
      </c>
      <c r="AU160" s="234" t="s">
        <v>85</v>
      </c>
      <c r="AV160" s="11" t="s">
        <v>85</v>
      </c>
      <c r="AW160" s="11" t="s">
        <v>30</v>
      </c>
      <c r="AX160" s="11" t="s">
        <v>75</v>
      </c>
      <c r="AY160" s="234" t="s">
        <v>171</v>
      </c>
    </row>
    <row r="161" spans="2:51" s="13" customFormat="1" ht="11.25">
      <c r="B161" s="248"/>
      <c r="C161" s="249"/>
      <c r="D161" s="221" t="s">
        <v>197</v>
      </c>
      <c r="E161" s="250" t="s">
        <v>1</v>
      </c>
      <c r="F161" s="251" t="s">
        <v>267</v>
      </c>
      <c r="G161" s="249"/>
      <c r="H161" s="252">
        <v>432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197</v>
      </c>
      <c r="AU161" s="258" t="s">
        <v>85</v>
      </c>
      <c r="AV161" s="13" t="s">
        <v>189</v>
      </c>
      <c r="AW161" s="13" t="s">
        <v>30</v>
      </c>
      <c r="AX161" s="13" t="s">
        <v>83</v>
      </c>
      <c r="AY161" s="258" t="s">
        <v>171</v>
      </c>
    </row>
    <row r="162" spans="2:65" s="1" customFormat="1" ht="16.5" customHeight="1">
      <c r="B162" s="35"/>
      <c r="C162" s="265" t="s">
        <v>234</v>
      </c>
      <c r="D162" s="265" t="s">
        <v>548</v>
      </c>
      <c r="E162" s="266" t="s">
        <v>1286</v>
      </c>
      <c r="F162" s="267" t="s">
        <v>1287</v>
      </c>
      <c r="G162" s="268" t="s">
        <v>548</v>
      </c>
      <c r="H162" s="269">
        <v>432</v>
      </c>
      <c r="I162" s="270"/>
      <c r="J162" s="271">
        <f>ROUND(I162*H162,2)</f>
        <v>0</v>
      </c>
      <c r="K162" s="267" t="s">
        <v>1</v>
      </c>
      <c r="L162" s="272"/>
      <c r="M162" s="273" t="s">
        <v>1</v>
      </c>
      <c r="N162" s="274" t="s">
        <v>40</v>
      </c>
      <c r="O162" s="67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220" t="s">
        <v>209</v>
      </c>
      <c r="AT162" s="220" t="s">
        <v>548</v>
      </c>
      <c r="AU162" s="220" t="s">
        <v>85</v>
      </c>
      <c r="AY162" s="17" t="s">
        <v>171</v>
      </c>
      <c r="BE162" s="116">
        <f>IF(N162="základní",J162,0)</f>
        <v>0</v>
      </c>
      <c r="BF162" s="116">
        <f>IF(N162="snížená",J162,0)</f>
        <v>0</v>
      </c>
      <c r="BG162" s="116">
        <f>IF(N162="zákl. přenesená",J162,0)</f>
        <v>0</v>
      </c>
      <c r="BH162" s="116">
        <f>IF(N162="sníž. přenesená",J162,0)</f>
        <v>0</v>
      </c>
      <c r="BI162" s="116">
        <f>IF(N162="nulová",J162,0)</f>
        <v>0</v>
      </c>
      <c r="BJ162" s="17" t="s">
        <v>83</v>
      </c>
      <c r="BK162" s="116">
        <f>ROUND(I162*H162,2)</f>
        <v>0</v>
      </c>
      <c r="BL162" s="17" t="s">
        <v>189</v>
      </c>
      <c r="BM162" s="220" t="s">
        <v>428</v>
      </c>
    </row>
    <row r="163" spans="2:47" s="1" customFormat="1" ht="11.25">
      <c r="B163" s="35"/>
      <c r="C163" s="36"/>
      <c r="D163" s="221" t="s">
        <v>207</v>
      </c>
      <c r="E163" s="36"/>
      <c r="F163" s="235" t="s">
        <v>1287</v>
      </c>
      <c r="G163" s="36"/>
      <c r="H163" s="36"/>
      <c r="I163" s="130"/>
      <c r="J163" s="36"/>
      <c r="K163" s="36"/>
      <c r="L163" s="37"/>
      <c r="M163" s="223"/>
      <c r="N163" s="67"/>
      <c r="O163" s="67"/>
      <c r="P163" s="67"/>
      <c r="Q163" s="67"/>
      <c r="R163" s="67"/>
      <c r="S163" s="67"/>
      <c r="T163" s="68"/>
      <c r="AT163" s="17" t="s">
        <v>207</v>
      </c>
      <c r="AU163" s="17" t="s">
        <v>85</v>
      </c>
    </row>
    <row r="164" spans="2:65" s="1" customFormat="1" ht="24" customHeight="1">
      <c r="B164" s="35"/>
      <c r="C164" s="209" t="s">
        <v>326</v>
      </c>
      <c r="D164" s="209" t="s">
        <v>172</v>
      </c>
      <c r="E164" s="210" t="s">
        <v>1288</v>
      </c>
      <c r="F164" s="211" t="s">
        <v>1289</v>
      </c>
      <c r="G164" s="212" t="s">
        <v>1257</v>
      </c>
      <c r="H164" s="213">
        <v>8</v>
      </c>
      <c r="I164" s="214"/>
      <c r="J164" s="215">
        <f>ROUND(I164*H164,2)</f>
        <v>0</v>
      </c>
      <c r="K164" s="211" t="s">
        <v>1</v>
      </c>
      <c r="L164" s="37"/>
      <c r="M164" s="216" t="s">
        <v>1</v>
      </c>
      <c r="N164" s="217" t="s">
        <v>40</v>
      </c>
      <c r="O164" s="67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220" t="s">
        <v>189</v>
      </c>
      <c r="AT164" s="220" t="s">
        <v>172</v>
      </c>
      <c r="AU164" s="220" t="s">
        <v>85</v>
      </c>
      <c r="AY164" s="17" t="s">
        <v>171</v>
      </c>
      <c r="BE164" s="116">
        <f>IF(N164="základní",J164,0)</f>
        <v>0</v>
      </c>
      <c r="BF164" s="116">
        <f>IF(N164="snížená",J164,0)</f>
        <v>0</v>
      </c>
      <c r="BG164" s="116">
        <f>IF(N164="zákl. přenesená",J164,0)</f>
        <v>0</v>
      </c>
      <c r="BH164" s="116">
        <f>IF(N164="sníž. přenesená",J164,0)</f>
        <v>0</v>
      </c>
      <c r="BI164" s="116">
        <f>IF(N164="nulová",J164,0)</f>
        <v>0</v>
      </c>
      <c r="BJ164" s="17" t="s">
        <v>83</v>
      </c>
      <c r="BK164" s="116">
        <f>ROUND(I164*H164,2)</f>
        <v>0</v>
      </c>
      <c r="BL164" s="17" t="s">
        <v>189</v>
      </c>
      <c r="BM164" s="220" t="s">
        <v>438</v>
      </c>
    </row>
    <row r="165" spans="2:47" s="1" customFormat="1" ht="11.25">
      <c r="B165" s="35"/>
      <c r="C165" s="36"/>
      <c r="D165" s="221" t="s">
        <v>207</v>
      </c>
      <c r="E165" s="36"/>
      <c r="F165" s="235" t="s">
        <v>1289</v>
      </c>
      <c r="G165" s="36"/>
      <c r="H165" s="36"/>
      <c r="I165" s="130"/>
      <c r="J165" s="36"/>
      <c r="K165" s="36"/>
      <c r="L165" s="37"/>
      <c r="M165" s="223"/>
      <c r="N165" s="67"/>
      <c r="O165" s="67"/>
      <c r="P165" s="67"/>
      <c r="Q165" s="67"/>
      <c r="R165" s="67"/>
      <c r="S165" s="67"/>
      <c r="T165" s="68"/>
      <c r="AT165" s="17" t="s">
        <v>207</v>
      </c>
      <c r="AU165" s="17" t="s">
        <v>85</v>
      </c>
    </row>
    <row r="166" spans="2:65" s="1" customFormat="1" ht="36" customHeight="1">
      <c r="B166" s="35"/>
      <c r="C166" s="265" t="s">
        <v>8</v>
      </c>
      <c r="D166" s="265" t="s">
        <v>548</v>
      </c>
      <c r="E166" s="266" t="s">
        <v>1290</v>
      </c>
      <c r="F166" s="267" t="s">
        <v>1291</v>
      </c>
      <c r="G166" s="268" t="s">
        <v>355</v>
      </c>
      <c r="H166" s="269">
        <v>8</v>
      </c>
      <c r="I166" s="270"/>
      <c r="J166" s="271">
        <f>ROUND(I166*H166,2)</f>
        <v>0</v>
      </c>
      <c r="K166" s="267" t="s">
        <v>1</v>
      </c>
      <c r="L166" s="272"/>
      <c r="M166" s="273" t="s">
        <v>1</v>
      </c>
      <c r="N166" s="274" t="s">
        <v>40</v>
      </c>
      <c r="O166" s="67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AR166" s="220" t="s">
        <v>209</v>
      </c>
      <c r="AT166" s="220" t="s">
        <v>548</v>
      </c>
      <c r="AU166" s="220" t="s">
        <v>85</v>
      </c>
      <c r="AY166" s="17" t="s">
        <v>171</v>
      </c>
      <c r="BE166" s="116">
        <f>IF(N166="základní",J166,0)</f>
        <v>0</v>
      </c>
      <c r="BF166" s="116">
        <f>IF(N166="snížená",J166,0)</f>
        <v>0</v>
      </c>
      <c r="BG166" s="116">
        <f>IF(N166="zákl. přenesená",J166,0)</f>
        <v>0</v>
      </c>
      <c r="BH166" s="116">
        <f>IF(N166="sníž. přenesená",J166,0)</f>
        <v>0</v>
      </c>
      <c r="BI166" s="116">
        <f>IF(N166="nulová",J166,0)</f>
        <v>0</v>
      </c>
      <c r="BJ166" s="17" t="s">
        <v>83</v>
      </c>
      <c r="BK166" s="116">
        <f>ROUND(I166*H166,2)</f>
        <v>0</v>
      </c>
      <c r="BL166" s="17" t="s">
        <v>189</v>
      </c>
      <c r="BM166" s="220" t="s">
        <v>666</v>
      </c>
    </row>
    <row r="167" spans="2:47" s="1" customFormat="1" ht="29.25">
      <c r="B167" s="35"/>
      <c r="C167" s="36"/>
      <c r="D167" s="221" t="s">
        <v>207</v>
      </c>
      <c r="E167" s="36"/>
      <c r="F167" s="235" t="s">
        <v>1291</v>
      </c>
      <c r="G167" s="36"/>
      <c r="H167" s="36"/>
      <c r="I167" s="130"/>
      <c r="J167" s="36"/>
      <c r="K167" s="36"/>
      <c r="L167" s="37"/>
      <c r="M167" s="223"/>
      <c r="N167" s="67"/>
      <c r="O167" s="67"/>
      <c r="P167" s="67"/>
      <c r="Q167" s="67"/>
      <c r="R167" s="67"/>
      <c r="S167" s="67"/>
      <c r="T167" s="68"/>
      <c r="AT167" s="17" t="s">
        <v>207</v>
      </c>
      <c r="AU167" s="17" t="s">
        <v>85</v>
      </c>
    </row>
    <row r="168" spans="2:65" s="1" customFormat="1" ht="16.5" customHeight="1">
      <c r="B168" s="35"/>
      <c r="C168" s="209" t="s">
        <v>338</v>
      </c>
      <c r="D168" s="209" t="s">
        <v>172</v>
      </c>
      <c r="E168" s="210" t="s">
        <v>1292</v>
      </c>
      <c r="F168" s="211" t="s">
        <v>1293</v>
      </c>
      <c r="G168" s="212" t="s">
        <v>1257</v>
      </c>
      <c r="H168" s="213">
        <v>2</v>
      </c>
      <c r="I168" s="214"/>
      <c r="J168" s="215">
        <f>ROUND(I168*H168,2)</f>
        <v>0</v>
      </c>
      <c r="K168" s="211" t="s">
        <v>1</v>
      </c>
      <c r="L168" s="37"/>
      <c r="M168" s="216" t="s">
        <v>1</v>
      </c>
      <c r="N168" s="217" t="s">
        <v>40</v>
      </c>
      <c r="O168" s="67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AR168" s="220" t="s">
        <v>189</v>
      </c>
      <c r="AT168" s="220" t="s">
        <v>172</v>
      </c>
      <c r="AU168" s="220" t="s">
        <v>85</v>
      </c>
      <c r="AY168" s="17" t="s">
        <v>171</v>
      </c>
      <c r="BE168" s="116">
        <f>IF(N168="základní",J168,0)</f>
        <v>0</v>
      </c>
      <c r="BF168" s="116">
        <f>IF(N168="snížená",J168,0)</f>
        <v>0</v>
      </c>
      <c r="BG168" s="116">
        <f>IF(N168="zákl. přenesená",J168,0)</f>
        <v>0</v>
      </c>
      <c r="BH168" s="116">
        <f>IF(N168="sníž. přenesená",J168,0)</f>
        <v>0</v>
      </c>
      <c r="BI168" s="116">
        <f>IF(N168="nulová",J168,0)</f>
        <v>0</v>
      </c>
      <c r="BJ168" s="17" t="s">
        <v>83</v>
      </c>
      <c r="BK168" s="116">
        <f>ROUND(I168*H168,2)</f>
        <v>0</v>
      </c>
      <c r="BL168" s="17" t="s">
        <v>189</v>
      </c>
      <c r="BM168" s="220" t="s">
        <v>681</v>
      </c>
    </row>
    <row r="169" spans="2:47" s="1" customFormat="1" ht="11.25">
      <c r="B169" s="35"/>
      <c r="C169" s="36"/>
      <c r="D169" s="221" t="s">
        <v>207</v>
      </c>
      <c r="E169" s="36"/>
      <c r="F169" s="235" t="s">
        <v>1293</v>
      </c>
      <c r="G169" s="36"/>
      <c r="H169" s="36"/>
      <c r="I169" s="130"/>
      <c r="J169" s="36"/>
      <c r="K169" s="36"/>
      <c r="L169" s="37"/>
      <c r="M169" s="223"/>
      <c r="N169" s="67"/>
      <c r="O169" s="67"/>
      <c r="P169" s="67"/>
      <c r="Q169" s="67"/>
      <c r="R169" s="67"/>
      <c r="S169" s="67"/>
      <c r="T169" s="68"/>
      <c r="AT169" s="17" t="s">
        <v>207</v>
      </c>
      <c r="AU169" s="17" t="s">
        <v>85</v>
      </c>
    </row>
    <row r="170" spans="2:65" s="1" customFormat="1" ht="36" customHeight="1">
      <c r="B170" s="35"/>
      <c r="C170" s="265" t="s">
        <v>344</v>
      </c>
      <c r="D170" s="265" t="s">
        <v>548</v>
      </c>
      <c r="E170" s="266" t="s">
        <v>1294</v>
      </c>
      <c r="F170" s="267" t="s">
        <v>1295</v>
      </c>
      <c r="G170" s="268" t="s">
        <v>355</v>
      </c>
      <c r="H170" s="269">
        <v>2</v>
      </c>
      <c r="I170" s="270"/>
      <c r="J170" s="271">
        <f>ROUND(I170*H170,2)</f>
        <v>0</v>
      </c>
      <c r="K170" s="267" t="s">
        <v>1</v>
      </c>
      <c r="L170" s="272"/>
      <c r="M170" s="273" t="s">
        <v>1</v>
      </c>
      <c r="N170" s="274" t="s">
        <v>40</v>
      </c>
      <c r="O170" s="67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AR170" s="220" t="s">
        <v>209</v>
      </c>
      <c r="AT170" s="220" t="s">
        <v>548</v>
      </c>
      <c r="AU170" s="220" t="s">
        <v>85</v>
      </c>
      <c r="AY170" s="17" t="s">
        <v>171</v>
      </c>
      <c r="BE170" s="116">
        <f>IF(N170="základní",J170,0)</f>
        <v>0</v>
      </c>
      <c r="BF170" s="116">
        <f>IF(N170="snížená",J170,0)</f>
        <v>0</v>
      </c>
      <c r="BG170" s="116">
        <f>IF(N170="zákl. přenesená",J170,0)</f>
        <v>0</v>
      </c>
      <c r="BH170" s="116">
        <f>IF(N170="sníž. přenesená",J170,0)</f>
        <v>0</v>
      </c>
      <c r="BI170" s="116">
        <f>IF(N170="nulová",J170,0)</f>
        <v>0</v>
      </c>
      <c r="BJ170" s="17" t="s">
        <v>83</v>
      </c>
      <c r="BK170" s="116">
        <f>ROUND(I170*H170,2)</f>
        <v>0</v>
      </c>
      <c r="BL170" s="17" t="s">
        <v>189</v>
      </c>
      <c r="BM170" s="220" t="s">
        <v>1113</v>
      </c>
    </row>
    <row r="171" spans="2:47" s="1" customFormat="1" ht="29.25">
      <c r="B171" s="35"/>
      <c r="C171" s="36"/>
      <c r="D171" s="221" t="s">
        <v>207</v>
      </c>
      <c r="E171" s="36"/>
      <c r="F171" s="235" t="s">
        <v>1295</v>
      </c>
      <c r="G171" s="36"/>
      <c r="H171" s="36"/>
      <c r="I171" s="130"/>
      <c r="J171" s="36"/>
      <c r="K171" s="36"/>
      <c r="L171" s="37"/>
      <c r="M171" s="223"/>
      <c r="N171" s="67"/>
      <c r="O171" s="67"/>
      <c r="P171" s="67"/>
      <c r="Q171" s="67"/>
      <c r="R171" s="67"/>
      <c r="S171" s="67"/>
      <c r="T171" s="68"/>
      <c r="AT171" s="17" t="s">
        <v>207</v>
      </c>
      <c r="AU171" s="17" t="s">
        <v>85</v>
      </c>
    </row>
    <row r="172" spans="2:65" s="1" customFormat="1" ht="36" customHeight="1">
      <c r="B172" s="35"/>
      <c r="C172" s="209" t="s">
        <v>352</v>
      </c>
      <c r="D172" s="209" t="s">
        <v>172</v>
      </c>
      <c r="E172" s="210" t="s">
        <v>1296</v>
      </c>
      <c r="F172" s="211" t="s">
        <v>1297</v>
      </c>
      <c r="G172" s="212" t="s">
        <v>1257</v>
      </c>
      <c r="H172" s="213">
        <v>60</v>
      </c>
      <c r="I172" s="214"/>
      <c r="J172" s="215">
        <f>ROUND(I172*H172,2)</f>
        <v>0</v>
      </c>
      <c r="K172" s="211" t="s">
        <v>256</v>
      </c>
      <c r="L172" s="37"/>
      <c r="M172" s="216" t="s">
        <v>1</v>
      </c>
      <c r="N172" s="217" t="s">
        <v>40</v>
      </c>
      <c r="O172" s="67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220" t="s">
        <v>189</v>
      </c>
      <c r="AT172" s="220" t="s">
        <v>172</v>
      </c>
      <c r="AU172" s="220" t="s">
        <v>85</v>
      </c>
      <c r="AY172" s="17" t="s">
        <v>171</v>
      </c>
      <c r="BE172" s="116">
        <f>IF(N172="základní",J172,0)</f>
        <v>0</v>
      </c>
      <c r="BF172" s="116">
        <f>IF(N172="snížená",J172,0)</f>
        <v>0</v>
      </c>
      <c r="BG172" s="116">
        <f>IF(N172="zákl. přenesená",J172,0)</f>
        <v>0</v>
      </c>
      <c r="BH172" s="116">
        <f>IF(N172="sníž. přenesená",J172,0)</f>
        <v>0</v>
      </c>
      <c r="BI172" s="116">
        <f>IF(N172="nulová",J172,0)</f>
        <v>0</v>
      </c>
      <c r="BJ172" s="17" t="s">
        <v>83</v>
      </c>
      <c r="BK172" s="116">
        <f>ROUND(I172*H172,2)</f>
        <v>0</v>
      </c>
      <c r="BL172" s="17" t="s">
        <v>189</v>
      </c>
      <c r="BM172" s="220" t="s">
        <v>1124</v>
      </c>
    </row>
    <row r="173" spans="2:47" s="1" customFormat="1" ht="19.5">
      <c r="B173" s="35"/>
      <c r="C173" s="36"/>
      <c r="D173" s="221" t="s">
        <v>207</v>
      </c>
      <c r="E173" s="36"/>
      <c r="F173" s="235" t="s">
        <v>1298</v>
      </c>
      <c r="G173" s="36"/>
      <c r="H173" s="36"/>
      <c r="I173" s="130"/>
      <c r="J173" s="36"/>
      <c r="K173" s="36"/>
      <c r="L173" s="37"/>
      <c r="M173" s="223"/>
      <c r="N173" s="67"/>
      <c r="O173" s="67"/>
      <c r="P173" s="67"/>
      <c r="Q173" s="67"/>
      <c r="R173" s="67"/>
      <c r="S173" s="67"/>
      <c r="T173" s="68"/>
      <c r="AT173" s="17" t="s">
        <v>207</v>
      </c>
      <c r="AU173" s="17" t="s">
        <v>85</v>
      </c>
    </row>
    <row r="174" spans="2:65" s="1" customFormat="1" ht="36" customHeight="1">
      <c r="B174" s="35"/>
      <c r="C174" s="209" t="s">
        <v>360</v>
      </c>
      <c r="D174" s="209" t="s">
        <v>172</v>
      </c>
      <c r="E174" s="210" t="s">
        <v>1299</v>
      </c>
      <c r="F174" s="211" t="s">
        <v>1300</v>
      </c>
      <c r="G174" s="212" t="s">
        <v>1257</v>
      </c>
      <c r="H174" s="213">
        <v>110</v>
      </c>
      <c r="I174" s="214"/>
      <c r="J174" s="215">
        <f>ROUND(I174*H174,2)</f>
        <v>0</v>
      </c>
      <c r="K174" s="211" t="s">
        <v>256</v>
      </c>
      <c r="L174" s="37"/>
      <c r="M174" s="216" t="s">
        <v>1</v>
      </c>
      <c r="N174" s="217" t="s">
        <v>40</v>
      </c>
      <c r="O174" s="67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AR174" s="220" t="s">
        <v>189</v>
      </c>
      <c r="AT174" s="220" t="s">
        <v>172</v>
      </c>
      <c r="AU174" s="220" t="s">
        <v>85</v>
      </c>
      <c r="AY174" s="17" t="s">
        <v>171</v>
      </c>
      <c r="BE174" s="116">
        <f>IF(N174="základní",J174,0)</f>
        <v>0</v>
      </c>
      <c r="BF174" s="116">
        <f>IF(N174="snížená",J174,0)</f>
        <v>0</v>
      </c>
      <c r="BG174" s="116">
        <f>IF(N174="zákl. přenesená",J174,0)</f>
        <v>0</v>
      </c>
      <c r="BH174" s="116">
        <f>IF(N174="sníž. přenesená",J174,0)</f>
        <v>0</v>
      </c>
      <c r="BI174" s="116">
        <f>IF(N174="nulová",J174,0)</f>
        <v>0</v>
      </c>
      <c r="BJ174" s="17" t="s">
        <v>83</v>
      </c>
      <c r="BK174" s="116">
        <f>ROUND(I174*H174,2)</f>
        <v>0</v>
      </c>
      <c r="BL174" s="17" t="s">
        <v>189</v>
      </c>
      <c r="BM174" s="220" t="s">
        <v>1136</v>
      </c>
    </row>
    <row r="175" spans="2:47" s="1" customFormat="1" ht="19.5">
      <c r="B175" s="35"/>
      <c r="C175" s="36"/>
      <c r="D175" s="221" t="s">
        <v>207</v>
      </c>
      <c r="E175" s="36"/>
      <c r="F175" s="235" t="s">
        <v>1301</v>
      </c>
      <c r="G175" s="36"/>
      <c r="H175" s="36"/>
      <c r="I175" s="130"/>
      <c r="J175" s="36"/>
      <c r="K175" s="36"/>
      <c r="L175" s="37"/>
      <c r="M175" s="223"/>
      <c r="N175" s="67"/>
      <c r="O175" s="67"/>
      <c r="P175" s="67"/>
      <c r="Q175" s="67"/>
      <c r="R175" s="67"/>
      <c r="S175" s="67"/>
      <c r="T175" s="68"/>
      <c r="AT175" s="17" t="s">
        <v>207</v>
      </c>
      <c r="AU175" s="17" t="s">
        <v>85</v>
      </c>
    </row>
    <row r="176" spans="2:51" s="14" customFormat="1" ht="11.25">
      <c r="B176" s="275"/>
      <c r="C176" s="276"/>
      <c r="D176" s="221" t="s">
        <v>197</v>
      </c>
      <c r="E176" s="277" t="s">
        <v>1</v>
      </c>
      <c r="F176" s="278" t="s">
        <v>1279</v>
      </c>
      <c r="G176" s="276"/>
      <c r="H176" s="277" t="s">
        <v>1</v>
      </c>
      <c r="I176" s="279"/>
      <c r="J176" s="276"/>
      <c r="K176" s="276"/>
      <c r="L176" s="280"/>
      <c r="M176" s="281"/>
      <c r="N176" s="282"/>
      <c r="O176" s="282"/>
      <c r="P176" s="282"/>
      <c r="Q176" s="282"/>
      <c r="R176" s="282"/>
      <c r="S176" s="282"/>
      <c r="T176" s="283"/>
      <c r="AT176" s="284" t="s">
        <v>197</v>
      </c>
      <c r="AU176" s="284" t="s">
        <v>85</v>
      </c>
      <c r="AV176" s="14" t="s">
        <v>83</v>
      </c>
      <c r="AW176" s="14" t="s">
        <v>30</v>
      </c>
      <c r="AX176" s="14" t="s">
        <v>75</v>
      </c>
      <c r="AY176" s="284" t="s">
        <v>171</v>
      </c>
    </row>
    <row r="177" spans="2:51" s="11" customFormat="1" ht="11.25">
      <c r="B177" s="224"/>
      <c r="C177" s="225"/>
      <c r="D177" s="221" t="s">
        <v>197</v>
      </c>
      <c r="E177" s="226" t="s">
        <v>1</v>
      </c>
      <c r="F177" s="227" t="s">
        <v>1302</v>
      </c>
      <c r="G177" s="225"/>
      <c r="H177" s="228">
        <v>110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197</v>
      </c>
      <c r="AU177" s="234" t="s">
        <v>85</v>
      </c>
      <c r="AV177" s="11" t="s">
        <v>85</v>
      </c>
      <c r="AW177" s="11" t="s">
        <v>30</v>
      </c>
      <c r="AX177" s="11" t="s">
        <v>75</v>
      </c>
      <c r="AY177" s="234" t="s">
        <v>171</v>
      </c>
    </row>
    <row r="178" spans="2:51" s="13" customFormat="1" ht="11.25">
      <c r="B178" s="248"/>
      <c r="C178" s="249"/>
      <c r="D178" s="221" t="s">
        <v>197</v>
      </c>
      <c r="E178" s="250" t="s">
        <v>1</v>
      </c>
      <c r="F178" s="251" t="s">
        <v>267</v>
      </c>
      <c r="G178" s="249"/>
      <c r="H178" s="252">
        <v>110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197</v>
      </c>
      <c r="AU178" s="258" t="s">
        <v>85</v>
      </c>
      <c r="AV178" s="13" t="s">
        <v>189</v>
      </c>
      <c r="AW178" s="13" t="s">
        <v>30</v>
      </c>
      <c r="AX178" s="13" t="s">
        <v>83</v>
      </c>
      <c r="AY178" s="258" t="s">
        <v>171</v>
      </c>
    </row>
    <row r="179" spans="2:65" s="1" customFormat="1" ht="24" customHeight="1">
      <c r="B179" s="35"/>
      <c r="C179" s="209" t="s">
        <v>366</v>
      </c>
      <c r="D179" s="209" t="s">
        <v>172</v>
      </c>
      <c r="E179" s="210" t="s">
        <v>1303</v>
      </c>
      <c r="F179" s="211" t="s">
        <v>1304</v>
      </c>
      <c r="G179" s="212" t="s">
        <v>1257</v>
      </c>
      <c r="H179" s="213">
        <v>20</v>
      </c>
      <c r="I179" s="214"/>
      <c r="J179" s="215">
        <f>ROUND(I179*H179,2)</f>
        <v>0</v>
      </c>
      <c r="K179" s="211" t="s">
        <v>256</v>
      </c>
      <c r="L179" s="37"/>
      <c r="M179" s="216" t="s">
        <v>1</v>
      </c>
      <c r="N179" s="217" t="s">
        <v>40</v>
      </c>
      <c r="O179" s="67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AR179" s="220" t="s">
        <v>189</v>
      </c>
      <c r="AT179" s="220" t="s">
        <v>172</v>
      </c>
      <c r="AU179" s="220" t="s">
        <v>85</v>
      </c>
      <c r="AY179" s="17" t="s">
        <v>171</v>
      </c>
      <c r="BE179" s="116">
        <f>IF(N179="základní",J179,0)</f>
        <v>0</v>
      </c>
      <c r="BF179" s="116">
        <f>IF(N179="snížená",J179,0)</f>
        <v>0</v>
      </c>
      <c r="BG179" s="116">
        <f>IF(N179="zákl. přenesená",J179,0)</f>
        <v>0</v>
      </c>
      <c r="BH179" s="116">
        <f>IF(N179="sníž. přenesená",J179,0)</f>
        <v>0</v>
      </c>
      <c r="BI179" s="116">
        <f>IF(N179="nulová",J179,0)</f>
        <v>0</v>
      </c>
      <c r="BJ179" s="17" t="s">
        <v>83</v>
      </c>
      <c r="BK179" s="116">
        <f>ROUND(I179*H179,2)</f>
        <v>0</v>
      </c>
      <c r="BL179" s="17" t="s">
        <v>189</v>
      </c>
      <c r="BM179" s="220" t="s">
        <v>1146</v>
      </c>
    </row>
    <row r="180" spans="2:47" s="1" customFormat="1" ht="19.5">
      <c r="B180" s="35"/>
      <c r="C180" s="36"/>
      <c r="D180" s="221" t="s">
        <v>207</v>
      </c>
      <c r="E180" s="36"/>
      <c r="F180" s="235" t="s">
        <v>1305</v>
      </c>
      <c r="G180" s="36"/>
      <c r="H180" s="36"/>
      <c r="I180" s="130"/>
      <c r="J180" s="36"/>
      <c r="K180" s="36"/>
      <c r="L180" s="37"/>
      <c r="M180" s="223"/>
      <c r="N180" s="67"/>
      <c r="O180" s="67"/>
      <c r="P180" s="67"/>
      <c r="Q180" s="67"/>
      <c r="R180" s="67"/>
      <c r="S180" s="67"/>
      <c r="T180" s="68"/>
      <c r="AT180" s="17" t="s">
        <v>207</v>
      </c>
      <c r="AU180" s="17" t="s">
        <v>85</v>
      </c>
    </row>
    <row r="181" spans="2:65" s="1" customFormat="1" ht="24" customHeight="1">
      <c r="B181" s="35"/>
      <c r="C181" s="209" t="s">
        <v>7</v>
      </c>
      <c r="D181" s="209" t="s">
        <v>172</v>
      </c>
      <c r="E181" s="210" t="s">
        <v>1306</v>
      </c>
      <c r="F181" s="211" t="s">
        <v>1307</v>
      </c>
      <c r="G181" s="212" t="s">
        <v>1257</v>
      </c>
      <c r="H181" s="213">
        <v>22</v>
      </c>
      <c r="I181" s="214"/>
      <c r="J181" s="215">
        <f>ROUND(I181*H181,2)</f>
        <v>0</v>
      </c>
      <c r="K181" s="211" t="s">
        <v>256</v>
      </c>
      <c r="L181" s="37"/>
      <c r="M181" s="216" t="s">
        <v>1</v>
      </c>
      <c r="N181" s="217" t="s">
        <v>40</v>
      </c>
      <c r="O181" s="67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AR181" s="220" t="s">
        <v>189</v>
      </c>
      <c r="AT181" s="220" t="s">
        <v>172</v>
      </c>
      <c r="AU181" s="220" t="s">
        <v>85</v>
      </c>
      <c r="AY181" s="17" t="s">
        <v>171</v>
      </c>
      <c r="BE181" s="116">
        <f>IF(N181="základní",J181,0)</f>
        <v>0</v>
      </c>
      <c r="BF181" s="116">
        <f>IF(N181="snížená",J181,0)</f>
        <v>0</v>
      </c>
      <c r="BG181" s="116">
        <f>IF(N181="zákl. přenesená",J181,0)</f>
        <v>0</v>
      </c>
      <c r="BH181" s="116">
        <f>IF(N181="sníž. přenesená",J181,0)</f>
        <v>0</v>
      </c>
      <c r="BI181" s="116">
        <f>IF(N181="nulová",J181,0)</f>
        <v>0</v>
      </c>
      <c r="BJ181" s="17" t="s">
        <v>83</v>
      </c>
      <c r="BK181" s="116">
        <f>ROUND(I181*H181,2)</f>
        <v>0</v>
      </c>
      <c r="BL181" s="17" t="s">
        <v>189</v>
      </c>
      <c r="BM181" s="220" t="s">
        <v>1154</v>
      </c>
    </row>
    <row r="182" spans="2:47" s="1" customFormat="1" ht="19.5">
      <c r="B182" s="35"/>
      <c r="C182" s="36"/>
      <c r="D182" s="221" t="s">
        <v>207</v>
      </c>
      <c r="E182" s="36"/>
      <c r="F182" s="235" t="s">
        <v>1308</v>
      </c>
      <c r="G182" s="36"/>
      <c r="H182" s="36"/>
      <c r="I182" s="130"/>
      <c r="J182" s="36"/>
      <c r="K182" s="36"/>
      <c r="L182" s="37"/>
      <c r="M182" s="223"/>
      <c r="N182" s="67"/>
      <c r="O182" s="67"/>
      <c r="P182" s="67"/>
      <c r="Q182" s="67"/>
      <c r="R182" s="67"/>
      <c r="S182" s="67"/>
      <c r="T182" s="68"/>
      <c r="AT182" s="17" t="s">
        <v>207</v>
      </c>
      <c r="AU182" s="17" t="s">
        <v>85</v>
      </c>
    </row>
    <row r="183" spans="2:65" s="1" customFormat="1" ht="24" customHeight="1">
      <c r="B183" s="35"/>
      <c r="C183" s="265" t="s">
        <v>379</v>
      </c>
      <c r="D183" s="265" t="s">
        <v>548</v>
      </c>
      <c r="E183" s="266" t="s">
        <v>1309</v>
      </c>
      <c r="F183" s="267" t="s">
        <v>1310</v>
      </c>
      <c r="G183" s="268" t="s">
        <v>355</v>
      </c>
      <c r="H183" s="269">
        <v>22</v>
      </c>
      <c r="I183" s="270"/>
      <c r="J183" s="271">
        <f>ROUND(I183*H183,2)</f>
        <v>0</v>
      </c>
      <c r="K183" s="267" t="s">
        <v>1</v>
      </c>
      <c r="L183" s="272"/>
      <c r="M183" s="273" t="s">
        <v>1</v>
      </c>
      <c r="N183" s="274" t="s">
        <v>40</v>
      </c>
      <c r="O183" s="67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AR183" s="220" t="s">
        <v>209</v>
      </c>
      <c r="AT183" s="220" t="s">
        <v>548</v>
      </c>
      <c r="AU183" s="220" t="s">
        <v>85</v>
      </c>
      <c r="AY183" s="17" t="s">
        <v>171</v>
      </c>
      <c r="BE183" s="116">
        <f>IF(N183="základní",J183,0)</f>
        <v>0</v>
      </c>
      <c r="BF183" s="116">
        <f>IF(N183="snížená",J183,0)</f>
        <v>0</v>
      </c>
      <c r="BG183" s="116">
        <f>IF(N183="zákl. přenesená",J183,0)</f>
        <v>0</v>
      </c>
      <c r="BH183" s="116">
        <f>IF(N183="sníž. přenesená",J183,0)</f>
        <v>0</v>
      </c>
      <c r="BI183" s="116">
        <f>IF(N183="nulová",J183,0)</f>
        <v>0</v>
      </c>
      <c r="BJ183" s="17" t="s">
        <v>83</v>
      </c>
      <c r="BK183" s="116">
        <f>ROUND(I183*H183,2)</f>
        <v>0</v>
      </c>
      <c r="BL183" s="17" t="s">
        <v>189</v>
      </c>
      <c r="BM183" s="220" t="s">
        <v>1164</v>
      </c>
    </row>
    <row r="184" spans="2:47" s="1" customFormat="1" ht="11.25">
      <c r="B184" s="35"/>
      <c r="C184" s="36"/>
      <c r="D184" s="221" t="s">
        <v>207</v>
      </c>
      <c r="E184" s="36"/>
      <c r="F184" s="235" t="s">
        <v>1311</v>
      </c>
      <c r="G184" s="36"/>
      <c r="H184" s="36"/>
      <c r="I184" s="130"/>
      <c r="J184" s="36"/>
      <c r="K184" s="36"/>
      <c r="L184" s="37"/>
      <c r="M184" s="223"/>
      <c r="N184" s="67"/>
      <c r="O184" s="67"/>
      <c r="P184" s="67"/>
      <c r="Q184" s="67"/>
      <c r="R184" s="67"/>
      <c r="S184" s="67"/>
      <c r="T184" s="68"/>
      <c r="AT184" s="17" t="s">
        <v>207</v>
      </c>
      <c r="AU184" s="17" t="s">
        <v>85</v>
      </c>
    </row>
    <row r="185" spans="2:65" s="1" customFormat="1" ht="24" customHeight="1">
      <c r="B185" s="35"/>
      <c r="C185" s="209" t="s">
        <v>388</v>
      </c>
      <c r="D185" s="209" t="s">
        <v>172</v>
      </c>
      <c r="E185" s="210" t="s">
        <v>1312</v>
      </c>
      <c r="F185" s="211" t="s">
        <v>1313</v>
      </c>
      <c r="G185" s="212" t="s">
        <v>548</v>
      </c>
      <c r="H185" s="213">
        <v>115</v>
      </c>
      <c r="I185" s="214"/>
      <c r="J185" s="215">
        <f>ROUND(I185*H185,2)</f>
        <v>0</v>
      </c>
      <c r="K185" s="211" t="s">
        <v>256</v>
      </c>
      <c r="L185" s="37"/>
      <c r="M185" s="216" t="s">
        <v>1</v>
      </c>
      <c r="N185" s="217" t="s">
        <v>40</v>
      </c>
      <c r="O185" s="67"/>
      <c r="P185" s="218">
        <f>O185*H185</f>
        <v>0</v>
      </c>
      <c r="Q185" s="218">
        <v>0</v>
      </c>
      <c r="R185" s="218">
        <f>Q185*H185</f>
        <v>0</v>
      </c>
      <c r="S185" s="218">
        <v>0</v>
      </c>
      <c r="T185" s="219">
        <f>S185*H185</f>
        <v>0</v>
      </c>
      <c r="AR185" s="220" t="s">
        <v>189</v>
      </c>
      <c r="AT185" s="220" t="s">
        <v>172</v>
      </c>
      <c r="AU185" s="220" t="s">
        <v>85</v>
      </c>
      <c r="AY185" s="17" t="s">
        <v>171</v>
      </c>
      <c r="BE185" s="116">
        <f>IF(N185="základní",J185,0)</f>
        <v>0</v>
      </c>
      <c r="BF185" s="116">
        <f>IF(N185="snížená",J185,0)</f>
        <v>0</v>
      </c>
      <c r="BG185" s="116">
        <f>IF(N185="zákl. přenesená",J185,0)</f>
        <v>0</v>
      </c>
      <c r="BH185" s="116">
        <f>IF(N185="sníž. přenesená",J185,0)</f>
        <v>0</v>
      </c>
      <c r="BI185" s="116">
        <f>IF(N185="nulová",J185,0)</f>
        <v>0</v>
      </c>
      <c r="BJ185" s="17" t="s">
        <v>83</v>
      </c>
      <c r="BK185" s="116">
        <f>ROUND(I185*H185,2)</f>
        <v>0</v>
      </c>
      <c r="BL185" s="17" t="s">
        <v>189</v>
      </c>
      <c r="BM185" s="220" t="s">
        <v>1173</v>
      </c>
    </row>
    <row r="186" spans="2:47" s="1" customFormat="1" ht="29.25">
      <c r="B186" s="35"/>
      <c r="C186" s="36"/>
      <c r="D186" s="221" t="s">
        <v>207</v>
      </c>
      <c r="E186" s="36"/>
      <c r="F186" s="235" t="s">
        <v>1314</v>
      </c>
      <c r="G186" s="36"/>
      <c r="H186" s="36"/>
      <c r="I186" s="130"/>
      <c r="J186" s="36"/>
      <c r="K186" s="36"/>
      <c r="L186" s="37"/>
      <c r="M186" s="223"/>
      <c r="N186" s="67"/>
      <c r="O186" s="67"/>
      <c r="P186" s="67"/>
      <c r="Q186" s="67"/>
      <c r="R186" s="67"/>
      <c r="S186" s="67"/>
      <c r="T186" s="68"/>
      <c r="AT186" s="17" t="s">
        <v>207</v>
      </c>
      <c r="AU186" s="17" t="s">
        <v>85</v>
      </c>
    </row>
    <row r="187" spans="2:65" s="1" customFormat="1" ht="16.5" customHeight="1">
      <c r="B187" s="35"/>
      <c r="C187" s="265" t="s">
        <v>395</v>
      </c>
      <c r="D187" s="265" t="s">
        <v>548</v>
      </c>
      <c r="E187" s="266" t="s">
        <v>1315</v>
      </c>
      <c r="F187" s="267" t="s">
        <v>1316</v>
      </c>
      <c r="G187" s="268" t="s">
        <v>1070</v>
      </c>
      <c r="H187" s="269">
        <v>71.3</v>
      </c>
      <c r="I187" s="270"/>
      <c r="J187" s="271">
        <f>ROUND(I187*H187,2)</f>
        <v>0</v>
      </c>
      <c r="K187" s="267" t="s">
        <v>1</v>
      </c>
      <c r="L187" s="272"/>
      <c r="M187" s="273" t="s">
        <v>1</v>
      </c>
      <c r="N187" s="274" t="s">
        <v>40</v>
      </c>
      <c r="O187" s="67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AR187" s="220" t="s">
        <v>209</v>
      </c>
      <c r="AT187" s="220" t="s">
        <v>548</v>
      </c>
      <c r="AU187" s="220" t="s">
        <v>85</v>
      </c>
      <c r="AY187" s="17" t="s">
        <v>171</v>
      </c>
      <c r="BE187" s="116">
        <f>IF(N187="základní",J187,0)</f>
        <v>0</v>
      </c>
      <c r="BF187" s="116">
        <f>IF(N187="snížená",J187,0)</f>
        <v>0</v>
      </c>
      <c r="BG187" s="116">
        <f>IF(N187="zákl. přenesená",J187,0)</f>
        <v>0</v>
      </c>
      <c r="BH187" s="116">
        <f>IF(N187="sníž. přenesená",J187,0)</f>
        <v>0</v>
      </c>
      <c r="BI187" s="116">
        <f>IF(N187="nulová",J187,0)</f>
        <v>0</v>
      </c>
      <c r="BJ187" s="17" t="s">
        <v>83</v>
      </c>
      <c r="BK187" s="116">
        <f>ROUND(I187*H187,2)</f>
        <v>0</v>
      </c>
      <c r="BL187" s="17" t="s">
        <v>189</v>
      </c>
      <c r="BM187" s="220" t="s">
        <v>1184</v>
      </c>
    </row>
    <row r="188" spans="2:47" s="1" customFormat="1" ht="11.25">
      <c r="B188" s="35"/>
      <c r="C188" s="36"/>
      <c r="D188" s="221" t="s">
        <v>207</v>
      </c>
      <c r="E188" s="36"/>
      <c r="F188" s="235" t="s">
        <v>1316</v>
      </c>
      <c r="G188" s="36"/>
      <c r="H188" s="36"/>
      <c r="I188" s="130"/>
      <c r="J188" s="36"/>
      <c r="K188" s="36"/>
      <c r="L188" s="37"/>
      <c r="M188" s="223"/>
      <c r="N188" s="67"/>
      <c r="O188" s="67"/>
      <c r="P188" s="67"/>
      <c r="Q188" s="67"/>
      <c r="R188" s="67"/>
      <c r="S188" s="67"/>
      <c r="T188" s="68"/>
      <c r="AT188" s="17" t="s">
        <v>207</v>
      </c>
      <c r="AU188" s="17" t="s">
        <v>85</v>
      </c>
    </row>
    <row r="189" spans="2:51" s="11" customFormat="1" ht="11.25">
      <c r="B189" s="224"/>
      <c r="C189" s="225"/>
      <c r="D189" s="221" t="s">
        <v>197</v>
      </c>
      <c r="E189" s="226" t="s">
        <v>1</v>
      </c>
      <c r="F189" s="227" t="s">
        <v>1317</v>
      </c>
      <c r="G189" s="225"/>
      <c r="H189" s="228">
        <v>71.3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197</v>
      </c>
      <c r="AU189" s="234" t="s">
        <v>85</v>
      </c>
      <c r="AV189" s="11" t="s">
        <v>85</v>
      </c>
      <c r="AW189" s="11" t="s">
        <v>30</v>
      </c>
      <c r="AX189" s="11" t="s">
        <v>83</v>
      </c>
      <c r="AY189" s="234" t="s">
        <v>171</v>
      </c>
    </row>
    <row r="190" spans="2:65" s="1" customFormat="1" ht="24" customHeight="1">
      <c r="B190" s="35"/>
      <c r="C190" s="209" t="s">
        <v>401</v>
      </c>
      <c r="D190" s="209" t="s">
        <v>172</v>
      </c>
      <c r="E190" s="210" t="s">
        <v>1318</v>
      </c>
      <c r="F190" s="211" t="s">
        <v>1319</v>
      </c>
      <c r="G190" s="212" t="s">
        <v>1257</v>
      </c>
      <c r="H190" s="213">
        <v>20</v>
      </c>
      <c r="I190" s="214"/>
      <c r="J190" s="215">
        <f>ROUND(I190*H190,2)</f>
        <v>0</v>
      </c>
      <c r="K190" s="211" t="s">
        <v>1</v>
      </c>
      <c r="L190" s="37"/>
      <c r="M190" s="216" t="s">
        <v>1</v>
      </c>
      <c r="N190" s="217" t="s">
        <v>40</v>
      </c>
      <c r="O190" s="67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AR190" s="220" t="s">
        <v>189</v>
      </c>
      <c r="AT190" s="220" t="s">
        <v>172</v>
      </c>
      <c r="AU190" s="220" t="s">
        <v>85</v>
      </c>
      <c r="AY190" s="17" t="s">
        <v>171</v>
      </c>
      <c r="BE190" s="116">
        <f>IF(N190="základní",J190,0)</f>
        <v>0</v>
      </c>
      <c r="BF190" s="116">
        <f>IF(N190="snížená",J190,0)</f>
        <v>0</v>
      </c>
      <c r="BG190" s="116">
        <f>IF(N190="zákl. přenesená",J190,0)</f>
        <v>0</v>
      </c>
      <c r="BH190" s="116">
        <f>IF(N190="sníž. přenesená",J190,0)</f>
        <v>0</v>
      </c>
      <c r="BI190" s="116">
        <f>IF(N190="nulová",J190,0)</f>
        <v>0</v>
      </c>
      <c r="BJ190" s="17" t="s">
        <v>83</v>
      </c>
      <c r="BK190" s="116">
        <f>ROUND(I190*H190,2)</f>
        <v>0</v>
      </c>
      <c r="BL190" s="17" t="s">
        <v>189</v>
      </c>
      <c r="BM190" s="220" t="s">
        <v>1196</v>
      </c>
    </row>
    <row r="191" spans="2:47" s="1" customFormat="1" ht="11.25">
      <c r="B191" s="35"/>
      <c r="C191" s="36"/>
      <c r="D191" s="221" t="s">
        <v>207</v>
      </c>
      <c r="E191" s="36"/>
      <c r="F191" s="235" t="s">
        <v>1319</v>
      </c>
      <c r="G191" s="36"/>
      <c r="H191" s="36"/>
      <c r="I191" s="130"/>
      <c r="J191" s="36"/>
      <c r="K191" s="36"/>
      <c r="L191" s="37"/>
      <c r="M191" s="223"/>
      <c r="N191" s="67"/>
      <c r="O191" s="67"/>
      <c r="P191" s="67"/>
      <c r="Q191" s="67"/>
      <c r="R191" s="67"/>
      <c r="S191" s="67"/>
      <c r="T191" s="68"/>
      <c r="AT191" s="17" t="s">
        <v>207</v>
      </c>
      <c r="AU191" s="17" t="s">
        <v>85</v>
      </c>
    </row>
    <row r="192" spans="2:65" s="1" customFormat="1" ht="16.5" customHeight="1">
      <c r="B192" s="35"/>
      <c r="C192" s="265" t="s">
        <v>412</v>
      </c>
      <c r="D192" s="265" t="s">
        <v>548</v>
      </c>
      <c r="E192" s="266" t="s">
        <v>1320</v>
      </c>
      <c r="F192" s="267" t="s">
        <v>1321</v>
      </c>
      <c r="G192" s="268" t="s">
        <v>1257</v>
      </c>
      <c r="H192" s="269">
        <v>20</v>
      </c>
      <c r="I192" s="270"/>
      <c r="J192" s="271">
        <f>ROUND(I192*H192,2)</f>
        <v>0</v>
      </c>
      <c r="K192" s="267" t="s">
        <v>1</v>
      </c>
      <c r="L192" s="272"/>
      <c r="M192" s="273" t="s">
        <v>1</v>
      </c>
      <c r="N192" s="274" t="s">
        <v>40</v>
      </c>
      <c r="O192" s="67"/>
      <c r="P192" s="218">
        <f>O192*H192</f>
        <v>0</v>
      </c>
      <c r="Q192" s="218">
        <v>0</v>
      </c>
      <c r="R192" s="218">
        <f>Q192*H192</f>
        <v>0</v>
      </c>
      <c r="S192" s="218">
        <v>0</v>
      </c>
      <c r="T192" s="219">
        <f>S192*H192</f>
        <v>0</v>
      </c>
      <c r="AR192" s="220" t="s">
        <v>209</v>
      </c>
      <c r="AT192" s="220" t="s">
        <v>548</v>
      </c>
      <c r="AU192" s="220" t="s">
        <v>85</v>
      </c>
      <c r="AY192" s="17" t="s">
        <v>171</v>
      </c>
      <c r="BE192" s="116">
        <f>IF(N192="základní",J192,0)</f>
        <v>0</v>
      </c>
      <c r="BF192" s="116">
        <f>IF(N192="snížená",J192,0)</f>
        <v>0</v>
      </c>
      <c r="BG192" s="116">
        <f>IF(N192="zákl. přenesená",J192,0)</f>
        <v>0</v>
      </c>
      <c r="BH192" s="116">
        <f>IF(N192="sníž. přenesená",J192,0)</f>
        <v>0</v>
      </c>
      <c r="BI192" s="116">
        <f>IF(N192="nulová",J192,0)</f>
        <v>0</v>
      </c>
      <c r="BJ192" s="17" t="s">
        <v>83</v>
      </c>
      <c r="BK192" s="116">
        <f>ROUND(I192*H192,2)</f>
        <v>0</v>
      </c>
      <c r="BL192" s="17" t="s">
        <v>189</v>
      </c>
      <c r="BM192" s="220" t="s">
        <v>1205</v>
      </c>
    </row>
    <row r="193" spans="2:47" s="1" customFormat="1" ht="11.25">
      <c r="B193" s="35"/>
      <c r="C193" s="36"/>
      <c r="D193" s="221" t="s">
        <v>207</v>
      </c>
      <c r="E193" s="36"/>
      <c r="F193" s="235" t="s">
        <v>1321</v>
      </c>
      <c r="G193" s="36"/>
      <c r="H193" s="36"/>
      <c r="I193" s="130"/>
      <c r="J193" s="36"/>
      <c r="K193" s="36"/>
      <c r="L193" s="37"/>
      <c r="M193" s="223"/>
      <c r="N193" s="67"/>
      <c r="O193" s="67"/>
      <c r="P193" s="67"/>
      <c r="Q193" s="67"/>
      <c r="R193" s="67"/>
      <c r="S193" s="67"/>
      <c r="T193" s="68"/>
      <c r="AT193" s="17" t="s">
        <v>207</v>
      </c>
      <c r="AU193" s="17" t="s">
        <v>85</v>
      </c>
    </row>
    <row r="194" spans="2:65" s="1" customFormat="1" ht="24" customHeight="1">
      <c r="B194" s="35"/>
      <c r="C194" s="209" t="s">
        <v>418</v>
      </c>
      <c r="D194" s="209" t="s">
        <v>172</v>
      </c>
      <c r="E194" s="210" t="s">
        <v>1322</v>
      </c>
      <c r="F194" s="211" t="s">
        <v>1323</v>
      </c>
      <c r="G194" s="212" t="s">
        <v>1257</v>
      </c>
      <c r="H194" s="213">
        <v>10</v>
      </c>
      <c r="I194" s="214"/>
      <c r="J194" s="215">
        <f>ROUND(I194*H194,2)</f>
        <v>0</v>
      </c>
      <c r="K194" s="211" t="s">
        <v>1</v>
      </c>
      <c r="L194" s="37"/>
      <c r="M194" s="216" t="s">
        <v>1</v>
      </c>
      <c r="N194" s="217" t="s">
        <v>40</v>
      </c>
      <c r="O194" s="67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AR194" s="220" t="s">
        <v>189</v>
      </c>
      <c r="AT194" s="220" t="s">
        <v>172</v>
      </c>
      <c r="AU194" s="220" t="s">
        <v>85</v>
      </c>
      <c r="AY194" s="17" t="s">
        <v>171</v>
      </c>
      <c r="BE194" s="116">
        <f>IF(N194="základní",J194,0)</f>
        <v>0</v>
      </c>
      <c r="BF194" s="116">
        <f>IF(N194="snížená",J194,0)</f>
        <v>0</v>
      </c>
      <c r="BG194" s="116">
        <f>IF(N194="zákl. přenesená",J194,0)</f>
        <v>0</v>
      </c>
      <c r="BH194" s="116">
        <f>IF(N194="sníž. přenesená",J194,0)</f>
        <v>0</v>
      </c>
      <c r="BI194" s="116">
        <f>IF(N194="nulová",J194,0)</f>
        <v>0</v>
      </c>
      <c r="BJ194" s="17" t="s">
        <v>83</v>
      </c>
      <c r="BK194" s="116">
        <f>ROUND(I194*H194,2)</f>
        <v>0</v>
      </c>
      <c r="BL194" s="17" t="s">
        <v>189</v>
      </c>
      <c r="BM194" s="220" t="s">
        <v>371</v>
      </c>
    </row>
    <row r="195" spans="2:47" s="1" customFormat="1" ht="19.5">
      <c r="B195" s="35"/>
      <c r="C195" s="36"/>
      <c r="D195" s="221" t="s">
        <v>207</v>
      </c>
      <c r="E195" s="36"/>
      <c r="F195" s="235" t="s">
        <v>1323</v>
      </c>
      <c r="G195" s="36"/>
      <c r="H195" s="36"/>
      <c r="I195" s="130"/>
      <c r="J195" s="36"/>
      <c r="K195" s="36"/>
      <c r="L195" s="37"/>
      <c r="M195" s="223"/>
      <c r="N195" s="67"/>
      <c r="O195" s="67"/>
      <c r="P195" s="67"/>
      <c r="Q195" s="67"/>
      <c r="R195" s="67"/>
      <c r="S195" s="67"/>
      <c r="T195" s="68"/>
      <c r="AT195" s="17" t="s">
        <v>207</v>
      </c>
      <c r="AU195" s="17" t="s">
        <v>85</v>
      </c>
    </row>
    <row r="196" spans="2:65" s="1" customFormat="1" ht="16.5" customHeight="1">
      <c r="B196" s="35"/>
      <c r="C196" s="265" t="s">
        <v>428</v>
      </c>
      <c r="D196" s="265" t="s">
        <v>548</v>
      </c>
      <c r="E196" s="266" t="s">
        <v>1324</v>
      </c>
      <c r="F196" s="267" t="s">
        <v>1325</v>
      </c>
      <c r="G196" s="268" t="s">
        <v>1257</v>
      </c>
      <c r="H196" s="269">
        <v>10</v>
      </c>
      <c r="I196" s="270"/>
      <c r="J196" s="271">
        <f>ROUND(I196*H196,2)</f>
        <v>0</v>
      </c>
      <c r="K196" s="267" t="s">
        <v>1</v>
      </c>
      <c r="L196" s="272"/>
      <c r="M196" s="273" t="s">
        <v>1</v>
      </c>
      <c r="N196" s="274" t="s">
        <v>40</v>
      </c>
      <c r="O196" s="67"/>
      <c r="P196" s="218">
        <f>O196*H196</f>
        <v>0</v>
      </c>
      <c r="Q196" s="218">
        <v>0</v>
      </c>
      <c r="R196" s="218">
        <f>Q196*H196</f>
        <v>0</v>
      </c>
      <c r="S196" s="218">
        <v>0</v>
      </c>
      <c r="T196" s="219">
        <f>S196*H196</f>
        <v>0</v>
      </c>
      <c r="AR196" s="220" t="s">
        <v>209</v>
      </c>
      <c r="AT196" s="220" t="s">
        <v>548</v>
      </c>
      <c r="AU196" s="220" t="s">
        <v>85</v>
      </c>
      <c r="AY196" s="17" t="s">
        <v>171</v>
      </c>
      <c r="BE196" s="116">
        <f>IF(N196="základní",J196,0)</f>
        <v>0</v>
      </c>
      <c r="BF196" s="116">
        <f>IF(N196="snížená",J196,0)</f>
        <v>0</v>
      </c>
      <c r="BG196" s="116">
        <f>IF(N196="zákl. přenesená",J196,0)</f>
        <v>0</v>
      </c>
      <c r="BH196" s="116">
        <f>IF(N196="sníž. přenesená",J196,0)</f>
        <v>0</v>
      </c>
      <c r="BI196" s="116">
        <f>IF(N196="nulová",J196,0)</f>
        <v>0</v>
      </c>
      <c r="BJ196" s="17" t="s">
        <v>83</v>
      </c>
      <c r="BK196" s="116">
        <f>ROUND(I196*H196,2)</f>
        <v>0</v>
      </c>
      <c r="BL196" s="17" t="s">
        <v>189</v>
      </c>
      <c r="BM196" s="220" t="s">
        <v>1227</v>
      </c>
    </row>
    <row r="197" spans="2:47" s="1" customFormat="1" ht="11.25">
      <c r="B197" s="35"/>
      <c r="C197" s="36"/>
      <c r="D197" s="221" t="s">
        <v>207</v>
      </c>
      <c r="E197" s="36"/>
      <c r="F197" s="235" t="s">
        <v>1325</v>
      </c>
      <c r="G197" s="36"/>
      <c r="H197" s="36"/>
      <c r="I197" s="130"/>
      <c r="J197" s="36"/>
      <c r="K197" s="36"/>
      <c r="L197" s="37"/>
      <c r="M197" s="223"/>
      <c r="N197" s="67"/>
      <c r="O197" s="67"/>
      <c r="P197" s="67"/>
      <c r="Q197" s="67"/>
      <c r="R197" s="67"/>
      <c r="S197" s="67"/>
      <c r="T197" s="68"/>
      <c r="AT197" s="17" t="s">
        <v>207</v>
      </c>
      <c r="AU197" s="17" t="s">
        <v>85</v>
      </c>
    </row>
    <row r="198" spans="2:65" s="1" customFormat="1" ht="24" customHeight="1">
      <c r="B198" s="35"/>
      <c r="C198" s="209" t="s">
        <v>433</v>
      </c>
      <c r="D198" s="209" t="s">
        <v>172</v>
      </c>
      <c r="E198" s="210" t="s">
        <v>1326</v>
      </c>
      <c r="F198" s="211" t="s">
        <v>1327</v>
      </c>
      <c r="G198" s="212" t="s">
        <v>548</v>
      </c>
      <c r="H198" s="213">
        <v>42</v>
      </c>
      <c r="I198" s="214"/>
      <c r="J198" s="215">
        <f>ROUND(I198*H198,2)</f>
        <v>0</v>
      </c>
      <c r="K198" s="211" t="s">
        <v>1</v>
      </c>
      <c r="L198" s="37"/>
      <c r="M198" s="216" t="s">
        <v>1</v>
      </c>
      <c r="N198" s="217" t="s">
        <v>40</v>
      </c>
      <c r="O198" s="67"/>
      <c r="P198" s="218">
        <f>O198*H198</f>
        <v>0</v>
      </c>
      <c r="Q198" s="218">
        <v>0</v>
      </c>
      <c r="R198" s="218">
        <f>Q198*H198</f>
        <v>0</v>
      </c>
      <c r="S198" s="218">
        <v>0</v>
      </c>
      <c r="T198" s="219">
        <f>S198*H198</f>
        <v>0</v>
      </c>
      <c r="AR198" s="220" t="s">
        <v>189</v>
      </c>
      <c r="AT198" s="220" t="s">
        <v>172</v>
      </c>
      <c r="AU198" s="220" t="s">
        <v>85</v>
      </c>
      <c r="AY198" s="17" t="s">
        <v>171</v>
      </c>
      <c r="BE198" s="116">
        <f>IF(N198="základní",J198,0)</f>
        <v>0</v>
      </c>
      <c r="BF198" s="116">
        <f>IF(N198="snížená",J198,0)</f>
        <v>0</v>
      </c>
      <c r="BG198" s="116">
        <f>IF(N198="zákl. přenesená",J198,0)</f>
        <v>0</v>
      </c>
      <c r="BH198" s="116">
        <f>IF(N198="sníž. přenesená",J198,0)</f>
        <v>0</v>
      </c>
      <c r="BI198" s="116">
        <f>IF(N198="nulová",J198,0)</f>
        <v>0</v>
      </c>
      <c r="BJ198" s="17" t="s">
        <v>83</v>
      </c>
      <c r="BK198" s="116">
        <f>ROUND(I198*H198,2)</f>
        <v>0</v>
      </c>
      <c r="BL198" s="17" t="s">
        <v>189</v>
      </c>
      <c r="BM198" s="220" t="s">
        <v>1238</v>
      </c>
    </row>
    <row r="199" spans="2:47" s="1" customFormat="1" ht="19.5">
      <c r="B199" s="35"/>
      <c r="C199" s="36"/>
      <c r="D199" s="221" t="s">
        <v>207</v>
      </c>
      <c r="E199" s="36"/>
      <c r="F199" s="235" t="s">
        <v>1327</v>
      </c>
      <c r="G199" s="36"/>
      <c r="H199" s="36"/>
      <c r="I199" s="130"/>
      <c r="J199" s="36"/>
      <c r="K199" s="36"/>
      <c r="L199" s="37"/>
      <c r="M199" s="223"/>
      <c r="N199" s="67"/>
      <c r="O199" s="67"/>
      <c r="P199" s="67"/>
      <c r="Q199" s="67"/>
      <c r="R199" s="67"/>
      <c r="S199" s="67"/>
      <c r="T199" s="68"/>
      <c r="AT199" s="17" t="s">
        <v>207</v>
      </c>
      <c r="AU199" s="17" t="s">
        <v>85</v>
      </c>
    </row>
    <row r="200" spans="2:51" s="14" customFormat="1" ht="11.25">
      <c r="B200" s="275"/>
      <c r="C200" s="276"/>
      <c r="D200" s="221" t="s">
        <v>197</v>
      </c>
      <c r="E200" s="277" t="s">
        <v>1</v>
      </c>
      <c r="F200" s="278" t="s">
        <v>1279</v>
      </c>
      <c r="G200" s="276"/>
      <c r="H200" s="277" t="s">
        <v>1</v>
      </c>
      <c r="I200" s="279"/>
      <c r="J200" s="276"/>
      <c r="K200" s="276"/>
      <c r="L200" s="280"/>
      <c r="M200" s="281"/>
      <c r="N200" s="282"/>
      <c r="O200" s="282"/>
      <c r="P200" s="282"/>
      <c r="Q200" s="282"/>
      <c r="R200" s="282"/>
      <c r="S200" s="282"/>
      <c r="T200" s="283"/>
      <c r="AT200" s="284" t="s">
        <v>197</v>
      </c>
      <c r="AU200" s="284" t="s">
        <v>85</v>
      </c>
      <c r="AV200" s="14" t="s">
        <v>83</v>
      </c>
      <c r="AW200" s="14" t="s">
        <v>30</v>
      </c>
      <c r="AX200" s="14" t="s">
        <v>75</v>
      </c>
      <c r="AY200" s="284" t="s">
        <v>171</v>
      </c>
    </row>
    <row r="201" spans="2:51" s="11" customFormat="1" ht="11.25">
      <c r="B201" s="224"/>
      <c r="C201" s="225"/>
      <c r="D201" s="221" t="s">
        <v>197</v>
      </c>
      <c r="E201" s="226" t="s">
        <v>1</v>
      </c>
      <c r="F201" s="227" t="s">
        <v>1328</v>
      </c>
      <c r="G201" s="225"/>
      <c r="H201" s="228">
        <v>42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AT201" s="234" t="s">
        <v>197</v>
      </c>
      <c r="AU201" s="234" t="s">
        <v>85</v>
      </c>
      <c r="AV201" s="11" t="s">
        <v>85</v>
      </c>
      <c r="AW201" s="11" t="s">
        <v>30</v>
      </c>
      <c r="AX201" s="11" t="s">
        <v>75</v>
      </c>
      <c r="AY201" s="234" t="s">
        <v>171</v>
      </c>
    </row>
    <row r="202" spans="2:51" s="13" customFormat="1" ht="11.25">
      <c r="B202" s="248"/>
      <c r="C202" s="249"/>
      <c r="D202" s="221" t="s">
        <v>197</v>
      </c>
      <c r="E202" s="250" t="s">
        <v>1</v>
      </c>
      <c r="F202" s="251" t="s">
        <v>267</v>
      </c>
      <c r="G202" s="249"/>
      <c r="H202" s="252">
        <v>42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197</v>
      </c>
      <c r="AU202" s="258" t="s">
        <v>85</v>
      </c>
      <c r="AV202" s="13" t="s">
        <v>189</v>
      </c>
      <c r="AW202" s="13" t="s">
        <v>30</v>
      </c>
      <c r="AX202" s="13" t="s">
        <v>83</v>
      </c>
      <c r="AY202" s="258" t="s">
        <v>171</v>
      </c>
    </row>
    <row r="203" spans="2:65" s="1" customFormat="1" ht="16.5" customHeight="1">
      <c r="B203" s="35"/>
      <c r="C203" s="265" t="s">
        <v>438</v>
      </c>
      <c r="D203" s="265" t="s">
        <v>548</v>
      </c>
      <c r="E203" s="266" t="s">
        <v>1329</v>
      </c>
      <c r="F203" s="267" t="s">
        <v>1330</v>
      </c>
      <c r="G203" s="268" t="s">
        <v>548</v>
      </c>
      <c r="H203" s="269">
        <v>42</v>
      </c>
      <c r="I203" s="270"/>
      <c r="J203" s="271">
        <f>ROUND(I203*H203,2)</f>
        <v>0</v>
      </c>
      <c r="K203" s="267" t="s">
        <v>1</v>
      </c>
      <c r="L203" s="272"/>
      <c r="M203" s="273" t="s">
        <v>1</v>
      </c>
      <c r="N203" s="274" t="s">
        <v>40</v>
      </c>
      <c r="O203" s="67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AR203" s="220" t="s">
        <v>209</v>
      </c>
      <c r="AT203" s="220" t="s">
        <v>548</v>
      </c>
      <c r="AU203" s="220" t="s">
        <v>85</v>
      </c>
      <c r="AY203" s="17" t="s">
        <v>171</v>
      </c>
      <c r="BE203" s="116">
        <f>IF(N203="základní",J203,0)</f>
        <v>0</v>
      </c>
      <c r="BF203" s="116">
        <f>IF(N203="snížená",J203,0)</f>
        <v>0</v>
      </c>
      <c r="BG203" s="116">
        <f>IF(N203="zákl. přenesená",J203,0)</f>
        <v>0</v>
      </c>
      <c r="BH203" s="116">
        <f>IF(N203="sníž. přenesená",J203,0)</f>
        <v>0</v>
      </c>
      <c r="BI203" s="116">
        <f>IF(N203="nulová",J203,0)</f>
        <v>0</v>
      </c>
      <c r="BJ203" s="17" t="s">
        <v>83</v>
      </c>
      <c r="BK203" s="116">
        <f>ROUND(I203*H203,2)</f>
        <v>0</v>
      </c>
      <c r="BL203" s="17" t="s">
        <v>189</v>
      </c>
      <c r="BM203" s="220" t="s">
        <v>864</v>
      </c>
    </row>
    <row r="204" spans="2:47" s="1" customFormat="1" ht="11.25">
      <c r="B204" s="35"/>
      <c r="C204" s="36"/>
      <c r="D204" s="221" t="s">
        <v>207</v>
      </c>
      <c r="E204" s="36"/>
      <c r="F204" s="235" t="s">
        <v>1330</v>
      </c>
      <c r="G204" s="36"/>
      <c r="H204" s="36"/>
      <c r="I204" s="130"/>
      <c r="J204" s="36"/>
      <c r="K204" s="36"/>
      <c r="L204" s="37"/>
      <c r="M204" s="223"/>
      <c r="N204" s="67"/>
      <c r="O204" s="67"/>
      <c r="P204" s="67"/>
      <c r="Q204" s="67"/>
      <c r="R204" s="67"/>
      <c r="S204" s="67"/>
      <c r="T204" s="68"/>
      <c r="AT204" s="17" t="s">
        <v>207</v>
      </c>
      <c r="AU204" s="17" t="s">
        <v>85</v>
      </c>
    </row>
    <row r="205" spans="2:65" s="1" customFormat="1" ht="24" customHeight="1">
      <c r="B205" s="35"/>
      <c r="C205" s="209" t="s">
        <v>660</v>
      </c>
      <c r="D205" s="209" t="s">
        <v>172</v>
      </c>
      <c r="E205" s="210" t="s">
        <v>1331</v>
      </c>
      <c r="F205" s="211" t="s">
        <v>1332</v>
      </c>
      <c r="G205" s="212" t="s">
        <v>1333</v>
      </c>
      <c r="H205" s="213">
        <v>1</v>
      </c>
      <c r="I205" s="214"/>
      <c r="J205" s="215">
        <f>ROUND(I205*H205,2)</f>
        <v>0</v>
      </c>
      <c r="K205" s="211" t="s">
        <v>1</v>
      </c>
      <c r="L205" s="37"/>
      <c r="M205" s="216" t="s">
        <v>1</v>
      </c>
      <c r="N205" s="217" t="s">
        <v>40</v>
      </c>
      <c r="O205" s="67"/>
      <c r="P205" s="218">
        <f>O205*H205</f>
        <v>0</v>
      </c>
      <c r="Q205" s="218">
        <v>0</v>
      </c>
      <c r="R205" s="218">
        <f>Q205*H205</f>
        <v>0</v>
      </c>
      <c r="S205" s="218">
        <v>0</v>
      </c>
      <c r="T205" s="219">
        <f>S205*H205</f>
        <v>0</v>
      </c>
      <c r="AR205" s="220" t="s">
        <v>189</v>
      </c>
      <c r="AT205" s="220" t="s">
        <v>172</v>
      </c>
      <c r="AU205" s="220" t="s">
        <v>85</v>
      </c>
      <c r="AY205" s="17" t="s">
        <v>171</v>
      </c>
      <c r="BE205" s="116">
        <f>IF(N205="základní",J205,0)</f>
        <v>0</v>
      </c>
      <c r="BF205" s="116">
        <f>IF(N205="snížená",J205,0)</f>
        <v>0</v>
      </c>
      <c r="BG205" s="116">
        <f>IF(N205="zákl. přenesená",J205,0)</f>
        <v>0</v>
      </c>
      <c r="BH205" s="116">
        <f>IF(N205="sníž. přenesená",J205,0)</f>
        <v>0</v>
      </c>
      <c r="BI205" s="116">
        <f>IF(N205="nulová",J205,0)</f>
        <v>0</v>
      </c>
      <c r="BJ205" s="17" t="s">
        <v>83</v>
      </c>
      <c r="BK205" s="116">
        <f>ROUND(I205*H205,2)</f>
        <v>0</v>
      </c>
      <c r="BL205" s="17" t="s">
        <v>189</v>
      </c>
      <c r="BM205" s="220" t="s">
        <v>1334</v>
      </c>
    </row>
    <row r="206" spans="2:47" s="1" customFormat="1" ht="19.5">
      <c r="B206" s="35"/>
      <c r="C206" s="36"/>
      <c r="D206" s="221" t="s">
        <v>207</v>
      </c>
      <c r="E206" s="36"/>
      <c r="F206" s="235" t="s">
        <v>1332</v>
      </c>
      <c r="G206" s="36"/>
      <c r="H206" s="36"/>
      <c r="I206" s="130"/>
      <c r="J206" s="36"/>
      <c r="K206" s="36"/>
      <c r="L206" s="37"/>
      <c r="M206" s="223"/>
      <c r="N206" s="67"/>
      <c r="O206" s="67"/>
      <c r="P206" s="67"/>
      <c r="Q206" s="67"/>
      <c r="R206" s="67"/>
      <c r="S206" s="67"/>
      <c r="T206" s="68"/>
      <c r="AT206" s="17" t="s">
        <v>207</v>
      </c>
      <c r="AU206" s="17" t="s">
        <v>85</v>
      </c>
    </row>
    <row r="207" spans="2:65" s="1" customFormat="1" ht="36" customHeight="1">
      <c r="B207" s="35"/>
      <c r="C207" s="265" t="s">
        <v>666</v>
      </c>
      <c r="D207" s="265" t="s">
        <v>548</v>
      </c>
      <c r="E207" s="266" t="s">
        <v>1335</v>
      </c>
      <c r="F207" s="267" t="s">
        <v>1336</v>
      </c>
      <c r="G207" s="268" t="s">
        <v>1333</v>
      </c>
      <c r="H207" s="269">
        <v>1</v>
      </c>
      <c r="I207" s="270"/>
      <c r="J207" s="271">
        <f>ROUND(I207*H207,2)</f>
        <v>0</v>
      </c>
      <c r="K207" s="267" t="s">
        <v>1</v>
      </c>
      <c r="L207" s="272"/>
      <c r="M207" s="273" t="s">
        <v>1</v>
      </c>
      <c r="N207" s="274" t="s">
        <v>40</v>
      </c>
      <c r="O207" s="67"/>
      <c r="P207" s="218">
        <f>O207*H207</f>
        <v>0</v>
      </c>
      <c r="Q207" s="218">
        <v>0</v>
      </c>
      <c r="R207" s="218">
        <f>Q207*H207</f>
        <v>0</v>
      </c>
      <c r="S207" s="218">
        <v>0</v>
      </c>
      <c r="T207" s="219">
        <f>S207*H207</f>
        <v>0</v>
      </c>
      <c r="AR207" s="220" t="s">
        <v>209</v>
      </c>
      <c r="AT207" s="220" t="s">
        <v>548</v>
      </c>
      <c r="AU207" s="220" t="s">
        <v>85</v>
      </c>
      <c r="AY207" s="17" t="s">
        <v>171</v>
      </c>
      <c r="BE207" s="116">
        <f>IF(N207="základní",J207,0)</f>
        <v>0</v>
      </c>
      <c r="BF207" s="116">
        <f>IF(N207="snížená",J207,0)</f>
        <v>0</v>
      </c>
      <c r="BG207" s="116">
        <f>IF(N207="zákl. přenesená",J207,0)</f>
        <v>0</v>
      </c>
      <c r="BH207" s="116">
        <f>IF(N207="sníž. přenesená",J207,0)</f>
        <v>0</v>
      </c>
      <c r="BI207" s="116">
        <f>IF(N207="nulová",J207,0)</f>
        <v>0</v>
      </c>
      <c r="BJ207" s="17" t="s">
        <v>83</v>
      </c>
      <c r="BK207" s="116">
        <f>ROUND(I207*H207,2)</f>
        <v>0</v>
      </c>
      <c r="BL207" s="17" t="s">
        <v>189</v>
      </c>
      <c r="BM207" s="220" t="s">
        <v>1337</v>
      </c>
    </row>
    <row r="208" spans="2:47" s="1" customFormat="1" ht="29.25">
      <c r="B208" s="35"/>
      <c r="C208" s="36"/>
      <c r="D208" s="221" t="s">
        <v>207</v>
      </c>
      <c r="E208" s="36"/>
      <c r="F208" s="235" t="s">
        <v>1336</v>
      </c>
      <c r="G208" s="36"/>
      <c r="H208" s="36"/>
      <c r="I208" s="130"/>
      <c r="J208" s="36"/>
      <c r="K208" s="36"/>
      <c r="L208" s="37"/>
      <c r="M208" s="223"/>
      <c r="N208" s="67"/>
      <c r="O208" s="67"/>
      <c r="P208" s="67"/>
      <c r="Q208" s="67"/>
      <c r="R208" s="67"/>
      <c r="S208" s="67"/>
      <c r="T208" s="68"/>
      <c r="AT208" s="17" t="s">
        <v>207</v>
      </c>
      <c r="AU208" s="17" t="s">
        <v>85</v>
      </c>
    </row>
    <row r="209" spans="2:65" s="1" customFormat="1" ht="36" customHeight="1">
      <c r="B209" s="35"/>
      <c r="C209" s="209" t="s">
        <v>674</v>
      </c>
      <c r="D209" s="209" t="s">
        <v>172</v>
      </c>
      <c r="E209" s="210" t="s">
        <v>1338</v>
      </c>
      <c r="F209" s="211" t="s">
        <v>1339</v>
      </c>
      <c r="G209" s="212" t="s">
        <v>290</v>
      </c>
      <c r="H209" s="213">
        <v>431.55</v>
      </c>
      <c r="I209" s="214"/>
      <c r="J209" s="215">
        <f>ROUND(I209*H209,2)</f>
        <v>0</v>
      </c>
      <c r="K209" s="211" t="s">
        <v>256</v>
      </c>
      <c r="L209" s="37"/>
      <c r="M209" s="216" t="s">
        <v>1</v>
      </c>
      <c r="N209" s="217" t="s">
        <v>40</v>
      </c>
      <c r="O209" s="67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AR209" s="220" t="s">
        <v>1334</v>
      </c>
      <c r="AT209" s="220" t="s">
        <v>172</v>
      </c>
      <c r="AU209" s="220" t="s">
        <v>85</v>
      </c>
      <c r="AY209" s="17" t="s">
        <v>171</v>
      </c>
      <c r="BE209" s="116">
        <f>IF(N209="základní",J209,0)</f>
        <v>0</v>
      </c>
      <c r="BF209" s="116">
        <f>IF(N209="snížená",J209,0)</f>
        <v>0</v>
      </c>
      <c r="BG209" s="116">
        <f>IF(N209="zákl. přenesená",J209,0)</f>
        <v>0</v>
      </c>
      <c r="BH209" s="116">
        <f>IF(N209="sníž. přenesená",J209,0)</f>
        <v>0</v>
      </c>
      <c r="BI209" s="116">
        <f>IF(N209="nulová",J209,0)</f>
        <v>0</v>
      </c>
      <c r="BJ209" s="17" t="s">
        <v>83</v>
      </c>
      <c r="BK209" s="116">
        <f>ROUND(I209*H209,2)</f>
        <v>0</v>
      </c>
      <c r="BL209" s="17" t="s">
        <v>1334</v>
      </c>
      <c r="BM209" s="220" t="s">
        <v>1340</v>
      </c>
    </row>
    <row r="210" spans="2:47" s="1" customFormat="1" ht="29.25">
      <c r="B210" s="35"/>
      <c r="C210" s="36"/>
      <c r="D210" s="221" t="s">
        <v>207</v>
      </c>
      <c r="E210" s="36"/>
      <c r="F210" s="235" t="s">
        <v>1341</v>
      </c>
      <c r="G210" s="36"/>
      <c r="H210" s="36"/>
      <c r="I210" s="130"/>
      <c r="J210" s="36"/>
      <c r="K210" s="36"/>
      <c r="L210" s="37"/>
      <c r="M210" s="223"/>
      <c r="N210" s="67"/>
      <c r="O210" s="67"/>
      <c r="P210" s="67"/>
      <c r="Q210" s="67"/>
      <c r="R210" s="67"/>
      <c r="S210" s="67"/>
      <c r="T210" s="68"/>
      <c r="AT210" s="17" t="s">
        <v>207</v>
      </c>
      <c r="AU210" s="17" t="s">
        <v>85</v>
      </c>
    </row>
    <row r="211" spans="2:51" s="14" customFormat="1" ht="11.25">
      <c r="B211" s="275"/>
      <c r="C211" s="276"/>
      <c r="D211" s="221" t="s">
        <v>197</v>
      </c>
      <c r="E211" s="277" t="s">
        <v>1</v>
      </c>
      <c r="F211" s="278" t="s">
        <v>1279</v>
      </c>
      <c r="G211" s="276"/>
      <c r="H211" s="277" t="s">
        <v>1</v>
      </c>
      <c r="I211" s="279"/>
      <c r="J211" s="276"/>
      <c r="K211" s="276"/>
      <c r="L211" s="280"/>
      <c r="M211" s="281"/>
      <c r="N211" s="282"/>
      <c r="O211" s="282"/>
      <c r="P211" s="282"/>
      <c r="Q211" s="282"/>
      <c r="R211" s="282"/>
      <c r="S211" s="282"/>
      <c r="T211" s="283"/>
      <c r="AT211" s="284" t="s">
        <v>197</v>
      </c>
      <c r="AU211" s="284" t="s">
        <v>85</v>
      </c>
      <c r="AV211" s="14" t="s">
        <v>83</v>
      </c>
      <c r="AW211" s="14" t="s">
        <v>30</v>
      </c>
      <c r="AX211" s="14" t="s">
        <v>75</v>
      </c>
      <c r="AY211" s="284" t="s">
        <v>171</v>
      </c>
    </row>
    <row r="212" spans="2:51" s="11" customFormat="1" ht="22.5">
      <c r="B212" s="224"/>
      <c r="C212" s="225"/>
      <c r="D212" s="221" t="s">
        <v>197</v>
      </c>
      <c r="E212" s="226" t="s">
        <v>1</v>
      </c>
      <c r="F212" s="227" t="s">
        <v>1342</v>
      </c>
      <c r="G212" s="225"/>
      <c r="H212" s="228">
        <v>431.55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AT212" s="234" t="s">
        <v>197</v>
      </c>
      <c r="AU212" s="234" t="s">
        <v>85</v>
      </c>
      <c r="AV212" s="11" t="s">
        <v>85</v>
      </c>
      <c r="AW212" s="11" t="s">
        <v>30</v>
      </c>
      <c r="AX212" s="11" t="s">
        <v>83</v>
      </c>
      <c r="AY212" s="234" t="s">
        <v>171</v>
      </c>
    </row>
    <row r="213" spans="2:65" s="1" customFormat="1" ht="16.5" customHeight="1">
      <c r="B213" s="35"/>
      <c r="C213" s="265" t="s">
        <v>681</v>
      </c>
      <c r="D213" s="265" t="s">
        <v>548</v>
      </c>
      <c r="E213" s="266" t="s">
        <v>1343</v>
      </c>
      <c r="F213" s="267" t="s">
        <v>1344</v>
      </c>
      <c r="G213" s="268" t="s">
        <v>290</v>
      </c>
      <c r="H213" s="269">
        <v>431.55</v>
      </c>
      <c r="I213" s="270"/>
      <c r="J213" s="271">
        <f>ROUND(I213*H213,2)</f>
        <v>0</v>
      </c>
      <c r="K213" s="267" t="s">
        <v>256</v>
      </c>
      <c r="L213" s="272"/>
      <c r="M213" s="273" t="s">
        <v>1</v>
      </c>
      <c r="N213" s="274" t="s">
        <v>40</v>
      </c>
      <c r="O213" s="67"/>
      <c r="P213" s="218">
        <f>O213*H213</f>
        <v>0</v>
      </c>
      <c r="Q213" s="218">
        <v>0.00069</v>
      </c>
      <c r="R213" s="218">
        <f>Q213*H213</f>
        <v>0.2977695</v>
      </c>
      <c r="S213" s="218">
        <v>0</v>
      </c>
      <c r="T213" s="219">
        <f>S213*H213</f>
        <v>0</v>
      </c>
      <c r="AR213" s="220" t="s">
        <v>1345</v>
      </c>
      <c r="AT213" s="220" t="s">
        <v>548</v>
      </c>
      <c r="AU213" s="220" t="s">
        <v>85</v>
      </c>
      <c r="AY213" s="17" t="s">
        <v>171</v>
      </c>
      <c r="BE213" s="116">
        <f>IF(N213="základní",J213,0)</f>
        <v>0</v>
      </c>
      <c r="BF213" s="116">
        <f>IF(N213="snížená",J213,0)</f>
        <v>0</v>
      </c>
      <c r="BG213" s="116">
        <f>IF(N213="zákl. přenesená",J213,0)</f>
        <v>0</v>
      </c>
      <c r="BH213" s="116">
        <f>IF(N213="sníž. přenesená",J213,0)</f>
        <v>0</v>
      </c>
      <c r="BI213" s="116">
        <f>IF(N213="nulová",J213,0)</f>
        <v>0</v>
      </c>
      <c r="BJ213" s="17" t="s">
        <v>83</v>
      </c>
      <c r="BK213" s="116">
        <f>ROUND(I213*H213,2)</f>
        <v>0</v>
      </c>
      <c r="BL213" s="17" t="s">
        <v>1345</v>
      </c>
      <c r="BM213" s="220" t="s">
        <v>1346</v>
      </c>
    </row>
    <row r="214" spans="2:47" s="1" customFormat="1" ht="11.25">
      <c r="B214" s="35"/>
      <c r="C214" s="36"/>
      <c r="D214" s="221" t="s">
        <v>207</v>
      </c>
      <c r="E214" s="36"/>
      <c r="F214" s="235" t="s">
        <v>1347</v>
      </c>
      <c r="G214" s="36"/>
      <c r="H214" s="36"/>
      <c r="I214" s="130"/>
      <c r="J214" s="36"/>
      <c r="K214" s="36"/>
      <c r="L214" s="37"/>
      <c r="M214" s="223"/>
      <c r="N214" s="67"/>
      <c r="O214" s="67"/>
      <c r="P214" s="67"/>
      <c r="Q214" s="67"/>
      <c r="R214" s="67"/>
      <c r="S214" s="67"/>
      <c r="T214" s="68"/>
      <c r="AT214" s="17" t="s">
        <v>207</v>
      </c>
      <c r="AU214" s="17" t="s">
        <v>85</v>
      </c>
    </row>
    <row r="215" spans="2:65" s="1" customFormat="1" ht="24" customHeight="1">
      <c r="B215" s="35"/>
      <c r="C215" s="209" t="s">
        <v>685</v>
      </c>
      <c r="D215" s="209" t="s">
        <v>172</v>
      </c>
      <c r="E215" s="210" t="s">
        <v>1348</v>
      </c>
      <c r="F215" s="211" t="s">
        <v>1349</v>
      </c>
      <c r="G215" s="212" t="s">
        <v>355</v>
      </c>
      <c r="H215" s="213">
        <v>2</v>
      </c>
      <c r="I215" s="214"/>
      <c r="J215" s="215">
        <f>ROUND(I215*H215,2)</f>
        <v>0</v>
      </c>
      <c r="K215" s="211" t="s">
        <v>256</v>
      </c>
      <c r="L215" s="37"/>
      <c r="M215" s="216" t="s">
        <v>1</v>
      </c>
      <c r="N215" s="217" t="s">
        <v>40</v>
      </c>
      <c r="O215" s="67"/>
      <c r="P215" s="218">
        <f>O215*H215</f>
        <v>0</v>
      </c>
      <c r="Q215" s="218">
        <v>0</v>
      </c>
      <c r="R215" s="218">
        <f>Q215*H215</f>
        <v>0</v>
      </c>
      <c r="S215" s="218">
        <v>0</v>
      </c>
      <c r="T215" s="219">
        <f>S215*H215</f>
        <v>0</v>
      </c>
      <c r="AR215" s="220" t="s">
        <v>338</v>
      </c>
      <c r="AT215" s="220" t="s">
        <v>172</v>
      </c>
      <c r="AU215" s="220" t="s">
        <v>85</v>
      </c>
      <c r="AY215" s="17" t="s">
        <v>171</v>
      </c>
      <c r="BE215" s="116">
        <f>IF(N215="základní",J215,0)</f>
        <v>0</v>
      </c>
      <c r="BF215" s="116">
        <f>IF(N215="snížená",J215,0)</f>
        <v>0</v>
      </c>
      <c r="BG215" s="116">
        <f>IF(N215="zákl. přenesená",J215,0)</f>
        <v>0</v>
      </c>
      <c r="BH215" s="116">
        <f>IF(N215="sníž. přenesená",J215,0)</f>
        <v>0</v>
      </c>
      <c r="BI215" s="116">
        <f>IF(N215="nulová",J215,0)</f>
        <v>0</v>
      </c>
      <c r="BJ215" s="17" t="s">
        <v>83</v>
      </c>
      <c r="BK215" s="116">
        <f>ROUND(I215*H215,2)</f>
        <v>0</v>
      </c>
      <c r="BL215" s="17" t="s">
        <v>338</v>
      </c>
      <c r="BM215" s="220" t="s">
        <v>1350</v>
      </c>
    </row>
    <row r="216" spans="2:47" s="1" customFormat="1" ht="29.25">
      <c r="B216" s="35"/>
      <c r="C216" s="36"/>
      <c r="D216" s="221" t="s">
        <v>207</v>
      </c>
      <c r="E216" s="36"/>
      <c r="F216" s="235" t="s">
        <v>1351</v>
      </c>
      <c r="G216" s="36"/>
      <c r="H216" s="36"/>
      <c r="I216" s="130"/>
      <c r="J216" s="36"/>
      <c r="K216" s="36"/>
      <c r="L216" s="37"/>
      <c r="M216" s="223"/>
      <c r="N216" s="67"/>
      <c r="O216" s="67"/>
      <c r="P216" s="67"/>
      <c r="Q216" s="67"/>
      <c r="R216" s="67"/>
      <c r="S216" s="67"/>
      <c r="T216" s="68"/>
      <c r="AT216" s="17" t="s">
        <v>207</v>
      </c>
      <c r="AU216" s="17" t="s">
        <v>85</v>
      </c>
    </row>
    <row r="217" spans="2:65" s="1" customFormat="1" ht="16.5" customHeight="1">
      <c r="B217" s="35"/>
      <c r="C217" s="265" t="s">
        <v>1113</v>
      </c>
      <c r="D217" s="265" t="s">
        <v>548</v>
      </c>
      <c r="E217" s="266" t="s">
        <v>1352</v>
      </c>
      <c r="F217" s="267" t="s">
        <v>1353</v>
      </c>
      <c r="G217" s="268" t="s">
        <v>355</v>
      </c>
      <c r="H217" s="269">
        <v>2</v>
      </c>
      <c r="I217" s="270"/>
      <c r="J217" s="271">
        <f>ROUND(I217*H217,2)</f>
        <v>0</v>
      </c>
      <c r="K217" s="267" t="s">
        <v>256</v>
      </c>
      <c r="L217" s="272"/>
      <c r="M217" s="273" t="s">
        <v>1</v>
      </c>
      <c r="N217" s="274" t="s">
        <v>40</v>
      </c>
      <c r="O217" s="67"/>
      <c r="P217" s="218">
        <f>O217*H217</f>
        <v>0</v>
      </c>
      <c r="Q217" s="218">
        <v>0.00012</v>
      </c>
      <c r="R217" s="218">
        <f>Q217*H217</f>
        <v>0.00024</v>
      </c>
      <c r="S217" s="218">
        <v>0</v>
      </c>
      <c r="T217" s="219">
        <f>S217*H217</f>
        <v>0</v>
      </c>
      <c r="AR217" s="220" t="s">
        <v>666</v>
      </c>
      <c r="AT217" s="220" t="s">
        <v>548</v>
      </c>
      <c r="AU217" s="220" t="s">
        <v>85</v>
      </c>
      <c r="AY217" s="17" t="s">
        <v>171</v>
      </c>
      <c r="BE217" s="116">
        <f>IF(N217="základní",J217,0)</f>
        <v>0</v>
      </c>
      <c r="BF217" s="116">
        <f>IF(N217="snížená",J217,0)</f>
        <v>0</v>
      </c>
      <c r="BG217" s="116">
        <f>IF(N217="zákl. přenesená",J217,0)</f>
        <v>0</v>
      </c>
      <c r="BH217" s="116">
        <f>IF(N217="sníž. přenesená",J217,0)</f>
        <v>0</v>
      </c>
      <c r="BI217" s="116">
        <f>IF(N217="nulová",J217,0)</f>
        <v>0</v>
      </c>
      <c r="BJ217" s="17" t="s">
        <v>83</v>
      </c>
      <c r="BK217" s="116">
        <f>ROUND(I217*H217,2)</f>
        <v>0</v>
      </c>
      <c r="BL217" s="17" t="s">
        <v>338</v>
      </c>
      <c r="BM217" s="220" t="s">
        <v>1354</v>
      </c>
    </row>
    <row r="218" spans="2:47" s="1" customFormat="1" ht="11.25">
      <c r="B218" s="35"/>
      <c r="C218" s="36"/>
      <c r="D218" s="221" t="s">
        <v>207</v>
      </c>
      <c r="E218" s="36"/>
      <c r="F218" s="235" t="s">
        <v>1355</v>
      </c>
      <c r="G218" s="36"/>
      <c r="H218" s="36"/>
      <c r="I218" s="130"/>
      <c r="J218" s="36"/>
      <c r="K218" s="36"/>
      <c r="L218" s="37"/>
      <c r="M218" s="223"/>
      <c r="N218" s="67"/>
      <c r="O218" s="67"/>
      <c r="P218" s="67"/>
      <c r="Q218" s="67"/>
      <c r="R218" s="67"/>
      <c r="S218" s="67"/>
      <c r="T218" s="68"/>
      <c r="AT218" s="17" t="s">
        <v>207</v>
      </c>
      <c r="AU218" s="17" t="s">
        <v>85</v>
      </c>
    </row>
    <row r="219" spans="2:65" s="1" customFormat="1" ht="36" customHeight="1">
      <c r="B219" s="35"/>
      <c r="C219" s="209" t="s">
        <v>1119</v>
      </c>
      <c r="D219" s="209" t="s">
        <v>172</v>
      </c>
      <c r="E219" s="210" t="s">
        <v>1356</v>
      </c>
      <c r="F219" s="211" t="s">
        <v>1357</v>
      </c>
      <c r="G219" s="212" t="s">
        <v>1358</v>
      </c>
      <c r="H219" s="213">
        <v>1</v>
      </c>
      <c r="I219" s="214"/>
      <c r="J219" s="215">
        <f>ROUND(I219*H219,2)</f>
        <v>0</v>
      </c>
      <c r="K219" s="211" t="s">
        <v>1</v>
      </c>
      <c r="L219" s="37"/>
      <c r="M219" s="216" t="s">
        <v>1</v>
      </c>
      <c r="N219" s="217" t="s">
        <v>40</v>
      </c>
      <c r="O219" s="67"/>
      <c r="P219" s="218">
        <f>O219*H219</f>
        <v>0</v>
      </c>
      <c r="Q219" s="218">
        <v>0</v>
      </c>
      <c r="R219" s="218">
        <f>Q219*H219</f>
        <v>0</v>
      </c>
      <c r="S219" s="218">
        <v>0</v>
      </c>
      <c r="T219" s="219">
        <f>S219*H219</f>
        <v>0</v>
      </c>
      <c r="AR219" s="220" t="s">
        <v>189</v>
      </c>
      <c r="AT219" s="220" t="s">
        <v>172</v>
      </c>
      <c r="AU219" s="220" t="s">
        <v>85</v>
      </c>
      <c r="AY219" s="17" t="s">
        <v>171</v>
      </c>
      <c r="BE219" s="116">
        <f>IF(N219="základní",J219,0)</f>
        <v>0</v>
      </c>
      <c r="BF219" s="116">
        <f>IF(N219="snížená",J219,0)</f>
        <v>0</v>
      </c>
      <c r="BG219" s="116">
        <f>IF(N219="zákl. přenesená",J219,0)</f>
        <v>0</v>
      </c>
      <c r="BH219" s="116">
        <f>IF(N219="sníž. přenesená",J219,0)</f>
        <v>0</v>
      </c>
      <c r="BI219" s="116">
        <f>IF(N219="nulová",J219,0)</f>
        <v>0</v>
      </c>
      <c r="BJ219" s="17" t="s">
        <v>83</v>
      </c>
      <c r="BK219" s="116">
        <f>ROUND(I219*H219,2)</f>
        <v>0</v>
      </c>
      <c r="BL219" s="17" t="s">
        <v>189</v>
      </c>
      <c r="BM219" s="220" t="s">
        <v>1359</v>
      </c>
    </row>
    <row r="220" spans="2:47" s="1" customFormat="1" ht="29.25">
      <c r="B220" s="35"/>
      <c r="C220" s="36"/>
      <c r="D220" s="221" t="s">
        <v>207</v>
      </c>
      <c r="E220" s="36"/>
      <c r="F220" s="235" t="s">
        <v>1357</v>
      </c>
      <c r="G220" s="36"/>
      <c r="H220" s="36"/>
      <c r="I220" s="130"/>
      <c r="J220" s="36"/>
      <c r="K220" s="36"/>
      <c r="L220" s="37"/>
      <c r="M220" s="223"/>
      <c r="N220" s="67"/>
      <c r="O220" s="67"/>
      <c r="P220" s="67"/>
      <c r="Q220" s="67"/>
      <c r="R220" s="67"/>
      <c r="S220" s="67"/>
      <c r="T220" s="68"/>
      <c r="AT220" s="17" t="s">
        <v>207</v>
      </c>
      <c r="AU220" s="17" t="s">
        <v>85</v>
      </c>
    </row>
    <row r="221" spans="2:65" s="1" customFormat="1" ht="24" customHeight="1">
      <c r="B221" s="35"/>
      <c r="C221" s="209" t="s">
        <v>1124</v>
      </c>
      <c r="D221" s="209" t="s">
        <v>172</v>
      </c>
      <c r="E221" s="210" t="s">
        <v>1360</v>
      </c>
      <c r="F221" s="211" t="s">
        <v>1361</v>
      </c>
      <c r="G221" s="212" t="s">
        <v>1358</v>
      </c>
      <c r="H221" s="213">
        <v>1</v>
      </c>
      <c r="I221" s="214"/>
      <c r="J221" s="215">
        <f>ROUND(I221*H221,2)</f>
        <v>0</v>
      </c>
      <c r="K221" s="211" t="s">
        <v>1</v>
      </c>
      <c r="L221" s="37"/>
      <c r="M221" s="216" t="s">
        <v>1</v>
      </c>
      <c r="N221" s="217" t="s">
        <v>40</v>
      </c>
      <c r="O221" s="67"/>
      <c r="P221" s="218">
        <f>O221*H221</f>
        <v>0</v>
      </c>
      <c r="Q221" s="218">
        <v>0</v>
      </c>
      <c r="R221" s="218">
        <f>Q221*H221</f>
        <v>0</v>
      </c>
      <c r="S221" s="218">
        <v>0</v>
      </c>
      <c r="T221" s="219">
        <f>S221*H221</f>
        <v>0</v>
      </c>
      <c r="AR221" s="220" t="s">
        <v>189</v>
      </c>
      <c r="AT221" s="220" t="s">
        <v>172</v>
      </c>
      <c r="AU221" s="220" t="s">
        <v>85</v>
      </c>
      <c r="AY221" s="17" t="s">
        <v>171</v>
      </c>
      <c r="BE221" s="116">
        <f>IF(N221="základní",J221,0)</f>
        <v>0</v>
      </c>
      <c r="BF221" s="116">
        <f>IF(N221="snížená",J221,0)</f>
        <v>0</v>
      </c>
      <c r="BG221" s="116">
        <f>IF(N221="zákl. přenesená",J221,0)</f>
        <v>0</v>
      </c>
      <c r="BH221" s="116">
        <f>IF(N221="sníž. přenesená",J221,0)</f>
        <v>0</v>
      </c>
      <c r="BI221" s="116">
        <f>IF(N221="nulová",J221,0)</f>
        <v>0</v>
      </c>
      <c r="BJ221" s="17" t="s">
        <v>83</v>
      </c>
      <c r="BK221" s="116">
        <f>ROUND(I221*H221,2)</f>
        <v>0</v>
      </c>
      <c r="BL221" s="17" t="s">
        <v>189</v>
      </c>
      <c r="BM221" s="220" t="s">
        <v>1362</v>
      </c>
    </row>
    <row r="222" spans="2:47" s="1" customFormat="1" ht="19.5">
      <c r="B222" s="35"/>
      <c r="C222" s="36"/>
      <c r="D222" s="221" t="s">
        <v>207</v>
      </c>
      <c r="E222" s="36"/>
      <c r="F222" s="235" t="s">
        <v>1361</v>
      </c>
      <c r="G222" s="36"/>
      <c r="H222" s="36"/>
      <c r="I222" s="130"/>
      <c r="J222" s="36"/>
      <c r="K222" s="36"/>
      <c r="L222" s="37"/>
      <c r="M222" s="223"/>
      <c r="N222" s="67"/>
      <c r="O222" s="67"/>
      <c r="P222" s="67"/>
      <c r="Q222" s="67"/>
      <c r="R222" s="67"/>
      <c r="S222" s="67"/>
      <c r="T222" s="68"/>
      <c r="AT222" s="17" t="s">
        <v>207</v>
      </c>
      <c r="AU222" s="17" t="s">
        <v>85</v>
      </c>
    </row>
    <row r="223" spans="2:65" s="1" customFormat="1" ht="24" customHeight="1">
      <c r="B223" s="35"/>
      <c r="C223" s="209" t="s">
        <v>1131</v>
      </c>
      <c r="D223" s="209" t="s">
        <v>172</v>
      </c>
      <c r="E223" s="210" t="s">
        <v>1363</v>
      </c>
      <c r="F223" s="211" t="s">
        <v>1364</v>
      </c>
      <c r="G223" s="212" t="s">
        <v>1257</v>
      </c>
      <c r="H223" s="213">
        <v>20</v>
      </c>
      <c r="I223" s="214"/>
      <c r="J223" s="215">
        <f>ROUND(I223*H223,2)</f>
        <v>0</v>
      </c>
      <c r="K223" s="211" t="s">
        <v>1</v>
      </c>
      <c r="L223" s="37"/>
      <c r="M223" s="216" t="s">
        <v>1</v>
      </c>
      <c r="N223" s="217" t="s">
        <v>40</v>
      </c>
      <c r="O223" s="67"/>
      <c r="P223" s="218">
        <f>O223*H223</f>
        <v>0</v>
      </c>
      <c r="Q223" s="218">
        <v>0</v>
      </c>
      <c r="R223" s="218">
        <f>Q223*H223</f>
        <v>0</v>
      </c>
      <c r="S223" s="218">
        <v>0</v>
      </c>
      <c r="T223" s="219">
        <f>S223*H223</f>
        <v>0</v>
      </c>
      <c r="AR223" s="220" t="s">
        <v>189</v>
      </c>
      <c r="AT223" s="220" t="s">
        <v>172</v>
      </c>
      <c r="AU223" s="220" t="s">
        <v>85</v>
      </c>
      <c r="AY223" s="17" t="s">
        <v>171</v>
      </c>
      <c r="BE223" s="116">
        <f>IF(N223="základní",J223,0)</f>
        <v>0</v>
      </c>
      <c r="BF223" s="116">
        <f>IF(N223="snížená",J223,0)</f>
        <v>0</v>
      </c>
      <c r="BG223" s="116">
        <f>IF(N223="zákl. přenesená",J223,0)</f>
        <v>0</v>
      </c>
      <c r="BH223" s="116">
        <f>IF(N223="sníž. přenesená",J223,0)</f>
        <v>0</v>
      </c>
      <c r="BI223" s="116">
        <f>IF(N223="nulová",J223,0)</f>
        <v>0</v>
      </c>
      <c r="BJ223" s="17" t="s">
        <v>83</v>
      </c>
      <c r="BK223" s="116">
        <f>ROUND(I223*H223,2)</f>
        <v>0</v>
      </c>
      <c r="BL223" s="17" t="s">
        <v>189</v>
      </c>
      <c r="BM223" s="220" t="s">
        <v>1365</v>
      </c>
    </row>
    <row r="224" spans="2:47" s="1" customFormat="1" ht="11.25">
      <c r="B224" s="35"/>
      <c r="C224" s="36"/>
      <c r="D224" s="221" t="s">
        <v>207</v>
      </c>
      <c r="E224" s="36"/>
      <c r="F224" s="235" t="s">
        <v>1364</v>
      </c>
      <c r="G224" s="36"/>
      <c r="H224" s="36"/>
      <c r="I224" s="130"/>
      <c r="J224" s="36"/>
      <c r="K224" s="36"/>
      <c r="L224" s="37"/>
      <c r="M224" s="223"/>
      <c r="N224" s="67"/>
      <c r="O224" s="67"/>
      <c r="P224" s="67"/>
      <c r="Q224" s="67"/>
      <c r="R224" s="67"/>
      <c r="S224" s="67"/>
      <c r="T224" s="68"/>
      <c r="AT224" s="17" t="s">
        <v>207</v>
      </c>
      <c r="AU224" s="17" t="s">
        <v>85</v>
      </c>
    </row>
    <row r="225" spans="2:65" s="1" customFormat="1" ht="24" customHeight="1">
      <c r="B225" s="35"/>
      <c r="C225" s="265" t="s">
        <v>1136</v>
      </c>
      <c r="D225" s="265" t="s">
        <v>548</v>
      </c>
      <c r="E225" s="266" t="s">
        <v>1366</v>
      </c>
      <c r="F225" s="267" t="s">
        <v>1367</v>
      </c>
      <c r="G225" s="268" t="s">
        <v>1368</v>
      </c>
      <c r="H225" s="269">
        <v>1</v>
      </c>
      <c r="I225" s="270"/>
      <c r="J225" s="271">
        <f>ROUND(I225*H225,2)</f>
        <v>0</v>
      </c>
      <c r="K225" s="267" t="s">
        <v>1</v>
      </c>
      <c r="L225" s="272"/>
      <c r="M225" s="273" t="s">
        <v>1</v>
      </c>
      <c r="N225" s="274" t="s">
        <v>40</v>
      </c>
      <c r="O225" s="67"/>
      <c r="P225" s="218">
        <f>O225*H225</f>
        <v>0</v>
      </c>
      <c r="Q225" s="218">
        <v>0</v>
      </c>
      <c r="R225" s="218">
        <f>Q225*H225</f>
        <v>0</v>
      </c>
      <c r="S225" s="218">
        <v>0</v>
      </c>
      <c r="T225" s="219">
        <f>S225*H225</f>
        <v>0</v>
      </c>
      <c r="AR225" s="220" t="s">
        <v>209</v>
      </c>
      <c r="AT225" s="220" t="s">
        <v>548</v>
      </c>
      <c r="AU225" s="220" t="s">
        <v>85</v>
      </c>
      <c r="AY225" s="17" t="s">
        <v>171</v>
      </c>
      <c r="BE225" s="116">
        <f>IF(N225="základní",J225,0)</f>
        <v>0</v>
      </c>
      <c r="BF225" s="116">
        <f>IF(N225="snížená",J225,0)</f>
        <v>0</v>
      </c>
      <c r="BG225" s="116">
        <f>IF(N225="zákl. přenesená",J225,0)</f>
        <v>0</v>
      </c>
      <c r="BH225" s="116">
        <f>IF(N225="sníž. přenesená",J225,0)</f>
        <v>0</v>
      </c>
      <c r="BI225" s="116">
        <f>IF(N225="nulová",J225,0)</f>
        <v>0</v>
      </c>
      <c r="BJ225" s="17" t="s">
        <v>83</v>
      </c>
      <c r="BK225" s="116">
        <f>ROUND(I225*H225,2)</f>
        <v>0</v>
      </c>
      <c r="BL225" s="17" t="s">
        <v>189</v>
      </c>
      <c r="BM225" s="220" t="s">
        <v>1369</v>
      </c>
    </row>
    <row r="226" spans="2:47" s="1" customFormat="1" ht="11.25">
      <c r="B226" s="35"/>
      <c r="C226" s="36"/>
      <c r="D226" s="221" t="s">
        <v>207</v>
      </c>
      <c r="E226" s="36"/>
      <c r="F226" s="235" t="s">
        <v>1367</v>
      </c>
      <c r="G226" s="36"/>
      <c r="H226" s="36"/>
      <c r="I226" s="130"/>
      <c r="J226" s="36"/>
      <c r="K226" s="36"/>
      <c r="L226" s="37"/>
      <c r="M226" s="223"/>
      <c r="N226" s="67"/>
      <c r="O226" s="67"/>
      <c r="P226" s="67"/>
      <c r="Q226" s="67"/>
      <c r="R226" s="67"/>
      <c r="S226" s="67"/>
      <c r="T226" s="68"/>
      <c r="AT226" s="17" t="s">
        <v>207</v>
      </c>
      <c r="AU226" s="17" t="s">
        <v>85</v>
      </c>
    </row>
    <row r="227" spans="2:65" s="1" customFormat="1" ht="16.5" customHeight="1">
      <c r="B227" s="35"/>
      <c r="C227" s="265" t="s">
        <v>1141</v>
      </c>
      <c r="D227" s="265" t="s">
        <v>548</v>
      </c>
      <c r="E227" s="266" t="s">
        <v>1370</v>
      </c>
      <c r="F227" s="267" t="s">
        <v>1371</v>
      </c>
      <c r="G227" s="268" t="s">
        <v>1368</v>
      </c>
      <c r="H227" s="269">
        <v>0.5</v>
      </c>
      <c r="I227" s="270"/>
      <c r="J227" s="271">
        <f>ROUND(I227*H227,2)</f>
        <v>0</v>
      </c>
      <c r="K227" s="267" t="s">
        <v>1</v>
      </c>
      <c r="L227" s="272"/>
      <c r="M227" s="273" t="s">
        <v>1</v>
      </c>
      <c r="N227" s="274" t="s">
        <v>40</v>
      </c>
      <c r="O227" s="67"/>
      <c r="P227" s="218">
        <f>O227*H227</f>
        <v>0</v>
      </c>
      <c r="Q227" s="218">
        <v>0</v>
      </c>
      <c r="R227" s="218">
        <f>Q227*H227</f>
        <v>0</v>
      </c>
      <c r="S227" s="218">
        <v>0</v>
      </c>
      <c r="T227" s="219">
        <f>S227*H227</f>
        <v>0</v>
      </c>
      <c r="AR227" s="220" t="s">
        <v>209</v>
      </c>
      <c r="AT227" s="220" t="s">
        <v>548</v>
      </c>
      <c r="AU227" s="220" t="s">
        <v>85</v>
      </c>
      <c r="AY227" s="17" t="s">
        <v>171</v>
      </c>
      <c r="BE227" s="116">
        <f>IF(N227="základní",J227,0)</f>
        <v>0</v>
      </c>
      <c r="BF227" s="116">
        <f>IF(N227="snížená",J227,0)</f>
        <v>0</v>
      </c>
      <c r="BG227" s="116">
        <f>IF(N227="zákl. přenesená",J227,0)</f>
        <v>0</v>
      </c>
      <c r="BH227" s="116">
        <f>IF(N227="sníž. přenesená",J227,0)</f>
        <v>0</v>
      </c>
      <c r="BI227" s="116">
        <f>IF(N227="nulová",J227,0)</f>
        <v>0</v>
      </c>
      <c r="BJ227" s="17" t="s">
        <v>83</v>
      </c>
      <c r="BK227" s="116">
        <f>ROUND(I227*H227,2)</f>
        <v>0</v>
      </c>
      <c r="BL227" s="17" t="s">
        <v>189</v>
      </c>
      <c r="BM227" s="220" t="s">
        <v>1372</v>
      </c>
    </row>
    <row r="228" spans="2:47" s="1" customFormat="1" ht="11.25">
      <c r="B228" s="35"/>
      <c r="C228" s="36"/>
      <c r="D228" s="221" t="s">
        <v>207</v>
      </c>
      <c r="E228" s="36"/>
      <c r="F228" s="235" t="s">
        <v>1371</v>
      </c>
      <c r="G228" s="36"/>
      <c r="H228" s="36"/>
      <c r="I228" s="130"/>
      <c r="J228" s="36"/>
      <c r="K228" s="36"/>
      <c r="L228" s="37"/>
      <c r="M228" s="223"/>
      <c r="N228" s="67"/>
      <c r="O228" s="67"/>
      <c r="P228" s="67"/>
      <c r="Q228" s="67"/>
      <c r="R228" s="67"/>
      <c r="S228" s="67"/>
      <c r="T228" s="68"/>
      <c r="AT228" s="17" t="s">
        <v>207</v>
      </c>
      <c r="AU228" s="17" t="s">
        <v>85</v>
      </c>
    </row>
    <row r="229" spans="2:63" s="10" customFormat="1" ht="22.9" customHeight="1">
      <c r="B229" s="195"/>
      <c r="C229" s="196"/>
      <c r="D229" s="197" t="s">
        <v>74</v>
      </c>
      <c r="E229" s="246" t="s">
        <v>1373</v>
      </c>
      <c r="F229" s="246" t="s">
        <v>1374</v>
      </c>
      <c r="G229" s="196"/>
      <c r="H229" s="196"/>
      <c r="I229" s="199"/>
      <c r="J229" s="247">
        <f>BK229</f>
        <v>0</v>
      </c>
      <c r="K229" s="196"/>
      <c r="L229" s="201"/>
      <c r="M229" s="202"/>
      <c r="N229" s="203"/>
      <c r="O229" s="203"/>
      <c r="P229" s="204">
        <f>SUM(P230:P282)</f>
        <v>0</v>
      </c>
      <c r="Q229" s="203"/>
      <c r="R229" s="204">
        <f>SUM(R230:R282)</f>
        <v>16.549414</v>
      </c>
      <c r="S229" s="203"/>
      <c r="T229" s="205">
        <f>SUM(T230:T282)</f>
        <v>0</v>
      </c>
      <c r="AR229" s="206" t="s">
        <v>83</v>
      </c>
      <c r="AT229" s="207" t="s">
        <v>74</v>
      </c>
      <c r="AU229" s="207" t="s">
        <v>83</v>
      </c>
      <c r="AY229" s="206" t="s">
        <v>171</v>
      </c>
      <c r="BK229" s="208">
        <f>SUM(BK230:BK282)</f>
        <v>0</v>
      </c>
    </row>
    <row r="230" spans="2:65" s="1" customFormat="1" ht="24" customHeight="1">
      <c r="B230" s="35"/>
      <c r="C230" s="209" t="s">
        <v>1146</v>
      </c>
      <c r="D230" s="209" t="s">
        <v>172</v>
      </c>
      <c r="E230" s="210" t="s">
        <v>1375</v>
      </c>
      <c r="F230" s="211" t="s">
        <v>1376</v>
      </c>
      <c r="G230" s="212" t="s">
        <v>1377</v>
      </c>
      <c r="H230" s="213">
        <v>0.33</v>
      </c>
      <c r="I230" s="214"/>
      <c r="J230" s="215">
        <f>ROUND(I230*H230,2)</f>
        <v>0</v>
      </c>
      <c r="K230" s="211" t="s">
        <v>256</v>
      </c>
      <c r="L230" s="37"/>
      <c r="M230" s="216" t="s">
        <v>1</v>
      </c>
      <c r="N230" s="217" t="s">
        <v>40</v>
      </c>
      <c r="O230" s="67"/>
      <c r="P230" s="218">
        <f>O230*H230</f>
        <v>0</v>
      </c>
      <c r="Q230" s="218">
        <v>0.0088</v>
      </c>
      <c r="R230" s="218">
        <f>Q230*H230</f>
        <v>0.0029040000000000003</v>
      </c>
      <c r="S230" s="218">
        <v>0</v>
      </c>
      <c r="T230" s="219">
        <f>S230*H230</f>
        <v>0</v>
      </c>
      <c r="AR230" s="220" t="s">
        <v>189</v>
      </c>
      <c r="AT230" s="220" t="s">
        <v>172</v>
      </c>
      <c r="AU230" s="220" t="s">
        <v>85</v>
      </c>
      <c r="AY230" s="17" t="s">
        <v>171</v>
      </c>
      <c r="BE230" s="116">
        <f>IF(N230="základní",J230,0)</f>
        <v>0</v>
      </c>
      <c r="BF230" s="116">
        <f>IF(N230="snížená",J230,0)</f>
        <v>0</v>
      </c>
      <c r="BG230" s="116">
        <f>IF(N230="zákl. přenesená",J230,0)</f>
        <v>0</v>
      </c>
      <c r="BH230" s="116">
        <f>IF(N230="sníž. přenesená",J230,0)</f>
        <v>0</v>
      </c>
      <c r="BI230" s="116">
        <f>IF(N230="nulová",J230,0)</f>
        <v>0</v>
      </c>
      <c r="BJ230" s="17" t="s">
        <v>83</v>
      </c>
      <c r="BK230" s="116">
        <f>ROUND(I230*H230,2)</f>
        <v>0</v>
      </c>
      <c r="BL230" s="17" t="s">
        <v>189</v>
      </c>
      <c r="BM230" s="220" t="s">
        <v>1378</v>
      </c>
    </row>
    <row r="231" spans="2:47" s="1" customFormat="1" ht="19.5">
      <c r="B231" s="35"/>
      <c r="C231" s="36"/>
      <c r="D231" s="221" t="s">
        <v>207</v>
      </c>
      <c r="E231" s="36"/>
      <c r="F231" s="235" t="s">
        <v>1379</v>
      </c>
      <c r="G231" s="36"/>
      <c r="H231" s="36"/>
      <c r="I231" s="130"/>
      <c r="J231" s="36"/>
      <c r="K231" s="36"/>
      <c r="L231" s="37"/>
      <c r="M231" s="223"/>
      <c r="N231" s="67"/>
      <c r="O231" s="67"/>
      <c r="P231" s="67"/>
      <c r="Q231" s="67"/>
      <c r="R231" s="67"/>
      <c r="S231" s="67"/>
      <c r="T231" s="68"/>
      <c r="AT231" s="17" t="s">
        <v>207</v>
      </c>
      <c r="AU231" s="17" t="s">
        <v>85</v>
      </c>
    </row>
    <row r="232" spans="2:65" s="1" customFormat="1" ht="16.5" customHeight="1">
      <c r="B232" s="35"/>
      <c r="C232" s="209" t="s">
        <v>1151</v>
      </c>
      <c r="D232" s="209" t="s">
        <v>172</v>
      </c>
      <c r="E232" s="210" t="s">
        <v>1380</v>
      </c>
      <c r="F232" s="211" t="s">
        <v>1381</v>
      </c>
      <c r="G232" s="212" t="s">
        <v>1382</v>
      </c>
      <c r="H232" s="213">
        <v>60</v>
      </c>
      <c r="I232" s="214"/>
      <c r="J232" s="215">
        <f>ROUND(I232*H232,2)</f>
        <v>0</v>
      </c>
      <c r="K232" s="211" t="s">
        <v>256</v>
      </c>
      <c r="L232" s="37"/>
      <c r="M232" s="216" t="s">
        <v>1</v>
      </c>
      <c r="N232" s="217" t="s">
        <v>40</v>
      </c>
      <c r="O232" s="67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AR232" s="220" t="s">
        <v>189</v>
      </c>
      <c r="AT232" s="220" t="s">
        <v>172</v>
      </c>
      <c r="AU232" s="220" t="s">
        <v>85</v>
      </c>
      <c r="AY232" s="17" t="s">
        <v>171</v>
      </c>
      <c r="BE232" s="116">
        <f>IF(N232="základní",J232,0)</f>
        <v>0</v>
      </c>
      <c r="BF232" s="116">
        <f>IF(N232="snížená",J232,0)</f>
        <v>0</v>
      </c>
      <c r="BG232" s="116">
        <f>IF(N232="zákl. přenesená",J232,0)</f>
        <v>0</v>
      </c>
      <c r="BH232" s="116">
        <f>IF(N232="sníž. přenesená",J232,0)</f>
        <v>0</v>
      </c>
      <c r="BI232" s="116">
        <f>IF(N232="nulová",J232,0)</f>
        <v>0</v>
      </c>
      <c r="BJ232" s="17" t="s">
        <v>83</v>
      </c>
      <c r="BK232" s="116">
        <f>ROUND(I232*H232,2)</f>
        <v>0</v>
      </c>
      <c r="BL232" s="17" t="s">
        <v>189</v>
      </c>
      <c r="BM232" s="220" t="s">
        <v>1383</v>
      </c>
    </row>
    <row r="233" spans="2:47" s="1" customFormat="1" ht="19.5">
      <c r="B233" s="35"/>
      <c r="C233" s="36"/>
      <c r="D233" s="221" t="s">
        <v>207</v>
      </c>
      <c r="E233" s="36"/>
      <c r="F233" s="235" t="s">
        <v>1384</v>
      </c>
      <c r="G233" s="36"/>
      <c r="H233" s="36"/>
      <c r="I233" s="130"/>
      <c r="J233" s="36"/>
      <c r="K233" s="36"/>
      <c r="L233" s="37"/>
      <c r="M233" s="223"/>
      <c r="N233" s="67"/>
      <c r="O233" s="67"/>
      <c r="P233" s="67"/>
      <c r="Q233" s="67"/>
      <c r="R233" s="67"/>
      <c r="S233" s="67"/>
      <c r="T233" s="68"/>
      <c r="AT233" s="17" t="s">
        <v>207</v>
      </c>
      <c r="AU233" s="17" t="s">
        <v>85</v>
      </c>
    </row>
    <row r="234" spans="2:65" s="1" customFormat="1" ht="24" customHeight="1">
      <c r="B234" s="35"/>
      <c r="C234" s="209" t="s">
        <v>1154</v>
      </c>
      <c r="D234" s="209" t="s">
        <v>172</v>
      </c>
      <c r="E234" s="210" t="s">
        <v>1385</v>
      </c>
      <c r="F234" s="211" t="s">
        <v>1386</v>
      </c>
      <c r="G234" s="212" t="s">
        <v>548</v>
      </c>
      <c r="H234" s="213">
        <v>163</v>
      </c>
      <c r="I234" s="214"/>
      <c r="J234" s="215">
        <f>ROUND(I234*H234,2)</f>
        <v>0</v>
      </c>
      <c r="K234" s="211" t="s">
        <v>1</v>
      </c>
      <c r="L234" s="37"/>
      <c r="M234" s="216" t="s">
        <v>1</v>
      </c>
      <c r="N234" s="217" t="s">
        <v>40</v>
      </c>
      <c r="O234" s="67"/>
      <c r="P234" s="218">
        <f>O234*H234</f>
        <v>0</v>
      </c>
      <c r="Q234" s="218">
        <v>0</v>
      </c>
      <c r="R234" s="218">
        <f>Q234*H234</f>
        <v>0</v>
      </c>
      <c r="S234" s="218">
        <v>0</v>
      </c>
      <c r="T234" s="219">
        <f>S234*H234</f>
        <v>0</v>
      </c>
      <c r="AR234" s="220" t="s">
        <v>189</v>
      </c>
      <c r="AT234" s="220" t="s">
        <v>172</v>
      </c>
      <c r="AU234" s="220" t="s">
        <v>85</v>
      </c>
      <c r="AY234" s="17" t="s">
        <v>171</v>
      </c>
      <c r="BE234" s="116">
        <f>IF(N234="základní",J234,0)</f>
        <v>0</v>
      </c>
      <c r="BF234" s="116">
        <f>IF(N234="snížená",J234,0)</f>
        <v>0</v>
      </c>
      <c r="BG234" s="116">
        <f>IF(N234="zákl. přenesená",J234,0)</f>
        <v>0</v>
      </c>
      <c r="BH234" s="116">
        <f>IF(N234="sníž. přenesená",J234,0)</f>
        <v>0</v>
      </c>
      <c r="BI234" s="116">
        <f>IF(N234="nulová",J234,0)</f>
        <v>0</v>
      </c>
      <c r="BJ234" s="17" t="s">
        <v>83</v>
      </c>
      <c r="BK234" s="116">
        <f>ROUND(I234*H234,2)</f>
        <v>0</v>
      </c>
      <c r="BL234" s="17" t="s">
        <v>189</v>
      </c>
      <c r="BM234" s="220" t="s">
        <v>1387</v>
      </c>
    </row>
    <row r="235" spans="2:47" s="1" customFormat="1" ht="19.5">
      <c r="B235" s="35"/>
      <c r="C235" s="36"/>
      <c r="D235" s="221" t="s">
        <v>207</v>
      </c>
      <c r="E235" s="36"/>
      <c r="F235" s="235" t="s">
        <v>1386</v>
      </c>
      <c r="G235" s="36"/>
      <c r="H235" s="36"/>
      <c r="I235" s="130"/>
      <c r="J235" s="36"/>
      <c r="K235" s="36"/>
      <c r="L235" s="37"/>
      <c r="M235" s="223"/>
      <c r="N235" s="67"/>
      <c r="O235" s="67"/>
      <c r="P235" s="67"/>
      <c r="Q235" s="67"/>
      <c r="R235" s="67"/>
      <c r="S235" s="67"/>
      <c r="T235" s="68"/>
      <c r="AT235" s="17" t="s">
        <v>207</v>
      </c>
      <c r="AU235" s="17" t="s">
        <v>85</v>
      </c>
    </row>
    <row r="236" spans="2:65" s="1" customFormat="1" ht="24" customHeight="1">
      <c r="B236" s="35"/>
      <c r="C236" s="209" t="s">
        <v>868</v>
      </c>
      <c r="D236" s="209" t="s">
        <v>172</v>
      </c>
      <c r="E236" s="210" t="s">
        <v>1388</v>
      </c>
      <c r="F236" s="211" t="s">
        <v>1389</v>
      </c>
      <c r="G236" s="212" t="s">
        <v>548</v>
      </c>
      <c r="H236" s="213">
        <v>85</v>
      </c>
      <c r="I236" s="214"/>
      <c r="J236" s="215">
        <f>ROUND(I236*H236,2)</f>
        <v>0</v>
      </c>
      <c r="K236" s="211" t="s">
        <v>1</v>
      </c>
      <c r="L236" s="37"/>
      <c r="M236" s="216" t="s">
        <v>1</v>
      </c>
      <c r="N236" s="217" t="s">
        <v>40</v>
      </c>
      <c r="O236" s="67"/>
      <c r="P236" s="218">
        <f>O236*H236</f>
        <v>0</v>
      </c>
      <c r="Q236" s="218">
        <v>0</v>
      </c>
      <c r="R236" s="218">
        <f>Q236*H236</f>
        <v>0</v>
      </c>
      <c r="S236" s="218">
        <v>0</v>
      </c>
      <c r="T236" s="219">
        <f>S236*H236</f>
        <v>0</v>
      </c>
      <c r="AR236" s="220" t="s">
        <v>189</v>
      </c>
      <c r="AT236" s="220" t="s">
        <v>172</v>
      </c>
      <c r="AU236" s="220" t="s">
        <v>85</v>
      </c>
      <c r="AY236" s="17" t="s">
        <v>171</v>
      </c>
      <c r="BE236" s="116">
        <f>IF(N236="základní",J236,0)</f>
        <v>0</v>
      </c>
      <c r="BF236" s="116">
        <f>IF(N236="snížená",J236,0)</f>
        <v>0</v>
      </c>
      <c r="BG236" s="116">
        <f>IF(N236="zákl. přenesená",J236,0)</f>
        <v>0</v>
      </c>
      <c r="BH236" s="116">
        <f>IF(N236="sníž. přenesená",J236,0)</f>
        <v>0</v>
      </c>
      <c r="BI236" s="116">
        <f>IF(N236="nulová",J236,0)</f>
        <v>0</v>
      </c>
      <c r="BJ236" s="17" t="s">
        <v>83</v>
      </c>
      <c r="BK236" s="116">
        <f>ROUND(I236*H236,2)</f>
        <v>0</v>
      </c>
      <c r="BL236" s="17" t="s">
        <v>189</v>
      </c>
      <c r="BM236" s="220" t="s">
        <v>1390</v>
      </c>
    </row>
    <row r="237" spans="2:47" s="1" customFormat="1" ht="19.5">
      <c r="B237" s="35"/>
      <c r="C237" s="36"/>
      <c r="D237" s="221" t="s">
        <v>207</v>
      </c>
      <c r="E237" s="36"/>
      <c r="F237" s="235" t="s">
        <v>1389</v>
      </c>
      <c r="G237" s="36"/>
      <c r="H237" s="36"/>
      <c r="I237" s="130"/>
      <c r="J237" s="36"/>
      <c r="K237" s="36"/>
      <c r="L237" s="37"/>
      <c r="M237" s="223"/>
      <c r="N237" s="67"/>
      <c r="O237" s="67"/>
      <c r="P237" s="67"/>
      <c r="Q237" s="67"/>
      <c r="R237" s="67"/>
      <c r="S237" s="67"/>
      <c r="T237" s="68"/>
      <c r="AT237" s="17" t="s">
        <v>207</v>
      </c>
      <c r="AU237" s="17" t="s">
        <v>85</v>
      </c>
    </row>
    <row r="238" spans="2:65" s="1" customFormat="1" ht="24" customHeight="1">
      <c r="B238" s="35"/>
      <c r="C238" s="209" t="s">
        <v>1164</v>
      </c>
      <c r="D238" s="209" t="s">
        <v>172</v>
      </c>
      <c r="E238" s="210" t="s">
        <v>1391</v>
      </c>
      <c r="F238" s="211" t="s">
        <v>1392</v>
      </c>
      <c r="G238" s="212" t="s">
        <v>548</v>
      </c>
      <c r="H238" s="213">
        <v>20</v>
      </c>
      <c r="I238" s="214"/>
      <c r="J238" s="215">
        <f>ROUND(I238*H238,2)</f>
        <v>0</v>
      </c>
      <c r="K238" s="211" t="s">
        <v>1</v>
      </c>
      <c r="L238" s="37"/>
      <c r="M238" s="216" t="s">
        <v>1</v>
      </c>
      <c r="N238" s="217" t="s">
        <v>40</v>
      </c>
      <c r="O238" s="67"/>
      <c r="P238" s="218">
        <f>O238*H238</f>
        <v>0</v>
      </c>
      <c r="Q238" s="218">
        <v>0</v>
      </c>
      <c r="R238" s="218">
        <f>Q238*H238</f>
        <v>0</v>
      </c>
      <c r="S238" s="218">
        <v>0</v>
      </c>
      <c r="T238" s="219">
        <f>S238*H238</f>
        <v>0</v>
      </c>
      <c r="AR238" s="220" t="s">
        <v>189</v>
      </c>
      <c r="AT238" s="220" t="s">
        <v>172</v>
      </c>
      <c r="AU238" s="220" t="s">
        <v>85</v>
      </c>
      <c r="AY238" s="17" t="s">
        <v>171</v>
      </c>
      <c r="BE238" s="116">
        <f>IF(N238="základní",J238,0)</f>
        <v>0</v>
      </c>
      <c r="BF238" s="116">
        <f>IF(N238="snížená",J238,0)</f>
        <v>0</v>
      </c>
      <c r="BG238" s="116">
        <f>IF(N238="zákl. přenesená",J238,0)</f>
        <v>0</v>
      </c>
      <c r="BH238" s="116">
        <f>IF(N238="sníž. přenesená",J238,0)</f>
        <v>0</v>
      </c>
      <c r="BI238" s="116">
        <f>IF(N238="nulová",J238,0)</f>
        <v>0</v>
      </c>
      <c r="BJ238" s="17" t="s">
        <v>83</v>
      </c>
      <c r="BK238" s="116">
        <f>ROUND(I238*H238,2)</f>
        <v>0</v>
      </c>
      <c r="BL238" s="17" t="s">
        <v>189</v>
      </c>
      <c r="BM238" s="220" t="s">
        <v>1393</v>
      </c>
    </row>
    <row r="239" spans="2:47" s="1" customFormat="1" ht="19.5">
      <c r="B239" s="35"/>
      <c r="C239" s="36"/>
      <c r="D239" s="221" t="s">
        <v>207</v>
      </c>
      <c r="E239" s="36"/>
      <c r="F239" s="235" t="s">
        <v>1392</v>
      </c>
      <c r="G239" s="36"/>
      <c r="H239" s="36"/>
      <c r="I239" s="130"/>
      <c r="J239" s="36"/>
      <c r="K239" s="36"/>
      <c r="L239" s="37"/>
      <c r="M239" s="223"/>
      <c r="N239" s="67"/>
      <c r="O239" s="67"/>
      <c r="P239" s="67"/>
      <c r="Q239" s="67"/>
      <c r="R239" s="67"/>
      <c r="S239" s="67"/>
      <c r="T239" s="68"/>
      <c r="AT239" s="17" t="s">
        <v>207</v>
      </c>
      <c r="AU239" s="17" t="s">
        <v>85</v>
      </c>
    </row>
    <row r="240" spans="2:65" s="1" customFormat="1" ht="24" customHeight="1">
      <c r="B240" s="35"/>
      <c r="C240" s="209" t="s">
        <v>1169</v>
      </c>
      <c r="D240" s="209" t="s">
        <v>172</v>
      </c>
      <c r="E240" s="210" t="s">
        <v>1394</v>
      </c>
      <c r="F240" s="211" t="s">
        <v>1395</v>
      </c>
      <c r="G240" s="212" t="s">
        <v>548</v>
      </c>
      <c r="H240" s="213">
        <v>60</v>
      </c>
      <c r="I240" s="214"/>
      <c r="J240" s="215">
        <f>ROUND(I240*H240,2)</f>
        <v>0</v>
      </c>
      <c r="K240" s="211" t="s">
        <v>1</v>
      </c>
      <c r="L240" s="37"/>
      <c r="M240" s="216" t="s">
        <v>1</v>
      </c>
      <c r="N240" s="217" t="s">
        <v>40</v>
      </c>
      <c r="O240" s="67"/>
      <c r="P240" s="218">
        <f>O240*H240</f>
        <v>0</v>
      </c>
      <c r="Q240" s="218">
        <v>0</v>
      </c>
      <c r="R240" s="218">
        <f>Q240*H240</f>
        <v>0</v>
      </c>
      <c r="S240" s="218">
        <v>0</v>
      </c>
      <c r="T240" s="219">
        <f>S240*H240</f>
        <v>0</v>
      </c>
      <c r="AR240" s="220" t="s">
        <v>189</v>
      </c>
      <c r="AT240" s="220" t="s">
        <v>172</v>
      </c>
      <c r="AU240" s="220" t="s">
        <v>85</v>
      </c>
      <c r="AY240" s="17" t="s">
        <v>171</v>
      </c>
      <c r="BE240" s="116">
        <f>IF(N240="základní",J240,0)</f>
        <v>0</v>
      </c>
      <c r="BF240" s="116">
        <f>IF(N240="snížená",J240,0)</f>
        <v>0</v>
      </c>
      <c r="BG240" s="116">
        <f>IF(N240="zákl. přenesená",J240,0)</f>
        <v>0</v>
      </c>
      <c r="BH240" s="116">
        <f>IF(N240="sníž. přenesená",J240,0)</f>
        <v>0</v>
      </c>
      <c r="BI240" s="116">
        <f>IF(N240="nulová",J240,0)</f>
        <v>0</v>
      </c>
      <c r="BJ240" s="17" t="s">
        <v>83</v>
      </c>
      <c r="BK240" s="116">
        <f>ROUND(I240*H240,2)</f>
        <v>0</v>
      </c>
      <c r="BL240" s="17" t="s">
        <v>189</v>
      </c>
      <c r="BM240" s="220" t="s">
        <v>1396</v>
      </c>
    </row>
    <row r="241" spans="2:47" s="1" customFormat="1" ht="19.5">
      <c r="B241" s="35"/>
      <c r="C241" s="36"/>
      <c r="D241" s="221" t="s">
        <v>207</v>
      </c>
      <c r="E241" s="36"/>
      <c r="F241" s="235" t="s">
        <v>1395</v>
      </c>
      <c r="G241" s="36"/>
      <c r="H241" s="36"/>
      <c r="I241" s="130"/>
      <c r="J241" s="36"/>
      <c r="K241" s="36"/>
      <c r="L241" s="37"/>
      <c r="M241" s="223"/>
      <c r="N241" s="67"/>
      <c r="O241" s="67"/>
      <c r="P241" s="67"/>
      <c r="Q241" s="67"/>
      <c r="R241" s="67"/>
      <c r="S241" s="67"/>
      <c r="T241" s="68"/>
      <c r="AT241" s="17" t="s">
        <v>207</v>
      </c>
      <c r="AU241" s="17" t="s">
        <v>85</v>
      </c>
    </row>
    <row r="242" spans="2:65" s="1" customFormat="1" ht="24" customHeight="1">
      <c r="B242" s="35"/>
      <c r="C242" s="209" t="s">
        <v>1173</v>
      </c>
      <c r="D242" s="209" t="s">
        <v>172</v>
      </c>
      <c r="E242" s="210" t="s">
        <v>1397</v>
      </c>
      <c r="F242" s="211" t="s">
        <v>1398</v>
      </c>
      <c r="G242" s="212" t="s">
        <v>1257</v>
      </c>
      <c r="H242" s="213">
        <v>10</v>
      </c>
      <c r="I242" s="214"/>
      <c r="J242" s="215">
        <f>ROUND(I242*H242,2)</f>
        <v>0</v>
      </c>
      <c r="K242" s="211" t="s">
        <v>256</v>
      </c>
      <c r="L242" s="37"/>
      <c r="M242" s="216" t="s">
        <v>1</v>
      </c>
      <c r="N242" s="217" t="s">
        <v>40</v>
      </c>
      <c r="O242" s="67"/>
      <c r="P242" s="218">
        <f>O242*H242</f>
        <v>0</v>
      </c>
      <c r="Q242" s="218">
        <v>0</v>
      </c>
      <c r="R242" s="218">
        <f>Q242*H242</f>
        <v>0</v>
      </c>
      <c r="S242" s="218">
        <v>0</v>
      </c>
      <c r="T242" s="219">
        <f>S242*H242</f>
        <v>0</v>
      </c>
      <c r="AR242" s="220" t="s">
        <v>189</v>
      </c>
      <c r="AT242" s="220" t="s">
        <v>172</v>
      </c>
      <c r="AU242" s="220" t="s">
        <v>85</v>
      </c>
      <c r="AY242" s="17" t="s">
        <v>171</v>
      </c>
      <c r="BE242" s="116">
        <f>IF(N242="základní",J242,0)</f>
        <v>0</v>
      </c>
      <c r="BF242" s="116">
        <f>IF(N242="snížená",J242,0)</f>
        <v>0</v>
      </c>
      <c r="BG242" s="116">
        <f>IF(N242="zákl. přenesená",J242,0)</f>
        <v>0</v>
      </c>
      <c r="BH242" s="116">
        <f>IF(N242="sníž. přenesená",J242,0)</f>
        <v>0</v>
      </c>
      <c r="BI242" s="116">
        <f>IF(N242="nulová",J242,0)</f>
        <v>0</v>
      </c>
      <c r="BJ242" s="17" t="s">
        <v>83</v>
      </c>
      <c r="BK242" s="116">
        <f>ROUND(I242*H242,2)</f>
        <v>0</v>
      </c>
      <c r="BL242" s="17" t="s">
        <v>189</v>
      </c>
      <c r="BM242" s="220" t="s">
        <v>1399</v>
      </c>
    </row>
    <row r="243" spans="2:47" s="1" customFormat="1" ht="48.75">
      <c r="B243" s="35"/>
      <c r="C243" s="36"/>
      <c r="D243" s="221" t="s">
        <v>207</v>
      </c>
      <c r="E243" s="36"/>
      <c r="F243" s="235" t="s">
        <v>1400</v>
      </c>
      <c r="G243" s="36"/>
      <c r="H243" s="36"/>
      <c r="I243" s="130"/>
      <c r="J243" s="36"/>
      <c r="K243" s="36"/>
      <c r="L243" s="37"/>
      <c r="M243" s="223"/>
      <c r="N243" s="67"/>
      <c r="O243" s="67"/>
      <c r="P243" s="67"/>
      <c r="Q243" s="67"/>
      <c r="R243" s="67"/>
      <c r="S243" s="67"/>
      <c r="T243" s="68"/>
      <c r="AT243" s="17" t="s">
        <v>207</v>
      </c>
      <c r="AU243" s="17" t="s">
        <v>85</v>
      </c>
    </row>
    <row r="244" spans="2:65" s="1" customFormat="1" ht="48" customHeight="1">
      <c r="B244" s="35"/>
      <c r="C244" s="209" t="s">
        <v>1179</v>
      </c>
      <c r="D244" s="209" t="s">
        <v>172</v>
      </c>
      <c r="E244" s="210" t="s">
        <v>1401</v>
      </c>
      <c r="F244" s="211" t="s">
        <v>1402</v>
      </c>
      <c r="G244" s="212" t="s">
        <v>1257</v>
      </c>
      <c r="H244" s="213">
        <v>8</v>
      </c>
      <c r="I244" s="214"/>
      <c r="J244" s="215">
        <f>ROUND(I244*H244,2)</f>
        <v>0</v>
      </c>
      <c r="K244" s="211" t="s">
        <v>1</v>
      </c>
      <c r="L244" s="37"/>
      <c r="M244" s="216" t="s">
        <v>1</v>
      </c>
      <c r="N244" s="217" t="s">
        <v>40</v>
      </c>
      <c r="O244" s="67"/>
      <c r="P244" s="218">
        <f>O244*H244</f>
        <v>0</v>
      </c>
      <c r="Q244" s="218">
        <v>0</v>
      </c>
      <c r="R244" s="218">
        <f>Q244*H244</f>
        <v>0</v>
      </c>
      <c r="S244" s="218">
        <v>0</v>
      </c>
      <c r="T244" s="219">
        <f>S244*H244</f>
        <v>0</v>
      </c>
      <c r="AR244" s="220" t="s">
        <v>189</v>
      </c>
      <c r="AT244" s="220" t="s">
        <v>172</v>
      </c>
      <c r="AU244" s="220" t="s">
        <v>85</v>
      </c>
      <c r="AY244" s="17" t="s">
        <v>171</v>
      </c>
      <c r="BE244" s="116">
        <f>IF(N244="základní",J244,0)</f>
        <v>0</v>
      </c>
      <c r="BF244" s="116">
        <f>IF(N244="snížená",J244,0)</f>
        <v>0</v>
      </c>
      <c r="BG244" s="116">
        <f>IF(N244="zákl. přenesená",J244,0)</f>
        <v>0</v>
      </c>
      <c r="BH244" s="116">
        <f>IF(N244="sníž. přenesená",J244,0)</f>
        <v>0</v>
      </c>
      <c r="BI244" s="116">
        <f>IF(N244="nulová",J244,0)</f>
        <v>0</v>
      </c>
      <c r="BJ244" s="17" t="s">
        <v>83</v>
      </c>
      <c r="BK244" s="116">
        <f>ROUND(I244*H244,2)</f>
        <v>0</v>
      </c>
      <c r="BL244" s="17" t="s">
        <v>189</v>
      </c>
      <c r="BM244" s="220" t="s">
        <v>1403</v>
      </c>
    </row>
    <row r="245" spans="2:47" s="1" customFormat="1" ht="29.25">
      <c r="B245" s="35"/>
      <c r="C245" s="36"/>
      <c r="D245" s="221" t="s">
        <v>207</v>
      </c>
      <c r="E245" s="36"/>
      <c r="F245" s="235" t="s">
        <v>1404</v>
      </c>
      <c r="G245" s="36"/>
      <c r="H245" s="36"/>
      <c r="I245" s="130"/>
      <c r="J245" s="36"/>
      <c r="K245" s="36"/>
      <c r="L245" s="37"/>
      <c r="M245" s="223"/>
      <c r="N245" s="67"/>
      <c r="O245" s="67"/>
      <c r="P245" s="67"/>
      <c r="Q245" s="67"/>
      <c r="R245" s="67"/>
      <c r="S245" s="67"/>
      <c r="T245" s="68"/>
      <c r="AT245" s="17" t="s">
        <v>207</v>
      </c>
      <c r="AU245" s="17" t="s">
        <v>85</v>
      </c>
    </row>
    <row r="246" spans="2:65" s="1" customFormat="1" ht="60" customHeight="1">
      <c r="B246" s="35"/>
      <c r="C246" s="209" t="s">
        <v>1184</v>
      </c>
      <c r="D246" s="209" t="s">
        <v>172</v>
      </c>
      <c r="E246" s="210" t="s">
        <v>1405</v>
      </c>
      <c r="F246" s="211" t="s">
        <v>1406</v>
      </c>
      <c r="G246" s="212" t="s">
        <v>1257</v>
      </c>
      <c r="H246" s="213">
        <v>2</v>
      </c>
      <c r="I246" s="214"/>
      <c r="J246" s="215">
        <f>ROUND(I246*H246,2)</f>
        <v>0</v>
      </c>
      <c r="K246" s="211" t="s">
        <v>1</v>
      </c>
      <c r="L246" s="37"/>
      <c r="M246" s="216" t="s">
        <v>1</v>
      </c>
      <c r="N246" s="217" t="s">
        <v>40</v>
      </c>
      <c r="O246" s="67"/>
      <c r="P246" s="218">
        <f>O246*H246</f>
        <v>0</v>
      </c>
      <c r="Q246" s="218">
        <v>0</v>
      </c>
      <c r="R246" s="218">
        <f>Q246*H246</f>
        <v>0</v>
      </c>
      <c r="S246" s="218">
        <v>0</v>
      </c>
      <c r="T246" s="219">
        <f>S246*H246</f>
        <v>0</v>
      </c>
      <c r="AR246" s="220" t="s">
        <v>189</v>
      </c>
      <c r="AT246" s="220" t="s">
        <v>172</v>
      </c>
      <c r="AU246" s="220" t="s">
        <v>85</v>
      </c>
      <c r="AY246" s="17" t="s">
        <v>171</v>
      </c>
      <c r="BE246" s="116">
        <f>IF(N246="základní",J246,0)</f>
        <v>0</v>
      </c>
      <c r="BF246" s="116">
        <f>IF(N246="snížená",J246,0)</f>
        <v>0</v>
      </c>
      <c r="BG246" s="116">
        <f>IF(N246="zákl. přenesená",J246,0)</f>
        <v>0</v>
      </c>
      <c r="BH246" s="116">
        <f>IF(N246="sníž. přenesená",J246,0)</f>
        <v>0</v>
      </c>
      <c r="BI246" s="116">
        <f>IF(N246="nulová",J246,0)</f>
        <v>0</v>
      </c>
      <c r="BJ246" s="17" t="s">
        <v>83</v>
      </c>
      <c r="BK246" s="116">
        <f>ROUND(I246*H246,2)</f>
        <v>0</v>
      </c>
      <c r="BL246" s="17" t="s">
        <v>189</v>
      </c>
      <c r="BM246" s="220" t="s">
        <v>1407</v>
      </c>
    </row>
    <row r="247" spans="2:47" s="1" customFormat="1" ht="29.25">
      <c r="B247" s="35"/>
      <c r="C247" s="36"/>
      <c r="D247" s="221" t="s">
        <v>207</v>
      </c>
      <c r="E247" s="36"/>
      <c r="F247" s="235" t="s">
        <v>1408</v>
      </c>
      <c r="G247" s="36"/>
      <c r="H247" s="36"/>
      <c r="I247" s="130"/>
      <c r="J247" s="36"/>
      <c r="K247" s="36"/>
      <c r="L247" s="37"/>
      <c r="M247" s="223"/>
      <c r="N247" s="67"/>
      <c r="O247" s="67"/>
      <c r="P247" s="67"/>
      <c r="Q247" s="67"/>
      <c r="R247" s="67"/>
      <c r="S247" s="67"/>
      <c r="T247" s="68"/>
      <c r="AT247" s="17" t="s">
        <v>207</v>
      </c>
      <c r="AU247" s="17" t="s">
        <v>85</v>
      </c>
    </row>
    <row r="248" spans="2:65" s="1" customFormat="1" ht="24" customHeight="1">
      <c r="B248" s="35"/>
      <c r="C248" s="209" t="s">
        <v>1190</v>
      </c>
      <c r="D248" s="209" t="s">
        <v>172</v>
      </c>
      <c r="E248" s="210" t="s">
        <v>1409</v>
      </c>
      <c r="F248" s="211" t="s">
        <v>1410</v>
      </c>
      <c r="G248" s="212" t="s">
        <v>548</v>
      </c>
      <c r="H248" s="213">
        <v>268</v>
      </c>
      <c r="I248" s="214"/>
      <c r="J248" s="215">
        <f>ROUND(I248*H248,2)</f>
        <v>0</v>
      </c>
      <c r="K248" s="211" t="s">
        <v>256</v>
      </c>
      <c r="L248" s="37"/>
      <c r="M248" s="216" t="s">
        <v>1</v>
      </c>
      <c r="N248" s="217" t="s">
        <v>40</v>
      </c>
      <c r="O248" s="67"/>
      <c r="P248" s="218">
        <f>O248*H248</f>
        <v>0</v>
      </c>
      <c r="Q248" s="218">
        <v>0</v>
      </c>
      <c r="R248" s="218">
        <f>Q248*H248</f>
        <v>0</v>
      </c>
      <c r="S248" s="218">
        <v>0</v>
      </c>
      <c r="T248" s="219">
        <f>S248*H248</f>
        <v>0</v>
      </c>
      <c r="AR248" s="220" t="s">
        <v>189</v>
      </c>
      <c r="AT248" s="220" t="s">
        <v>172</v>
      </c>
      <c r="AU248" s="220" t="s">
        <v>85</v>
      </c>
      <c r="AY248" s="17" t="s">
        <v>171</v>
      </c>
      <c r="BE248" s="116">
        <f>IF(N248="základní",J248,0)</f>
        <v>0</v>
      </c>
      <c r="BF248" s="116">
        <f>IF(N248="snížená",J248,0)</f>
        <v>0</v>
      </c>
      <c r="BG248" s="116">
        <f>IF(N248="zákl. přenesená",J248,0)</f>
        <v>0</v>
      </c>
      <c r="BH248" s="116">
        <f>IF(N248="sníž. přenesená",J248,0)</f>
        <v>0</v>
      </c>
      <c r="BI248" s="116">
        <f>IF(N248="nulová",J248,0)</f>
        <v>0</v>
      </c>
      <c r="BJ248" s="17" t="s">
        <v>83</v>
      </c>
      <c r="BK248" s="116">
        <f>ROUND(I248*H248,2)</f>
        <v>0</v>
      </c>
      <c r="BL248" s="17" t="s">
        <v>189</v>
      </c>
      <c r="BM248" s="220" t="s">
        <v>1411</v>
      </c>
    </row>
    <row r="249" spans="2:47" s="1" customFormat="1" ht="29.25">
      <c r="B249" s="35"/>
      <c r="C249" s="36"/>
      <c r="D249" s="221" t="s">
        <v>207</v>
      </c>
      <c r="E249" s="36"/>
      <c r="F249" s="235" t="s">
        <v>1412</v>
      </c>
      <c r="G249" s="36"/>
      <c r="H249" s="36"/>
      <c r="I249" s="130"/>
      <c r="J249" s="36"/>
      <c r="K249" s="36"/>
      <c r="L249" s="37"/>
      <c r="M249" s="223"/>
      <c r="N249" s="67"/>
      <c r="O249" s="67"/>
      <c r="P249" s="67"/>
      <c r="Q249" s="67"/>
      <c r="R249" s="67"/>
      <c r="S249" s="67"/>
      <c r="T249" s="68"/>
      <c r="AT249" s="17" t="s">
        <v>207</v>
      </c>
      <c r="AU249" s="17" t="s">
        <v>85</v>
      </c>
    </row>
    <row r="250" spans="2:65" s="1" customFormat="1" ht="16.5" customHeight="1">
      <c r="B250" s="35"/>
      <c r="C250" s="209" t="s">
        <v>1196</v>
      </c>
      <c r="D250" s="209" t="s">
        <v>172</v>
      </c>
      <c r="E250" s="210" t="s">
        <v>1413</v>
      </c>
      <c r="F250" s="211" t="s">
        <v>1414</v>
      </c>
      <c r="G250" s="212" t="s">
        <v>548</v>
      </c>
      <c r="H250" s="213">
        <v>335</v>
      </c>
      <c r="I250" s="214"/>
      <c r="J250" s="215">
        <f>ROUND(I250*H250,2)</f>
        <v>0</v>
      </c>
      <c r="K250" s="211" t="s">
        <v>256</v>
      </c>
      <c r="L250" s="37"/>
      <c r="M250" s="216" t="s">
        <v>1</v>
      </c>
      <c r="N250" s="217" t="s">
        <v>40</v>
      </c>
      <c r="O250" s="67"/>
      <c r="P250" s="218">
        <f>O250*H250</f>
        <v>0</v>
      </c>
      <c r="Q250" s="218">
        <v>9E-05</v>
      </c>
      <c r="R250" s="218">
        <f>Q250*H250</f>
        <v>0.030150000000000003</v>
      </c>
      <c r="S250" s="218">
        <v>0</v>
      </c>
      <c r="T250" s="219">
        <f>S250*H250</f>
        <v>0</v>
      </c>
      <c r="AR250" s="220" t="s">
        <v>189</v>
      </c>
      <c r="AT250" s="220" t="s">
        <v>172</v>
      </c>
      <c r="AU250" s="220" t="s">
        <v>85</v>
      </c>
      <c r="AY250" s="17" t="s">
        <v>171</v>
      </c>
      <c r="BE250" s="116">
        <f>IF(N250="základní",J250,0)</f>
        <v>0</v>
      </c>
      <c r="BF250" s="116">
        <f>IF(N250="snížená",J250,0)</f>
        <v>0</v>
      </c>
      <c r="BG250" s="116">
        <f>IF(N250="zákl. přenesená",J250,0)</f>
        <v>0</v>
      </c>
      <c r="BH250" s="116">
        <f>IF(N250="sníž. přenesená",J250,0)</f>
        <v>0</v>
      </c>
      <c r="BI250" s="116">
        <f>IF(N250="nulová",J250,0)</f>
        <v>0</v>
      </c>
      <c r="BJ250" s="17" t="s">
        <v>83</v>
      </c>
      <c r="BK250" s="116">
        <f>ROUND(I250*H250,2)</f>
        <v>0</v>
      </c>
      <c r="BL250" s="17" t="s">
        <v>189</v>
      </c>
      <c r="BM250" s="220" t="s">
        <v>1415</v>
      </c>
    </row>
    <row r="251" spans="2:47" s="1" customFormat="1" ht="29.25">
      <c r="B251" s="35"/>
      <c r="C251" s="36"/>
      <c r="D251" s="221" t="s">
        <v>207</v>
      </c>
      <c r="E251" s="36"/>
      <c r="F251" s="235" t="s">
        <v>1416</v>
      </c>
      <c r="G251" s="36"/>
      <c r="H251" s="36"/>
      <c r="I251" s="130"/>
      <c r="J251" s="36"/>
      <c r="K251" s="36"/>
      <c r="L251" s="37"/>
      <c r="M251" s="223"/>
      <c r="N251" s="67"/>
      <c r="O251" s="67"/>
      <c r="P251" s="67"/>
      <c r="Q251" s="67"/>
      <c r="R251" s="67"/>
      <c r="S251" s="67"/>
      <c r="T251" s="68"/>
      <c r="AT251" s="17" t="s">
        <v>207</v>
      </c>
      <c r="AU251" s="17" t="s">
        <v>85</v>
      </c>
    </row>
    <row r="252" spans="2:65" s="1" customFormat="1" ht="24" customHeight="1">
      <c r="B252" s="35"/>
      <c r="C252" s="209" t="s">
        <v>1201</v>
      </c>
      <c r="D252" s="209" t="s">
        <v>172</v>
      </c>
      <c r="E252" s="210" t="s">
        <v>1417</v>
      </c>
      <c r="F252" s="211" t="s">
        <v>1418</v>
      </c>
      <c r="G252" s="212" t="s">
        <v>548</v>
      </c>
      <c r="H252" s="213">
        <v>122</v>
      </c>
      <c r="I252" s="214"/>
      <c r="J252" s="215">
        <f>ROUND(I252*H252,2)</f>
        <v>0</v>
      </c>
      <c r="K252" s="211" t="s">
        <v>256</v>
      </c>
      <c r="L252" s="37"/>
      <c r="M252" s="216" t="s">
        <v>1</v>
      </c>
      <c r="N252" s="217" t="s">
        <v>40</v>
      </c>
      <c r="O252" s="67"/>
      <c r="P252" s="218">
        <f>O252*H252</f>
        <v>0</v>
      </c>
      <c r="Q252" s="218">
        <v>0.13538</v>
      </c>
      <c r="R252" s="218">
        <f>Q252*H252</f>
        <v>16.51636</v>
      </c>
      <c r="S252" s="218">
        <v>0</v>
      </c>
      <c r="T252" s="219">
        <f>S252*H252</f>
        <v>0</v>
      </c>
      <c r="AR252" s="220" t="s">
        <v>189</v>
      </c>
      <c r="AT252" s="220" t="s">
        <v>172</v>
      </c>
      <c r="AU252" s="220" t="s">
        <v>85</v>
      </c>
      <c r="AY252" s="17" t="s">
        <v>171</v>
      </c>
      <c r="BE252" s="116">
        <f>IF(N252="základní",J252,0)</f>
        <v>0</v>
      </c>
      <c r="BF252" s="116">
        <f>IF(N252="snížená",J252,0)</f>
        <v>0</v>
      </c>
      <c r="BG252" s="116">
        <f>IF(N252="zákl. přenesená",J252,0)</f>
        <v>0</v>
      </c>
      <c r="BH252" s="116">
        <f>IF(N252="sníž. přenesená",J252,0)</f>
        <v>0</v>
      </c>
      <c r="BI252" s="116">
        <f>IF(N252="nulová",J252,0)</f>
        <v>0</v>
      </c>
      <c r="BJ252" s="17" t="s">
        <v>83</v>
      </c>
      <c r="BK252" s="116">
        <f>ROUND(I252*H252,2)</f>
        <v>0</v>
      </c>
      <c r="BL252" s="17" t="s">
        <v>189</v>
      </c>
      <c r="BM252" s="220" t="s">
        <v>883</v>
      </c>
    </row>
    <row r="253" spans="2:47" s="1" customFormat="1" ht="29.25">
      <c r="B253" s="35"/>
      <c r="C253" s="36"/>
      <c r="D253" s="221" t="s">
        <v>207</v>
      </c>
      <c r="E253" s="36"/>
      <c r="F253" s="235" t="s">
        <v>1419</v>
      </c>
      <c r="G253" s="36"/>
      <c r="H253" s="36"/>
      <c r="I253" s="130"/>
      <c r="J253" s="36"/>
      <c r="K253" s="36"/>
      <c r="L253" s="37"/>
      <c r="M253" s="223"/>
      <c r="N253" s="67"/>
      <c r="O253" s="67"/>
      <c r="P253" s="67"/>
      <c r="Q253" s="67"/>
      <c r="R253" s="67"/>
      <c r="S253" s="67"/>
      <c r="T253" s="68"/>
      <c r="AT253" s="17" t="s">
        <v>207</v>
      </c>
      <c r="AU253" s="17" t="s">
        <v>85</v>
      </c>
    </row>
    <row r="254" spans="2:65" s="1" customFormat="1" ht="16.5" customHeight="1">
      <c r="B254" s="35"/>
      <c r="C254" s="265" t="s">
        <v>1205</v>
      </c>
      <c r="D254" s="265" t="s">
        <v>548</v>
      </c>
      <c r="E254" s="266" t="s">
        <v>1420</v>
      </c>
      <c r="F254" s="267" t="s">
        <v>1421</v>
      </c>
      <c r="G254" s="268" t="s">
        <v>290</v>
      </c>
      <c r="H254" s="269">
        <v>122</v>
      </c>
      <c r="I254" s="270"/>
      <c r="J254" s="271">
        <f>ROUND(I254*H254,2)</f>
        <v>0</v>
      </c>
      <c r="K254" s="267" t="s">
        <v>1</v>
      </c>
      <c r="L254" s="272"/>
      <c r="M254" s="273" t="s">
        <v>1</v>
      </c>
      <c r="N254" s="274" t="s">
        <v>40</v>
      </c>
      <c r="O254" s="67"/>
      <c r="P254" s="218">
        <f>O254*H254</f>
        <v>0</v>
      </c>
      <c r="Q254" s="218">
        <v>0</v>
      </c>
      <c r="R254" s="218">
        <f>Q254*H254</f>
        <v>0</v>
      </c>
      <c r="S254" s="218">
        <v>0</v>
      </c>
      <c r="T254" s="219">
        <f>S254*H254</f>
        <v>0</v>
      </c>
      <c r="AR254" s="220" t="s">
        <v>209</v>
      </c>
      <c r="AT254" s="220" t="s">
        <v>548</v>
      </c>
      <c r="AU254" s="220" t="s">
        <v>85</v>
      </c>
      <c r="AY254" s="17" t="s">
        <v>171</v>
      </c>
      <c r="BE254" s="116">
        <f>IF(N254="základní",J254,0)</f>
        <v>0</v>
      </c>
      <c r="BF254" s="116">
        <f>IF(N254="snížená",J254,0)</f>
        <v>0</v>
      </c>
      <c r="BG254" s="116">
        <f>IF(N254="zákl. přenesená",J254,0)</f>
        <v>0</v>
      </c>
      <c r="BH254" s="116">
        <f>IF(N254="sníž. přenesená",J254,0)</f>
        <v>0</v>
      </c>
      <c r="BI254" s="116">
        <f>IF(N254="nulová",J254,0)</f>
        <v>0</v>
      </c>
      <c r="BJ254" s="17" t="s">
        <v>83</v>
      </c>
      <c r="BK254" s="116">
        <f>ROUND(I254*H254,2)</f>
        <v>0</v>
      </c>
      <c r="BL254" s="17" t="s">
        <v>189</v>
      </c>
      <c r="BM254" s="220" t="s">
        <v>1422</v>
      </c>
    </row>
    <row r="255" spans="2:47" s="1" customFormat="1" ht="11.25">
      <c r="B255" s="35"/>
      <c r="C255" s="36"/>
      <c r="D255" s="221" t="s">
        <v>207</v>
      </c>
      <c r="E255" s="36"/>
      <c r="F255" s="235" t="s">
        <v>1421</v>
      </c>
      <c r="G255" s="36"/>
      <c r="H255" s="36"/>
      <c r="I255" s="130"/>
      <c r="J255" s="36"/>
      <c r="K255" s="36"/>
      <c r="L255" s="37"/>
      <c r="M255" s="223"/>
      <c r="N255" s="67"/>
      <c r="O255" s="67"/>
      <c r="P255" s="67"/>
      <c r="Q255" s="67"/>
      <c r="R255" s="67"/>
      <c r="S255" s="67"/>
      <c r="T255" s="68"/>
      <c r="AT255" s="17" t="s">
        <v>207</v>
      </c>
      <c r="AU255" s="17" t="s">
        <v>85</v>
      </c>
    </row>
    <row r="256" spans="2:65" s="1" customFormat="1" ht="16.5" customHeight="1">
      <c r="B256" s="35"/>
      <c r="C256" s="265" t="s">
        <v>1211</v>
      </c>
      <c r="D256" s="265" t="s">
        <v>548</v>
      </c>
      <c r="E256" s="266" t="s">
        <v>1423</v>
      </c>
      <c r="F256" s="267" t="s">
        <v>1424</v>
      </c>
      <c r="G256" s="268" t="s">
        <v>302</v>
      </c>
      <c r="H256" s="269">
        <v>6.5</v>
      </c>
      <c r="I256" s="270"/>
      <c r="J256" s="271">
        <f>ROUND(I256*H256,2)</f>
        <v>0</v>
      </c>
      <c r="K256" s="267" t="s">
        <v>1</v>
      </c>
      <c r="L256" s="272"/>
      <c r="M256" s="273" t="s">
        <v>1</v>
      </c>
      <c r="N256" s="274" t="s">
        <v>40</v>
      </c>
      <c r="O256" s="67"/>
      <c r="P256" s="218">
        <f>O256*H256</f>
        <v>0</v>
      </c>
      <c r="Q256" s="218">
        <v>0</v>
      </c>
      <c r="R256" s="218">
        <f>Q256*H256</f>
        <v>0</v>
      </c>
      <c r="S256" s="218">
        <v>0</v>
      </c>
      <c r="T256" s="219">
        <f>S256*H256</f>
        <v>0</v>
      </c>
      <c r="AR256" s="220" t="s">
        <v>209</v>
      </c>
      <c r="AT256" s="220" t="s">
        <v>548</v>
      </c>
      <c r="AU256" s="220" t="s">
        <v>85</v>
      </c>
      <c r="AY256" s="17" t="s">
        <v>171</v>
      </c>
      <c r="BE256" s="116">
        <f>IF(N256="základní",J256,0)</f>
        <v>0</v>
      </c>
      <c r="BF256" s="116">
        <f>IF(N256="snížená",J256,0)</f>
        <v>0</v>
      </c>
      <c r="BG256" s="116">
        <f>IF(N256="zákl. přenesená",J256,0)</f>
        <v>0</v>
      </c>
      <c r="BH256" s="116">
        <f>IF(N256="sníž. přenesená",J256,0)</f>
        <v>0</v>
      </c>
      <c r="BI256" s="116">
        <f>IF(N256="nulová",J256,0)</f>
        <v>0</v>
      </c>
      <c r="BJ256" s="17" t="s">
        <v>83</v>
      </c>
      <c r="BK256" s="116">
        <f>ROUND(I256*H256,2)</f>
        <v>0</v>
      </c>
      <c r="BL256" s="17" t="s">
        <v>189</v>
      </c>
      <c r="BM256" s="220" t="s">
        <v>1425</v>
      </c>
    </row>
    <row r="257" spans="2:47" s="1" customFormat="1" ht="11.25">
      <c r="B257" s="35"/>
      <c r="C257" s="36"/>
      <c r="D257" s="221" t="s">
        <v>207</v>
      </c>
      <c r="E257" s="36"/>
      <c r="F257" s="235" t="s">
        <v>1424</v>
      </c>
      <c r="G257" s="36"/>
      <c r="H257" s="36"/>
      <c r="I257" s="130"/>
      <c r="J257" s="36"/>
      <c r="K257" s="36"/>
      <c r="L257" s="37"/>
      <c r="M257" s="223"/>
      <c r="N257" s="67"/>
      <c r="O257" s="67"/>
      <c r="P257" s="67"/>
      <c r="Q257" s="67"/>
      <c r="R257" s="67"/>
      <c r="S257" s="67"/>
      <c r="T257" s="68"/>
      <c r="AT257" s="17" t="s">
        <v>207</v>
      </c>
      <c r="AU257" s="17" t="s">
        <v>85</v>
      </c>
    </row>
    <row r="258" spans="2:65" s="1" customFormat="1" ht="24" customHeight="1">
      <c r="B258" s="35"/>
      <c r="C258" s="209" t="s">
        <v>371</v>
      </c>
      <c r="D258" s="209" t="s">
        <v>172</v>
      </c>
      <c r="E258" s="210" t="s">
        <v>1426</v>
      </c>
      <c r="F258" s="211" t="s">
        <v>1427</v>
      </c>
      <c r="G258" s="212" t="s">
        <v>548</v>
      </c>
      <c r="H258" s="213">
        <v>536</v>
      </c>
      <c r="I258" s="214"/>
      <c r="J258" s="215">
        <f>ROUND(I258*H258,2)</f>
        <v>0</v>
      </c>
      <c r="K258" s="211" t="s">
        <v>256</v>
      </c>
      <c r="L258" s="37"/>
      <c r="M258" s="216" t="s">
        <v>1</v>
      </c>
      <c r="N258" s="217" t="s">
        <v>40</v>
      </c>
      <c r="O258" s="67"/>
      <c r="P258" s="218">
        <f>O258*H258</f>
        <v>0</v>
      </c>
      <c r="Q258" s="218">
        <v>0</v>
      </c>
      <c r="R258" s="218">
        <f>Q258*H258</f>
        <v>0</v>
      </c>
      <c r="S258" s="218">
        <v>0</v>
      </c>
      <c r="T258" s="219">
        <f>S258*H258</f>
        <v>0</v>
      </c>
      <c r="AR258" s="220" t="s">
        <v>189</v>
      </c>
      <c r="AT258" s="220" t="s">
        <v>172</v>
      </c>
      <c r="AU258" s="220" t="s">
        <v>85</v>
      </c>
      <c r="AY258" s="17" t="s">
        <v>171</v>
      </c>
      <c r="BE258" s="116">
        <f>IF(N258="základní",J258,0)</f>
        <v>0</v>
      </c>
      <c r="BF258" s="116">
        <f>IF(N258="snížená",J258,0)</f>
        <v>0</v>
      </c>
      <c r="BG258" s="116">
        <f>IF(N258="zákl. přenesená",J258,0)</f>
        <v>0</v>
      </c>
      <c r="BH258" s="116">
        <f>IF(N258="sníž. přenesená",J258,0)</f>
        <v>0</v>
      </c>
      <c r="BI258" s="116">
        <f>IF(N258="nulová",J258,0)</f>
        <v>0</v>
      </c>
      <c r="BJ258" s="17" t="s">
        <v>83</v>
      </c>
      <c r="BK258" s="116">
        <f>ROUND(I258*H258,2)</f>
        <v>0</v>
      </c>
      <c r="BL258" s="17" t="s">
        <v>189</v>
      </c>
      <c r="BM258" s="220" t="s">
        <v>1428</v>
      </c>
    </row>
    <row r="259" spans="2:47" s="1" customFormat="1" ht="29.25">
      <c r="B259" s="35"/>
      <c r="C259" s="36"/>
      <c r="D259" s="221" t="s">
        <v>207</v>
      </c>
      <c r="E259" s="36"/>
      <c r="F259" s="235" t="s">
        <v>1429</v>
      </c>
      <c r="G259" s="36"/>
      <c r="H259" s="36"/>
      <c r="I259" s="130"/>
      <c r="J259" s="36"/>
      <c r="K259" s="36"/>
      <c r="L259" s="37"/>
      <c r="M259" s="223"/>
      <c r="N259" s="67"/>
      <c r="O259" s="67"/>
      <c r="P259" s="67"/>
      <c r="Q259" s="67"/>
      <c r="R259" s="67"/>
      <c r="S259" s="67"/>
      <c r="T259" s="68"/>
      <c r="AT259" s="17" t="s">
        <v>207</v>
      </c>
      <c r="AU259" s="17" t="s">
        <v>85</v>
      </c>
    </row>
    <row r="260" spans="2:65" s="1" customFormat="1" ht="24" customHeight="1">
      <c r="B260" s="35"/>
      <c r="C260" s="265" t="s">
        <v>1222</v>
      </c>
      <c r="D260" s="265" t="s">
        <v>548</v>
      </c>
      <c r="E260" s="266" t="s">
        <v>1430</v>
      </c>
      <c r="F260" s="267" t="s">
        <v>1431</v>
      </c>
      <c r="G260" s="268" t="s">
        <v>290</v>
      </c>
      <c r="H260" s="269">
        <v>536</v>
      </c>
      <c r="I260" s="270"/>
      <c r="J260" s="271">
        <f>ROUND(I260*H260,2)</f>
        <v>0</v>
      </c>
      <c r="K260" s="267" t="s">
        <v>1</v>
      </c>
      <c r="L260" s="272"/>
      <c r="M260" s="273" t="s">
        <v>1</v>
      </c>
      <c r="N260" s="274" t="s">
        <v>40</v>
      </c>
      <c r="O260" s="67"/>
      <c r="P260" s="218">
        <f>O260*H260</f>
        <v>0</v>
      </c>
      <c r="Q260" s="218">
        <v>0</v>
      </c>
      <c r="R260" s="218">
        <f>Q260*H260</f>
        <v>0</v>
      </c>
      <c r="S260" s="218">
        <v>0</v>
      </c>
      <c r="T260" s="219">
        <f>S260*H260</f>
        <v>0</v>
      </c>
      <c r="AR260" s="220" t="s">
        <v>209</v>
      </c>
      <c r="AT260" s="220" t="s">
        <v>548</v>
      </c>
      <c r="AU260" s="220" t="s">
        <v>85</v>
      </c>
      <c r="AY260" s="17" t="s">
        <v>171</v>
      </c>
      <c r="BE260" s="116">
        <f>IF(N260="základní",J260,0)</f>
        <v>0</v>
      </c>
      <c r="BF260" s="116">
        <f>IF(N260="snížená",J260,0)</f>
        <v>0</v>
      </c>
      <c r="BG260" s="116">
        <f>IF(N260="zákl. přenesená",J260,0)</f>
        <v>0</v>
      </c>
      <c r="BH260" s="116">
        <f>IF(N260="sníž. přenesená",J260,0)</f>
        <v>0</v>
      </c>
      <c r="BI260" s="116">
        <f>IF(N260="nulová",J260,0)</f>
        <v>0</v>
      </c>
      <c r="BJ260" s="17" t="s">
        <v>83</v>
      </c>
      <c r="BK260" s="116">
        <f>ROUND(I260*H260,2)</f>
        <v>0</v>
      </c>
      <c r="BL260" s="17" t="s">
        <v>189</v>
      </c>
      <c r="BM260" s="220" t="s">
        <v>1432</v>
      </c>
    </row>
    <row r="261" spans="2:47" s="1" customFormat="1" ht="11.25">
      <c r="B261" s="35"/>
      <c r="C261" s="36"/>
      <c r="D261" s="221" t="s">
        <v>207</v>
      </c>
      <c r="E261" s="36"/>
      <c r="F261" s="235" t="s">
        <v>1431</v>
      </c>
      <c r="G261" s="36"/>
      <c r="H261" s="36"/>
      <c r="I261" s="130"/>
      <c r="J261" s="36"/>
      <c r="K261" s="36"/>
      <c r="L261" s="37"/>
      <c r="M261" s="223"/>
      <c r="N261" s="67"/>
      <c r="O261" s="67"/>
      <c r="P261" s="67"/>
      <c r="Q261" s="67"/>
      <c r="R261" s="67"/>
      <c r="S261" s="67"/>
      <c r="T261" s="68"/>
      <c r="AT261" s="17" t="s">
        <v>207</v>
      </c>
      <c r="AU261" s="17" t="s">
        <v>85</v>
      </c>
    </row>
    <row r="262" spans="2:65" s="1" customFormat="1" ht="24" customHeight="1">
      <c r="B262" s="35"/>
      <c r="C262" s="209" t="s">
        <v>1227</v>
      </c>
      <c r="D262" s="209" t="s">
        <v>172</v>
      </c>
      <c r="E262" s="210" t="s">
        <v>1433</v>
      </c>
      <c r="F262" s="211" t="s">
        <v>1434</v>
      </c>
      <c r="G262" s="212" t="s">
        <v>548</v>
      </c>
      <c r="H262" s="213">
        <v>14</v>
      </c>
      <c r="I262" s="214"/>
      <c r="J262" s="215">
        <f>ROUND(I262*H262,2)</f>
        <v>0</v>
      </c>
      <c r="K262" s="211" t="s">
        <v>256</v>
      </c>
      <c r="L262" s="37"/>
      <c r="M262" s="216" t="s">
        <v>1</v>
      </c>
      <c r="N262" s="217" t="s">
        <v>40</v>
      </c>
      <c r="O262" s="67"/>
      <c r="P262" s="218">
        <f>O262*H262</f>
        <v>0</v>
      </c>
      <c r="Q262" s="218">
        <v>0</v>
      </c>
      <c r="R262" s="218">
        <f>Q262*H262</f>
        <v>0</v>
      </c>
      <c r="S262" s="218">
        <v>0</v>
      </c>
      <c r="T262" s="219">
        <f>S262*H262</f>
        <v>0</v>
      </c>
      <c r="AR262" s="220" t="s">
        <v>189</v>
      </c>
      <c r="AT262" s="220" t="s">
        <v>172</v>
      </c>
      <c r="AU262" s="220" t="s">
        <v>85</v>
      </c>
      <c r="AY262" s="17" t="s">
        <v>171</v>
      </c>
      <c r="BE262" s="116">
        <f>IF(N262="základní",J262,0)</f>
        <v>0</v>
      </c>
      <c r="BF262" s="116">
        <f>IF(N262="snížená",J262,0)</f>
        <v>0</v>
      </c>
      <c r="BG262" s="116">
        <f>IF(N262="zákl. přenesená",J262,0)</f>
        <v>0</v>
      </c>
      <c r="BH262" s="116">
        <f>IF(N262="sníž. přenesená",J262,0)</f>
        <v>0</v>
      </c>
      <c r="BI262" s="116">
        <f>IF(N262="nulová",J262,0)</f>
        <v>0</v>
      </c>
      <c r="BJ262" s="17" t="s">
        <v>83</v>
      </c>
      <c r="BK262" s="116">
        <f>ROUND(I262*H262,2)</f>
        <v>0</v>
      </c>
      <c r="BL262" s="17" t="s">
        <v>189</v>
      </c>
      <c r="BM262" s="220" t="s">
        <v>1435</v>
      </c>
    </row>
    <row r="263" spans="2:47" s="1" customFormat="1" ht="19.5">
      <c r="B263" s="35"/>
      <c r="C263" s="36"/>
      <c r="D263" s="221" t="s">
        <v>207</v>
      </c>
      <c r="E263" s="36"/>
      <c r="F263" s="235" t="s">
        <v>1436</v>
      </c>
      <c r="G263" s="36"/>
      <c r="H263" s="36"/>
      <c r="I263" s="130"/>
      <c r="J263" s="36"/>
      <c r="K263" s="36"/>
      <c r="L263" s="37"/>
      <c r="M263" s="223"/>
      <c r="N263" s="67"/>
      <c r="O263" s="67"/>
      <c r="P263" s="67"/>
      <c r="Q263" s="67"/>
      <c r="R263" s="67"/>
      <c r="S263" s="67"/>
      <c r="T263" s="68"/>
      <c r="AT263" s="17" t="s">
        <v>207</v>
      </c>
      <c r="AU263" s="17" t="s">
        <v>85</v>
      </c>
    </row>
    <row r="264" spans="2:65" s="1" customFormat="1" ht="24" customHeight="1">
      <c r="B264" s="35"/>
      <c r="C264" s="209" t="s">
        <v>1232</v>
      </c>
      <c r="D264" s="209" t="s">
        <v>172</v>
      </c>
      <c r="E264" s="210" t="s">
        <v>1437</v>
      </c>
      <c r="F264" s="211" t="s">
        <v>1438</v>
      </c>
      <c r="G264" s="212" t="s">
        <v>548</v>
      </c>
      <c r="H264" s="213">
        <v>163</v>
      </c>
      <c r="I264" s="214"/>
      <c r="J264" s="215">
        <f>ROUND(I264*H264,2)</f>
        <v>0</v>
      </c>
      <c r="K264" s="211" t="s">
        <v>256</v>
      </c>
      <c r="L264" s="37"/>
      <c r="M264" s="216" t="s">
        <v>1</v>
      </c>
      <c r="N264" s="217" t="s">
        <v>40</v>
      </c>
      <c r="O264" s="67"/>
      <c r="P264" s="218">
        <f>O264*H264</f>
        <v>0</v>
      </c>
      <c r="Q264" s="218">
        <v>0</v>
      </c>
      <c r="R264" s="218">
        <f>Q264*H264</f>
        <v>0</v>
      </c>
      <c r="S264" s="218">
        <v>0</v>
      </c>
      <c r="T264" s="219">
        <f>S264*H264</f>
        <v>0</v>
      </c>
      <c r="AR264" s="220" t="s">
        <v>189</v>
      </c>
      <c r="AT264" s="220" t="s">
        <v>172</v>
      </c>
      <c r="AU264" s="220" t="s">
        <v>85</v>
      </c>
      <c r="AY264" s="17" t="s">
        <v>171</v>
      </c>
      <c r="BE264" s="116">
        <f>IF(N264="základní",J264,0)</f>
        <v>0</v>
      </c>
      <c r="BF264" s="116">
        <f>IF(N264="snížená",J264,0)</f>
        <v>0</v>
      </c>
      <c r="BG264" s="116">
        <f>IF(N264="zákl. přenesená",J264,0)</f>
        <v>0</v>
      </c>
      <c r="BH264" s="116">
        <f>IF(N264="sníž. přenesená",J264,0)</f>
        <v>0</v>
      </c>
      <c r="BI264" s="116">
        <f>IF(N264="nulová",J264,0)</f>
        <v>0</v>
      </c>
      <c r="BJ264" s="17" t="s">
        <v>83</v>
      </c>
      <c r="BK264" s="116">
        <f>ROUND(I264*H264,2)</f>
        <v>0</v>
      </c>
      <c r="BL264" s="17" t="s">
        <v>189</v>
      </c>
      <c r="BM264" s="220" t="s">
        <v>1439</v>
      </c>
    </row>
    <row r="265" spans="2:47" s="1" customFormat="1" ht="29.25">
      <c r="B265" s="35"/>
      <c r="C265" s="36"/>
      <c r="D265" s="221" t="s">
        <v>207</v>
      </c>
      <c r="E265" s="36"/>
      <c r="F265" s="235" t="s">
        <v>1440</v>
      </c>
      <c r="G265" s="36"/>
      <c r="H265" s="36"/>
      <c r="I265" s="130"/>
      <c r="J265" s="36"/>
      <c r="K265" s="36"/>
      <c r="L265" s="37"/>
      <c r="M265" s="223"/>
      <c r="N265" s="67"/>
      <c r="O265" s="67"/>
      <c r="P265" s="67"/>
      <c r="Q265" s="67"/>
      <c r="R265" s="67"/>
      <c r="S265" s="67"/>
      <c r="T265" s="68"/>
      <c r="AT265" s="17" t="s">
        <v>207</v>
      </c>
      <c r="AU265" s="17" t="s">
        <v>85</v>
      </c>
    </row>
    <row r="266" spans="2:65" s="1" customFormat="1" ht="24" customHeight="1">
      <c r="B266" s="35"/>
      <c r="C266" s="209" t="s">
        <v>1238</v>
      </c>
      <c r="D266" s="209" t="s">
        <v>172</v>
      </c>
      <c r="E266" s="210" t="s">
        <v>1441</v>
      </c>
      <c r="F266" s="211" t="s">
        <v>1442</v>
      </c>
      <c r="G266" s="212" t="s">
        <v>548</v>
      </c>
      <c r="H266" s="213">
        <v>85</v>
      </c>
      <c r="I266" s="214"/>
      <c r="J266" s="215">
        <f>ROUND(I266*H266,2)</f>
        <v>0</v>
      </c>
      <c r="K266" s="211" t="s">
        <v>256</v>
      </c>
      <c r="L266" s="37"/>
      <c r="M266" s="216" t="s">
        <v>1</v>
      </c>
      <c r="N266" s="217" t="s">
        <v>40</v>
      </c>
      <c r="O266" s="67"/>
      <c r="P266" s="218">
        <f>O266*H266</f>
        <v>0</v>
      </c>
      <c r="Q266" s="218">
        <v>0</v>
      </c>
      <c r="R266" s="218">
        <f>Q266*H266</f>
        <v>0</v>
      </c>
      <c r="S266" s="218">
        <v>0</v>
      </c>
      <c r="T266" s="219">
        <f>S266*H266</f>
        <v>0</v>
      </c>
      <c r="AR266" s="220" t="s">
        <v>189</v>
      </c>
      <c r="AT266" s="220" t="s">
        <v>172</v>
      </c>
      <c r="AU266" s="220" t="s">
        <v>85</v>
      </c>
      <c r="AY266" s="17" t="s">
        <v>171</v>
      </c>
      <c r="BE266" s="116">
        <f>IF(N266="základní",J266,0)</f>
        <v>0</v>
      </c>
      <c r="BF266" s="116">
        <f>IF(N266="snížená",J266,0)</f>
        <v>0</v>
      </c>
      <c r="BG266" s="116">
        <f>IF(N266="zákl. přenesená",J266,0)</f>
        <v>0</v>
      </c>
      <c r="BH266" s="116">
        <f>IF(N266="sníž. přenesená",J266,0)</f>
        <v>0</v>
      </c>
      <c r="BI266" s="116">
        <f>IF(N266="nulová",J266,0)</f>
        <v>0</v>
      </c>
      <c r="BJ266" s="17" t="s">
        <v>83</v>
      </c>
      <c r="BK266" s="116">
        <f>ROUND(I266*H266,2)</f>
        <v>0</v>
      </c>
      <c r="BL266" s="17" t="s">
        <v>189</v>
      </c>
      <c r="BM266" s="220" t="s">
        <v>801</v>
      </c>
    </row>
    <row r="267" spans="2:47" s="1" customFormat="1" ht="29.25">
      <c r="B267" s="35"/>
      <c r="C267" s="36"/>
      <c r="D267" s="221" t="s">
        <v>207</v>
      </c>
      <c r="E267" s="36"/>
      <c r="F267" s="235" t="s">
        <v>1443</v>
      </c>
      <c r="G267" s="36"/>
      <c r="H267" s="36"/>
      <c r="I267" s="130"/>
      <c r="J267" s="36"/>
      <c r="K267" s="36"/>
      <c r="L267" s="37"/>
      <c r="M267" s="223"/>
      <c r="N267" s="67"/>
      <c r="O267" s="67"/>
      <c r="P267" s="67"/>
      <c r="Q267" s="67"/>
      <c r="R267" s="67"/>
      <c r="S267" s="67"/>
      <c r="T267" s="68"/>
      <c r="AT267" s="17" t="s">
        <v>207</v>
      </c>
      <c r="AU267" s="17" t="s">
        <v>85</v>
      </c>
    </row>
    <row r="268" spans="2:65" s="1" customFormat="1" ht="24" customHeight="1">
      <c r="B268" s="35"/>
      <c r="C268" s="209" t="s">
        <v>1244</v>
      </c>
      <c r="D268" s="209" t="s">
        <v>172</v>
      </c>
      <c r="E268" s="210" t="s">
        <v>1444</v>
      </c>
      <c r="F268" s="211" t="s">
        <v>1445</v>
      </c>
      <c r="G268" s="212" t="s">
        <v>548</v>
      </c>
      <c r="H268" s="213">
        <v>20</v>
      </c>
      <c r="I268" s="214"/>
      <c r="J268" s="215">
        <f>ROUND(I268*H268,2)</f>
        <v>0</v>
      </c>
      <c r="K268" s="211" t="s">
        <v>256</v>
      </c>
      <c r="L268" s="37"/>
      <c r="M268" s="216" t="s">
        <v>1</v>
      </c>
      <c r="N268" s="217" t="s">
        <v>40</v>
      </c>
      <c r="O268" s="67"/>
      <c r="P268" s="218">
        <f>O268*H268</f>
        <v>0</v>
      </c>
      <c r="Q268" s="218">
        <v>0</v>
      </c>
      <c r="R268" s="218">
        <f>Q268*H268</f>
        <v>0</v>
      </c>
      <c r="S268" s="218">
        <v>0</v>
      </c>
      <c r="T268" s="219">
        <f>S268*H268</f>
        <v>0</v>
      </c>
      <c r="AR268" s="220" t="s">
        <v>189</v>
      </c>
      <c r="AT268" s="220" t="s">
        <v>172</v>
      </c>
      <c r="AU268" s="220" t="s">
        <v>85</v>
      </c>
      <c r="AY268" s="17" t="s">
        <v>171</v>
      </c>
      <c r="BE268" s="116">
        <f>IF(N268="základní",J268,0)</f>
        <v>0</v>
      </c>
      <c r="BF268" s="116">
        <f>IF(N268="snížená",J268,0)</f>
        <v>0</v>
      </c>
      <c r="BG268" s="116">
        <f>IF(N268="zákl. přenesená",J268,0)</f>
        <v>0</v>
      </c>
      <c r="BH268" s="116">
        <f>IF(N268="sníž. přenesená",J268,0)</f>
        <v>0</v>
      </c>
      <c r="BI268" s="116">
        <f>IF(N268="nulová",J268,0)</f>
        <v>0</v>
      </c>
      <c r="BJ268" s="17" t="s">
        <v>83</v>
      </c>
      <c r="BK268" s="116">
        <f>ROUND(I268*H268,2)</f>
        <v>0</v>
      </c>
      <c r="BL268" s="17" t="s">
        <v>189</v>
      </c>
      <c r="BM268" s="220" t="s">
        <v>1446</v>
      </c>
    </row>
    <row r="269" spans="2:47" s="1" customFormat="1" ht="29.25">
      <c r="B269" s="35"/>
      <c r="C269" s="36"/>
      <c r="D269" s="221" t="s">
        <v>207</v>
      </c>
      <c r="E269" s="36"/>
      <c r="F269" s="235" t="s">
        <v>1447</v>
      </c>
      <c r="G269" s="36"/>
      <c r="H269" s="36"/>
      <c r="I269" s="130"/>
      <c r="J269" s="36"/>
      <c r="K269" s="36"/>
      <c r="L269" s="37"/>
      <c r="M269" s="223"/>
      <c r="N269" s="67"/>
      <c r="O269" s="67"/>
      <c r="P269" s="67"/>
      <c r="Q269" s="67"/>
      <c r="R269" s="67"/>
      <c r="S269" s="67"/>
      <c r="T269" s="68"/>
      <c r="AT269" s="17" t="s">
        <v>207</v>
      </c>
      <c r="AU269" s="17" t="s">
        <v>85</v>
      </c>
    </row>
    <row r="270" spans="2:65" s="1" customFormat="1" ht="24" customHeight="1">
      <c r="B270" s="35"/>
      <c r="C270" s="209" t="s">
        <v>864</v>
      </c>
      <c r="D270" s="209" t="s">
        <v>172</v>
      </c>
      <c r="E270" s="210" t="s">
        <v>1448</v>
      </c>
      <c r="F270" s="211" t="s">
        <v>1449</v>
      </c>
      <c r="G270" s="212" t="s">
        <v>548</v>
      </c>
      <c r="H270" s="213">
        <v>60</v>
      </c>
      <c r="I270" s="214"/>
      <c r="J270" s="215">
        <f>ROUND(I270*H270,2)</f>
        <v>0</v>
      </c>
      <c r="K270" s="211" t="s">
        <v>1</v>
      </c>
      <c r="L270" s="37"/>
      <c r="M270" s="216" t="s">
        <v>1</v>
      </c>
      <c r="N270" s="217" t="s">
        <v>40</v>
      </c>
      <c r="O270" s="67"/>
      <c r="P270" s="218">
        <f>O270*H270</f>
        <v>0</v>
      </c>
      <c r="Q270" s="218">
        <v>0</v>
      </c>
      <c r="R270" s="218">
        <f>Q270*H270</f>
        <v>0</v>
      </c>
      <c r="S270" s="218">
        <v>0</v>
      </c>
      <c r="T270" s="219">
        <f>S270*H270</f>
        <v>0</v>
      </c>
      <c r="AR270" s="220" t="s">
        <v>189</v>
      </c>
      <c r="AT270" s="220" t="s">
        <v>172</v>
      </c>
      <c r="AU270" s="220" t="s">
        <v>85</v>
      </c>
      <c r="AY270" s="17" t="s">
        <v>171</v>
      </c>
      <c r="BE270" s="116">
        <f>IF(N270="základní",J270,0)</f>
        <v>0</v>
      </c>
      <c r="BF270" s="116">
        <f>IF(N270="snížená",J270,0)</f>
        <v>0</v>
      </c>
      <c r="BG270" s="116">
        <f>IF(N270="zákl. přenesená",J270,0)</f>
        <v>0</v>
      </c>
      <c r="BH270" s="116">
        <f>IF(N270="sníž. přenesená",J270,0)</f>
        <v>0</v>
      </c>
      <c r="BI270" s="116">
        <f>IF(N270="nulová",J270,0)</f>
        <v>0</v>
      </c>
      <c r="BJ270" s="17" t="s">
        <v>83</v>
      </c>
      <c r="BK270" s="116">
        <f>ROUND(I270*H270,2)</f>
        <v>0</v>
      </c>
      <c r="BL270" s="17" t="s">
        <v>189</v>
      </c>
      <c r="BM270" s="220" t="s">
        <v>1450</v>
      </c>
    </row>
    <row r="271" spans="2:47" s="1" customFormat="1" ht="11.25">
      <c r="B271" s="35"/>
      <c r="C271" s="36"/>
      <c r="D271" s="221" t="s">
        <v>207</v>
      </c>
      <c r="E271" s="36"/>
      <c r="F271" s="235" t="s">
        <v>1449</v>
      </c>
      <c r="G271" s="36"/>
      <c r="H271" s="36"/>
      <c r="I271" s="130"/>
      <c r="J271" s="36"/>
      <c r="K271" s="36"/>
      <c r="L271" s="37"/>
      <c r="M271" s="223"/>
      <c r="N271" s="67"/>
      <c r="O271" s="67"/>
      <c r="P271" s="67"/>
      <c r="Q271" s="67"/>
      <c r="R271" s="67"/>
      <c r="S271" s="67"/>
      <c r="T271" s="68"/>
      <c r="AT271" s="17" t="s">
        <v>207</v>
      </c>
      <c r="AU271" s="17" t="s">
        <v>85</v>
      </c>
    </row>
    <row r="272" spans="2:65" s="1" customFormat="1" ht="16.5" customHeight="1">
      <c r="B272" s="35"/>
      <c r="C272" s="209" t="s">
        <v>1451</v>
      </c>
      <c r="D272" s="209" t="s">
        <v>172</v>
      </c>
      <c r="E272" s="210" t="s">
        <v>1452</v>
      </c>
      <c r="F272" s="211" t="s">
        <v>1453</v>
      </c>
      <c r="G272" s="212" t="s">
        <v>1454</v>
      </c>
      <c r="H272" s="213">
        <v>16.2</v>
      </c>
      <c r="I272" s="214"/>
      <c r="J272" s="215">
        <f>ROUND(I272*H272,2)</f>
        <v>0</v>
      </c>
      <c r="K272" s="211" t="s">
        <v>1</v>
      </c>
      <c r="L272" s="37"/>
      <c r="M272" s="216" t="s">
        <v>1</v>
      </c>
      <c r="N272" s="217" t="s">
        <v>40</v>
      </c>
      <c r="O272" s="67"/>
      <c r="P272" s="218">
        <f>O272*H272</f>
        <v>0</v>
      </c>
      <c r="Q272" s="218">
        <v>0</v>
      </c>
      <c r="R272" s="218">
        <f>Q272*H272</f>
        <v>0</v>
      </c>
      <c r="S272" s="218">
        <v>0</v>
      </c>
      <c r="T272" s="219">
        <f>S272*H272</f>
        <v>0</v>
      </c>
      <c r="AR272" s="220" t="s">
        <v>189</v>
      </c>
      <c r="AT272" s="220" t="s">
        <v>172</v>
      </c>
      <c r="AU272" s="220" t="s">
        <v>85</v>
      </c>
      <c r="AY272" s="17" t="s">
        <v>171</v>
      </c>
      <c r="BE272" s="116">
        <f>IF(N272="základní",J272,0)</f>
        <v>0</v>
      </c>
      <c r="BF272" s="116">
        <f>IF(N272="snížená",J272,0)</f>
        <v>0</v>
      </c>
      <c r="BG272" s="116">
        <f>IF(N272="zákl. přenesená",J272,0)</f>
        <v>0</v>
      </c>
      <c r="BH272" s="116">
        <f>IF(N272="sníž. přenesená",J272,0)</f>
        <v>0</v>
      </c>
      <c r="BI272" s="116">
        <f>IF(N272="nulová",J272,0)</f>
        <v>0</v>
      </c>
      <c r="BJ272" s="17" t="s">
        <v>83</v>
      </c>
      <c r="BK272" s="116">
        <f>ROUND(I272*H272,2)</f>
        <v>0</v>
      </c>
      <c r="BL272" s="17" t="s">
        <v>189</v>
      </c>
      <c r="BM272" s="220" t="s">
        <v>1455</v>
      </c>
    </row>
    <row r="273" spans="2:47" s="1" customFormat="1" ht="11.25">
      <c r="B273" s="35"/>
      <c r="C273" s="36"/>
      <c r="D273" s="221" t="s">
        <v>207</v>
      </c>
      <c r="E273" s="36"/>
      <c r="F273" s="235" t="s">
        <v>1453</v>
      </c>
      <c r="G273" s="36"/>
      <c r="H273" s="36"/>
      <c r="I273" s="130"/>
      <c r="J273" s="36"/>
      <c r="K273" s="36"/>
      <c r="L273" s="37"/>
      <c r="M273" s="223"/>
      <c r="N273" s="67"/>
      <c r="O273" s="67"/>
      <c r="P273" s="67"/>
      <c r="Q273" s="67"/>
      <c r="R273" s="67"/>
      <c r="S273" s="67"/>
      <c r="T273" s="68"/>
      <c r="AT273" s="17" t="s">
        <v>207</v>
      </c>
      <c r="AU273" s="17" t="s">
        <v>85</v>
      </c>
    </row>
    <row r="274" spans="2:65" s="1" customFormat="1" ht="24" customHeight="1">
      <c r="B274" s="35"/>
      <c r="C274" s="209" t="s">
        <v>1334</v>
      </c>
      <c r="D274" s="209" t="s">
        <v>172</v>
      </c>
      <c r="E274" s="210" t="s">
        <v>1456</v>
      </c>
      <c r="F274" s="211" t="s">
        <v>1457</v>
      </c>
      <c r="G274" s="212" t="s">
        <v>1454</v>
      </c>
      <c r="H274" s="213">
        <v>11.9</v>
      </c>
      <c r="I274" s="214"/>
      <c r="J274" s="215">
        <f>ROUND(I274*H274,2)</f>
        <v>0</v>
      </c>
      <c r="K274" s="211" t="s">
        <v>256</v>
      </c>
      <c r="L274" s="37"/>
      <c r="M274" s="216" t="s">
        <v>1</v>
      </c>
      <c r="N274" s="217" t="s">
        <v>40</v>
      </c>
      <c r="O274" s="67"/>
      <c r="P274" s="218">
        <f>O274*H274</f>
        <v>0</v>
      </c>
      <c r="Q274" s="218">
        <v>0</v>
      </c>
      <c r="R274" s="218">
        <f>Q274*H274</f>
        <v>0</v>
      </c>
      <c r="S274" s="218">
        <v>0</v>
      </c>
      <c r="T274" s="219">
        <f>S274*H274</f>
        <v>0</v>
      </c>
      <c r="AR274" s="220" t="s">
        <v>189</v>
      </c>
      <c r="AT274" s="220" t="s">
        <v>172</v>
      </c>
      <c r="AU274" s="220" t="s">
        <v>85</v>
      </c>
      <c r="AY274" s="17" t="s">
        <v>171</v>
      </c>
      <c r="BE274" s="116">
        <f>IF(N274="základní",J274,0)</f>
        <v>0</v>
      </c>
      <c r="BF274" s="116">
        <f>IF(N274="snížená",J274,0)</f>
        <v>0</v>
      </c>
      <c r="BG274" s="116">
        <f>IF(N274="zákl. přenesená",J274,0)</f>
        <v>0</v>
      </c>
      <c r="BH274" s="116">
        <f>IF(N274="sníž. přenesená",J274,0)</f>
        <v>0</v>
      </c>
      <c r="BI274" s="116">
        <f>IF(N274="nulová",J274,0)</f>
        <v>0</v>
      </c>
      <c r="BJ274" s="17" t="s">
        <v>83</v>
      </c>
      <c r="BK274" s="116">
        <f>ROUND(I274*H274,2)</f>
        <v>0</v>
      </c>
      <c r="BL274" s="17" t="s">
        <v>189</v>
      </c>
      <c r="BM274" s="220" t="s">
        <v>1458</v>
      </c>
    </row>
    <row r="275" spans="2:47" s="1" customFormat="1" ht="29.25">
      <c r="B275" s="35"/>
      <c r="C275" s="36"/>
      <c r="D275" s="221" t="s">
        <v>207</v>
      </c>
      <c r="E275" s="36"/>
      <c r="F275" s="235" t="s">
        <v>1459</v>
      </c>
      <c r="G275" s="36"/>
      <c r="H275" s="36"/>
      <c r="I275" s="130"/>
      <c r="J275" s="36"/>
      <c r="K275" s="36"/>
      <c r="L275" s="37"/>
      <c r="M275" s="223"/>
      <c r="N275" s="67"/>
      <c r="O275" s="67"/>
      <c r="P275" s="67"/>
      <c r="Q275" s="67"/>
      <c r="R275" s="67"/>
      <c r="S275" s="67"/>
      <c r="T275" s="68"/>
      <c r="AT275" s="17" t="s">
        <v>207</v>
      </c>
      <c r="AU275" s="17" t="s">
        <v>85</v>
      </c>
    </row>
    <row r="276" spans="2:65" s="1" customFormat="1" ht="24" customHeight="1">
      <c r="B276" s="35"/>
      <c r="C276" s="209" t="s">
        <v>1460</v>
      </c>
      <c r="D276" s="209" t="s">
        <v>172</v>
      </c>
      <c r="E276" s="210" t="s">
        <v>1461</v>
      </c>
      <c r="F276" s="211" t="s">
        <v>1462</v>
      </c>
      <c r="G276" s="212" t="s">
        <v>1454</v>
      </c>
      <c r="H276" s="213">
        <v>226.1</v>
      </c>
      <c r="I276" s="214"/>
      <c r="J276" s="215">
        <f>ROUND(I276*H276,2)</f>
        <v>0</v>
      </c>
      <c r="K276" s="211" t="s">
        <v>256</v>
      </c>
      <c r="L276" s="37"/>
      <c r="M276" s="216" t="s">
        <v>1</v>
      </c>
      <c r="N276" s="217" t="s">
        <v>40</v>
      </c>
      <c r="O276" s="67"/>
      <c r="P276" s="218">
        <f>O276*H276</f>
        <v>0</v>
      </c>
      <c r="Q276" s="218">
        <v>0</v>
      </c>
      <c r="R276" s="218">
        <f>Q276*H276</f>
        <v>0</v>
      </c>
      <c r="S276" s="218">
        <v>0</v>
      </c>
      <c r="T276" s="219">
        <f>S276*H276</f>
        <v>0</v>
      </c>
      <c r="AR276" s="220" t="s">
        <v>189</v>
      </c>
      <c r="AT276" s="220" t="s">
        <v>172</v>
      </c>
      <c r="AU276" s="220" t="s">
        <v>85</v>
      </c>
      <c r="AY276" s="17" t="s">
        <v>171</v>
      </c>
      <c r="BE276" s="116">
        <f>IF(N276="základní",J276,0)</f>
        <v>0</v>
      </c>
      <c r="BF276" s="116">
        <f>IF(N276="snížená",J276,0)</f>
        <v>0</v>
      </c>
      <c r="BG276" s="116">
        <f>IF(N276="zákl. přenesená",J276,0)</f>
        <v>0</v>
      </c>
      <c r="BH276" s="116">
        <f>IF(N276="sníž. přenesená",J276,0)</f>
        <v>0</v>
      </c>
      <c r="BI276" s="116">
        <f>IF(N276="nulová",J276,0)</f>
        <v>0</v>
      </c>
      <c r="BJ276" s="17" t="s">
        <v>83</v>
      </c>
      <c r="BK276" s="116">
        <f>ROUND(I276*H276,2)</f>
        <v>0</v>
      </c>
      <c r="BL276" s="17" t="s">
        <v>189</v>
      </c>
      <c r="BM276" s="220" t="s">
        <v>1463</v>
      </c>
    </row>
    <row r="277" spans="2:47" s="1" customFormat="1" ht="39">
      <c r="B277" s="35"/>
      <c r="C277" s="36"/>
      <c r="D277" s="221" t="s">
        <v>207</v>
      </c>
      <c r="E277" s="36"/>
      <c r="F277" s="235" t="s">
        <v>1464</v>
      </c>
      <c r="G277" s="36"/>
      <c r="H277" s="36"/>
      <c r="I277" s="130"/>
      <c r="J277" s="36"/>
      <c r="K277" s="36"/>
      <c r="L277" s="37"/>
      <c r="M277" s="223"/>
      <c r="N277" s="67"/>
      <c r="O277" s="67"/>
      <c r="P277" s="67"/>
      <c r="Q277" s="67"/>
      <c r="R277" s="67"/>
      <c r="S277" s="67"/>
      <c r="T277" s="68"/>
      <c r="AT277" s="17" t="s">
        <v>207</v>
      </c>
      <c r="AU277" s="17" t="s">
        <v>85</v>
      </c>
    </row>
    <row r="278" spans="2:51" s="14" customFormat="1" ht="22.5">
      <c r="B278" s="275"/>
      <c r="C278" s="276"/>
      <c r="D278" s="221" t="s">
        <v>197</v>
      </c>
      <c r="E278" s="277" t="s">
        <v>1</v>
      </c>
      <c r="F278" s="278" t="s">
        <v>1465</v>
      </c>
      <c r="G278" s="276"/>
      <c r="H278" s="277" t="s">
        <v>1</v>
      </c>
      <c r="I278" s="279"/>
      <c r="J278" s="276"/>
      <c r="K278" s="276"/>
      <c r="L278" s="280"/>
      <c r="M278" s="281"/>
      <c r="N278" s="282"/>
      <c r="O278" s="282"/>
      <c r="P278" s="282"/>
      <c r="Q278" s="282"/>
      <c r="R278" s="282"/>
      <c r="S278" s="282"/>
      <c r="T278" s="283"/>
      <c r="AT278" s="284" t="s">
        <v>197</v>
      </c>
      <c r="AU278" s="284" t="s">
        <v>85</v>
      </c>
      <c r="AV278" s="14" t="s">
        <v>83</v>
      </c>
      <c r="AW278" s="14" t="s">
        <v>30</v>
      </c>
      <c r="AX278" s="14" t="s">
        <v>75</v>
      </c>
      <c r="AY278" s="284" t="s">
        <v>171</v>
      </c>
    </row>
    <row r="279" spans="2:51" s="11" customFormat="1" ht="11.25">
      <c r="B279" s="224"/>
      <c r="C279" s="225"/>
      <c r="D279" s="221" t="s">
        <v>197</v>
      </c>
      <c r="E279" s="226" t="s">
        <v>1</v>
      </c>
      <c r="F279" s="227" t="s">
        <v>1466</v>
      </c>
      <c r="G279" s="225"/>
      <c r="H279" s="228">
        <v>226.1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197</v>
      </c>
      <c r="AU279" s="234" t="s">
        <v>85</v>
      </c>
      <c r="AV279" s="11" t="s">
        <v>85</v>
      </c>
      <c r="AW279" s="11" t="s">
        <v>30</v>
      </c>
      <c r="AX279" s="11" t="s">
        <v>75</v>
      </c>
      <c r="AY279" s="234" t="s">
        <v>171</v>
      </c>
    </row>
    <row r="280" spans="2:51" s="13" customFormat="1" ht="11.25">
      <c r="B280" s="248"/>
      <c r="C280" s="249"/>
      <c r="D280" s="221" t="s">
        <v>197</v>
      </c>
      <c r="E280" s="250" t="s">
        <v>1</v>
      </c>
      <c r="F280" s="251" t="s">
        <v>267</v>
      </c>
      <c r="G280" s="249"/>
      <c r="H280" s="252">
        <v>226.1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197</v>
      </c>
      <c r="AU280" s="258" t="s">
        <v>85</v>
      </c>
      <c r="AV280" s="13" t="s">
        <v>189</v>
      </c>
      <c r="AW280" s="13" t="s">
        <v>30</v>
      </c>
      <c r="AX280" s="13" t="s">
        <v>83</v>
      </c>
      <c r="AY280" s="258" t="s">
        <v>171</v>
      </c>
    </row>
    <row r="281" spans="2:65" s="1" customFormat="1" ht="16.5" customHeight="1">
      <c r="B281" s="35"/>
      <c r="C281" s="209" t="s">
        <v>1337</v>
      </c>
      <c r="D281" s="209" t="s">
        <v>172</v>
      </c>
      <c r="E281" s="210" t="s">
        <v>1467</v>
      </c>
      <c r="F281" s="211" t="s">
        <v>1468</v>
      </c>
      <c r="G281" s="212" t="s">
        <v>1382</v>
      </c>
      <c r="H281" s="213">
        <v>60</v>
      </c>
      <c r="I281" s="214"/>
      <c r="J281" s="215">
        <f>ROUND(I281*H281,2)</f>
        <v>0</v>
      </c>
      <c r="K281" s="211" t="s">
        <v>256</v>
      </c>
      <c r="L281" s="37"/>
      <c r="M281" s="216" t="s">
        <v>1</v>
      </c>
      <c r="N281" s="217" t="s">
        <v>40</v>
      </c>
      <c r="O281" s="67"/>
      <c r="P281" s="218">
        <f>O281*H281</f>
        <v>0</v>
      </c>
      <c r="Q281" s="218">
        <v>0</v>
      </c>
      <c r="R281" s="218">
        <f>Q281*H281</f>
        <v>0</v>
      </c>
      <c r="S281" s="218">
        <v>0</v>
      </c>
      <c r="T281" s="219">
        <f>S281*H281</f>
        <v>0</v>
      </c>
      <c r="AR281" s="220" t="s">
        <v>189</v>
      </c>
      <c r="AT281" s="220" t="s">
        <v>172</v>
      </c>
      <c r="AU281" s="220" t="s">
        <v>85</v>
      </c>
      <c r="AY281" s="17" t="s">
        <v>171</v>
      </c>
      <c r="BE281" s="116">
        <f>IF(N281="základní",J281,0)</f>
        <v>0</v>
      </c>
      <c r="BF281" s="116">
        <f>IF(N281="snížená",J281,0)</f>
        <v>0</v>
      </c>
      <c r="BG281" s="116">
        <f>IF(N281="zákl. přenesená",J281,0)</f>
        <v>0</v>
      </c>
      <c r="BH281" s="116">
        <f>IF(N281="sníž. přenesená",J281,0)</f>
        <v>0</v>
      </c>
      <c r="BI281" s="116">
        <f>IF(N281="nulová",J281,0)</f>
        <v>0</v>
      </c>
      <c r="BJ281" s="17" t="s">
        <v>83</v>
      </c>
      <c r="BK281" s="116">
        <f>ROUND(I281*H281,2)</f>
        <v>0</v>
      </c>
      <c r="BL281" s="17" t="s">
        <v>189</v>
      </c>
      <c r="BM281" s="220" t="s">
        <v>1469</v>
      </c>
    </row>
    <row r="282" spans="2:47" s="1" customFormat="1" ht="19.5">
      <c r="B282" s="35"/>
      <c r="C282" s="36"/>
      <c r="D282" s="221" t="s">
        <v>207</v>
      </c>
      <c r="E282" s="36"/>
      <c r="F282" s="235" t="s">
        <v>1470</v>
      </c>
      <c r="G282" s="36"/>
      <c r="H282" s="36"/>
      <c r="I282" s="130"/>
      <c r="J282" s="36"/>
      <c r="K282" s="36"/>
      <c r="L282" s="37"/>
      <c r="M282" s="236"/>
      <c r="N282" s="237"/>
      <c r="O282" s="237"/>
      <c r="P282" s="237"/>
      <c r="Q282" s="237"/>
      <c r="R282" s="237"/>
      <c r="S282" s="237"/>
      <c r="T282" s="238"/>
      <c r="AT282" s="17" t="s">
        <v>207</v>
      </c>
      <c r="AU282" s="17" t="s">
        <v>85</v>
      </c>
    </row>
    <row r="283" spans="2:12" s="1" customFormat="1" ht="6.95" customHeight="1">
      <c r="B283" s="50"/>
      <c r="C283" s="51"/>
      <c r="D283" s="51"/>
      <c r="E283" s="51"/>
      <c r="F283" s="51"/>
      <c r="G283" s="51"/>
      <c r="H283" s="51"/>
      <c r="I283" s="163"/>
      <c r="J283" s="51"/>
      <c r="K283" s="51"/>
      <c r="L283" s="37"/>
    </row>
  </sheetData>
  <sheetProtection algorithmName="SHA-512" hashValue="8XYo+dlzDVQk55D34VEmrxk/thlpuGrCY1ZS6qIkcTlobzuonrpDGexq1Hsa/JMsbEHEZzdFO7H+zG8Dm4crYQ==" saltValue="HfqAM8A+Xyq+Ovv8CMnR4e8U9cglWz/H/oOBvARqwCfpwZn6m56nR7QrToRoTvGVQmmpa7irnXcUsZViRt2ovg==" spinCount="100000" sheet="1" objects="1" scenarios="1" formatColumns="0" formatRows="0" autoFilter="0"/>
  <autoFilter ref="C128:K282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6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121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</row>
    <row r="4" spans="2:46" ht="24.95" customHeight="1">
      <c r="B4" s="20"/>
      <c r="D4" s="127" t="s">
        <v>137</v>
      </c>
      <c r="L4" s="20"/>
      <c r="M4" s="12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9" t="s">
        <v>16</v>
      </c>
      <c r="L6" s="20"/>
    </row>
    <row r="7" spans="2:12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</row>
    <row r="8" spans="2:12" s="1" customFormat="1" ht="12" customHeight="1">
      <c r="B8" s="37"/>
      <c r="D8" s="129" t="s">
        <v>138</v>
      </c>
      <c r="I8" s="130"/>
      <c r="L8" s="37"/>
    </row>
    <row r="9" spans="2:12" s="1" customFormat="1" ht="36.95" customHeight="1">
      <c r="B9" s="37"/>
      <c r="E9" s="348" t="s">
        <v>1471</v>
      </c>
      <c r="F9" s="349"/>
      <c r="G9" s="349"/>
      <c r="H9" s="349"/>
      <c r="I9" s="130"/>
      <c r="L9" s="37"/>
    </row>
    <row r="10" spans="2:12" s="1" customFormat="1" ht="11.25">
      <c r="B10" s="37"/>
      <c r="I10" s="130"/>
      <c r="L10" s="37"/>
    </row>
    <row r="11" spans="2:12" s="1" customFormat="1" ht="12" customHeight="1">
      <c r="B11" s="37"/>
      <c r="D11" s="129" t="s">
        <v>18</v>
      </c>
      <c r="F11" s="106" t="s">
        <v>1</v>
      </c>
      <c r="I11" s="131" t="s">
        <v>19</v>
      </c>
      <c r="J11" s="106" t="s">
        <v>1</v>
      </c>
      <c r="L11" s="37"/>
    </row>
    <row r="12" spans="2:12" s="1" customFormat="1" ht="12" customHeight="1">
      <c r="B12" s="37"/>
      <c r="D12" s="129" t="s">
        <v>20</v>
      </c>
      <c r="F12" s="106" t="s">
        <v>21</v>
      </c>
      <c r="I12" s="131" t="s">
        <v>22</v>
      </c>
      <c r="J12" s="132" t="str">
        <f>'Rekapitulace stavby'!AN8</f>
        <v>26. 2. 2020</v>
      </c>
      <c r="L12" s="37"/>
    </row>
    <row r="13" spans="2:12" s="1" customFormat="1" ht="10.9" customHeight="1">
      <c r="B13" s="37"/>
      <c r="I13" s="130"/>
      <c r="L13" s="37"/>
    </row>
    <row r="14" spans="2:12" s="1" customFormat="1" ht="12" customHeight="1">
      <c r="B14" s="37"/>
      <c r="D14" s="129" t="s">
        <v>24</v>
      </c>
      <c r="I14" s="131" t="s">
        <v>25</v>
      </c>
      <c r="J14" s="106" t="str">
        <f>IF('Rekapitulace stavby'!AN10="","",'Rekapitulace stavby'!AN10)</f>
        <v/>
      </c>
      <c r="L14" s="37"/>
    </row>
    <row r="15" spans="2:12" s="1" customFormat="1" ht="18" customHeight="1">
      <c r="B15" s="37"/>
      <c r="E15" s="106" t="str">
        <f>IF('Rekapitulace stavby'!E11="","",'Rekapitulace stavby'!E11)</f>
        <v xml:space="preserve"> </v>
      </c>
      <c r="I15" s="131" t="s">
        <v>26</v>
      </c>
      <c r="J15" s="106" t="str">
        <f>IF('Rekapitulace stavby'!AN11="","",'Rekapitulace stavby'!AN11)</f>
        <v/>
      </c>
      <c r="L15" s="37"/>
    </row>
    <row r="16" spans="2:12" s="1" customFormat="1" ht="6.95" customHeight="1">
      <c r="B16" s="37"/>
      <c r="I16" s="130"/>
      <c r="L16" s="37"/>
    </row>
    <row r="17" spans="2:12" s="1" customFormat="1" ht="12" customHeight="1">
      <c r="B17" s="37"/>
      <c r="D17" s="129" t="s">
        <v>27</v>
      </c>
      <c r="I17" s="131" t="s">
        <v>25</v>
      </c>
      <c r="J17" s="30" t="str">
        <f>'Rekapitulace stavby'!AN13</f>
        <v>Vyplň údaj</v>
      </c>
      <c r="L17" s="37"/>
    </row>
    <row r="18" spans="2:12" s="1" customFormat="1" ht="18" customHeight="1">
      <c r="B18" s="37"/>
      <c r="E18" s="350" t="str">
        <f>'Rekapitulace stavby'!E14</f>
        <v>Vyplň údaj</v>
      </c>
      <c r="F18" s="351"/>
      <c r="G18" s="351"/>
      <c r="H18" s="351"/>
      <c r="I18" s="131" t="s">
        <v>26</v>
      </c>
      <c r="J18" s="30" t="str">
        <f>'Rekapitulace stavby'!AN14</f>
        <v>Vyplň údaj</v>
      </c>
      <c r="L18" s="37"/>
    </row>
    <row r="19" spans="2:12" s="1" customFormat="1" ht="6.95" customHeight="1">
      <c r="B19" s="37"/>
      <c r="I19" s="130"/>
      <c r="L19" s="37"/>
    </row>
    <row r="20" spans="2:12" s="1" customFormat="1" ht="12" customHeight="1">
      <c r="B20" s="37"/>
      <c r="D20" s="129" t="s">
        <v>29</v>
      </c>
      <c r="I20" s="131" t="s">
        <v>25</v>
      </c>
      <c r="J20" s="106" t="str">
        <f>IF('Rekapitulace stavby'!AN16="","",'Rekapitulace stavby'!AN16)</f>
        <v/>
      </c>
      <c r="L20" s="37"/>
    </row>
    <row r="21" spans="2:12" s="1" customFormat="1" ht="18" customHeight="1">
      <c r="B21" s="37"/>
      <c r="E21" s="106" t="str">
        <f>IF('Rekapitulace stavby'!E17="","",'Rekapitulace stavby'!E17)</f>
        <v xml:space="preserve"> </v>
      </c>
      <c r="I21" s="131" t="s">
        <v>26</v>
      </c>
      <c r="J21" s="106" t="str">
        <f>IF('Rekapitulace stavby'!AN17="","",'Rekapitulace stavby'!AN17)</f>
        <v/>
      </c>
      <c r="L21" s="37"/>
    </row>
    <row r="22" spans="2:12" s="1" customFormat="1" ht="6.95" customHeight="1">
      <c r="B22" s="37"/>
      <c r="I22" s="130"/>
      <c r="L22" s="37"/>
    </row>
    <row r="23" spans="2:12" s="1" customFormat="1" ht="12" customHeight="1">
      <c r="B23" s="37"/>
      <c r="D23" s="129" t="s">
        <v>31</v>
      </c>
      <c r="I23" s="131" t="s">
        <v>25</v>
      </c>
      <c r="J23" s="106" t="str">
        <f>IF('Rekapitulace stavby'!AN19="","",'Rekapitulace stavby'!AN19)</f>
        <v/>
      </c>
      <c r="L23" s="37"/>
    </row>
    <row r="24" spans="2:12" s="1" customFormat="1" ht="18" customHeight="1">
      <c r="B24" s="37"/>
      <c r="E24" s="106" t="str">
        <f>IF('Rekapitulace stavby'!E20="","",'Rekapitulace stavby'!E20)</f>
        <v xml:space="preserve"> </v>
      </c>
      <c r="I24" s="131" t="s">
        <v>26</v>
      </c>
      <c r="J24" s="106" t="str">
        <f>IF('Rekapitulace stavby'!AN20="","",'Rekapitulace stavby'!AN20)</f>
        <v/>
      </c>
      <c r="L24" s="37"/>
    </row>
    <row r="25" spans="2:12" s="1" customFormat="1" ht="6.95" customHeight="1">
      <c r="B25" s="37"/>
      <c r="I25" s="130"/>
      <c r="L25" s="37"/>
    </row>
    <row r="26" spans="2:12" s="1" customFormat="1" ht="12" customHeight="1">
      <c r="B26" s="37"/>
      <c r="D26" s="129" t="s">
        <v>32</v>
      </c>
      <c r="I26" s="130"/>
      <c r="L26" s="37"/>
    </row>
    <row r="27" spans="2:12" s="7" customFormat="1" ht="16.5" customHeight="1">
      <c r="B27" s="133"/>
      <c r="E27" s="352" t="s">
        <v>1</v>
      </c>
      <c r="F27" s="352"/>
      <c r="G27" s="352"/>
      <c r="H27" s="352"/>
      <c r="I27" s="134"/>
      <c r="L27" s="133"/>
    </row>
    <row r="28" spans="2:12" s="1" customFormat="1" ht="6.95" customHeight="1">
      <c r="B28" s="37"/>
      <c r="I28" s="130"/>
      <c r="L28" s="37"/>
    </row>
    <row r="29" spans="2:12" s="1" customFormat="1" ht="6.95" customHeight="1">
      <c r="B29" s="37"/>
      <c r="D29" s="63"/>
      <c r="E29" s="63"/>
      <c r="F29" s="63"/>
      <c r="G29" s="63"/>
      <c r="H29" s="63"/>
      <c r="I29" s="135"/>
      <c r="J29" s="63"/>
      <c r="K29" s="63"/>
      <c r="L29" s="37"/>
    </row>
    <row r="30" spans="2:12" s="1" customFormat="1" ht="14.45" customHeight="1">
      <c r="B30" s="37"/>
      <c r="D30" s="106" t="s">
        <v>140</v>
      </c>
      <c r="I30" s="130"/>
      <c r="J30" s="136">
        <f>J96</f>
        <v>0</v>
      </c>
      <c r="L30" s="37"/>
    </row>
    <row r="31" spans="2:12" s="1" customFormat="1" ht="14.45" customHeight="1">
      <c r="B31" s="37"/>
      <c r="D31" s="137" t="s">
        <v>131</v>
      </c>
      <c r="I31" s="130"/>
      <c r="J31" s="136">
        <f>J107</f>
        <v>0</v>
      </c>
      <c r="L31" s="37"/>
    </row>
    <row r="32" spans="2:12" s="1" customFormat="1" ht="25.35" customHeight="1">
      <c r="B32" s="37"/>
      <c r="D32" s="138" t="s">
        <v>35</v>
      </c>
      <c r="I32" s="130"/>
      <c r="J32" s="139">
        <f>ROUND(J30+J31,2)</f>
        <v>0</v>
      </c>
      <c r="L32" s="37"/>
    </row>
    <row r="33" spans="2:12" s="1" customFormat="1" ht="6.95" customHeight="1">
      <c r="B33" s="37"/>
      <c r="D33" s="63"/>
      <c r="E33" s="63"/>
      <c r="F33" s="63"/>
      <c r="G33" s="63"/>
      <c r="H33" s="63"/>
      <c r="I33" s="135"/>
      <c r="J33" s="63"/>
      <c r="K33" s="63"/>
      <c r="L33" s="37"/>
    </row>
    <row r="34" spans="2:12" s="1" customFormat="1" ht="14.45" customHeight="1">
      <c r="B34" s="37"/>
      <c r="F34" s="140" t="s">
        <v>37</v>
      </c>
      <c r="I34" s="141" t="s">
        <v>36</v>
      </c>
      <c r="J34" s="140" t="s">
        <v>38</v>
      </c>
      <c r="L34" s="37"/>
    </row>
    <row r="35" spans="2:12" s="1" customFormat="1" ht="14.45" customHeight="1">
      <c r="B35" s="37"/>
      <c r="D35" s="142" t="s">
        <v>39</v>
      </c>
      <c r="E35" s="129" t="s">
        <v>40</v>
      </c>
      <c r="F35" s="143">
        <f>ROUND((SUM(BE107:BE114)+SUM(BE134:BE600)),2)</f>
        <v>0</v>
      </c>
      <c r="I35" s="144">
        <v>0.21</v>
      </c>
      <c r="J35" s="143">
        <f>ROUND(((SUM(BE107:BE114)+SUM(BE134:BE600))*I35),2)</f>
        <v>0</v>
      </c>
      <c r="L35" s="37"/>
    </row>
    <row r="36" spans="2:12" s="1" customFormat="1" ht="14.45" customHeight="1">
      <c r="B36" s="37"/>
      <c r="E36" s="129" t="s">
        <v>41</v>
      </c>
      <c r="F36" s="143">
        <f>ROUND((SUM(BF107:BF114)+SUM(BF134:BF600)),2)</f>
        <v>0</v>
      </c>
      <c r="I36" s="144">
        <v>0.15</v>
      </c>
      <c r="J36" s="143">
        <f>ROUND(((SUM(BF107:BF114)+SUM(BF134:BF600))*I36),2)</f>
        <v>0</v>
      </c>
      <c r="L36" s="37"/>
    </row>
    <row r="37" spans="2:12" s="1" customFormat="1" ht="14.45" customHeight="1" hidden="1">
      <c r="B37" s="37"/>
      <c r="E37" s="129" t="s">
        <v>42</v>
      </c>
      <c r="F37" s="143">
        <f>ROUND((SUM(BG107:BG114)+SUM(BG134:BG600)),2)</f>
        <v>0</v>
      </c>
      <c r="I37" s="144">
        <v>0.21</v>
      </c>
      <c r="J37" s="143">
        <f>0</f>
        <v>0</v>
      </c>
      <c r="L37" s="37"/>
    </row>
    <row r="38" spans="2:12" s="1" customFormat="1" ht="14.45" customHeight="1" hidden="1">
      <c r="B38" s="37"/>
      <c r="E38" s="129" t="s">
        <v>43</v>
      </c>
      <c r="F38" s="143">
        <f>ROUND((SUM(BH107:BH114)+SUM(BH134:BH600)),2)</f>
        <v>0</v>
      </c>
      <c r="I38" s="144">
        <v>0.15</v>
      </c>
      <c r="J38" s="143">
        <f>0</f>
        <v>0</v>
      </c>
      <c r="L38" s="37"/>
    </row>
    <row r="39" spans="2:12" s="1" customFormat="1" ht="14.45" customHeight="1" hidden="1">
      <c r="B39" s="37"/>
      <c r="E39" s="129" t="s">
        <v>44</v>
      </c>
      <c r="F39" s="143">
        <f>ROUND((SUM(BI107:BI114)+SUM(BI134:BI600)),2)</f>
        <v>0</v>
      </c>
      <c r="I39" s="144">
        <v>0</v>
      </c>
      <c r="J39" s="143">
        <f>0</f>
        <v>0</v>
      </c>
      <c r="L39" s="37"/>
    </row>
    <row r="40" spans="2:12" s="1" customFormat="1" ht="6.95" customHeight="1">
      <c r="B40" s="37"/>
      <c r="I40" s="130"/>
      <c r="L40" s="37"/>
    </row>
    <row r="41" spans="2:12" s="1" customFormat="1" ht="25.35" customHeight="1">
      <c r="B41" s="37"/>
      <c r="C41" s="145"/>
      <c r="D41" s="146" t="s">
        <v>45</v>
      </c>
      <c r="E41" s="147"/>
      <c r="F41" s="147"/>
      <c r="G41" s="148" t="s">
        <v>46</v>
      </c>
      <c r="H41" s="149" t="s">
        <v>47</v>
      </c>
      <c r="I41" s="150"/>
      <c r="J41" s="151">
        <f>SUM(J32:J39)</f>
        <v>0</v>
      </c>
      <c r="K41" s="152"/>
      <c r="L41" s="37"/>
    </row>
    <row r="42" spans="2:12" s="1" customFormat="1" ht="14.45" customHeight="1">
      <c r="B42" s="37"/>
      <c r="I42" s="130"/>
      <c r="L42" s="37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s="1" customFormat="1" ht="12" customHeight="1">
      <c r="B86" s="35"/>
      <c r="C86" s="29" t="s">
        <v>138</v>
      </c>
      <c r="D86" s="36"/>
      <c r="E86" s="36"/>
      <c r="F86" s="36"/>
      <c r="G86" s="36"/>
      <c r="H86" s="36"/>
      <c r="I86" s="130"/>
      <c r="J86" s="36"/>
      <c r="K86" s="36"/>
      <c r="L86" s="37"/>
    </row>
    <row r="87" spans="2:12" s="1" customFormat="1" ht="16.5" customHeight="1">
      <c r="B87" s="35"/>
      <c r="C87" s="36"/>
      <c r="D87" s="36"/>
      <c r="E87" s="314" t="str">
        <f>E9</f>
        <v>SO501 - Přeložka STL plynovodu</v>
      </c>
      <c r="F87" s="355"/>
      <c r="G87" s="355"/>
      <c r="H87" s="355"/>
      <c r="I87" s="130"/>
      <c r="J87" s="36"/>
      <c r="K87" s="36"/>
      <c r="L87" s="37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2" customHeight="1"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31" t="s">
        <v>22</v>
      </c>
      <c r="J89" s="62" t="str">
        <f>IF(J12="","",J12)</f>
        <v>26. 2. 2020</v>
      </c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5.2" customHeight="1"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31" t="s">
        <v>29</v>
      </c>
      <c r="J91" s="32" t="str">
        <f>E21</f>
        <v xml:space="preserve"> </v>
      </c>
      <c r="K91" s="36"/>
      <c r="L91" s="37"/>
    </row>
    <row r="92" spans="2:12" s="1" customFormat="1" ht="15.2" customHeight="1"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31" t="s">
        <v>31</v>
      </c>
      <c r="J92" s="32" t="str">
        <f>E24</f>
        <v xml:space="preserve"> </v>
      </c>
      <c r="K92" s="36"/>
      <c r="L92" s="37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37"/>
    </row>
    <row r="94" spans="2:12" s="1" customFormat="1" ht="29.25" customHeight="1">
      <c r="B94" s="35"/>
      <c r="C94" s="167" t="s">
        <v>142</v>
      </c>
      <c r="D94" s="121"/>
      <c r="E94" s="121"/>
      <c r="F94" s="121"/>
      <c r="G94" s="121"/>
      <c r="H94" s="121"/>
      <c r="I94" s="168"/>
      <c r="J94" s="169" t="s">
        <v>143</v>
      </c>
      <c r="K94" s="121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47" s="1" customFormat="1" ht="22.9" customHeight="1">
      <c r="B96" s="35"/>
      <c r="C96" s="170" t="s">
        <v>144</v>
      </c>
      <c r="D96" s="36"/>
      <c r="E96" s="36"/>
      <c r="F96" s="36"/>
      <c r="G96" s="36"/>
      <c r="H96" s="36"/>
      <c r="I96" s="130"/>
      <c r="J96" s="80">
        <f>J134</f>
        <v>0</v>
      </c>
      <c r="K96" s="36"/>
      <c r="L96" s="37"/>
      <c r="AU96" s="17" t="s">
        <v>145</v>
      </c>
    </row>
    <row r="97" spans="2:12" s="8" customFormat="1" ht="24.95" customHeight="1">
      <c r="B97" s="171"/>
      <c r="C97" s="172"/>
      <c r="D97" s="173" t="s">
        <v>246</v>
      </c>
      <c r="E97" s="174"/>
      <c r="F97" s="174"/>
      <c r="G97" s="174"/>
      <c r="H97" s="174"/>
      <c r="I97" s="175"/>
      <c r="J97" s="176">
        <f>J135</f>
        <v>0</v>
      </c>
      <c r="K97" s="172"/>
      <c r="L97" s="177"/>
    </row>
    <row r="98" spans="2:12" s="12" customFormat="1" ht="19.9" customHeight="1">
      <c r="B98" s="240"/>
      <c r="C98" s="100"/>
      <c r="D98" s="241" t="s">
        <v>247</v>
      </c>
      <c r="E98" s="242"/>
      <c r="F98" s="242"/>
      <c r="G98" s="242"/>
      <c r="H98" s="242"/>
      <c r="I98" s="243"/>
      <c r="J98" s="244">
        <f>J136</f>
        <v>0</v>
      </c>
      <c r="K98" s="100"/>
      <c r="L98" s="245"/>
    </row>
    <row r="99" spans="2:12" s="12" customFormat="1" ht="19.9" customHeight="1">
      <c r="B99" s="240"/>
      <c r="C99" s="100"/>
      <c r="D99" s="241" t="s">
        <v>952</v>
      </c>
      <c r="E99" s="242"/>
      <c r="F99" s="242"/>
      <c r="G99" s="242"/>
      <c r="H99" s="242"/>
      <c r="I99" s="243"/>
      <c r="J99" s="244">
        <f>J371</f>
        <v>0</v>
      </c>
      <c r="K99" s="100"/>
      <c r="L99" s="245"/>
    </row>
    <row r="100" spans="2:12" s="12" customFormat="1" ht="19.9" customHeight="1">
      <c r="B100" s="240"/>
      <c r="C100" s="100"/>
      <c r="D100" s="241" t="s">
        <v>523</v>
      </c>
      <c r="E100" s="242"/>
      <c r="F100" s="242"/>
      <c r="G100" s="242"/>
      <c r="H100" s="242"/>
      <c r="I100" s="243"/>
      <c r="J100" s="244">
        <f>J394</f>
        <v>0</v>
      </c>
      <c r="K100" s="100"/>
      <c r="L100" s="245"/>
    </row>
    <row r="101" spans="2:12" s="12" customFormat="1" ht="19.9" customHeight="1">
      <c r="B101" s="240"/>
      <c r="C101" s="100"/>
      <c r="D101" s="241" t="s">
        <v>524</v>
      </c>
      <c r="E101" s="242"/>
      <c r="F101" s="242"/>
      <c r="G101" s="242"/>
      <c r="H101" s="242"/>
      <c r="I101" s="243"/>
      <c r="J101" s="244">
        <f>J414</f>
        <v>0</v>
      </c>
      <c r="K101" s="100"/>
      <c r="L101" s="245"/>
    </row>
    <row r="102" spans="2:12" s="8" customFormat="1" ht="24.95" customHeight="1">
      <c r="B102" s="171"/>
      <c r="C102" s="172"/>
      <c r="D102" s="173" t="s">
        <v>1250</v>
      </c>
      <c r="E102" s="174"/>
      <c r="F102" s="174"/>
      <c r="G102" s="174"/>
      <c r="H102" s="174"/>
      <c r="I102" s="175"/>
      <c r="J102" s="176">
        <f>J418</f>
        <v>0</v>
      </c>
      <c r="K102" s="172"/>
      <c r="L102" s="177"/>
    </row>
    <row r="103" spans="2:12" s="12" customFormat="1" ht="19.9" customHeight="1">
      <c r="B103" s="240"/>
      <c r="C103" s="100"/>
      <c r="D103" s="241" t="s">
        <v>1472</v>
      </c>
      <c r="E103" s="242"/>
      <c r="F103" s="242"/>
      <c r="G103" s="242"/>
      <c r="H103" s="242"/>
      <c r="I103" s="243"/>
      <c r="J103" s="244">
        <f>J419</f>
        <v>0</v>
      </c>
      <c r="K103" s="100"/>
      <c r="L103" s="245"/>
    </row>
    <row r="104" spans="2:12" s="12" customFormat="1" ht="19.9" customHeight="1">
      <c r="B104" s="240"/>
      <c r="C104" s="100"/>
      <c r="D104" s="241" t="s">
        <v>1252</v>
      </c>
      <c r="E104" s="242"/>
      <c r="F104" s="242"/>
      <c r="G104" s="242"/>
      <c r="H104" s="242"/>
      <c r="I104" s="243"/>
      <c r="J104" s="244">
        <f>J592</f>
        <v>0</v>
      </c>
      <c r="K104" s="100"/>
      <c r="L104" s="245"/>
    </row>
    <row r="105" spans="2:12" s="1" customFormat="1" ht="21.75" customHeight="1">
      <c r="B105" s="35"/>
      <c r="C105" s="36"/>
      <c r="D105" s="36"/>
      <c r="E105" s="36"/>
      <c r="F105" s="36"/>
      <c r="G105" s="36"/>
      <c r="H105" s="36"/>
      <c r="I105" s="130"/>
      <c r="J105" s="36"/>
      <c r="K105" s="36"/>
      <c r="L105" s="37"/>
    </row>
    <row r="106" spans="2:12" s="1" customFormat="1" ht="6.95" customHeight="1">
      <c r="B106" s="35"/>
      <c r="C106" s="36"/>
      <c r="D106" s="36"/>
      <c r="E106" s="36"/>
      <c r="F106" s="36"/>
      <c r="G106" s="36"/>
      <c r="H106" s="36"/>
      <c r="I106" s="130"/>
      <c r="J106" s="36"/>
      <c r="K106" s="36"/>
      <c r="L106" s="37"/>
    </row>
    <row r="107" spans="2:14" s="1" customFormat="1" ht="29.25" customHeight="1">
      <c r="B107" s="35"/>
      <c r="C107" s="170" t="s">
        <v>147</v>
      </c>
      <c r="D107" s="36"/>
      <c r="E107" s="36"/>
      <c r="F107" s="36"/>
      <c r="G107" s="36"/>
      <c r="H107" s="36"/>
      <c r="I107" s="130"/>
      <c r="J107" s="178">
        <f>ROUND(J108+J109+J110+J111+J112+J113,2)</f>
        <v>0</v>
      </c>
      <c r="K107" s="36"/>
      <c r="L107" s="37"/>
      <c r="N107" s="179" t="s">
        <v>39</v>
      </c>
    </row>
    <row r="108" spans="2:65" s="1" customFormat="1" ht="18" customHeight="1">
      <c r="B108" s="35"/>
      <c r="C108" s="36"/>
      <c r="D108" s="333" t="s">
        <v>148</v>
      </c>
      <c r="E108" s="332"/>
      <c r="F108" s="332"/>
      <c r="G108" s="36"/>
      <c r="H108" s="36"/>
      <c r="I108" s="130"/>
      <c r="J108" s="113">
        <v>0</v>
      </c>
      <c r="K108" s="36"/>
      <c r="L108" s="180"/>
      <c r="M108" s="130"/>
      <c r="N108" s="181" t="s">
        <v>40</v>
      </c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82" t="s">
        <v>149</v>
      </c>
      <c r="AZ108" s="130"/>
      <c r="BA108" s="130"/>
      <c r="BB108" s="130"/>
      <c r="BC108" s="130"/>
      <c r="BD108" s="130"/>
      <c r="BE108" s="183">
        <f aca="true" t="shared" si="0" ref="BE108:BE113">IF(N108="základní",J108,0)</f>
        <v>0</v>
      </c>
      <c r="BF108" s="183">
        <f aca="true" t="shared" si="1" ref="BF108:BF113">IF(N108="snížená",J108,0)</f>
        <v>0</v>
      </c>
      <c r="BG108" s="183">
        <f aca="true" t="shared" si="2" ref="BG108:BG113">IF(N108="zákl. přenesená",J108,0)</f>
        <v>0</v>
      </c>
      <c r="BH108" s="183">
        <f aca="true" t="shared" si="3" ref="BH108:BH113">IF(N108="sníž. přenesená",J108,0)</f>
        <v>0</v>
      </c>
      <c r="BI108" s="183">
        <f aca="true" t="shared" si="4" ref="BI108:BI113">IF(N108="nulová",J108,0)</f>
        <v>0</v>
      </c>
      <c r="BJ108" s="182" t="s">
        <v>83</v>
      </c>
      <c r="BK108" s="130"/>
      <c r="BL108" s="130"/>
      <c r="BM108" s="130"/>
    </row>
    <row r="109" spans="2:65" s="1" customFormat="1" ht="18" customHeight="1">
      <c r="B109" s="35"/>
      <c r="C109" s="36"/>
      <c r="D109" s="333" t="s">
        <v>150</v>
      </c>
      <c r="E109" s="332"/>
      <c r="F109" s="332"/>
      <c r="G109" s="36"/>
      <c r="H109" s="36"/>
      <c r="I109" s="130"/>
      <c r="J109" s="113">
        <v>0</v>
      </c>
      <c r="K109" s="36"/>
      <c r="L109" s="180"/>
      <c r="M109" s="130"/>
      <c r="N109" s="181" t="s">
        <v>40</v>
      </c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82" t="s">
        <v>149</v>
      </c>
      <c r="AZ109" s="130"/>
      <c r="BA109" s="130"/>
      <c r="BB109" s="130"/>
      <c r="BC109" s="130"/>
      <c r="BD109" s="13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83</v>
      </c>
      <c r="BK109" s="130"/>
      <c r="BL109" s="130"/>
      <c r="BM109" s="130"/>
    </row>
    <row r="110" spans="2:65" s="1" customFormat="1" ht="18" customHeight="1">
      <c r="B110" s="35"/>
      <c r="C110" s="36"/>
      <c r="D110" s="333" t="s">
        <v>151</v>
      </c>
      <c r="E110" s="332"/>
      <c r="F110" s="332"/>
      <c r="G110" s="36"/>
      <c r="H110" s="36"/>
      <c r="I110" s="130"/>
      <c r="J110" s="113">
        <v>0</v>
      </c>
      <c r="K110" s="36"/>
      <c r="L110" s="180"/>
      <c r="M110" s="130"/>
      <c r="N110" s="181" t="s">
        <v>40</v>
      </c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82" t="s">
        <v>149</v>
      </c>
      <c r="AZ110" s="130"/>
      <c r="BA110" s="130"/>
      <c r="BB110" s="130"/>
      <c r="BC110" s="130"/>
      <c r="BD110" s="13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83</v>
      </c>
      <c r="BK110" s="130"/>
      <c r="BL110" s="130"/>
      <c r="BM110" s="130"/>
    </row>
    <row r="111" spans="2:65" s="1" customFormat="1" ht="18" customHeight="1">
      <c r="B111" s="35"/>
      <c r="C111" s="36"/>
      <c r="D111" s="333" t="s">
        <v>152</v>
      </c>
      <c r="E111" s="332"/>
      <c r="F111" s="332"/>
      <c r="G111" s="36"/>
      <c r="H111" s="36"/>
      <c r="I111" s="130"/>
      <c r="J111" s="113">
        <v>0</v>
      </c>
      <c r="K111" s="36"/>
      <c r="L111" s="180"/>
      <c r="M111" s="130"/>
      <c r="N111" s="181" t="s">
        <v>40</v>
      </c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82" t="s">
        <v>149</v>
      </c>
      <c r="AZ111" s="130"/>
      <c r="BA111" s="130"/>
      <c r="BB111" s="130"/>
      <c r="BC111" s="130"/>
      <c r="BD111" s="13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83</v>
      </c>
      <c r="BK111" s="130"/>
      <c r="BL111" s="130"/>
      <c r="BM111" s="130"/>
    </row>
    <row r="112" spans="2:65" s="1" customFormat="1" ht="18" customHeight="1">
      <c r="B112" s="35"/>
      <c r="C112" s="36"/>
      <c r="D112" s="333" t="s">
        <v>153</v>
      </c>
      <c r="E112" s="332"/>
      <c r="F112" s="332"/>
      <c r="G112" s="36"/>
      <c r="H112" s="36"/>
      <c r="I112" s="130"/>
      <c r="J112" s="113">
        <v>0</v>
      </c>
      <c r="K112" s="36"/>
      <c r="L112" s="180"/>
      <c r="M112" s="130"/>
      <c r="N112" s="181" t="s">
        <v>40</v>
      </c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82" t="s">
        <v>149</v>
      </c>
      <c r="AZ112" s="130"/>
      <c r="BA112" s="130"/>
      <c r="BB112" s="130"/>
      <c r="BC112" s="130"/>
      <c r="BD112" s="13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83</v>
      </c>
      <c r="BK112" s="130"/>
      <c r="BL112" s="130"/>
      <c r="BM112" s="130"/>
    </row>
    <row r="113" spans="2:65" s="1" customFormat="1" ht="18" customHeight="1">
      <c r="B113" s="35"/>
      <c r="C113" s="36"/>
      <c r="D113" s="112" t="s">
        <v>154</v>
      </c>
      <c r="E113" s="36"/>
      <c r="F113" s="36"/>
      <c r="G113" s="36"/>
      <c r="H113" s="36"/>
      <c r="I113" s="130"/>
      <c r="J113" s="113">
        <f>ROUND(J30*T113,2)</f>
        <v>0</v>
      </c>
      <c r="K113" s="36"/>
      <c r="L113" s="180"/>
      <c r="M113" s="130"/>
      <c r="N113" s="181" t="s">
        <v>40</v>
      </c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82" t="s">
        <v>155</v>
      </c>
      <c r="AZ113" s="130"/>
      <c r="BA113" s="130"/>
      <c r="BB113" s="130"/>
      <c r="BC113" s="130"/>
      <c r="BD113" s="13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83</v>
      </c>
      <c r="BK113" s="130"/>
      <c r="BL113" s="130"/>
      <c r="BM113" s="130"/>
    </row>
    <row r="114" spans="2:12" s="1" customFormat="1" ht="11.25">
      <c r="B114" s="35"/>
      <c r="C114" s="36"/>
      <c r="D114" s="36"/>
      <c r="E114" s="36"/>
      <c r="F114" s="36"/>
      <c r="G114" s="36"/>
      <c r="H114" s="36"/>
      <c r="I114" s="130"/>
      <c r="J114" s="36"/>
      <c r="K114" s="36"/>
      <c r="L114" s="37"/>
    </row>
    <row r="115" spans="2:12" s="1" customFormat="1" ht="29.25" customHeight="1">
      <c r="B115" s="35"/>
      <c r="C115" s="120" t="s">
        <v>136</v>
      </c>
      <c r="D115" s="121"/>
      <c r="E115" s="121"/>
      <c r="F115" s="121"/>
      <c r="G115" s="121"/>
      <c r="H115" s="121"/>
      <c r="I115" s="168"/>
      <c r="J115" s="122">
        <f>ROUND(J96+J107,2)</f>
        <v>0</v>
      </c>
      <c r="K115" s="121"/>
      <c r="L115" s="37"/>
    </row>
    <row r="116" spans="2:12" s="1" customFormat="1" ht="6.95" customHeight="1">
      <c r="B116" s="50"/>
      <c r="C116" s="51"/>
      <c r="D116" s="51"/>
      <c r="E116" s="51"/>
      <c r="F116" s="51"/>
      <c r="G116" s="51"/>
      <c r="H116" s="51"/>
      <c r="I116" s="163"/>
      <c r="J116" s="51"/>
      <c r="K116" s="51"/>
      <c r="L116" s="37"/>
    </row>
    <row r="120" spans="2:12" s="1" customFormat="1" ht="6.95" customHeight="1">
      <c r="B120" s="52"/>
      <c r="C120" s="53"/>
      <c r="D120" s="53"/>
      <c r="E120" s="53"/>
      <c r="F120" s="53"/>
      <c r="G120" s="53"/>
      <c r="H120" s="53"/>
      <c r="I120" s="166"/>
      <c r="J120" s="53"/>
      <c r="K120" s="53"/>
      <c r="L120" s="37"/>
    </row>
    <row r="121" spans="2:12" s="1" customFormat="1" ht="24.95" customHeight="1">
      <c r="B121" s="35"/>
      <c r="C121" s="23" t="s">
        <v>156</v>
      </c>
      <c r="D121" s="36"/>
      <c r="E121" s="36"/>
      <c r="F121" s="36"/>
      <c r="G121" s="36"/>
      <c r="H121" s="36"/>
      <c r="I121" s="130"/>
      <c r="J121" s="36"/>
      <c r="K121" s="36"/>
      <c r="L121" s="37"/>
    </row>
    <row r="122" spans="2:12" s="1" customFormat="1" ht="6.95" customHeight="1">
      <c r="B122" s="35"/>
      <c r="C122" s="36"/>
      <c r="D122" s="36"/>
      <c r="E122" s="36"/>
      <c r="F122" s="36"/>
      <c r="G122" s="36"/>
      <c r="H122" s="36"/>
      <c r="I122" s="130"/>
      <c r="J122" s="36"/>
      <c r="K122" s="36"/>
      <c r="L122" s="37"/>
    </row>
    <row r="123" spans="2:12" s="1" customFormat="1" ht="12" customHeight="1">
      <c r="B123" s="35"/>
      <c r="C123" s="29" t="s">
        <v>16</v>
      </c>
      <c r="D123" s="36"/>
      <c r="E123" s="36"/>
      <c r="F123" s="36"/>
      <c r="G123" s="36"/>
      <c r="H123" s="36"/>
      <c r="I123" s="130"/>
      <c r="J123" s="36"/>
      <c r="K123" s="36"/>
      <c r="L123" s="37"/>
    </row>
    <row r="124" spans="2:12" s="1" customFormat="1" ht="16.5" customHeight="1">
      <c r="B124" s="35"/>
      <c r="C124" s="36"/>
      <c r="D124" s="36"/>
      <c r="E124" s="353" t="str">
        <f>E7</f>
        <v>Propojení Krnovská - Žižkova</v>
      </c>
      <c r="F124" s="354"/>
      <c r="G124" s="354"/>
      <c r="H124" s="354"/>
      <c r="I124" s="130"/>
      <c r="J124" s="36"/>
      <c r="K124" s="36"/>
      <c r="L124" s="37"/>
    </row>
    <row r="125" spans="2:12" s="1" customFormat="1" ht="12" customHeight="1">
      <c r="B125" s="35"/>
      <c r="C125" s="29" t="s">
        <v>138</v>
      </c>
      <c r="D125" s="36"/>
      <c r="E125" s="36"/>
      <c r="F125" s="36"/>
      <c r="G125" s="36"/>
      <c r="H125" s="36"/>
      <c r="I125" s="130"/>
      <c r="J125" s="36"/>
      <c r="K125" s="36"/>
      <c r="L125" s="37"/>
    </row>
    <row r="126" spans="2:12" s="1" customFormat="1" ht="16.5" customHeight="1">
      <c r="B126" s="35"/>
      <c r="C126" s="36"/>
      <c r="D126" s="36"/>
      <c r="E126" s="314" t="str">
        <f>E9</f>
        <v>SO501 - Přeložka STL plynovodu</v>
      </c>
      <c r="F126" s="355"/>
      <c r="G126" s="355"/>
      <c r="H126" s="355"/>
      <c r="I126" s="130"/>
      <c r="J126" s="36"/>
      <c r="K126" s="36"/>
      <c r="L126" s="37"/>
    </row>
    <row r="127" spans="2:12" s="1" customFormat="1" ht="6.95" customHeight="1">
      <c r="B127" s="35"/>
      <c r="C127" s="36"/>
      <c r="D127" s="36"/>
      <c r="E127" s="36"/>
      <c r="F127" s="36"/>
      <c r="G127" s="36"/>
      <c r="H127" s="36"/>
      <c r="I127" s="130"/>
      <c r="J127" s="36"/>
      <c r="K127" s="36"/>
      <c r="L127" s="37"/>
    </row>
    <row r="128" spans="2:12" s="1" customFormat="1" ht="12" customHeight="1">
      <c r="B128" s="35"/>
      <c r="C128" s="29" t="s">
        <v>20</v>
      </c>
      <c r="D128" s="36"/>
      <c r="E128" s="36"/>
      <c r="F128" s="27" t="str">
        <f>F12</f>
        <v xml:space="preserve"> </v>
      </c>
      <c r="G128" s="36"/>
      <c r="H128" s="36"/>
      <c r="I128" s="131" t="s">
        <v>22</v>
      </c>
      <c r="J128" s="62" t="str">
        <f>IF(J12="","",J12)</f>
        <v>26. 2. 2020</v>
      </c>
      <c r="K128" s="36"/>
      <c r="L128" s="37"/>
    </row>
    <row r="129" spans="2:12" s="1" customFormat="1" ht="6.95" customHeight="1">
      <c r="B129" s="35"/>
      <c r="C129" s="36"/>
      <c r="D129" s="36"/>
      <c r="E129" s="36"/>
      <c r="F129" s="36"/>
      <c r="G129" s="36"/>
      <c r="H129" s="36"/>
      <c r="I129" s="130"/>
      <c r="J129" s="36"/>
      <c r="K129" s="36"/>
      <c r="L129" s="37"/>
    </row>
    <row r="130" spans="2:12" s="1" customFormat="1" ht="15.2" customHeight="1">
      <c r="B130" s="35"/>
      <c r="C130" s="29" t="s">
        <v>24</v>
      </c>
      <c r="D130" s="36"/>
      <c r="E130" s="36"/>
      <c r="F130" s="27" t="str">
        <f>E15</f>
        <v xml:space="preserve"> </v>
      </c>
      <c r="G130" s="36"/>
      <c r="H130" s="36"/>
      <c r="I130" s="131" t="s">
        <v>29</v>
      </c>
      <c r="J130" s="32" t="str">
        <f>E21</f>
        <v xml:space="preserve"> </v>
      </c>
      <c r="K130" s="36"/>
      <c r="L130" s="37"/>
    </row>
    <row r="131" spans="2:12" s="1" customFormat="1" ht="15.2" customHeight="1">
      <c r="B131" s="35"/>
      <c r="C131" s="29" t="s">
        <v>27</v>
      </c>
      <c r="D131" s="36"/>
      <c r="E131" s="36"/>
      <c r="F131" s="27" t="str">
        <f>IF(E18="","",E18)</f>
        <v>Vyplň údaj</v>
      </c>
      <c r="G131" s="36"/>
      <c r="H131" s="36"/>
      <c r="I131" s="131" t="s">
        <v>31</v>
      </c>
      <c r="J131" s="32" t="str">
        <f>E24</f>
        <v xml:space="preserve"> </v>
      </c>
      <c r="K131" s="36"/>
      <c r="L131" s="37"/>
    </row>
    <row r="132" spans="2:12" s="1" customFormat="1" ht="10.35" customHeight="1">
      <c r="B132" s="35"/>
      <c r="C132" s="36"/>
      <c r="D132" s="36"/>
      <c r="E132" s="36"/>
      <c r="F132" s="36"/>
      <c r="G132" s="36"/>
      <c r="H132" s="36"/>
      <c r="I132" s="130"/>
      <c r="J132" s="36"/>
      <c r="K132" s="36"/>
      <c r="L132" s="37"/>
    </row>
    <row r="133" spans="2:20" s="9" customFormat="1" ht="29.25" customHeight="1">
      <c r="B133" s="184"/>
      <c r="C133" s="185" t="s">
        <v>157</v>
      </c>
      <c r="D133" s="186" t="s">
        <v>60</v>
      </c>
      <c r="E133" s="186" t="s">
        <v>56</v>
      </c>
      <c r="F133" s="186" t="s">
        <v>57</v>
      </c>
      <c r="G133" s="186" t="s">
        <v>158</v>
      </c>
      <c r="H133" s="186" t="s">
        <v>159</v>
      </c>
      <c r="I133" s="187" t="s">
        <v>160</v>
      </c>
      <c r="J133" s="188" t="s">
        <v>143</v>
      </c>
      <c r="K133" s="189" t="s">
        <v>161</v>
      </c>
      <c r="L133" s="190"/>
      <c r="M133" s="71" t="s">
        <v>1</v>
      </c>
      <c r="N133" s="72" t="s">
        <v>39</v>
      </c>
      <c r="O133" s="72" t="s">
        <v>162</v>
      </c>
      <c r="P133" s="72" t="s">
        <v>163</v>
      </c>
      <c r="Q133" s="72" t="s">
        <v>164</v>
      </c>
      <c r="R133" s="72" t="s">
        <v>165</v>
      </c>
      <c r="S133" s="72" t="s">
        <v>166</v>
      </c>
      <c r="T133" s="73" t="s">
        <v>167</v>
      </c>
    </row>
    <row r="134" spans="2:63" s="1" customFormat="1" ht="22.9" customHeight="1">
      <c r="B134" s="35"/>
      <c r="C134" s="78" t="s">
        <v>168</v>
      </c>
      <c r="D134" s="36"/>
      <c r="E134" s="36"/>
      <c r="F134" s="36"/>
      <c r="G134" s="36"/>
      <c r="H134" s="36"/>
      <c r="I134" s="130"/>
      <c r="J134" s="191">
        <f>BK134</f>
        <v>0</v>
      </c>
      <c r="K134" s="36"/>
      <c r="L134" s="37"/>
      <c r="M134" s="74"/>
      <c r="N134" s="75"/>
      <c r="O134" s="75"/>
      <c r="P134" s="192">
        <f>P135+P418</f>
        <v>0</v>
      </c>
      <c r="Q134" s="75"/>
      <c r="R134" s="192">
        <f>R135+R418</f>
        <v>90.43742624</v>
      </c>
      <c r="S134" s="75"/>
      <c r="T134" s="193">
        <f>T135+T418</f>
        <v>0</v>
      </c>
      <c r="AT134" s="17" t="s">
        <v>74</v>
      </c>
      <c r="AU134" s="17" t="s">
        <v>145</v>
      </c>
      <c r="BK134" s="194">
        <f>BK135+BK418</f>
        <v>0</v>
      </c>
    </row>
    <row r="135" spans="2:63" s="10" customFormat="1" ht="25.9" customHeight="1">
      <c r="B135" s="195"/>
      <c r="C135" s="196"/>
      <c r="D135" s="197" t="s">
        <v>74</v>
      </c>
      <c r="E135" s="198" t="s">
        <v>250</v>
      </c>
      <c r="F135" s="198" t="s">
        <v>251</v>
      </c>
      <c r="G135" s="196"/>
      <c r="H135" s="196"/>
      <c r="I135" s="199"/>
      <c r="J135" s="200">
        <f>BK135</f>
        <v>0</v>
      </c>
      <c r="K135" s="196"/>
      <c r="L135" s="201"/>
      <c r="M135" s="202"/>
      <c r="N135" s="203"/>
      <c r="O135" s="203"/>
      <c r="P135" s="204">
        <f>P136+P371+P394+P414</f>
        <v>0</v>
      </c>
      <c r="Q135" s="203"/>
      <c r="R135" s="204">
        <f>R136+R371+R394+R414</f>
        <v>90.33491824</v>
      </c>
      <c r="S135" s="203"/>
      <c r="T135" s="205">
        <f>T136+T371+T394+T414</f>
        <v>0</v>
      </c>
      <c r="AR135" s="206" t="s">
        <v>83</v>
      </c>
      <c r="AT135" s="207" t="s">
        <v>74</v>
      </c>
      <c r="AU135" s="207" t="s">
        <v>75</v>
      </c>
      <c r="AY135" s="206" t="s">
        <v>171</v>
      </c>
      <c r="BK135" s="208">
        <f>BK136+BK371+BK394+BK414</f>
        <v>0</v>
      </c>
    </row>
    <row r="136" spans="2:63" s="10" customFormat="1" ht="22.9" customHeight="1">
      <c r="B136" s="195"/>
      <c r="C136" s="196"/>
      <c r="D136" s="197" t="s">
        <v>74</v>
      </c>
      <c r="E136" s="246" t="s">
        <v>83</v>
      </c>
      <c r="F136" s="246" t="s">
        <v>252</v>
      </c>
      <c r="G136" s="196"/>
      <c r="H136" s="196"/>
      <c r="I136" s="199"/>
      <c r="J136" s="247">
        <f>BK136</f>
        <v>0</v>
      </c>
      <c r="K136" s="196"/>
      <c r="L136" s="201"/>
      <c r="M136" s="202"/>
      <c r="N136" s="203"/>
      <c r="O136" s="203"/>
      <c r="P136" s="204">
        <f>SUM(P137:P370)</f>
        <v>0</v>
      </c>
      <c r="Q136" s="203"/>
      <c r="R136" s="204">
        <f>SUM(R137:R370)</f>
        <v>74.99523816</v>
      </c>
      <c r="S136" s="203"/>
      <c r="T136" s="205">
        <f>SUM(T137:T370)</f>
        <v>0</v>
      </c>
      <c r="AR136" s="206" t="s">
        <v>83</v>
      </c>
      <c r="AT136" s="207" t="s">
        <v>74</v>
      </c>
      <c r="AU136" s="207" t="s">
        <v>83</v>
      </c>
      <c r="AY136" s="206" t="s">
        <v>171</v>
      </c>
      <c r="BK136" s="208">
        <f>SUM(BK137:BK370)</f>
        <v>0</v>
      </c>
    </row>
    <row r="137" spans="2:65" s="1" customFormat="1" ht="16.5" customHeight="1">
      <c r="B137" s="35"/>
      <c r="C137" s="209" t="s">
        <v>83</v>
      </c>
      <c r="D137" s="209" t="s">
        <v>172</v>
      </c>
      <c r="E137" s="210" t="s">
        <v>1473</v>
      </c>
      <c r="F137" s="211" t="s">
        <v>1474</v>
      </c>
      <c r="G137" s="212" t="s">
        <v>302</v>
      </c>
      <c r="H137" s="213">
        <v>2.387</v>
      </c>
      <c r="I137" s="214"/>
      <c r="J137" s="215">
        <f>ROUND(I137*H137,2)</f>
        <v>0</v>
      </c>
      <c r="K137" s="211" t="s">
        <v>256</v>
      </c>
      <c r="L137" s="37"/>
      <c r="M137" s="216" t="s">
        <v>1</v>
      </c>
      <c r="N137" s="217" t="s">
        <v>40</v>
      </c>
      <c r="O137" s="67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220" t="s">
        <v>189</v>
      </c>
      <c r="AT137" s="220" t="s">
        <v>172</v>
      </c>
      <c r="AU137" s="220" t="s">
        <v>85</v>
      </c>
      <c r="AY137" s="17" t="s">
        <v>171</v>
      </c>
      <c r="BE137" s="116">
        <f>IF(N137="základní",J137,0)</f>
        <v>0</v>
      </c>
      <c r="BF137" s="116">
        <f>IF(N137="snížená",J137,0)</f>
        <v>0</v>
      </c>
      <c r="BG137" s="116">
        <f>IF(N137="zákl. přenesená",J137,0)</f>
        <v>0</v>
      </c>
      <c r="BH137" s="116">
        <f>IF(N137="sníž. přenesená",J137,0)</f>
        <v>0</v>
      </c>
      <c r="BI137" s="116">
        <f>IF(N137="nulová",J137,0)</f>
        <v>0</v>
      </c>
      <c r="BJ137" s="17" t="s">
        <v>83</v>
      </c>
      <c r="BK137" s="116">
        <f>ROUND(I137*H137,2)</f>
        <v>0</v>
      </c>
      <c r="BL137" s="17" t="s">
        <v>189</v>
      </c>
      <c r="BM137" s="220" t="s">
        <v>85</v>
      </c>
    </row>
    <row r="138" spans="2:47" s="1" customFormat="1" ht="29.25">
      <c r="B138" s="35"/>
      <c r="C138" s="36"/>
      <c r="D138" s="221" t="s">
        <v>207</v>
      </c>
      <c r="E138" s="36"/>
      <c r="F138" s="235" t="s">
        <v>1475</v>
      </c>
      <c r="G138" s="36"/>
      <c r="H138" s="36"/>
      <c r="I138" s="130"/>
      <c r="J138" s="36"/>
      <c r="K138" s="36"/>
      <c r="L138" s="37"/>
      <c r="M138" s="223"/>
      <c r="N138" s="67"/>
      <c r="O138" s="67"/>
      <c r="P138" s="67"/>
      <c r="Q138" s="67"/>
      <c r="R138" s="67"/>
      <c r="S138" s="67"/>
      <c r="T138" s="68"/>
      <c r="AT138" s="17" t="s">
        <v>207</v>
      </c>
      <c r="AU138" s="17" t="s">
        <v>85</v>
      </c>
    </row>
    <row r="139" spans="2:51" s="14" customFormat="1" ht="11.25">
      <c r="B139" s="275"/>
      <c r="C139" s="276"/>
      <c r="D139" s="221" t="s">
        <v>197</v>
      </c>
      <c r="E139" s="277" t="s">
        <v>1</v>
      </c>
      <c r="F139" s="278" t="s">
        <v>1476</v>
      </c>
      <c r="G139" s="276"/>
      <c r="H139" s="277" t="s">
        <v>1</v>
      </c>
      <c r="I139" s="279"/>
      <c r="J139" s="276"/>
      <c r="K139" s="276"/>
      <c r="L139" s="280"/>
      <c r="M139" s="281"/>
      <c r="N139" s="282"/>
      <c r="O139" s="282"/>
      <c r="P139" s="282"/>
      <c r="Q139" s="282"/>
      <c r="R139" s="282"/>
      <c r="S139" s="282"/>
      <c r="T139" s="283"/>
      <c r="AT139" s="284" t="s">
        <v>197</v>
      </c>
      <c r="AU139" s="284" t="s">
        <v>85</v>
      </c>
      <c r="AV139" s="14" t="s">
        <v>83</v>
      </c>
      <c r="AW139" s="14" t="s">
        <v>30</v>
      </c>
      <c r="AX139" s="14" t="s">
        <v>75</v>
      </c>
      <c r="AY139" s="284" t="s">
        <v>171</v>
      </c>
    </row>
    <row r="140" spans="2:51" s="11" customFormat="1" ht="11.25">
      <c r="B140" s="224"/>
      <c r="C140" s="225"/>
      <c r="D140" s="221" t="s">
        <v>197</v>
      </c>
      <c r="E140" s="226" t="s">
        <v>1</v>
      </c>
      <c r="F140" s="227" t="s">
        <v>1477</v>
      </c>
      <c r="G140" s="225"/>
      <c r="H140" s="228">
        <v>1.035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197</v>
      </c>
      <c r="AU140" s="234" t="s">
        <v>85</v>
      </c>
      <c r="AV140" s="11" t="s">
        <v>85</v>
      </c>
      <c r="AW140" s="11" t="s">
        <v>30</v>
      </c>
      <c r="AX140" s="11" t="s">
        <v>75</v>
      </c>
      <c r="AY140" s="234" t="s">
        <v>171</v>
      </c>
    </row>
    <row r="141" spans="2:51" s="11" customFormat="1" ht="11.25">
      <c r="B141" s="224"/>
      <c r="C141" s="225"/>
      <c r="D141" s="221" t="s">
        <v>197</v>
      </c>
      <c r="E141" s="226" t="s">
        <v>1</v>
      </c>
      <c r="F141" s="227" t="s">
        <v>1478</v>
      </c>
      <c r="G141" s="225"/>
      <c r="H141" s="228">
        <v>1.352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197</v>
      </c>
      <c r="AU141" s="234" t="s">
        <v>85</v>
      </c>
      <c r="AV141" s="11" t="s">
        <v>85</v>
      </c>
      <c r="AW141" s="11" t="s">
        <v>30</v>
      </c>
      <c r="AX141" s="11" t="s">
        <v>75</v>
      </c>
      <c r="AY141" s="234" t="s">
        <v>171</v>
      </c>
    </row>
    <row r="142" spans="2:51" s="13" customFormat="1" ht="11.25">
      <c r="B142" s="248"/>
      <c r="C142" s="249"/>
      <c r="D142" s="221" t="s">
        <v>197</v>
      </c>
      <c r="E142" s="250" t="s">
        <v>1</v>
      </c>
      <c r="F142" s="251" t="s">
        <v>267</v>
      </c>
      <c r="G142" s="249"/>
      <c r="H142" s="252">
        <v>2.387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197</v>
      </c>
      <c r="AU142" s="258" t="s">
        <v>85</v>
      </c>
      <c r="AV142" s="13" t="s">
        <v>189</v>
      </c>
      <c r="AW142" s="13" t="s">
        <v>30</v>
      </c>
      <c r="AX142" s="13" t="s">
        <v>83</v>
      </c>
      <c r="AY142" s="258" t="s">
        <v>171</v>
      </c>
    </row>
    <row r="143" spans="2:65" s="1" customFormat="1" ht="24" customHeight="1">
      <c r="B143" s="35"/>
      <c r="C143" s="209" t="s">
        <v>85</v>
      </c>
      <c r="D143" s="209" t="s">
        <v>172</v>
      </c>
      <c r="E143" s="210" t="s">
        <v>1479</v>
      </c>
      <c r="F143" s="211" t="s">
        <v>1480</v>
      </c>
      <c r="G143" s="212" t="s">
        <v>302</v>
      </c>
      <c r="H143" s="213">
        <v>13.618</v>
      </c>
      <c r="I143" s="214"/>
      <c r="J143" s="215">
        <f>ROUND(I143*H143,2)</f>
        <v>0</v>
      </c>
      <c r="K143" s="211" t="s">
        <v>256</v>
      </c>
      <c r="L143" s="37"/>
      <c r="M143" s="216" t="s">
        <v>1</v>
      </c>
      <c r="N143" s="217" t="s">
        <v>40</v>
      </c>
      <c r="O143" s="67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220" t="s">
        <v>189</v>
      </c>
      <c r="AT143" s="220" t="s">
        <v>172</v>
      </c>
      <c r="AU143" s="220" t="s">
        <v>85</v>
      </c>
      <c r="AY143" s="17" t="s">
        <v>171</v>
      </c>
      <c r="BE143" s="116">
        <f>IF(N143="základní",J143,0)</f>
        <v>0</v>
      </c>
      <c r="BF143" s="116">
        <f>IF(N143="snížená",J143,0)</f>
        <v>0</v>
      </c>
      <c r="BG143" s="116">
        <f>IF(N143="zákl. přenesená",J143,0)</f>
        <v>0</v>
      </c>
      <c r="BH143" s="116">
        <f>IF(N143="sníž. přenesená",J143,0)</f>
        <v>0</v>
      </c>
      <c r="BI143" s="116">
        <f>IF(N143="nulová",J143,0)</f>
        <v>0</v>
      </c>
      <c r="BJ143" s="17" t="s">
        <v>83</v>
      </c>
      <c r="BK143" s="116">
        <f>ROUND(I143*H143,2)</f>
        <v>0</v>
      </c>
      <c r="BL143" s="17" t="s">
        <v>189</v>
      </c>
      <c r="BM143" s="220" t="s">
        <v>189</v>
      </c>
    </row>
    <row r="144" spans="2:47" s="1" customFormat="1" ht="29.25">
      <c r="B144" s="35"/>
      <c r="C144" s="36"/>
      <c r="D144" s="221" t="s">
        <v>207</v>
      </c>
      <c r="E144" s="36"/>
      <c r="F144" s="235" t="s">
        <v>1481</v>
      </c>
      <c r="G144" s="36"/>
      <c r="H144" s="36"/>
      <c r="I144" s="130"/>
      <c r="J144" s="36"/>
      <c r="K144" s="36"/>
      <c r="L144" s="37"/>
      <c r="M144" s="223"/>
      <c r="N144" s="67"/>
      <c r="O144" s="67"/>
      <c r="P144" s="67"/>
      <c r="Q144" s="67"/>
      <c r="R144" s="67"/>
      <c r="S144" s="67"/>
      <c r="T144" s="68"/>
      <c r="AT144" s="17" t="s">
        <v>207</v>
      </c>
      <c r="AU144" s="17" t="s">
        <v>85</v>
      </c>
    </row>
    <row r="145" spans="2:51" s="14" customFormat="1" ht="11.25">
      <c r="B145" s="275"/>
      <c r="C145" s="276"/>
      <c r="D145" s="221" t="s">
        <v>197</v>
      </c>
      <c r="E145" s="277" t="s">
        <v>1</v>
      </c>
      <c r="F145" s="278" t="s">
        <v>1482</v>
      </c>
      <c r="G145" s="276"/>
      <c r="H145" s="277" t="s">
        <v>1</v>
      </c>
      <c r="I145" s="279"/>
      <c r="J145" s="276"/>
      <c r="K145" s="276"/>
      <c r="L145" s="280"/>
      <c r="M145" s="281"/>
      <c r="N145" s="282"/>
      <c r="O145" s="282"/>
      <c r="P145" s="282"/>
      <c r="Q145" s="282"/>
      <c r="R145" s="282"/>
      <c r="S145" s="282"/>
      <c r="T145" s="283"/>
      <c r="AT145" s="284" t="s">
        <v>197</v>
      </c>
      <c r="AU145" s="284" t="s">
        <v>85</v>
      </c>
      <c r="AV145" s="14" t="s">
        <v>83</v>
      </c>
      <c r="AW145" s="14" t="s">
        <v>30</v>
      </c>
      <c r="AX145" s="14" t="s">
        <v>75</v>
      </c>
      <c r="AY145" s="284" t="s">
        <v>171</v>
      </c>
    </row>
    <row r="146" spans="2:51" s="14" customFormat="1" ht="11.25">
      <c r="B146" s="275"/>
      <c r="C146" s="276"/>
      <c r="D146" s="221" t="s">
        <v>197</v>
      </c>
      <c r="E146" s="277" t="s">
        <v>1</v>
      </c>
      <c r="F146" s="278" t="s">
        <v>1476</v>
      </c>
      <c r="G146" s="276"/>
      <c r="H146" s="277" t="s">
        <v>1</v>
      </c>
      <c r="I146" s="279"/>
      <c r="J146" s="276"/>
      <c r="K146" s="276"/>
      <c r="L146" s="280"/>
      <c r="M146" s="281"/>
      <c r="N146" s="282"/>
      <c r="O146" s="282"/>
      <c r="P146" s="282"/>
      <c r="Q146" s="282"/>
      <c r="R146" s="282"/>
      <c r="S146" s="282"/>
      <c r="T146" s="283"/>
      <c r="AT146" s="284" t="s">
        <v>197</v>
      </c>
      <c r="AU146" s="284" t="s">
        <v>85</v>
      </c>
      <c r="AV146" s="14" t="s">
        <v>83</v>
      </c>
      <c r="AW146" s="14" t="s">
        <v>30</v>
      </c>
      <c r="AX146" s="14" t="s">
        <v>75</v>
      </c>
      <c r="AY146" s="284" t="s">
        <v>171</v>
      </c>
    </row>
    <row r="147" spans="2:51" s="14" customFormat="1" ht="11.25">
      <c r="B147" s="275"/>
      <c r="C147" s="276"/>
      <c r="D147" s="221" t="s">
        <v>197</v>
      </c>
      <c r="E147" s="277" t="s">
        <v>1</v>
      </c>
      <c r="F147" s="278" t="s">
        <v>1483</v>
      </c>
      <c r="G147" s="276"/>
      <c r="H147" s="277" t="s">
        <v>1</v>
      </c>
      <c r="I147" s="279"/>
      <c r="J147" s="276"/>
      <c r="K147" s="276"/>
      <c r="L147" s="280"/>
      <c r="M147" s="281"/>
      <c r="N147" s="282"/>
      <c r="O147" s="282"/>
      <c r="P147" s="282"/>
      <c r="Q147" s="282"/>
      <c r="R147" s="282"/>
      <c r="S147" s="282"/>
      <c r="T147" s="283"/>
      <c r="AT147" s="284" t="s">
        <v>197</v>
      </c>
      <c r="AU147" s="284" t="s">
        <v>85</v>
      </c>
      <c r="AV147" s="14" t="s">
        <v>83</v>
      </c>
      <c r="AW147" s="14" t="s">
        <v>30</v>
      </c>
      <c r="AX147" s="14" t="s">
        <v>75</v>
      </c>
      <c r="AY147" s="284" t="s">
        <v>171</v>
      </c>
    </row>
    <row r="148" spans="2:51" s="14" customFormat="1" ht="11.25">
      <c r="B148" s="275"/>
      <c r="C148" s="276"/>
      <c r="D148" s="221" t="s">
        <v>197</v>
      </c>
      <c r="E148" s="277" t="s">
        <v>1</v>
      </c>
      <c r="F148" s="278" t="s">
        <v>1484</v>
      </c>
      <c r="G148" s="276"/>
      <c r="H148" s="277" t="s">
        <v>1</v>
      </c>
      <c r="I148" s="279"/>
      <c r="J148" s="276"/>
      <c r="K148" s="276"/>
      <c r="L148" s="280"/>
      <c r="M148" s="281"/>
      <c r="N148" s="282"/>
      <c r="O148" s="282"/>
      <c r="P148" s="282"/>
      <c r="Q148" s="282"/>
      <c r="R148" s="282"/>
      <c r="S148" s="282"/>
      <c r="T148" s="283"/>
      <c r="AT148" s="284" t="s">
        <v>197</v>
      </c>
      <c r="AU148" s="284" t="s">
        <v>85</v>
      </c>
      <c r="AV148" s="14" t="s">
        <v>83</v>
      </c>
      <c r="AW148" s="14" t="s">
        <v>30</v>
      </c>
      <c r="AX148" s="14" t="s">
        <v>75</v>
      </c>
      <c r="AY148" s="284" t="s">
        <v>171</v>
      </c>
    </row>
    <row r="149" spans="2:51" s="14" customFormat="1" ht="11.25">
      <c r="B149" s="275"/>
      <c r="C149" s="276"/>
      <c r="D149" s="221" t="s">
        <v>197</v>
      </c>
      <c r="E149" s="277" t="s">
        <v>1</v>
      </c>
      <c r="F149" s="278" t="s">
        <v>1485</v>
      </c>
      <c r="G149" s="276"/>
      <c r="H149" s="277" t="s">
        <v>1</v>
      </c>
      <c r="I149" s="279"/>
      <c r="J149" s="276"/>
      <c r="K149" s="276"/>
      <c r="L149" s="280"/>
      <c r="M149" s="281"/>
      <c r="N149" s="282"/>
      <c r="O149" s="282"/>
      <c r="P149" s="282"/>
      <c r="Q149" s="282"/>
      <c r="R149" s="282"/>
      <c r="S149" s="282"/>
      <c r="T149" s="283"/>
      <c r="AT149" s="284" t="s">
        <v>197</v>
      </c>
      <c r="AU149" s="284" t="s">
        <v>85</v>
      </c>
      <c r="AV149" s="14" t="s">
        <v>83</v>
      </c>
      <c r="AW149" s="14" t="s">
        <v>30</v>
      </c>
      <c r="AX149" s="14" t="s">
        <v>75</v>
      </c>
      <c r="AY149" s="284" t="s">
        <v>171</v>
      </c>
    </row>
    <row r="150" spans="2:51" s="11" customFormat="1" ht="11.25">
      <c r="B150" s="224"/>
      <c r="C150" s="225"/>
      <c r="D150" s="221" t="s">
        <v>197</v>
      </c>
      <c r="E150" s="226" t="s">
        <v>1</v>
      </c>
      <c r="F150" s="227" t="s">
        <v>1486</v>
      </c>
      <c r="G150" s="225"/>
      <c r="H150" s="228">
        <v>13.1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197</v>
      </c>
      <c r="AU150" s="234" t="s">
        <v>85</v>
      </c>
      <c r="AV150" s="11" t="s">
        <v>85</v>
      </c>
      <c r="AW150" s="11" t="s">
        <v>30</v>
      </c>
      <c r="AX150" s="11" t="s">
        <v>75</v>
      </c>
      <c r="AY150" s="234" t="s">
        <v>171</v>
      </c>
    </row>
    <row r="151" spans="2:51" s="11" customFormat="1" ht="11.25">
      <c r="B151" s="224"/>
      <c r="C151" s="225"/>
      <c r="D151" s="221" t="s">
        <v>197</v>
      </c>
      <c r="E151" s="226" t="s">
        <v>1</v>
      </c>
      <c r="F151" s="227" t="s">
        <v>1487</v>
      </c>
      <c r="G151" s="225"/>
      <c r="H151" s="228">
        <v>10.296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197</v>
      </c>
      <c r="AU151" s="234" t="s">
        <v>85</v>
      </c>
      <c r="AV151" s="11" t="s">
        <v>85</v>
      </c>
      <c r="AW151" s="11" t="s">
        <v>30</v>
      </c>
      <c r="AX151" s="11" t="s">
        <v>75</v>
      </c>
      <c r="AY151" s="234" t="s">
        <v>171</v>
      </c>
    </row>
    <row r="152" spans="2:51" s="14" customFormat="1" ht="11.25">
      <c r="B152" s="275"/>
      <c r="C152" s="276"/>
      <c r="D152" s="221" t="s">
        <v>197</v>
      </c>
      <c r="E152" s="277" t="s">
        <v>1</v>
      </c>
      <c r="F152" s="278" t="s">
        <v>1488</v>
      </c>
      <c r="G152" s="276"/>
      <c r="H152" s="277" t="s">
        <v>1</v>
      </c>
      <c r="I152" s="279"/>
      <c r="J152" s="276"/>
      <c r="K152" s="276"/>
      <c r="L152" s="280"/>
      <c r="M152" s="281"/>
      <c r="N152" s="282"/>
      <c r="O152" s="282"/>
      <c r="P152" s="282"/>
      <c r="Q152" s="282"/>
      <c r="R152" s="282"/>
      <c r="S152" s="282"/>
      <c r="T152" s="283"/>
      <c r="AT152" s="284" t="s">
        <v>197</v>
      </c>
      <c r="AU152" s="284" t="s">
        <v>85</v>
      </c>
      <c r="AV152" s="14" t="s">
        <v>83</v>
      </c>
      <c r="AW152" s="14" t="s">
        <v>30</v>
      </c>
      <c r="AX152" s="14" t="s">
        <v>75</v>
      </c>
      <c r="AY152" s="284" t="s">
        <v>171</v>
      </c>
    </row>
    <row r="153" spans="2:51" s="11" customFormat="1" ht="11.25">
      <c r="B153" s="224"/>
      <c r="C153" s="225"/>
      <c r="D153" s="221" t="s">
        <v>197</v>
      </c>
      <c r="E153" s="226" t="s">
        <v>1</v>
      </c>
      <c r="F153" s="227" t="s">
        <v>1489</v>
      </c>
      <c r="G153" s="225"/>
      <c r="H153" s="228">
        <v>3.84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197</v>
      </c>
      <c r="AU153" s="234" t="s">
        <v>85</v>
      </c>
      <c r="AV153" s="11" t="s">
        <v>85</v>
      </c>
      <c r="AW153" s="11" t="s">
        <v>30</v>
      </c>
      <c r="AX153" s="11" t="s">
        <v>75</v>
      </c>
      <c r="AY153" s="234" t="s">
        <v>171</v>
      </c>
    </row>
    <row r="154" spans="2:51" s="15" customFormat="1" ht="11.25">
      <c r="B154" s="285"/>
      <c r="C154" s="286"/>
      <c r="D154" s="221" t="s">
        <v>197</v>
      </c>
      <c r="E154" s="287" t="s">
        <v>1</v>
      </c>
      <c r="F154" s="288" t="s">
        <v>1490</v>
      </c>
      <c r="G154" s="286"/>
      <c r="H154" s="289">
        <v>27.236</v>
      </c>
      <c r="I154" s="290"/>
      <c r="J154" s="286"/>
      <c r="K154" s="286"/>
      <c r="L154" s="291"/>
      <c r="M154" s="292"/>
      <c r="N154" s="293"/>
      <c r="O154" s="293"/>
      <c r="P154" s="293"/>
      <c r="Q154" s="293"/>
      <c r="R154" s="293"/>
      <c r="S154" s="293"/>
      <c r="T154" s="294"/>
      <c r="AT154" s="295" t="s">
        <v>197</v>
      </c>
      <c r="AU154" s="295" t="s">
        <v>85</v>
      </c>
      <c r="AV154" s="15" t="s">
        <v>184</v>
      </c>
      <c r="AW154" s="15" t="s">
        <v>30</v>
      </c>
      <c r="AX154" s="15" t="s">
        <v>75</v>
      </c>
      <c r="AY154" s="295" t="s">
        <v>171</v>
      </c>
    </row>
    <row r="155" spans="2:51" s="14" customFormat="1" ht="11.25">
      <c r="B155" s="275"/>
      <c r="C155" s="276"/>
      <c r="D155" s="221" t="s">
        <v>197</v>
      </c>
      <c r="E155" s="277" t="s">
        <v>1</v>
      </c>
      <c r="F155" s="278" t="s">
        <v>1491</v>
      </c>
      <c r="G155" s="276"/>
      <c r="H155" s="277" t="s">
        <v>1</v>
      </c>
      <c r="I155" s="279"/>
      <c r="J155" s="276"/>
      <c r="K155" s="276"/>
      <c r="L155" s="280"/>
      <c r="M155" s="281"/>
      <c r="N155" s="282"/>
      <c r="O155" s="282"/>
      <c r="P155" s="282"/>
      <c r="Q155" s="282"/>
      <c r="R155" s="282"/>
      <c r="S155" s="282"/>
      <c r="T155" s="283"/>
      <c r="AT155" s="284" t="s">
        <v>197</v>
      </c>
      <c r="AU155" s="284" t="s">
        <v>85</v>
      </c>
      <c r="AV155" s="14" t="s">
        <v>83</v>
      </c>
      <c r="AW155" s="14" t="s">
        <v>30</v>
      </c>
      <c r="AX155" s="14" t="s">
        <v>75</v>
      </c>
      <c r="AY155" s="284" t="s">
        <v>171</v>
      </c>
    </row>
    <row r="156" spans="2:51" s="11" customFormat="1" ht="11.25">
      <c r="B156" s="224"/>
      <c r="C156" s="225"/>
      <c r="D156" s="221" t="s">
        <v>197</v>
      </c>
      <c r="E156" s="226" t="s">
        <v>1</v>
      </c>
      <c r="F156" s="227" t="s">
        <v>1492</v>
      </c>
      <c r="G156" s="225"/>
      <c r="H156" s="228">
        <v>13.618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AT156" s="234" t="s">
        <v>197</v>
      </c>
      <c r="AU156" s="234" t="s">
        <v>85</v>
      </c>
      <c r="AV156" s="11" t="s">
        <v>85</v>
      </c>
      <c r="AW156" s="11" t="s">
        <v>30</v>
      </c>
      <c r="AX156" s="11" t="s">
        <v>83</v>
      </c>
      <c r="AY156" s="234" t="s">
        <v>171</v>
      </c>
    </row>
    <row r="157" spans="2:65" s="1" customFormat="1" ht="24" customHeight="1">
      <c r="B157" s="35"/>
      <c r="C157" s="209" t="s">
        <v>184</v>
      </c>
      <c r="D157" s="209" t="s">
        <v>172</v>
      </c>
      <c r="E157" s="210" t="s">
        <v>1493</v>
      </c>
      <c r="F157" s="211" t="s">
        <v>1494</v>
      </c>
      <c r="G157" s="212" t="s">
        <v>302</v>
      </c>
      <c r="H157" s="213">
        <v>13.618</v>
      </c>
      <c r="I157" s="214"/>
      <c r="J157" s="215">
        <f>ROUND(I157*H157,2)</f>
        <v>0</v>
      </c>
      <c r="K157" s="211" t="s">
        <v>256</v>
      </c>
      <c r="L157" s="37"/>
      <c r="M157" s="216" t="s">
        <v>1</v>
      </c>
      <c r="N157" s="217" t="s">
        <v>40</v>
      </c>
      <c r="O157" s="67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AR157" s="220" t="s">
        <v>189</v>
      </c>
      <c r="AT157" s="220" t="s">
        <v>172</v>
      </c>
      <c r="AU157" s="220" t="s">
        <v>85</v>
      </c>
      <c r="AY157" s="17" t="s">
        <v>171</v>
      </c>
      <c r="BE157" s="116">
        <f>IF(N157="základní",J157,0)</f>
        <v>0</v>
      </c>
      <c r="BF157" s="116">
        <f>IF(N157="snížená",J157,0)</f>
        <v>0</v>
      </c>
      <c r="BG157" s="116">
        <f>IF(N157="zákl. přenesená",J157,0)</f>
        <v>0</v>
      </c>
      <c r="BH157" s="116">
        <f>IF(N157="sníž. přenesená",J157,0)</f>
        <v>0</v>
      </c>
      <c r="BI157" s="116">
        <f>IF(N157="nulová",J157,0)</f>
        <v>0</v>
      </c>
      <c r="BJ157" s="17" t="s">
        <v>83</v>
      </c>
      <c r="BK157" s="116">
        <f>ROUND(I157*H157,2)</f>
        <v>0</v>
      </c>
      <c r="BL157" s="17" t="s">
        <v>189</v>
      </c>
      <c r="BM157" s="220" t="s">
        <v>198</v>
      </c>
    </row>
    <row r="158" spans="2:47" s="1" customFormat="1" ht="29.25">
      <c r="B158" s="35"/>
      <c r="C158" s="36"/>
      <c r="D158" s="221" t="s">
        <v>207</v>
      </c>
      <c r="E158" s="36"/>
      <c r="F158" s="235" t="s">
        <v>1495</v>
      </c>
      <c r="G158" s="36"/>
      <c r="H158" s="36"/>
      <c r="I158" s="130"/>
      <c r="J158" s="36"/>
      <c r="K158" s="36"/>
      <c r="L158" s="37"/>
      <c r="M158" s="223"/>
      <c r="N158" s="67"/>
      <c r="O158" s="67"/>
      <c r="P158" s="67"/>
      <c r="Q158" s="67"/>
      <c r="R158" s="67"/>
      <c r="S158" s="67"/>
      <c r="T158" s="68"/>
      <c r="AT158" s="17" t="s">
        <v>207</v>
      </c>
      <c r="AU158" s="17" t="s">
        <v>85</v>
      </c>
    </row>
    <row r="159" spans="2:51" s="14" customFormat="1" ht="11.25">
      <c r="B159" s="275"/>
      <c r="C159" s="276"/>
      <c r="D159" s="221" t="s">
        <v>197</v>
      </c>
      <c r="E159" s="277" t="s">
        <v>1</v>
      </c>
      <c r="F159" s="278" t="s">
        <v>1482</v>
      </c>
      <c r="G159" s="276"/>
      <c r="H159" s="277" t="s">
        <v>1</v>
      </c>
      <c r="I159" s="279"/>
      <c r="J159" s="276"/>
      <c r="K159" s="276"/>
      <c r="L159" s="280"/>
      <c r="M159" s="281"/>
      <c r="N159" s="282"/>
      <c r="O159" s="282"/>
      <c r="P159" s="282"/>
      <c r="Q159" s="282"/>
      <c r="R159" s="282"/>
      <c r="S159" s="282"/>
      <c r="T159" s="283"/>
      <c r="AT159" s="284" t="s">
        <v>197</v>
      </c>
      <c r="AU159" s="284" t="s">
        <v>85</v>
      </c>
      <c r="AV159" s="14" t="s">
        <v>83</v>
      </c>
      <c r="AW159" s="14" t="s">
        <v>30</v>
      </c>
      <c r="AX159" s="14" t="s">
        <v>75</v>
      </c>
      <c r="AY159" s="284" t="s">
        <v>171</v>
      </c>
    </row>
    <row r="160" spans="2:51" s="14" customFormat="1" ht="11.25">
      <c r="B160" s="275"/>
      <c r="C160" s="276"/>
      <c r="D160" s="221" t="s">
        <v>197</v>
      </c>
      <c r="E160" s="277" t="s">
        <v>1</v>
      </c>
      <c r="F160" s="278" t="s">
        <v>1476</v>
      </c>
      <c r="G160" s="276"/>
      <c r="H160" s="277" t="s">
        <v>1</v>
      </c>
      <c r="I160" s="279"/>
      <c r="J160" s="276"/>
      <c r="K160" s="276"/>
      <c r="L160" s="280"/>
      <c r="M160" s="281"/>
      <c r="N160" s="282"/>
      <c r="O160" s="282"/>
      <c r="P160" s="282"/>
      <c r="Q160" s="282"/>
      <c r="R160" s="282"/>
      <c r="S160" s="282"/>
      <c r="T160" s="283"/>
      <c r="AT160" s="284" t="s">
        <v>197</v>
      </c>
      <c r="AU160" s="284" t="s">
        <v>85</v>
      </c>
      <c r="AV160" s="14" t="s">
        <v>83</v>
      </c>
      <c r="AW160" s="14" t="s">
        <v>30</v>
      </c>
      <c r="AX160" s="14" t="s">
        <v>75</v>
      </c>
      <c r="AY160" s="284" t="s">
        <v>171</v>
      </c>
    </row>
    <row r="161" spans="2:51" s="14" customFormat="1" ht="11.25">
      <c r="B161" s="275"/>
      <c r="C161" s="276"/>
      <c r="D161" s="221" t="s">
        <v>197</v>
      </c>
      <c r="E161" s="277" t="s">
        <v>1</v>
      </c>
      <c r="F161" s="278" t="s">
        <v>1483</v>
      </c>
      <c r="G161" s="276"/>
      <c r="H161" s="277" t="s">
        <v>1</v>
      </c>
      <c r="I161" s="279"/>
      <c r="J161" s="276"/>
      <c r="K161" s="276"/>
      <c r="L161" s="280"/>
      <c r="M161" s="281"/>
      <c r="N161" s="282"/>
      <c r="O161" s="282"/>
      <c r="P161" s="282"/>
      <c r="Q161" s="282"/>
      <c r="R161" s="282"/>
      <c r="S161" s="282"/>
      <c r="T161" s="283"/>
      <c r="AT161" s="284" t="s">
        <v>197</v>
      </c>
      <c r="AU161" s="284" t="s">
        <v>85</v>
      </c>
      <c r="AV161" s="14" t="s">
        <v>83</v>
      </c>
      <c r="AW161" s="14" t="s">
        <v>30</v>
      </c>
      <c r="AX161" s="14" t="s">
        <v>75</v>
      </c>
      <c r="AY161" s="284" t="s">
        <v>171</v>
      </c>
    </row>
    <row r="162" spans="2:51" s="14" customFormat="1" ht="11.25">
      <c r="B162" s="275"/>
      <c r="C162" s="276"/>
      <c r="D162" s="221" t="s">
        <v>197</v>
      </c>
      <c r="E162" s="277" t="s">
        <v>1</v>
      </c>
      <c r="F162" s="278" t="s">
        <v>1484</v>
      </c>
      <c r="G162" s="276"/>
      <c r="H162" s="277" t="s">
        <v>1</v>
      </c>
      <c r="I162" s="279"/>
      <c r="J162" s="276"/>
      <c r="K162" s="276"/>
      <c r="L162" s="280"/>
      <c r="M162" s="281"/>
      <c r="N162" s="282"/>
      <c r="O162" s="282"/>
      <c r="P162" s="282"/>
      <c r="Q162" s="282"/>
      <c r="R162" s="282"/>
      <c r="S162" s="282"/>
      <c r="T162" s="283"/>
      <c r="AT162" s="284" t="s">
        <v>197</v>
      </c>
      <c r="AU162" s="284" t="s">
        <v>85</v>
      </c>
      <c r="AV162" s="14" t="s">
        <v>83</v>
      </c>
      <c r="AW162" s="14" t="s">
        <v>30</v>
      </c>
      <c r="AX162" s="14" t="s">
        <v>75</v>
      </c>
      <c r="AY162" s="284" t="s">
        <v>171</v>
      </c>
    </row>
    <row r="163" spans="2:51" s="14" customFormat="1" ht="11.25">
      <c r="B163" s="275"/>
      <c r="C163" s="276"/>
      <c r="D163" s="221" t="s">
        <v>197</v>
      </c>
      <c r="E163" s="277" t="s">
        <v>1</v>
      </c>
      <c r="F163" s="278" t="s">
        <v>1485</v>
      </c>
      <c r="G163" s="276"/>
      <c r="H163" s="277" t="s">
        <v>1</v>
      </c>
      <c r="I163" s="279"/>
      <c r="J163" s="276"/>
      <c r="K163" s="276"/>
      <c r="L163" s="280"/>
      <c r="M163" s="281"/>
      <c r="N163" s="282"/>
      <c r="O163" s="282"/>
      <c r="P163" s="282"/>
      <c r="Q163" s="282"/>
      <c r="R163" s="282"/>
      <c r="S163" s="282"/>
      <c r="T163" s="283"/>
      <c r="AT163" s="284" t="s">
        <v>197</v>
      </c>
      <c r="AU163" s="284" t="s">
        <v>85</v>
      </c>
      <c r="AV163" s="14" t="s">
        <v>83</v>
      </c>
      <c r="AW163" s="14" t="s">
        <v>30</v>
      </c>
      <c r="AX163" s="14" t="s">
        <v>75</v>
      </c>
      <c r="AY163" s="284" t="s">
        <v>171</v>
      </c>
    </row>
    <row r="164" spans="2:51" s="11" customFormat="1" ht="11.25">
      <c r="B164" s="224"/>
      <c r="C164" s="225"/>
      <c r="D164" s="221" t="s">
        <v>197</v>
      </c>
      <c r="E164" s="226" t="s">
        <v>1</v>
      </c>
      <c r="F164" s="227" t="s">
        <v>1486</v>
      </c>
      <c r="G164" s="225"/>
      <c r="H164" s="228">
        <v>13.1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197</v>
      </c>
      <c r="AU164" s="234" t="s">
        <v>85</v>
      </c>
      <c r="AV164" s="11" t="s">
        <v>85</v>
      </c>
      <c r="AW164" s="11" t="s">
        <v>30</v>
      </c>
      <c r="AX164" s="11" t="s">
        <v>75</v>
      </c>
      <c r="AY164" s="234" t="s">
        <v>171</v>
      </c>
    </row>
    <row r="165" spans="2:51" s="11" customFormat="1" ht="11.25">
      <c r="B165" s="224"/>
      <c r="C165" s="225"/>
      <c r="D165" s="221" t="s">
        <v>197</v>
      </c>
      <c r="E165" s="226" t="s">
        <v>1</v>
      </c>
      <c r="F165" s="227" t="s">
        <v>1487</v>
      </c>
      <c r="G165" s="225"/>
      <c r="H165" s="228">
        <v>10.296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197</v>
      </c>
      <c r="AU165" s="234" t="s">
        <v>85</v>
      </c>
      <c r="AV165" s="11" t="s">
        <v>85</v>
      </c>
      <c r="AW165" s="11" t="s">
        <v>30</v>
      </c>
      <c r="AX165" s="11" t="s">
        <v>75</v>
      </c>
      <c r="AY165" s="234" t="s">
        <v>171</v>
      </c>
    </row>
    <row r="166" spans="2:51" s="14" customFormat="1" ht="11.25">
      <c r="B166" s="275"/>
      <c r="C166" s="276"/>
      <c r="D166" s="221" t="s">
        <v>197</v>
      </c>
      <c r="E166" s="277" t="s">
        <v>1</v>
      </c>
      <c r="F166" s="278" t="s">
        <v>1488</v>
      </c>
      <c r="G166" s="276"/>
      <c r="H166" s="277" t="s">
        <v>1</v>
      </c>
      <c r="I166" s="279"/>
      <c r="J166" s="276"/>
      <c r="K166" s="276"/>
      <c r="L166" s="280"/>
      <c r="M166" s="281"/>
      <c r="N166" s="282"/>
      <c r="O166" s="282"/>
      <c r="P166" s="282"/>
      <c r="Q166" s="282"/>
      <c r="R166" s="282"/>
      <c r="S166" s="282"/>
      <c r="T166" s="283"/>
      <c r="AT166" s="284" t="s">
        <v>197</v>
      </c>
      <c r="AU166" s="284" t="s">
        <v>85</v>
      </c>
      <c r="AV166" s="14" t="s">
        <v>83</v>
      </c>
      <c r="AW166" s="14" t="s">
        <v>30</v>
      </c>
      <c r="AX166" s="14" t="s">
        <v>75</v>
      </c>
      <c r="AY166" s="284" t="s">
        <v>171</v>
      </c>
    </row>
    <row r="167" spans="2:51" s="11" customFormat="1" ht="11.25">
      <c r="B167" s="224"/>
      <c r="C167" s="225"/>
      <c r="D167" s="221" t="s">
        <v>197</v>
      </c>
      <c r="E167" s="226" t="s">
        <v>1</v>
      </c>
      <c r="F167" s="227" t="s">
        <v>1489</v>
      </c>
      <c r="G167" s="225"/>
      <c r="H167" s="228">
        <v>3.84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197</v>
      </c>
      <c r="AU167" s="234" t="s">
        <v>85</v>
      </c>
      <c r="AV167" s="11" t="s">
        <v>85</v>
      </c>
      <c r="AW167" s="11" t="s">
        <v>30</v>
      </c>
      <c r="AX167" s="11" t="s">
        <v>75</v>
      </c>
      <c r="AY167" s="234" t="s">
        <v>171</v>
      </c>
    </row>
    <row r="168" spans="2:51" s="15" customFormat="1" ht="11.25">
      <c r="B168" s="285"/>
      <c r="C168" s="286"/>
      <c r="D168" s="221" t="s">
        <v>197</v>
      </c>
      <c r="E168" s="287" t="s">
        <v>1</v>
      </c>
      <c r="F168" s="288" t="s">
        <v>1490</v>
      </c>
      <c r="G168" s="286"/>
      <c r="H168" s="289">
        <v>27.236</v>
      </c>
      <c r="I168" s="290"/>
      <c r="J168" s="286"/>
      <c r="K168" s="286"/>
      <c r="L168" s="291"/>
      <c r="M168" s="292"/>
      <c r="N168" s="293"/>
      <c r="O168" s="293"/>
      <c r="P168" s="293"/>
      <c r="Q168" s="293"/>
      <c r="R168" s="293"/>
      <c r="S168" s="293"/>
      <c r="T168" s="294"/>
      <c r="AT168" s="295" t="s">
        <v>197</v>
      </c>
      <c r="AU168" s="295" t="s">
        <v>85</v>
      </c>
      <c r="AV168" s="15" t="s">
        <v>184</v>
      </c>
      <c r="AW168" s="15" t="s">
        <v>30</v>
      </c>
      <c r="AX168" s="15" t="s">
        <v>75</v>
      </c>
      <c r="AY168" s="295" t="s">
        <v>171</v>
      </c>
    </row>
    <row r="169" spans="2:51" s="14" customFormat="1" ht="11.25">
      <c r="B169" s="275"/>
      <c r="C169" s="276"/>
      <c r="D169" s="221" t="s">
        <v>197</v>
      </c>
      <c r="E169" s="277" t="s">
        <v>1</v>
      </c>
      <c r="F169" s="278" t="s">
        <v>1491</v>
      </c>
      <c r="G169" s="276"/>
      <c r="H169" s="277" t="s">
        <v>1</v>
      </c>
      <c r="I169" s="279"/>
      <c r="J169" s="276"/>
      <c r="K169" s="276"/>
      <c r="L169" s="280"/>
      <c r="M169" s="281"/>
      <c r="N169" s="282"/>
      <c r="O169" s="282"/>
      <c r="P169" s="282"/>
      <c r="Q169" s="282"/>
      <c r="R169" s="282"/>
      <c r="S169" s="282"/>
      <c r="T169" s="283"/>
      <c r="AT169" s="284" t="s">
        <v>197</v>
      </c>
      <c r="AU169" s="284" t="s">
        <v>85</v>
      </c>
      <c r="AV169" s="14" t="s">
        <v>83</v>
      </c>
      <c r="AW169" s="14" t="s">
        <v>30</v>
      </c>
      <c r="AX169" s="14" t="s">
        <v>75</v>
      </c>
      <c r="AY169" s="284" t="s">
        <v>171</v>
      </c>
    </row>
    <row r="170" spans="2:51" s="11" customFormat="1" ht="11.25">
      <c r="B170" s="224"/>
      <c r="C170" s="225"/>
      <c r="D170" s="221" t="s">
        <v>197</v>
      </c>
      <c r="E170" s="226" t="s">
        <v>1</v>
      </c>
      <c r="F170" s="227" t="s">
        <v>1492</v>
      </c>
      <c r="G170" s="225"/>
      <c r="H170" s="228">
        <v>13.618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197</v>
      </c>
      <c r="AU170" s="234" t="s">
        <v>85</v>
      </c>
      <c r="AV170" s="11" t="s">
        <v>85</v>
      </c>
      <c r="AW170" s="11" t="s">
        <v>30</v>
      </c>
      <c r="AX170" s="11" t="s">
        <v>83</v>
      </c>
      <c r="AY170" s="234" t="s">
        <v>171</v>
      </c>
    </row>
    <row r="171" spans="2:65" s="1" customFormat="1" ht="24" customHeight="1">
      <c r="B171" s="35"/>
      <c r="C171" s="209" t="s">
        <v>189</v>
      </c>
      <c r="D171" s="209" t="s">
        <v>172</v>
      </c>
      <c r="E171" s="210" t="s">
        <v>1496</v>
      </c>
      <c r="F171" s="211" t="s">
        <v>1497</v>
      </c>
      <c r="G171" s="212" t="s">
        <v>302</v>
      </c>
      <c r="H171" s="213">
        <v>13.618</v>
      </c>
      <c r="I171" s="214"/>
      <c r="J171" s="215">
        <f>ROUND(I171*H171,2)</f>
        <v>0</v>
      </c>
      <c r="K171" s="211" t="s">
        <v>256</v>
      </c>
      <c r="L171" s="37"/>
      <c r="M171" s="216" t="s">
        <v>1</v>
      </c>
      <c r="N171" s="217" t="s">
        <v>40</v>
      </c>
      <c r="O171" s="67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AR171" s="220" t="s">
        <v>189</v>
      </c>
      <c r="AT171" s="220" t="s">
        <v>172</v>
      </c>
      <c r="AU171" s="220" t="s">
        <v>85</v>
      </c>
      <c r="AY171" s="17" t="s">
        <v>171</v>
      </c>
      <c r="BE171" s="116">
        <f>IF(N171="základní",J171,0)</f>
        <v>0</v>
      </c>
      <c r="BF171" s="116">
        <f>IF(N171="snížená",J171,0)</f>
        <v>0</v>
      </c>
      <c r="BG171" s="116">
        <f>IF(N171="zákl. přenesená",J171,0)</f>
        <v>0</v>
      </c>
      <c r="BH171" s="116">
        <f>IF(N171="sníž. přenesená",J171,0)</f>
        <v>0</v>
      </c>
      <c r="BI171" s="116">
        <f>IF(N171="nulová",J171,0)</f>
        <v>0</v>
      </c>
      <c r="BJ171" s="17" t="s">
        <v>83</v>
      </c>
      <c r="BK171" s="116">
        <f>ROUND(I171*H171,2)</f>
        <v>0</v>
      </c>
      <c r="BL171" s="17" t="s">
        <v>189</v>
      </c>
      <c r="BM171" s="220" t="s">
        <v>209</v>
      </c>
    </row>
    <row r="172" spans="2:47" s="1" customFormat="1" ht="29.25">
      <c r="B172" s="35"/>
      <c r="C172" s="36"/>
      <c r="D172" s="221" t="s">
        <v>207</v>
      </c>
      <c r="E172" s="36"/>
      <c r="F172" s="235" t="s">
        <v>1498</v>
      </c>
      <c r="G172" s="36"/>
      <c r="H172" s="36"/>
      <c r="I172" s="130"/>
      <c r="J172" s="36"/>
      <c r="K172" s="36"/>
      <c r="L172" s="37"/>
      <c r="M172" s="223"/>
      <c r="N172" s="67"/>
      <c r="O172" s="67"/>
      <c r="P172" s="67"/>
      <c r="Q172" s="67"/>
      <c r="R172" s="67"/>
      <c r="S172" s="67"/>
      <c r="T172" s="68"/>
      <c r="AT172" s="17" t="s">
        <v>207</v>
      </c>
      <c r="AU172" s="17" t="s">
        <v>85</v>
      </c>
    </row>
    <row r="173" spans="2:51" s="14" customFormat="1" ht="11.25">
      <c r="B173" s="275"/>
      <c r="C173" s="276"/>
      <c r="D173" s="221" t="s">
        <v>197</v>
      </c>
      <c r="E173" s="277" t="s">
        <v>1</v>
      </c>
      <c r="F173" s="278" t="s">
        <v>1482</v>
      </c>
      <c r="G173" s="276"/>
      <c r="H173" s="277" t="s">
        <v>1</v>
      </c>
      <c r="I173" s="279"/>
      <c r="J173" s="276"/>
      <c r="K173" s="276"/>
      <c r="L173" s="280"/>
      <c r="M173" s="281"/>
      <c r="N173" s="282"/>
      <c r="O173" s="282"/>
      <c r="P173" s="282"/>
      <c r="Q173" s="282"/>
      <c r="R173" s="282"/>
      <c r="S173" s="282"/>
      <c r="T173" s="283"/>
      <c r="AT173" s="284" t="s">
        <v>197</v>
      </c>
      <c r="AU173" s="284" t="s">
        <v>85</v>
      </c>
      <c r="AV173" s="14" t="s">
        <v>83</v>
      </c>
      <c r="AW173" s="14" t="s">
        <v>30</v>
      </c>
      <c r="AX173" s="14" t="s">
        <v>75</v>
      </c>
      <c r="AY173" s="284" t="s">
        <v>171</v>
      </c>
    </row>
    <row r="174" spans="2:51" s="14" customFormat="1" ht="11.25">
      <c r="B174" s="275"/>
      <c r="C174" s="276"/>
      <c r="D174" s="221" t="s">
        <v>197</v>
      </c>
      <c r="E174" s="277" t="s">
        <v>1</v>
      </c>
      <c r="F174" s="278" t="s">
        <v>1476</v>
      </c>
      <c r="G174" s="276"/>
      <c r="H174" s="277" t="s">
        <v>1</v>
      </c>
      <c r="I174" s="279"/>
      <c r="J174" s="276"/>
      <c r="K174" s="276"/>
      <c r="L174" s="280"/>
      <c r="M174" s="281"/>
      <c r="N174" s="282"/>
      <c r="O174" s="282"/>
      <c r="P174" s="282"/>
      <c r="Q174" s="282"/>
      <c r="R174" s="282"/>
      <c r="S174" s="282"/>
      <c r="T174" s="283"/>
      <c r="AT174" s="284" t="s">
        <v>197</v>
      </c>
      <c r="AU174" s="284" t="s">
        <v>85</v>
      </c>
      <c r="AV174" s="14" t="s">
        <v>83</v>
      </c>
      <c r="AW174" s="14" t="s">
        <v>30</v>
      </c>
      <c r="AX174" s="14" t="s">
        <v>75</v>
      </c>
      <c r="AY174" s="284" t="s">
        <v>171</v>
      </c>
    </row>
    <row r="175" spans="2:51" s="14" customFormat="1" ht="11.25">
      <c r="B175" s="275"/>
      <c r="C175" s="276"/>
      <c r="D175" s="221" t="s">
        <v>197</v>
      </c>
      <c r="E175" s="277" t="s">
        <v>1</v>
      </c>
      <c r="F175" s="278" t="s">
        <v>1483</v>
      </c>
      <c r="G175" s="276"/>
      <c r="H175" s="277" t="s">
        <v>1</v>
      </c>
      <c r="I175" s="279"/>
      <c r="J175" s="276"/>
      <c r="K175" s="276"/>
      <c r="L175" s="280"/>
      <c r="M175" s="281"/>
      <c r="N175" s="282"/>
      <c r="O175" s="282"/>
      <c r="P175" s="282"/>
      <c r="Q175" s="282"/>
      <c r="R175" s="282"/>
      <c r="S175" s="282"/>
      <c r="T175" s="283"/>
      <c r="AT175" s="284" t="s">
        <v>197</v>
      </c>
      <c r="AU175" s="284" t="s">
        <v>85</v>
      </c>
      <c r="AV175" s="14" t="s">
        <v>83</v>
      </c>
      <c r="AW175" s="14" t="s">
        <v>30</v>
      </c>
      <c r="AX175" s="14" t="s">
        <v>75</v>
      </c>
      <c r="AY175" s="284" t="s">
        <v>171</v>
      </c>
    </row>
    <row r="176" spans="2:51" s="14" customFormat="1" ht="11.25">
      <c r="B176" s="275"/>
      <c r="C176" s="276"/>
      <c r="D176" s="221" t="s">
        <v>197</v>
      </c>
      <c r="E176" s="277" t="s">
        <v>1</v>
      </c>
      <c r="F176" s="278" t="s">
        <v>1484</v>
      </c>
      <c r="G176" s="276"/>
      <c r="H176" s="277" t="s">
        <v>1</v>
      </c>
      <c r="I176" s="279"/>
      <c r="J176" s="276"/>
      <c r="K176" s="276"/>
      <c r="L176" s="280"/>
      <c r="M176" s="281"/>
      <c r="N176" s="282"/>
      <c r="O176" s="282"/>
      <c r="P176" s="282"/>
      <c r="Q176" s="282"/>
      <c r="R176" s="282"/>
      <c r="S176" s="282"/>
      <c r="T176" s="283"/>
      <c r="AT176" s="284" t="s">
        <v>197</v>
      </c>
      <c r="AU176" s="284" t="s">
        <v>85</v>
      </c>
      <c r="AV176" s="14" t="s">
        <v>83</v>
      </c>
      <c r="AW176" s="14" t="s">
        <v>30</v>
      </c>
      <c r="AX176" s="14" t="s">
        <v>75</v>
      </c>
      <c r="AY176" s="284" t="s">
        <v>171</v>
      </c>
    </row>
    <row r="177" spans="2:51" s="14" customFormat="1" ht="11.25">
      <c r="B177" s="275"/>
      <c r="C177" s="276"/>
      <c r="D177" s="221" t="s">
        <v>197</v>
      </c>
      <c r="E177" s="277" t="s">
        <v>1</v>
      </c>
      <c r="F177" s="278" t="s">
        <v>1485</v>
      </c>
      <c r="G177" s="276"/>
      <c r="H177" s="277" t="s">
        <v>1</v>
      </c>
      <c r="I177" s="279"/>
      <c r="J177" s="276"/>
      <c r="K177" s="276"/>
      <c r="L177" s="280"/>
      <c r="M177" s="281"/>
      <c r="N177" s="282"/>
      <c r="O177" s="282"/>
      <c r="P177" s="282"/>
      <c r="Q177" s="282"/>
      <c r="R177" s="282"/>
      <c r="S177" s="282"/>
      <c r="T177" s="283"/>
      <c r="AT177" s="284" t="s">
        <v>197</v>
      </c>
      <c r="AU177" s="284" t="s">
        <v>85</v>
      </c>
      <c r="AV177" s="14" t="s">
        <v>83</v>
      </c>
      <c r="AW177" s="14" t="s">
        <v>30</v>
      </c>
      <c r="AX177" s="14" t="s">
        <v>75</v>
      </c>
      <c r="AY177" s="284" t="s">
        <v>171</v>
      </c>
    </row>
    <row r="178" spans="2:51" s="11" customFormat="1" ht="11.25">
      <c r="B178" s="224"/>
      <c r="C178" s="225"/>
      <c r="D178" s="221" t="s">
        <v>197</v>
      </c>
      <c r="E178" s="226" t="s">
        <v>1</v>
      </c>
      <c r="F178" s="227" t="s">
        <v>1486</v>
      </c>
      <c r="G178" s="225"/>
      <c r="H178" s="228">
        <v>13.1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197</v>
      </c>
      <c r="AU178" s="234" t="s">
        <v>85</v>
      </c>
      <c r="AV178" s="11" t="s">
        <v>85</v>
      </c>
      <c r="AW178" s="11" t="s">
        <v>30</v>
      </c>
      <c r="AX178" s="11" t="s">
        <v>75</v>
      </c>
      <c r="AY178" s="234" t="s">
        <v>171</v>
      </c>
    </row>
    <row r="179" spans="2:51" s="11" customFormat="1" ht="11.25">
      <c r="B179" s="224"/>
      <c r="C179" s="225"/>
      <c r="D179" s="221" t="s">
        <v>197</v>
      </c>
      <c r="E179" s="226" t="s">
        <v>1</v>
      </c>
      <c r="F179" s="227" t="s">
        <v>1487</v>
      </c>
      <c r="G179" s="225"/>
      <c r="H179" s="228">
        <v>10.296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AT179" s="234" t="s">
        <v>197</v>
      </c>
      <c r="AU179" s="234" t="s">
        <v>85</v>
      </c>
      <c r="AV179" s="11" t="s">
        <v>85</v>
      </c>
      <c r="AW179" s="11" t="s">
        <v>30</v>
      </c>
      <c r="AX179" s="11" t="s">
        <v>75</v>
      </c>
      <c r="AY179" s="234" t="s">
        <v>171</v>
      </c>
    </row>
    <row r="180" spans="2:51" s="14" customFormat="1" ht="11.25">
      <c r="B180" s="275"/>
      <c r="C180" s="276"/>
      <c r="D180" s="221" t="s">
        <v>197</v>
      </c>
      <c r="E180" s="277" t="s">
        <v>1</v>
      </c>
      <c r="F180" s="278" t="s">
        <v>1488</v>
      </c>
      <c r="G180" s="276"/>
      <c r="H180" s="277" t="s">
        <v>1</v>
      </c>
      <c r="I180" s="279"/>
      <c r="J180" s="276"/>
      <c r="K180" s="276"/>
      <c r="L180" s="280"/>
      <c r="M180" s="281"/>
      <c r="N180" s="282"/>
      <c r="O180" s="282"/>
      <c r="P180" s="282"/>
      <c r="Q180" s="282"/>
      <c r="R180" s="282"/>
      <c r="S180" s="282"/>
      <c r="T180" s="283"/>
      <c r="AT180" s="284" t="s">
        <v>197</v>
      </c>
      <c r="AU180" s="284" t="s">
        <v>85</v>
      </c>
      <c r="AV180" s="14" t="s">
        <v>83</v>
      </c>
      <c r="AW180" s="14" t="s">
        <v>30</v>
      </c>
      <c r="AX180" s="14" t="s">
        <v>75</v>
      </c>
      <c r="AY180" s="284" t="s">
        <v>171</v>
      </c>
    </row>
    <row r="181" spans="2:51" s="11" customFormat="1" ht="11.25">
      <c r="B181" s="224"/>
      <c r="C181" s="225"/>
      <c r="D181" s="221" t="s">
        <v>197</v>
      </c>
      <c r="E181" s="226" t="s">
        <v>1</v>
      </c>
      <c r="F181" s="227" t="s">
        <v>1489</v>
      </c>
      <c r="G181" s="225"/>
      <c r="H181" s="228">
        <v>3.84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AT181" s="234" t="s">
        <v>197</v>
      </c>
      <c r="AU181" s="234" t="s">
        <v>85</v>
      </c>
      <c r="AV181" s="11" t="s">
        <v>85</v>
      </c>
      <c r="AW181" s="11" t="s">
        <v>30</v>
      </c>
      <c r="AX181" s="11" t="s">
        <v>75</v>
      </c>
      <c r="AY181" s="234" t="s">
        <v>171</v>
      </c>
    </row>
    <row r="182" spans="2:51" s="15" customFormat="1" ht="11.25">
      <c r="B182" s="285"/>
      <c r="C182" s="286"/>
      <c r="D182" s="221" t="s">
        <v>197</v>
      </c>
      <c r="E182" s="287" t="s">
        <v>1</v>
      </c>
      <c r="F182" s="288" t="s">
        <v>1490</v>
      </c>
      <c r="G182" s="286"/>
      <c r="H182" s="289">
        <v>27.236</v>
      </c>
      <c r="I182" s="290"/>
      <c r="J182" s="286"/>
      <c r="K182" s="286"/>
      <c r="L182" s="291"/>
      <c r="M182" s="292"/>
      <c r="N182" s="293"/>
      <c r="O182" s="293"/>
      <c r="P182" s="293"/>
      <c r="Q182" s="293"/>
      <c r="R182" s="293"/>
      <c r="S182" s="293"/>
      <c r="T182" s="294"/>
      <c r="AT182" s="295" t="s">
        <v>197</v>
      </c>
      <c r="AU182" s="295" t="s">
        <v>85</v>
      </c>
      <c r="AV182" s="15" t="s">
        <v>184</v>
      </c>
      <c r="AW182" s="15" t="s">
        <v>30</v>
      </c>
      <c r="AX182" s="15" t="s">
        <v>75</v>
      </c>
      <c r="AY182" s="295" t="s">
        <v>171</v>
      </c>
    </row>
    <row r="183" spans="2:51" s="14" customFormat="1" ht="11.25">
      <c r="B183" s="275"/>
      <c r="C183" s="276"/>
      <c r="D183" s="221" t="s">
        <v>197</v>
      </c>
      <c r="E183" s="277" t="s">
        <v>1</v>
      </c>
      <c r="F183" s="278" t="s">
        <v>1499</v>
      </c>
      <c r="G183" s="276"/>
      <c r="H183" s="277" t="s">
        <v>1</v>
      </c>
      <c r="I183" s="279"/>
      <c r="J183" s="276"/>
      <c r="K183" s="276"/>
      <c r="L183" s="280"/>
      <c r="M183" s="281"/>
      <c r="N183" s="282"/>
      <c r="O183" s="282"/>
      <c r="P183" s="282"/>
      <c r="Q183" s="282"/>
      <c r="R183" s="282"/>
      <c r="S183" s="282"/>
      <c r="T183" s="283"/>
      <c r="AT183" s="284" t="s">
        <v>197</v>
      </c>
      <c r="AU183" s="284" t="s">
        <v>85</v>
      </c>
      <c r="AV183" s="14" t="s">
        <v>83</v>
      </c>
      <c r="AW183" s="14" t="s">
        <v>30</v>
      </c>
      <c r="AX183" s="14" t="s">
        <v>75</v>
      </c>
      <c r="AY183" s="284" t="s">
        <v>171</v>
      </c>
    </row>
    <row r="184" spans="2:51" s="11" customFormat="1" ht="11.25">
      <c r="B184" s="224"/>
      <c r="C184" s="225"/>
      <c r="D184" s="221" t="s">
        <v>197</v>
      </c>
      <c r="E184" s="226" t="s">
        <v>1</v>
      </c>
      <c r="F184" s="227" t="s">
        <v>1492</v>
      </c>
      <c r="G184" s="225"/>
      <c r="H184" s="228">
        <v>13.618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AT184" s="234" t="s">
        <v>197</v>
      </c>
      <c r="AU184" s="234" t="s">
        <v>85</v>
      </c>
      <c r="AV184" s="11" t="s">
        <v>85</v>
      </c>
      <c r="AW184" s="11" t="s">
        <v>30</v>
      </c>
      <c r="AX184" s="11" t="s">
        <v>83</v>
      </c>
      <c r="AY184" s="234" t="s">
        <v>171</v>
      </c>
    </row>
    <row r="185" spans="2:65" s="1" customFormat="1" ht="24" customHeight="1">
      <c r="B185" s="35"/>
      <c r="C185" s="209" t="s">
        <v>170</v>
      </c>
      <c r="D185" s="209" t="s">
        <v>172</v>
      </c>
      <c r="E185" s="210" t="s">
        <v>1500</v>
      </c>
      <c r="F185" s="211" t="s">
        <v>1501</v>
      </c>
      <c r="G185" s="212" t="s">
        <v>302</v>
      </c>
      <c r="H185" s="213">
        <v>13.618</v>
      </c>
      <c r="I185" s="214"/>
      <c r="J185" s="215">
        <f>ROUND(I185*H185,2)</f>
        <v>0</v>
      </c>
      <c r="K185" s="211" t="s">
        <v>256</v>
      </c>
      <c r="L185" s="37"/>
      <c r="M185" s="216" t="s">
        <v>1</v>
      </c>
      <c r="N185" s="217" t="s">
        <v>40</v>
      </c>
      <c r="O185" s="67"/>
      <c r="P185" s="218">
        <f>O185*H185</f>
        <v>0</v>
      </c>
      <c r="Q185" s="218">
        <v>0</v>
      </c>
      <c r="R185" s="218">
        <f>Q185*H185</f>
        <v>0</v>
      </c>
      <c r="S185" s="218">
        <v>0</v>
      </c>
      <c r="T185" s="219">
        <f>S185*H185</f>
        <v>0</v>
      </c>
      <c r="AR185" s="220" t="s">
        <v>189</v>
      </c>
      <c r="AT185" s="220" t="s">
        <v>172</v>
      </c>
      <c r="AU185" s="220" t="s">
        <v>85</v>
      </c>
      <c r="AY185" s="17" t="s">
        <v>171</v>
      </c>
      <c r="BE185" s="116">
        <f>IF(N185="základní",J185,0)</f>
        <v>0</v>
      </c>
      <c r="BF185" s="116">
        <f>IF(N185="snížená",J185,0)</f>
        <v>0</v>
      </c>
      <c r="BG185" s="116">
        <f>IF(N185="zákl. přenesená",J185,0)</f>
        <v>0</v>
      </c>
      <c r="BH185" s="116">
        <f>IF(N185="sníž. přenesená",J185,0)</f>
        <v>0</v>
      </c>
      <c r="BI185" s="116">
        <f>IF(N185="nulová",J185,0)</f>
        <v>0</v>
      </c>
      <c r="BJ185" s="17" t="s">
        <v>83</v>
      </c>
      <c r="BK185" s="116">
        <f>ROUND(I185*H185,2)</f>
        <v>0</v>
      </c>
      <c r="BL185" s="17" t="s">
        <v>189</v>
      </c>
      <c r="BM185" s="220" t="s">
        <v>221</v>
      </c>
    </row>
    <row r="186" spans="2:47" s="1" customFormat="1" ht="29.25">
      <c r="B186" s="35"/>
      <c r="C186" s="36"/>
      <c r="D186" s="221" t="s">
        <v>207</v>
      </c>
      <c r="E186" s="36"/>
      <c r="F186" s="235" t="s">
        <v>1502</v>
      </c>
      <c r="G186" s="36"/>
      <c r="H186" s="36"/>
      <c r="I186" s="130"/>
      <c r="J186" s="36"/>
      <c r="K186" s="36"/>
      <c r="L186" s="37"/>
      <c r="M186" s="223"/>
      <c r="N186" s="67"/>
      <c r="O186" s="67"/>
      <c r="P186" s="67"/>
      <c r="Q186" s="67"/>
      <c r="R186" s="67"/>
      <c r="S186" s="67"/>
      <c r="T186" s="68"/>
      <c r="AT186" s="17" t="s">
        <v>207</v>
      </c>
      <c r="AU186" s="17" t="s">
        <v>85</v>
      </c>
    </row>
    <row r="187" spans="2:51" s="14" customFormat="1" ht="11.25">
      <c r="B187" s="275"/>
      <c r="C187" s="276"/>
      <c r="D187" s="221" t="s">
        <v>197</v>
      </c>
      <c r="E187" s="277" t="s">
        <v>1</v>
      </c>
      <c r="F187" s="278" t="s">
        <v>1482</v>
      </c>
      <c r="G187" s="276"/>
      <c r="H187" s="277" t="s">
        <v>1</v>
      </c>
      <c r="I187" s="279"/>
      <c r="J187" s="276"/>
      <c r="K187" s="276"/>
      <c r="L187" s="280"/>
      <c r="M187" s="281"/>
      <c r="N187" s="282"/>
      <c r="O187" s="282"/>
      <c r="P187" s="282"/>
      <c r="Q187" s="282"/>
      <c r="R187" s="282"/>
      <c r="S187" s="282"/>
      <c r="T187" s="283"/>
      <c r="AT187" s="284" t="s">
        <v>197</v>
      </c>
      <c r="AU187" s="284" t="s">
        <v>85</v>
      </c>
      <c r="AV187" s="14" t="s">
        <v>83</v>
      </c>
      <c r="AW187" s="14" t="s">
        <v>30</v>
      </c>
      <c r="AX187" s="14" t="s">
        <v>75</v>
      </c>
      <c r="AY187" s="284" t="s">
        <v>171</v>
      </c>
    </row>
    <row r="188" spans="2:51" s="14" customFormat="1" ht="11.25">
      <c r="B188" s="275"/>
      <c r="C188" s="276"/>
      <c r="D188" s="221" t="s">
        <v>197</v>
      </c>
      <c r="E188" s="277" t="s">
        <v>1</v>
      </c>
      <c r="F188" s="278" t="s">
        <v>1476</v>
      </c>
      <c r="G188" s="276"/>
      <c r="H188" s="277" t="s">
        <v>1</v>
      </c>
      <c r="I188" s="279"/>
      <c r="J188" s="276"/>
      <c r="K188" s="276"/>
      <c r="L188" s="280"/>
      <c r="M188" s="281"/>
      <c r="N188" s="282"/>
      <c r="O188" s="282"/>
      <c r="P188" s="282"/>
      <c r="Q188" s="282"/>
      <c r="R188" s="282"/>
      <c r="S188" s="282"/>
      <c r="T188" s="283"/>
      <c r="AT188" s="284" t="s">
        <v>197</v>
      </c>
      <c r="AU188" s="284" t="s">
        <v>85</v>
      </c>
      <c r="AV188" s="14" t="s">
        <v>83</v>
      </c>
      <c r="AW188" s="14" t="s">
        <v>30</v>
      </c>
      <c r="AX188" s="14" t="s">
        <v>75</v>
      </c>
      <c r="AY188" s="284" t="s">
        <v>171</v>
      </c>
    </row>
    <row r="189" spans="2:51" s="14" customFormat="1" ht="11.25">
      <c r="B189" s="275"/>
      <c r="C189" s="276"/>
      <c r="D189" s="221" t="s">
        <v>197</v>
      </c>
      <c r="E189" s="277" t="s">
        <v>1</v>
      </c>
      <c r="F189" s="278" t="s">
        <v>1483</v>
      </c>
      <c r="G189" s="276"/>
      <c r="H189" s="277" t="s">
        <v>1</v>
      </c>
      <c r="I189" s="279"/>
      <c r="J189" s="276"/>
      <c r="K189" s="276"/>
      <c r="L189" s="280"/>
      <c r="M189" s="281"/>
      <c r="N189" s="282"/>
      <c r="O189" s="282"/>
      <c r="P189" s="282"/>
      <c r="Q189" s="282"/>
      <c r="R189" s="282"/>
      <c r="S189" s="282"/>
      <c r="T189" s="283"/>
      <c r="AT189" s="284" t="s">
        <v>197</v>
      </c>
      <c r="AU189" s="284" t="s">
        <v>85</v>
      </c>
      <c r="AV189" s="14" t="s">
        <v>83</v>
      </c>
      <c r="AW189" s="14" t="s">
        <v>30</v>
      </c>
      <c r="AX189" s="14" t="s">
        <v>75</v>
      </c>
      <c r="AY189" s="284" t="s">
        <v>171</v>
      </c>
    </row>
    <row r="190" spans="2:51" s="14" customFormat="1" ht="11.25">
      <c r="B190" s="275"/>
      <c r="C190" s="276"/>
      <c r="D190" s="221" t="s">
        <v>197</v>
      </c>
      <c r="E190" s="277" t="s">
        <v>1</v>
      </c>
      <c r="F190" s="278" t="s">
        <v>1484</v>
      </c>
      <c r="G190" s="276"/>
      <c r="H190" s="277" t="s">
        <v>1</v>
      </c>
      <c r="I190" s="279"/>
      <c r="J190" s="276"/>
      <c r="K190" s="276"/>
      <c r="L190" s="280"/>
      <c r="M190" s="281"/>
      <c r="N190" s="282"/>
      <c r="O190" s="282"/>
      <c r="P190" s="282"/>
      <c r="Q190" s="282"/>
      <c r="R190" s="282"/>
      <c r="S190" s="282"/>
      <c r="T190" s="283"/>
      <c r="AT190" s="284" t="s">
        <v>197</v>
      </c>
      <c r="AU190" s="284" t="s">
        <v>85</v>
      </c>
      <c r="AV190" s="14" t="s">
        <v>83</v>
      </c>
      <c r="AW190" s="14" t="s">
        <v>30</v>
      </c>
      <c r="AX190" s="14" t="s">
        <v>75</v>
      </c>
      <c r="AY190" s="284" t="s">
        <v>171</v>
      </c>
    </row>
    <row r="191" spans="2:51" s="14" customFormat="1" ht="11.25">
      <c r="B191" s="275"/>
      <c r="C191" s="276"/>
      <c r="D191" s="221" t="s">
        <v>197</v>
      </c>
      <c r="E191" s="277" t="s">
        <v>1</v>
      </c>
      <c r="F191" s="278" t="s">
        <v>1485</v>
      </c>
      <c r="G191" s="276"/>
      <c r="H191" s="277" t="s">
        <v>1</v>
      </c>
      <c r="I191" s="279"/>
      <c r="J191" s="276"/>
      <c r="K191" s="276"/>
      <c r="L191" s="280"/>
      <c r="M191" s="281"/>
      <c r="N191" s="282"/>
      <c r="O191" s="282"/>
      <c r="P191" s="282"/>
      <c r="Q191" s="282"/>
      <c r="R191" s="282"/>
      <c r="S191" s="282"/>
      <c r="T191" s="283"/>
      <c r="AT191" s="284" t="s">
        <v>197</v>
      </c>
      <c r="AU191" s="284" t="s">
        <v>85</v>
      </c>
      <c r="AV191" s="14" t="s">
        <v>83</v>
      </c>
      <c r="AW191" s="14" t="s">
        <v>30</v>
      </c>
      <c r="AX191" s="14" t="s">
        <v>75</v>
      </c>
      <c r="AY191" s="284" t="s">
        <v>171</v>
      </c>
    </row>
    <row r="192" spans="2:51" s="11" customFormat="1" ht="11.25">
      <c r="B192" s="224"/>
      <c r="C192" s="225"/>
      <c r="D192" s="221" t="s">
        <v>197</v>
      </c>
      <c r="E192" s="226" t="s">
        <v>1</v>
      </c>
      <c r="F192" s="227" t="s">
        <v>1486</v>
      </c>
      <c r="G192" s="225"/>
      <c r="H192" s="228">
        <v>13.1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197</v>
      </c>
      <c r="AU192" s="234" t="s">
        <v>85</v>
      </c>
      <c r="AV192" s="11" t="s">
        <v>85</v>
      </c>
      <c r="AW192" s="11" t="s">
        <v>30</v>
      </c>
      <c r="AX192" s="11" t="s">
        <v>75</v>
      </c>
      <c r="AY192" s="234" t="s">
        <v>171</v>
      </c>
    </row>
    <row r="193" spans="2:51" s="11" customFormat="1" ht="11.25">
      <c r="B193" s="224"/>
      <c r="C193" s="225"/>
      <c r="D193" s="221" t="s">
        <v>197</v>
      </c>
      <c r="E193" s="226" t="s">
        <v>1</v>
      </c>
      <c r="F193" s="227" t="s">
        <v>1487</v>
      </c>
      <c r="G193" s="225"/>
      <c r="H193" s="228">
        <v>10.296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AT193" s="234" t="s">
        <v>197</v>
      </c>
      <c r="AU193" s="234" t="s">
        <v>85</v>
      </c>
      <c r="AV193" s="11" t="s">
        <v>85</v>
      </c>
      <c r="AW193" s="11" t="s">
        <v>30</v>
      </c>
      <c r="AX193" s="11" t="s">
        <v>75</v>
      </c>
      <c r="AY193" s="234" t="s">
        <v>171</v>
      </c>
    </row>
    <row r="194" spans="2:51" s="14" customFormat="1" ht="11.25">
      <c r="B194" s="275"/>
      <c r="C194" s="276"/>
      <c r="D194" s="221" t="s">
        <v>197</v>
      </c>
      <c r="E194" s="277" t="s">
        <v>1</v>
      </c>
      <c r="F194" s="278" t="s">
        <v>1488</v>
      </c>
      <c r="G194" s="276"/>
      <c r="H194" s="277" t="s">
        <v>1</v>
      </c>
      <c r="I194" s="279"/>
      <c r="J194" s="276"/>
      <c r="K194" s="276"/>
      <c r="L194" s="280"/>
      <c r="M194" s="281"/>
      <c r="N194" s="282"/>
      <c r="O194" s="282"/>
      <c r="P194" s="282"/>
      <c r="Q194" s="282"/>
      <c r="R194" s="282"/>
      <c r="S194" s="282"/>
      <c r="T194" s="283"/>
      <c r="AT194" s="284" t="s">
        <v>197</v>
      </c>
      <c r="AU194" s="284" t="s">
        <v>85</v>
      </c>
      <c r="AV194" s="14" t="s">
        <v>83</v>
      </c>
      <c r="AW194" s="14" t="s">
        <v>30</v>
      </c>
      <c r="AX194" s="14" t="s">
        <v>75</v>
      </c>
      <c r="AY194" s="284" t="s">
        <v>171</v>
      </c>
    </row>
    <row r="195" spans="2:51" s="11" customFormat="1" ht="11.25">
      <c r="B195" s="224"/>
      <c r="C195" s="225"/>
      <c r="D195" s="221" t="s">
        <v>197</v>
      </c>
      <c r="E195" s="226" t="s">
        <v>1</v>
      </c>
      <c r="F195" s="227" t="s">
        <v>1489</v>
      </c>
      <c r="G195" s="225"/>
      <c r="H195" s="228">
        <v>3.84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197</v>
      </c>
      <c r="AU195" s="234" t="s">
        <v>85</v>
      </c>
      <c r="AV195" s="11" t="s">
        <v>85</v>
      </c>
      <c r="AW195" s="11" t="s">
        <v>30</v>
      </c>
      <c r="AX195" s="11" t="s">
        <v>75</v>
      </c>
      <c r="AY195" s="234" t="s">
        <v>171</v>
      </c>
    </row>
    <row r="196" spans="2:51" s="15" customFormat="1" ht="11.25">
      <c r="B196" s="285"/>
      <c r="C196" s="286"/>
      <c r="D196" s="221" t="s">
        <v>197</v>
      </c>
      <c r="E196" s="287" t="s">
        <v>1</v>
      </c>
      <c r="F196" s="288" t="s">
        <v>1490</v>
      </c>
      <c r="G196" s="286"/>
      <c r="H196" s="289">
        <v>27.236</v>
      </c>
      <c r="I196" s="290"/>
      <c r="J196" s="286"/>
      <c r="K196" s="286"/>
      <c r="L196" s="291"/>
      <c r="M196" s="292"/>
      <c r="N196" s="293"/>
      <c r="O196" s="293"/>
      <c r="P196" s="293"/>
      <c r="Q196" s="293"/>
      <c r="R196" s="293"/>
      <c r="S196" s="293"/>
      <c r="T196" s="294"/>
      <c r="AT196" s="295" t="s">
        <v>197</v>
      </c>
      <c r="AU196" s="295" t="s">
        <v>85</v>
      </c>
      <c r="AV196" s="15" t="s">
        <v>184</v>
      </c>
      <c r="AW196" s="15" t="s">
        <v>30</v>
      </c>
      <c r="AX196" s="15" t="s">
        <v>75</v>
      </c>
      <c r="AY196" s="295" t="s">
        <v>171</v>
      </c>
    </row>
    <row r="197" spans="2:51" s="14" customFormat="1" ht="11.25">
      <c r="B197" s="275"/>
      <c r="C197" s="276"/>
      <c r="D197" s="221" t="s">
        <v>197</v>
      </c>
      <c r="E197" s="277" t="s">
        <v>1</v>
      </c>
      <c r="F197" s="278" t="s">
        <v>1499</v>
      </c>
      <c r="G197" s="276"/>
      <c r="H197" s="277" t="s">
        <v>1</v>
      </c>
      <c r="I197" s="279"/>
      <c r="J197" s="276"/>
      <c r="K197" s="276"/>
      <c r="L197" s="280"/>
      <c r="M197" s="281"/>
      <c r="N197" s="282"/>
      <c r="O197" s="282"/>
      <c r="P197" s="282"/>
      <c r="Q197" s="282"/>
      <c r="R197" s="282"/>
      <c r="S197" s="282"/>
      <c r="T197" s="283"/>
      <c r="AT197" s="284" t="s">
        <v>197</v>
      </c>
      <c r="AU197" s="284" t="s">
        <v>85</v>
      </c>
      <c r="AV197" s="14" t="s">
        <v>83</v>
      </c>
      <c r="AW197" s="14" t="s">
        <v>30</v>
      </c>
      <c r="AX197" s="14" t="s">
        <v>75</v>
      </c>
      <c r="AY197" s="284" t="s">
        <v>171</v>
      </c>
    </row>
    <row r="198" spans="2:51" s="11" customFormat="1" ht="11.25">
      <c r="B198" s="224"/>
      <c r="C198" s="225"/>
      <c r="D198" s="221" t="s">
        <v>197</v>
      </c>
      <c r="E198" s="226" t="s">
        <v>1</v>
      </c>
      <c r="F198" s="227" t="s">
        <v>1492</v>
      </c>
      <c r="G198" s="225"/>
      <c r="H198" s="228">
        <v>13.618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197</v>
      </c>
      <c r="AU198" s="234" t="s">
        <v>85</v>
      </c>
      <c r="AV198" s="11" t="s">
        <v>85</v>
      </c>
      <c r="AW198" s="11" t="s">
        <v>30</v>
      </c>
      <c r="AX198" s="11" t="s">
        <v>83</v>
      </c>
      <c r="AY198" s="234" t="s">
        <v>171</v>
      </c>
    </row>
    <row r="199" spans="2:65" s="1" customFormat="1" ht="24" customHeight="1">
      <c r="B199" s="35"/>
      <c r="C199" s="209" t="s">
        <v>198</v>
      </c>
      <c r="D199" s="209" t="s">
        <v>172</v>
      </c>
      <c r="E199" s="210" t="s">
        <v>1503</v>
      </c>
      <c r="F199" s="211" t="s">
        <v>1504</v>
      </c>
      <c r="G199" s="212" t="s">
        <v>302</v>
      </c>
      <c r="H199" s="213">
        <v>18.6</v>
      </c>
      <c r="I199" s="214"/>
      <c r="J199" s="215">
        <f>ROUND(I199*H199,2)</f>
        <v>0</v>
      </c>
      <c r="K199" s="211" t="s">
        <v>256</v>
      </c>
      <c r="L199" s="37"/>
      <c r="M199" s="216" t="s">
        <v>1</v>
      </c>
      <c r="N199" s="217" t="s">
        <v>40</v>
      </c>
      <c r="O199" s="67"/>
      <c r="P199" s="218">
        <f>O199*H199</f>
        <v>0</v>
      </c>
      <c r="Q199" s="218">
        <v>0</v>
      </c>
      <c r="R199" s="218">
        <f>Q199*H199</f>
        <v>0</v>
      </c>
      <c r="S199" s="218">
        <v>0</v>
      </c>
      <c r="T199" s="219">
        <f>S199*H199</f>
        <v>0</v>
      </c>
      <c r="AR199" s="220" t="s">
        <v>189</v>
      </c>
      <c r="AT199" s="220" t="s">
        <v>172</v>
      </c>
      <c r="AU199" s="220" t="s">
        <v>85</v>
      </c>
      <c r="AY199" s="17" t="s">
        <v>171</v>
      </c>
      <c r="BE199" s="116">
        <f>IF(N199="základní",J199,0)</f>
        <v>0</v>
      </c>
      <c r="BF199" s="116">
        <f>IF(N199="snížená",J199,0)</f>
        <v>0</v>
      </c>
      <c r="BG199" s="116">
        <f>IF(N199="zákl. přenesená",J199,0)</f>
        <v>0</v>
      </c>
      <c r="BH199" s="116">
        <f>IF(N199="sníž. přenesená",J199,0)</f>
        <v>0</v>
      </c>
      <c r="BI199" s="116">
        <f>IF(N199="nulová",J199,0)</f>
        <v>0</v>
      </c>
      <c r="BJ199" s="17" t="s">
        <v>83</v>
      </c>
      <c r="BK199" s="116">
        <f>ROUND(I199*H199,2)</f>
        <v>0</v>
      </c>
      <c r="BL199" s="17" t="s">
        <v>189</v>
      </c>
      <c r="BM199" s="220" t="s">
        <v>230</v>
      </c>
    </row>
    <row r="200" spans="2:47" s="1" customFormat="1" ht="29.25">
      <c r="B200" s="35"/>
      <c r="C200" s="36"/>
      <c r="D200" s="221" t="s">
        <v>207</v>
      </c>
      <c r="E200" s="36"/>
      <c r="F200" s="235" t="s">
        <v>1505</v>
      </c>
      <c r="G200" s="36"/>
      <c r="H200" s="36"/>
      <c r="I200" s="130"/>
      <c r="J200" s="36"/>
      <c r="K200" s="36"/>
      <c r="L200" s="37"/>
      <c r="M200" s="223"/>
      <c r="N200" s="67"/>
      <c r="O200" s="67"/>
      <c r="P200" s="67"/>
      <c r="Q200" s="67"/>
      <c r="R200" s="67"/>
      <c r="S200" s="67"/>
      <c r="T200" s="68"/>
      <c r="AT200" s="17" t="s">
        <v>207</v>
      </c>
      <c r="AU200" s="17" t="s">
        <v>85</v>
      </c>
    </row>
    <row r="201" spans="2:51" s="14" customFormat="1" ht="11.25">
      <c r="B201" s="275"/>
      <c r="C201" s="276"/>
      <c r="D201" s="221" t="s">
        <v>197</v>
      </c>
      <c r="E201" s="277" t="s">
        <v>1</v>
      </c>
      <c r="F201" s="278" t="s">
        <v>1482</v>
      </c>
      <c r="G201" s="276"/>
      <c r="H201" s="277" t="s">
        <v>1</v>
      </c>
      <c r="I201" s="279"/>
      <c r="J201" s="276"/>
      <c r="K201" s="276"/>
      <c r="L201" s="280"/>
      <c r="M201" s="281"/>
      <c r="N201" s="282"/>
      <c r="O201" s="282"/>
      <c r="P201" s="282"/>
      <c r="Q201" s="282"/>
      <c r="R201" s="282"/>
      <c r="S201" s="282"/>
      <c r="T201" s="283"/>
      <c r="AT201" s="284" t="s">
        <v>197</v>
      </c>
      <c r="AU201" s="284" t="s">
        <v>85</v>
      </c>
      <c r="AV201" s="14" t="s">
        <v>83</v>
      </c>
      <c r="AW201" s="14" t="s">
        <v>30</v>
      </c>
      <c r="AX201" s="14" t="s">
        <v>75</v>
      </c>
      <c r="AY201" s="284" t="s">
        <v>171</v>
      </c>
    </row>
    <row r="202" spans="2:51" s="14" customFormat="1" ht="11.25">
      <c r="B202" s="275"/>
      <c r="C202" s="276"/>
      <c r="D202" s="221" t="s">
        <v>197</v>
      </c>
      <c r="E202" s="277" t="s">
        <v>1</v>
      </c>
      <c r="F202" s="278" t="s">
        <v>1476</v>
      </c>
      <c r="G202" s="276"/>
      <c r="H202" s="277" t="s">
        <v>1</v>
      </c>
      <c r="I202" s="279"/>
      <c r="J202" s="276"/>
      <c r="K202" s="276"/>
      <c r="L202" s="280"/>
      <c r="M202" s="281"/>
      <c r="N202" s="282"/>
      <c r="O202" s="282"/>
      <c r="P202" s="282"/>
      <c r="Q202" s="282"/>
      <c r="R202" s="282"/>
      <c r="S202" s="282"/>
      <c r="T202" s="283"/>
      <c r="AT202" s="284" t="s">
        <v>197</v>
      </c>
      <c r="AU202" s="284" t="s">
        <v>85</v>
      </c>
      <c r="AV202" s="14" t="s">
        <v>83</v>
      </c>
      <c r="AW202" s="14" t="s">
        <v>30</v>
      </c>
      <c r="AX202" s="14" t="s">
        <v>75</v>
      </c>
      <c r="AY202" s="284" t="s">
        <v>171</v>
      </c>
    </row>
    <row r="203" spans="2:51" s="14" customFormat="1" ht="11.25">
      <c r="B203" s="275"/>
      <c r="C203" s="276"/>
      <c r="D203" s="221" t="s">
        <v>197</v>
      </c>
      <c r="E203" s="277" t="s">
        <v>1</v>
      </c>
      <c r="F203" s="278" t="s">
        <v>1483</v>
      </c>
      <c r="G203" s="276"/>
      <c r="H203" s="277" t="s">
        <v>1</v>
      </c>
      <c r="I203" s="279"/>
      <c r="J203" s="276"/>
      <c r="K203" s="276"/>
      <c r="L203" s="280"/>
      <c r="M203" s="281"/>
      <c r="N203" s="282"/>
      <c r="O203" s="282"/>
      <c r="P203" s="282"/>
      <c r="Q203" s="282"/>
      <c r="R203" s="282"/>
      <c r="S203" s="282"/>
      <c r="T203" s="283"/>
      <c r="AT203" s="284" t="s">
        <v>197</v>
      </c>
      <c r="AU203" s="284" t="s">
        <v>85</v>
      </c>
      <c r="AV203" s="14" t="s">
        <v>83</v>
      </c>
      <c r="AW203" s="14" t="s">
        <v>30</v>
      </c>
      <c r="AX203" s="14" t="s">
        <v>75</v>
      </c>
      <c r="AY203" s="284" t="s">
        <v>171</v>
      </c>
    </row>
    <row r="204" spans="2:51" s="11" customFormat="1" ht="11.25">
      <c r="B204" s="224"/>
      <c r="C204" s="225"/>
      <c r="D204" s="221" t="s">
        <v>197</v>
      </c>
      <c r="E204" s="226" t="s">
        <v>1</v>
      </c>
      <c r="F204" s="227" t="s">
        <v>1506</v>
      </c>
      <c r="G204" s="225"/>
      <c r="H204" s="228">
        <v>17.664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197</v>
      </c>
      <c r="AU204" s="234" t="s">
        <v>85</v>
      </c>
      <c r="AV204" s="11" t="s">
        <v>85</v>
      </c>
      <c r="AW204" s="11" t="s">
        <v>30</v>
      </c>
      <c r="AX204" s="11" t="s">
        <v>75</v>
      </c>
      <c r="AY204" s="234" t="s">
        <v>171</v>
      </c>
    </row>
    <row r="205" spans="2:51" s="11" customFormat="1" ht="11.25">
      <c r="B205" s="224"/>
      <c r="C205" s="225"/>
      <c r="D205" s="221" t="s">
        <v>197</v>
      </c>
      <c r="E205" s="226" t="s">
        <v>1</v>
      </c>
      <c r="F205" s="227" t="s">
        <v>1507</v>
      </c>
      <c r="G205" s="225"/>
      <c r="H205" s="228">
        <v>3.182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197</v>
      </c>
      <c r="AU205" s="234" t="s">
        <v>85</v>
      </c>
      <c r="AV205" s="11" t="s">
        <v>85</v>
      </c>
      <c r="AW205" s="11" t="s">
        <v>30</v>
      </c>
      <c r="AX205" s="11" t="s">
        <v>75</v>
      </c>
      <c r="AY205" s="234" t="s">
        <v>171</v>
      </c>
    </row>
    <row r="206" spans="2:51" s="11" customFormat="1" ht="11.25">
      <c r="B206" s="224"/>
      <c r="C206" s="225"/>
      <c r="D206" s="221" t="s">
        <v>197</v>
      </c>
      <c r="E206" s="226" t="s">
        <v>1</v>
      </c>
      <c r="F206" s="227" t="s">
        <v>1508</v>
      </c>
      <c r="G206" s="225"/>
      <c r="H206" s="228">
        <v>7.112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197</v>
      </c>
      <c r="AU206" s="234" t="s">
        <v>85</v>
      </c>
      <c r="AV206" s="11" t="s">
        <v>85</v>
      </c>
      <c r="AW206" s="11" t="s">
        <v>30</v>
      </c>
      <c r="AX206" s="11" t="s">
        <v>75</v>
      </c>
      <c r="AY206" s="234" t="s">
        <v>171</v>
      </c>
    </row>
    <row r="207" spans="2:51" s="11" customFormat="1" ht="11.25">
      <c r="B207" s="224"/>
      <c r="C207" s="225"/>
      <c r="D207" s="221" t="s">
        <v>197</v>
      </c>
      <c r="E207" s="226" t="s">
        <v>1</v>
      </c>
      <c r="F207" s="227" t="s">
        <v>1509</v>
      </c>
      <c r="G207" s="225"/>
      <c r="H207" s="228">
        <v>8.57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AT207" s="234" t="s">
        <v>197</v>
      </c>
      <c r="AU207" s="234" t="s">
        <v>85</v>
      </c>
      <c r="AV207" s="11" t="s">
        <v>85</v>
      </c>
      <c r="AW207" s="11" t="s">
        <v>30</v>
      </c>
      <c r="AX207" s="11" t="s">
        <v>75</v>
      </c>
      <c r="AY207" s="234" t="s">
        <v>171</v>
      </c>
    </row>
    <row r="208" spans="2:51" s="11" customFormat="1" ht="11.25">
      <c r="B208" s="224"/>
      <c r="C208" s="225"/>
      <c r="D208" s="221" t="s">
        <v>197</v>
      </c>
      <c r="E208" s="226" t="s">
        <v>1</v>
      </c>
      <c r="F208" s="227" t="s">
        <v>1510</v>
      </c>
      <c r="G208" s="225"/>
      <c r="H208" s="228">
        <v>0.672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AT208" s="234" t="s">
        <v>197</v>
      </c>
      <c r="AU208" s="234" t="s">
        <v>85</v>
      </c>
      <c r="AV208" s="11" t="s">
        <v>85</v>
      </c>
      <c r="AW208" s="11" t="s">
        <v>30</v>
      </c>
      <c r="AX208" s="11" t="s">
        <v>75</v>
      </c>
      <c r="AY208" s="234" t="s">
        <v>171</v>
      </c>
    </row>
    <row r="209" spans="2:51" s="15" customFormat="1" ht="11.25">
      <c r="B209" s="285"/>
      <c r="C209" s="286"/>
      <c r="D209" s="221" t="s">
        <v>197</v>
      </c>
      <c r="E209" s="287" t="s">
        <v>1</v>
      </c>
      <c r="F209" s="288" t="s">
        <v>1490</v>
      </c>
      <c r="G209" s="286"/>
      <c r="H209" s="289">
        <v>37.199999999999996</v>
      </c>
      <c r="I209" s="290"/>
      <c r="J209" s="286"/>
      <c r="K209" s="286"/>
      <c r="L209" s="291"/>
      <c r="M209" s="292"/>
      <c r="N209" s="293"/>
      <c r="O209" s="293"/>
      <c r="P209" s="293"/>
      <c r="Q209" s="293"/>
      <c r="R209" s="293"/>
      <c r="S209" s="293"/>
      <c r="T209" s="294"/>
      <c r="AT209" s="295" t="s">
        <v>197</v>
      </c>
      <c r="AU209" s="295" t="s">
        <v>85</v>
      </c>
      <c r="AV209" s="15" t="s">
        <v>184</v>
      </c>
      <c r="AW209" s="15" t="s">
        <v>30</v>
      </c>
      <c r="AX209" s="15" t="s">
        <v>75</v>
      </c>
      <c r="AY209" s="295" t="s">
        <v>171</v>
      </c>
    </row>
    <row r="210" spans="2:51" s="14" customFormat="1" ht="11.25">
      <c r="B210" s="275"/>
      <c r="C210" s="276"/>
      <c r="D210" s="221" t="s">
        <v>197</v>
      </c>
      <c r="E210" s="277" t="s">
        <v>1</v>
      </c>
      <c r="F210" s="278" t="s">
        <v>1491</v>
      </c>
      <c r="G210" s="276"/>
      <c r="H210" s="277" t="s">
        <v>1</v>
      </c>
      <c r="I210" s="279"/>
      <c r="J210" s="276"/>
      <c r="K210" s="276"/>
      <c r="L210" s="280"/>
      <c r="M210" s="281"/>
      <c r="N210" s="282"/>
      <c r="O210" s="282"/>
      <c r="P210" s="282"/>
      <c r="Q210" s="282"/>
      <c r="R210" s="282"/>
      <c r="S210" s="282"/>
      <c r="T210" s="283"/>
      <c r="AT210" s="284" t="s">
        <v>197</v>
      </c>
      <c r="AU210" s="284" t="s">
        <v>85</v>
      </c>
      <c r="AV210" s="14" t="s">
        <v>83</v>
      </c>
      <c r="AW210" s="14" t="s">
        <v>30</v>
      </c>
      <c r="AX210" s="14" t="s">
        <v>75</v>
      </c>
      <c r="AY210" s="284" t="s">
        <v>171</v>
      </c>
    </row>
    <row r="211" spans="2:51" s="11" customFormat="1" ht="11.25">
      <c r="B211" s="224"/>
      <c r="C211" s="225"/>
      <c r="D211" s="221" t="s">
        <v>197</v>
      </c>
      <c r="E211" s="226" t="s">
        <v>1</v>
      </c>
      <c r="F211" s="227" t="s">
        <v>1511</v>
      </c>
      <c r="G211" s="225"/>
      <c r="H211" s="228">
        <v>18.6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AT211" s="234" t="s">
        <v>197</v>
      </c>
      <c r="AU211" s="234" t="s">
        <v>85</v>
      </c>
      <c r="AV211" s="11" t="s">
        <v>85</v>
      </c>
      <c r="AW211" s="11" t="s">
        <v>30</v>
      </c>
      <c r="AX211" s="11" t="s">
        <v>83</v>
      </c>
      <c r="AY211" s="234" t="s">
        <v>171</v>
      </c>
    </row>
    <row r="212" spans="2:65" s="1" customFormat="1" ht="24" customHeight="1">
      <c r="B212" s="35"/>
      <c r="C212" s="209" t="s">
        <v>203</v>
      </c>
      <c r="D212" s="209" t="s">
        <v>172</v>
      </c>
      <c r="E212" s="210" t="s">
        <v>1002</v>
      </c>
      <c r="F212" s="211" t="s">
        <v>1003</v>
      </c>
      <c r="G212" s="212" t="s">
        <v>302</v>
      </c>
      <c r="H212" s="213">
        <v>18.6</v>
      </c>
      <c r="I212" s="214"/>
      <c r="J212" s="215">
        <f>ROUND(I212*H212,2)</f>
        <v>0</v>
      </c>
      <c r="K212" s="211" t="s">
        <v>256</v>
      </c>
      <c r="L212" s="37"/>
      <c r="M212" s="216" t="s">
        <v>1</v>
      </c>
      <c r="N212" s="217" t="s">
        <v>40</v>
      </c>
      <c r="O212" s="67"/>
      <c r="P212" s="218">
        <f>O212*H212</f>
        <v>0</v>
      </c>
      <c r="Q212" s="218">
        <v>0</v>
      </c>
      <c r="R212" s="218">
        <f>Q212*H212</f>
        <v>0</v>
      </c>
      <c r="S212" s="218">
        <v>0</v>
      </c>
      <c r="T212" s="219">
        <f>S212*H212</f>
        <v>0</v>
      </c>
      <c r="AR212" s="220" t="s">
        <v>189</v>
      </c>
      <c r="AT212" s="220" t="s">
        <v>172</v>
      </c>
      <c r="AU212" s="220" t="s">
        <v>85</v>
      </c>
      <c r="AY212" s="17" t="s">
        <v>171</v>
      </c>
      <c r="BE212" s="116">
        <f>IF(N212="základní",J212,0)</f>
        <v>0</v>
      </c>
      <c r="BF212" s="116">
        <f>IF(N212="snížená",J212,0)</f>
        <v>0</v>
      </c>
      <c r="BG212" s="116">
        <f>IF(N212="zákl. přenesená",J212,0)</f>
        <v>0</v>
      </c>
      <c r="BH212" s="116">
        <f>IF(N212="sníž. přenesená",J212,0)</f>
        <v>0</v>
      </c>
      <c r="BI212" s="116">
        <f>IF(N212="nulová",J212,0)</f>
        <v>0</v>
      </c>
      <c r="BJ212" s="17" t="s">
        <v>83</v>
      </c>
      <c r="BK212" s="116">
        <f>ROUND(I212*H212,2)</f>
        <v>0</v>
      </c>
      <c r="BL212" s="17" t="s">
        <v>189</v>
      </c>
      <c r="BM212" s="220" t="s">
        <v>326</v>
      </c>
    </row>
    <row r="213" spans="2:47" s="1" customFormat="1" ht="29.25">
      <c r="B213" s="35"/>
      <c r="C213" s="36"/>
      <c r="D213" s="221" t="s">
        <v>207</v>
      </c>
      <c r="E213" s="36"/>
      <c r="F213" s="235" t="s">
        <v>1005</v>
      </c>
      <c r="G213" s="36"/>
      <c r="H213" s="36"/>
      <c r="I213" s="130"/>
      <c r="J213" s="36"/>
      <c r="K213" s="36"/>
      <c r="L213" s="37"/>
      <c r="M213" s="223"/>
      <c r="N213" s="67"/>
      <c r="O213" s="67"/>
      <c r="P213" s="67"/>
      <c r="Q213" s="67"/>
      <c r="R213" s="67"/>
      <c r="S213" s="67"/>
      <c r="T213" s="68"/>
      <c r="AT213" s="17" t="s">
        <v>207</v>
      </c>
      <c r="AU213" s="17" t="s">
        <v>85</v>
      </c>
    </row>
    <row r="214" spans="2:51" s="14" customFormat="1" ht="11.25">
      <c r="B214" s="275"/>
      <c r="C214" s="276"/>
      <c r="D214" s="221" t="s">
        <v>197</v>
      </c>
      <c r="E214" s="277" t="s">
        <v>1</v>
      </c>
      <c r="F214" s="278" t="s">
        <v>1482</v>
      </c>
      <c r="G214" s="276"/>
      <c r="H214" s="277" t="s">
        <v>1</v>
      </c>
      <c r="I214" s="279"/>
      <c r="J214" s="276"/>
      <c r="K214" s="276"/>
      <c r="L214" s="280"/>
      <c r="M214" s="281"/>
      <c r="N214" s="282"/>
      <c r="O214" s="282"/>
      <c r="P214" s="282"/>
      <c r="Q214" s="282"/>
      <c r="R214" s="282"/>
      <c r="S214" s="282"/>
      <c r="T214" s="283"/>
      <c r="AT214" s="284" t="s">
        <v>197</v>
      </c>
      <c r="AU214" s="284" t="s">
        <v>85</v>
      </c>
      <c r="AV214" s="14" t="s">
        <v>83</v>
      </c>
      <c r="AW214" s="14" t="s">
        <v>30</v>
      </c>
      <c r="AX214" s="14" t="s">
        <v>75</v>
      </c>
      <c r="AY214" s="284" t="s">
        <v>171</v>
      </c>
    </row>
    <row r="215" spans="2:51" s="14" customFormat="1" ht="11.25">
      <c r="B215" s="275"/>
      <c r="C215" s="276"/>
      <c r="D215" s="221" t="s">
        <v>197</v>
      </c>
      <c r="E215" s="277" t="s">
        <v>1</v>
      </c>
      <c r="F215" s="278" t="s">
        <v>1476</v>
      </c>
      <c r="G215" s="276"/>
      <c r="H215" s="277" t="s">
        <v>1</v>
      </c>
      <c r="I215" s="279"/>
      <c r="J215" s="276"/>
      <c r="K215" s="276"/>
      <c r="L215" s="280"/>
      <c r="M215" s="281"/>
      <c r="N215" s="282"/>
      <c r="O215" s="282"/>
      <c r="P215" s="282"/>
      <c r="Q215" s="282"/>
      <c r="R215" s="282"/>
      <c r="S215" s="282"/>
      <c r="T215" s="283"/>
      <c r="AT215" s="284" t="s">
        <v>197</v>
      </c>
      <c r="AU215" s="284" t="s">
        <v>85</v>
      </c>
      <c r="AV215" s="14" t="s">
        <v>83</v>
      </c>
      <c r="AW215" s="14" t="s">
        <v>30</v>
      </c>
      <c r="AX215" s="14" t="s">
        <v>75</v>
      </c>
      <c r="AY215" s="284" t="s">
        <v>171</v>
      </c>
    </row>
    <row r="216" spans="2:51" s="14" customFormat="1" ht="11.25">
      <c r="B216" s="275"/>
      <c r="C216" s="276"/>
      <c r="D216" s="221" t="s">
        <v>197</v>
      </c>
      <c r="E216" s="277" t="s">
        <v>1</v>
      </c>
      <c r="F216" s="278" t="s">
        <v>1483</v>
      </c>
      <c r="G216" s="276"/>
      <c r="H216" s="277" t="s">
        <v>1</v>
      </c>
      <c r="I216" s="279"/>
      <c r="J216" s="276"/>
      <c r="K216" s="276"/>
      <c r="L216" s="280"/>
      <c r="M216" s="281"/>
      <c r="N216" s="282"/>
      <c r="O216" s="282"/>
      <c r="P216" s="282"/>
      <c r="Q216" s="282"/>
      <c r="R216" s="282"/>
      <c r="S216" s="282"/>
      <c r="T216" s="283"/>
      <c r="AT216" s="284" t="s">
        <v>197</v>
      </c>
      <c r="AU216" s="284" t="s">
        <v>85</v>
      </c>
      <c r="AV216" s="14" t="s">
        <v>83</v>
      </c>
      <c r="AW216" s="14" t="s">
        <v>30</v>
      </c>
      <c r="AX216" s="14" t="s">
        <v>75</v>
      </c>
      <c r="AY216" s="284" t="s">
        <v>171</v>
      </c>
    </row>
    <row r="217" spans="2:51" s="11" customFormat="1" ht="11.25">
      <c r="B217" s="224"/>
      <c r="C217" s="225"/>
      <c r="D217" s="221" t="s">
        <v>197</v>
      </c>
      <c r="E217" s="226" t="s">
        <v>1</v>
      </c>
      <c r="F217" s="227" t="s">
        <v>1506</v>
      </c>
      <c r="G217" s="225"/>
      <c r="H217" s="228">
        <v>17.664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AT217" s="234" t="s">
        <v>197</v>
      </c>
      <c r="AU217" s="234" t="s">
        <v>85</v>
      </c>
      <c r="AV217" s="11" t="s">
        <v>85</v>
      </c>
      <c r="AW217" s="11" t="s">
        <v>30</v>
      </c>
      <c r="AX217" s="11" t="s">
        <v>75</v>
      </c>
      <c r="AY217" s="234" t="s">
        <v>171</v>
      </c>
    </row>
    <row r="218" spans="2:51" s="11" customFormat="1" ht="11.25">
      <c r="B218" s="224"/>
      <c r="C218" s="225"/>
      <c r="D218" s="221" t="s">
        <v>197</v>
      </c>
      <c r="E218" s="226" t="s">
        <v>1</v>
      </c>
      <c r="F218" s="227" t="s">
        <v>1507</v>
      </c>
      <c r="G218" s="225"/>
      <c r="H218" s="228">
        <v>3.182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AT218" s="234" t="s">
        <v>197</v>
      </c>
      <c r="AU218" s="234" t="s">
        <v>85</v>
      </c>
      <c r="AV218" s="11" t="s">
        <v>85</v>
      </c>
      <c r="AW218" s="11" t="s">
        <v>30</v>
      </c>
      <c r="AX218" s="11" t="s">
        <v>75</v>
      </c>
      <c r="AY218" s="234" t="s">
        <v>171</v>
      </c>
    </row>
    <row r="219" spans="2:51" s="11" customFormat="1" ht="11.25">
      <c r="B219" s="224"/>
      <c r="C219" s="225"/>
      <c r="D219" s="221" t="s">
        <v>197</v>
      </c>
      <c r="E219" s="226" t="s">
        <v>1</v>
      </c>
      <c r="F219" s="227" t="s">
        <v>1508</v>
      </c>
      <c r="G219" s="225"/>
      <c r="H219" s="228">
        <v>7.112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197</v>
      </c>
      <c r="AU219" s="234" t="s">
        <v>85</v>
      </c>
      <c r="AV219" s="11" t="s">
        <v>85</v>
      </c>
      <c r="AW219" s="11" t="s">
        <v>30</v>
      </c>
      <c r="AX219" s="11" t="s">
        <v>75</v>
      </c>
      <c r="AY219" s="234" t="s">
        <v>171</v>
      </c>
    </row>
    <row r="220" spans="2:51" s="11" customFormat="1" ht="11.25">
      <c r="B220" s="224"/>
      <c r="C220" s="225"/>
      <c r="D220" s="221" t="s">
        <v>197</v>
      </c>
      <c r="E220" s="226" t="s">
        <v>1</v>
      </c>
      <c r="F220" s="227" t="s">
        <v>1509</v>
      </c>
      <c r="G220" s="225"/>
      <c r="H220" s="228">
        <v>8.57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AT220" s="234" t="s">
        <v>197</v>
      </c>
      <c r="AU220" s="234" t="s">
        <v>85</v>
      </c>
      <c r="AV220" s="11" t="s">
        <v>85</v>
      </c>
      <c r="AW220" s="11" t="s">
        <v>30</v>
      </c>
      <c r="AX220" s="11" t="s">
        <v>75</v>
      </c>
      <c r="AY220" s="234" t="s">
        <v>171</v>
      </c>
    </row>
    <row r="221" spans="2:51" s="11" customFormat="1" ht="11.25">
      <c r="B221" s="224"/>
      <c r="C221" s="225"/>
      <c r="D221" s="221" t="s">
        <v>197</v>
      </c>
      <c r="E221" s="226" t="s">
        <v>1</v>
      </c>
      <c r="F221" s="227" t="s">
        <v>1510</v>
      </c>
      <c r="G221" s="225"/>
      <c r="H221" s="228">
        <v>0.672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AT221" s="234" t="s">
        <v>197</v>
      </c>
      <c r="AU221" s="234" t="s">
        <v>85</v>
      </c>
      <c r="AV221" s="11" t="s">
        <v>85</v>
      </c>
      <c r="AW221" s="11" t="s">
        <v>30</v>
      </c>
      <c r="AX221" s="11" t="s">
        <v>75</v>
      </c>
      <c r="AY221" s="234" t="s">
        <v>171</v>
      </c>
    </row>
    <row r="222" spans="2:51" s="15" customFormat="1" ht="11.25">
      <c r="B222" s="285"/>
      <c r="C222" s="286"/>
      <c r="D222" s="221" t="s">
        <v>197</v>
      </c>
      <c r="E222" s="287" t="s">
        <v>1</v>
      </c>
      <c r="F222" s="288" t="s">
        <v>1490</v>
      </c>
      <c r="G222" s="286"/>
      <c r="H222" s="289">
        <v>37.199999999999996</v>
      </c>
      <c r="I222" s="290"/>
      <c r="J222" s="286"/>
      <c r="K222" s="286"/>
      <c r="L222" s="291"/>
      <c r="M222" s="292"/>
      <c r="N222" s="293"/>
      <c r="O222" s="293"/>
      <c r="P222" s="293"/>
      <c r="Q222" s="293"/>
      <c r="R222" s="293"/>
      <c r="S222" s="293"/>
      <c r="T222" s="294"/>
      <c r="AT222" s="295" t="s">
        <v>197</v>
      </c>
      <c r="AU222" s="295" t="s">
        <v>85</v>
      </c>
      <c r="AV222" s="15" t="s">
        <v>184</v>
      </c>
      <c r="AW222" s="15" t="s">
        <v>30</v>
      </c>
      <c r="AX222" s="15" t="s">
        <v>75</v>
      </c>
      <c r="AY222" s="295" t="s">
        <v>171</v>
      </c>
    </row>
    <row r="223" spans="2:51" s="14" customFormat="1" ht="11.25">
      <c r="B223" s="275"/>
      <c r="C223" s="276"/>
      <c r="D223" s="221" t="s">
        <v>197</v>
      </c>
      <c r="E223" s="277" t="s">
        <v>1</v>
      </c>
      <c r="F223" s="278" t="s">
        <v>1491</v>
      </c>
      <c r="G223" s="276"/>
      <c r="H223" s="277" t="s">
        <v>1</v>
      </c>
      <c r="I223" s="279"/>
      <c r="J223" s="276"/>
      <c r="K223" s="276"/>
      <c r="L223" s="280"/>
      <c r="M223" s="281"/>
      <c r="N223" s="282"/>
      <c r="O223" s="282"/>
      <c r="P223" s="282"/>
      <c r="Q223" s="282"/>
      <c r="R223" s="282"/>
      <c r="S223" s="282"/>
      <c r="T223" s="283"/>
      <c r="AT223" s="284" t="s">
        <v>197</v>
      </c>
      <c r="AU223" s="284" t="s">
        <v>85</v>
      </c>
      <c r="AV223" s="14" t="s">
        <v>83</v>
      </c>
      <c r="AW223" s="14" t="s">
        <v>30</v>
      </c>
      <c r="AX223" s="14" t="s">
        <v>75</v>
      </c>
      <c r="AY223" s="284" t="s">
        <v>171</v>
      </c>
    </row>
    <row r="224" spans="2:51" s="11" customFormat="1" ht="11.25">
      <c r="B224" s="224"/>
      <c r="C224" s="225"/>
      <c r="D224" s="221" t="s">
        <v>197</v>
      </c>
      <c r="E224" s="226" t="s">
        <v>1</v>
      </c>
      <c r="F224" s="227" t="s">
        <v>1511</v>
      </c>
      <c r="G224" s="225"/>
      <c r="H224" s="228">
        <v>18.6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197</v>
      </c>
      <c r="AU224" s="234" t="s">
        <v>85</v>
      </c>
      <c r="AV224" s="11" t="s">
        <v>85</v>
      </c>
      <c r="AW224" s="11" t="s">
        <v>30</v>
      </c>
      <c r="AX224" s="11" t="s">
        <v>83</v>
      </c>
      <c r="AY224" s="234" t="s">
        <v>171</v>
      </c>
    </row>
    <row r="225" spans="2:65" s="1" customFormat="1" ht="24" customHeight="1">
      <c r="B225" s="35"/>
      <c r="C225" s="209" t="s">
        <v>209</v>
      </c>
      <c r="D225" s="209" t="s">
        <v>172</v>
      </c>
      <c r="E225" s="210" t="s">
        <v>1512</v>
      </c>
      <c r="F225" s="211" t="s">
        <v>1513</v>
      </c>
      <c r="G225" s="212" t="s">
        <v>302</v>
      </c>
      <c r="H225" s="213">
        <v>18.6</v>
      </c>
      <c r="I225" s="214"/>
      <c r="J225" s="215">
        <f>ROUND(I225*H225,2)</f>
        <v>0</v>
      </c>
      <c r="K225" s="211" t="s">
        <v>256</v>
      </c>
      <c r="L225" s="37"/>
      <c r="M225" s="216" t="s">
        <v>1</v>
      </c>
      <c r="N225" s="217" t="s">
        <v>40</v>
      </c>
      <c r="O225" s="67"/>
      <c r="P225" s="218">
        <f>O225*H225</f>
        <v>0</v>
      </c>
      <c r="Q225" s="218">
        <v>0</v>
      </c>
      <c r="R225" s="218">
        <f>Q225*H225</f>
        <v>0</v>
      </c>
      <c r="S225" s="218">
        <v>0</v>
      </c>
      <c r="T225" s="219">
        <f>S225*H225</f>
        <v>0</v>
      </c>
      <c r="AR225" s="220" t="s">
        <v>189</v>
      </c>
      <c r="AT225" s="220" t="s">
        <v>172</v>
      </c>
      <c r="AU225" s="220" t="s">
        <v>85</v>
      </c>
      <c r="AY225" s="17" t="s">
        <v>171</v>
      </c>
      <c r="BE225" s="116">
        <f>IF(N225="základní",J225,0)</f>
        <v>0</v>
      </c>
      <c r="BF225" s="116">
        <f>IF(N225="snížená",J225,0)</f>
        <v>0</v>
      </c>
      <c r="BG225" s="116">
        <f>IF(N225="zákl. přenesená",J225,0)</f>
        <v>0</v>
      </c>
      <c r="BH225" s="116">
        <f>IF(N225="sníž. přenesená",J225,0)</f>
        <v>0</v>
      </c>
      <c r="BI225" s="116">
        <f>IF(N225="nulová",J225,0)</f>
        <v>0</v>
      </c>
      <c r="BJ225" s="17" t="s">
        <v>83</v>
      </c>
      <c r="BK225" s="116">
        <f>ROUND(I225*H225,2)</f>
        <v>0</v>
      </c>
      <c r="BL225" s="17" t="s">
        <v>189</v>
      </c>
      <c r="BM225" s="220" t="s">
        <v>338</v>
      </c>
    </row>
    <row r="226" spans="2:47" s="1" customFormat="1" ht="29.25">
      <c r="B226" s="35"/>
      <c r="C226" s="36"/>
      <c r="D226" s="221" t="s">
        <v>207</v>
      </c>
      <c r="E226" s="36"/>
      <c r="F226" s="235" t="s">
        <v>1514</v>
      </c>
      <c r="G226" s="36"/>
      <c r="H226" s="36"/>
      <c r="I226" s="130"/>
      <c r="J226" s="36"/>
      <c r="K226" s="36"/>
      <c r="L226" s="37"/>
      <c r="M226" s="223"/>
      <c r="N226" s="67"/>
      <c r="O226" s="67"/>
      <c r="P226" s="67"/>
      <c r="Q226" s="67"/>
      <c r="R226" s="67"/>
      <c r="S226" s="67"/>
      <c r="T226" s="68"/>
      <c r="AT226" s="17" t="s">
        <v>207</v>
      </c>
      <c r="AU226" s="17" t="s">
        <v>85</v>
      </c>
    </row>
    <row r="227" spans="2:51" s="14" customFormat="1" ht="11.25">
      <c r="B227" s="275"/>
      <c r="C227" s="276"/>
      <c r="D227" s="221" t="s">
        <v>197</v>
      </c>
      <c r="E227" s="277" t="s">
        <v>1</v>
      </c>
      <c r="F227" s="278" t="s">
        <v>1482</v>
      </c>
      <c r="G227" s="276"/>
      <c r="H227" s="277" t="s">
        <v>1</v>
      </c>
      <c r="I227" s="279"/>
      <c r="J227" s="276"/>
      <c r="K227" s="276"/>
      <c r="L227" s="280"/>
      <c r="M227" s="281"/>
      <c r="N227" s="282"/>
      <c r="O227" s="282"/>
      <c r="P227" s="282"/>
      <c r="Q227" s="282"/>
      <c r="R227" s="282"/>
      <c r="S227" s="282"/>
      <c r="T227" s="283"/>
      <c r="AT227" s="284" t="s">
        <v>197</v>
      </c>
      <c r="AU227" s="284" t="s">
        <v>85</v>
      </c>
      <c r="AV227" s="14" t="s">
        <v>83</v>
      </c>
      <c r="AW227" s="14" t="s">
        <v>30</v>
      </c>
      <c r="AX227" s="14" t="s">
        <v>75</v>
      </c>
      <c r="AY227" s="284" t="s">
        <v>171</v>
      </c>
    </row>
    <row r="228" spans="2:51" s="14" customFormat="1" ht="11.25">
      <c r="B228" s="275"/>
      <c r="C228" s="276"/>
      <c r="D228" s="221" t="s">
        <v>197</v>
      </c>
      <c r="E228" s="277" t="s">
        <v>1</v>
      </c>
      <c r="F228" s="278" t="s">
        <v>1476</v>
      </c>
      <c r="G228" s="276"/>
      <c r="H228" s="277" t="s">
        <v>1</v>
      </c>
      <c r="I228" s="279"/>
      <c r="J228" s="276"/>
      <c r="K228" s="276"/>
      <c r="L228" s="280"/>
      <c r="M228" s="281"/>
      <c r="N228" s="282"/>
      <c r="O228" s="282"/>
      <c r="P228" s="282"/>
      <c r="Q228" s="282"/>
      <c r="R228" s="282"/>
      <c r="S228" s="282"/>
      <c r="T228" s="283"/>
      <c r="AT228" s="284" t="s">
        <v>197</v>
      </c>
      <c r="AU228" s="284" t="s">
        <v>85</v>
      </c>
      <c r="AV228" s="14" t="s">
        <v>83</v>
      </c>
      <c r="AW228" s="14" t="s">
        <v>30</v>
      </c>
      <c r="AX228" s="14" t="s">
        <v>75</v>
      </c>
      <c r="AY228" s="284" t="s">
        <v>171</v>
      </c>
    </row>
    <row r="229" spans="2:51" s="14" customFormat="1" ht="11.25">
      <c r="B229" s="275"/>
      <c r="C229" s="276"/>
      <c r="D229" s="221" t="s">
        <v>197</v>
      </c>
      <c r="E229" s="277" t="s">
        <v>1</v>
      </c>
      <c r="F229" s="278" t="s">
        <v>1483</v>
      </c>
      <c r="G229" s="276"/>
      <c r="H229" s="277" t="s">
        <v>1</v>
      </c>
      <c r="I229" s="279"/>
      <c r="J229" s="276"/>
      <c r="K229" s="276"/>
      <c r="L229" s="280"/>
      <c r="M229" s="281"/>
      <c r="N229" s="282"/>
      <c r="O229" s="282"/>
      <c r="P229" s="282"/>
      <c r="Q229" s="282"/>
      <c r="R229" s="282"/>
      <c r="S229" s="282"/>
      <c r="T229" s="283"/>
      <c r="AT229" s="284" t="s">
        <v>197</v>
      </c>
      <c r="AU229" s="284" t="s">
        <v>85</v>
      </c>
      <c r="AV229" s="14" t="s">
        <v>83</v>
      </c>
      <c r="AW229" s="14" t="s">
        <v>30</v>
      </c>
      <c r="AX229" s="14" t="s">
        <v>75</v>
      </c>
      <c r="AY229" s="284" t="s">
        <v>171</v>
      </c>
    </row>
    <row r="230" spans="2:51" s="11" customFormat="1" ht="11.25">
      <c r="B230" s="224"/>
      <c r="C230" s="225"/>
      <c r="D230" s="221" t="s">
        <v>197</v>
      </c>
      <c r="E230" s="226" t="s">
        <v>1</v>
      </c>
      <c r="F230" s="227" t="s">
        <v>1506</v>
      </c>
      <c r="G230" s="225"/>
      <c r="H230" s="228">
        <v>17.664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AT230" s="234" t="s">
        <v>197</v>
      </c>
      <c r="AU230" s="234" t="s">
        <v>85</v>
      </c>
      <c r="AV230" s="11" t="s">
        <v>85</v>
      </c>
      <c r="AW230" s="11" t="s">
        <v>30</v>
      </c>
      <c r="AX230" s="11" t="s">
        <v>75</v>
      </c>
      <c r="AY230" s="234" t="s">
        <v>171</v>
      </c>
    </row>
    <row r="231" spans="2:51" s="11" customFormat="1" ht="11.25">
      <c r="B231" s="224"/>
      <c r="C231" s="225"/>
      <c r="D231" s="221" t="s">
        <v>197</v>
      </c>
      <c r="E231" s="226" t="s">
        <v>1</v>
      </c>
      <c r="F231" s="227" t="s">
        <v>1507</v>
      </c>
      <c r="G231" s="225"/>
      <c r="H231" s="228">
        <v>3.182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197</v>
      </c>
      <c r="AU231" s="234" t="s">
        <v>85</v>
      </c>
      <c r="AV231" s="11" t="s">
        <v>85</v>
      </c>
      <c r="AW231" s="11" t="s">
        <v>30</v>
      </c>
      <c r="AX231" s="11" t="s">
        <v>75</v>
      </c>
      <c r="AY231" s="234" t="s">
        <v>171</v>
      </c>
    </row>
    <row r="232" spans="2:51" s="11" customFormat="1" ht="11.25">
      <c r="B232" s="224"/>
      <c r="C232" s="225"/>
      <c r="D232" s="221" t="s">
        <v>197</v>
      </c>
      <c r="E232" s="226" t="s">
        <v>1</v>
      </c>
      <c r="F232" s="227" t="s">
        <v>1508</v>
      </c>
      <c r="G232" s="225"/>
      <c r="H232" s="228">
        <v>7.112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AT232" s="234" t="s">
        <v>197</v>
      </c>
      <c r="AU232" s="234" t="s">
        <v>85</v>
      </c>
      <c r="AV232" s="11" t="s">
        <v>85</v>
      </c>
      <c r="AW232" s="11" t="s">
        <v>30</v>
      </c>
      <c r="AX232" s="11" t="s">
        <v>75</v>
      </c>
      <c r="AY232" s="234" t="s">
        <v>171</v>
      </c>
    </row>
    <row r="233" spans="2:51" s="11" customFormat="1" ht="11.25">
      <c r="B233" s="224"/>
      <c r="C233" s="225"/>
      <c r="D233" s="221" t="s">
        <v>197</v>
      </c>
      <c r="E233" s="226" t="s">
        <v>1</v>
      </c>
      <c r="F233" s="227" t="s">
        <v>1509</v>
      </c>
      <c r="G233" s="225"/>
      <c r="H233" s="228">
        <v>8.57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AT233" s="234" t="s">
        <v>197</v>
      </c>
      <c r="AU233" s="234" t="s">
        <v>85</v>
      </c>
      <c r="AV233" s="11" t="s">
        <v>85</v>
      </c>
      <c r="AW233" s="11" t="s">
        <v>30</v>
      </c>
      <c r="AX233" s="11" t="s">
        <v>75</v>
      </c>
      <c r="AY233" s="234" t="s">
        <v>171</v>
      </c>
    </row>
    <row r="234" spans="2:51" s="11" customFormat="1" ht="11.25">
      <c r="B234" s="224"/>
      <c r="C234" s="225"/>
      <c r="D234" s="221" t="s">
        <v>197</v>
      </c>
      <c r="E234" s="226" t="s">
        <v>1</v>
      </c>
      <c r="F234" s="227" t="s">
        <v>1510</v>
      </c>
      <c r="G234" s="225"/>
      <c r="H234" s="228">
        <v>0.672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AT234" s="234" t="s">
        <v>197</v>
      </c>
      <c r="AU234" s="234" t="s">
        <v>85</v>
      </c>
      <c r="AV234" s="11" t="s">
        <v>85</v>
      </c>
      <c r="AW234" s="11" t="s">
        <v>30</v>
      </c>
      <c r="AX234" s="11" t="s">
        <v>75</v>
      </c>
      <c r="AY234" s="234" t="s">
        <v>171</v>
      </c>
    </row>
    <row r="235" spans="2:51" s="15" customFormat="1" ht="11.25">
      <c r="B235" s="285"/>
      <c r="C235" s="286"/>
      <c r="D235" s="221" t="s">
        <v>197</v>
      </c>
      <c r="E235" s="287" t="s">
        <v>1</v>
      </c>
      <c r="F235" s="288" t="s">
        <v>1490</v>
      </c>
      <c r="G235" s="286"/>
      <c r="H235" s="289">
        <v>37.199999999999996</v>
      </c>
      <c r="I235" s="290"/>
      <c r="J235" s="286"/>
      <c r="K235" s="286"/>
      <c r="L235" s="291"/>
      <c r="M235" s="292"/>
      <c r="N235" s="293"/>
      <c r="O235" s="293"/>
      <c r="P235" s="293"/>
      <c r="Q235" s="293"/>
      <c r="R235" s="293"/>
      <c r="S235" s="293"/>
      <c r="T235" s="294"/>
      <c r="AT235" s="295" t="s">
        <v>197</v>
      </c>
      <c r="AU235" s="295" t="s">
        <v>85</v>
      </c>
      <c r="AV235" s="15" t="s">
        <v>184</v>
      </c>
      <c r="AW235" s="15" t="s">
        <v>30</v>
      </c>
      <c r="AX235" s="15" t="s">
        <v>75</v>
      </c>
      <c r="AY235" s="295" t="s">
        <v>171</v>
      </c>
    </row>
    <row r="236" spans="2:51" s="14" customFormat="1" ht="11.25">
      <c r="B236" s="275"/>
      <c r="C236" s="276"/>
      <c r="D236" s="221" t="s">
        <v>197</v>
      </c>
      <c r="E236" s="277" t="s">
        <v>1</v>
      </c>
      <c r="F236" s="278" t="s">
        <v>1499</v>
      </c>
      <c r="G236" s="276"/>
      <c r="H236" s="277" t="s">
        <v>1</v>
      </c>
      <c r="I236" s="279"/>
      <c r="J236" s="276"/>
      <c r="K236" s="276"/>
      <c r="L236" s="280"/>
      <c r="M236" s="281"/>
      <c r="N236" s="282"/>
      <c r="O236" s="282"/>
      <c r="P236" s="282"/>
      <c r="Q236" s="282"/>
      <c r="R236" s="282"/>
      <c r="S236" s="282"/>
      <c r="T236" s="283"/>
      <c r="AT236" s="284" t="s">
        <v>197</v>
      </c>
      <c r="AU236" s="284" t="s">
        <v>85</v>
      </c>
      <c r="AV236" s="14" t="s">
        <v>83</v>
      </c>
      <c r="AW236" s="14" t="s">
        <v>30</v>
      </c>
      <c r="AX236" s="14" t="s">
        <v>75</v>
      </c>
      <c r="AY236" s="284" t="s">
        <v>171</v>
      </c>
    </row>
    <row r="237" spans="2:51" s="11" customFormat="1" ht="11.25">
      <c r="B237" s="224"/>
      <c r="C237" s="225"/>
      <c r="D237" s="221" t="s">
        <v>197</v>
      </c>
      <c r="E237" s="226" t="s">
        <v>1</v>
      </c>
      <c r="F237" s="227" t="s">
        <v>1511</v>
      </c>
      <c r="G237" s="225"/>
      <c r="H237" s="228">
        <v>18.6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AT237" s="234" t="s">
        <v>197</v>
      </c>
      <c r="AU237" s="234" t="s">
        <v>85</v>
      </c>
      <c r="AV237" s="11" t="s">
        <v>85</v>
      </c>
      <c r="AW237" s="11" t="s">
        <v>30</v>
      </c>
      <c r="AX237" s="11" t="s">
        <v>83</v>
      </c>
      <c r="AY237" s="234" t="s">
        <v>171</v>
      </c>
    </row>
    <row r="238" spans="2:65" s="1" customFormat="1" ht="24" customHeight="1">
      <c r="B238" s="35"/>
      <c r="C238" s="209" t="s">
        <v>214</v>
      </c>
      <c r="D238" s="209" t="s">
        <v>172</v>
      </c>
      <c r="E238" s="210" t="s">
        <v>1010</v>
      </c>
      <c r="F238" s="211" t="s">
        <v>1011</v>
      </c>
      <c r="G238" s="212" t="s">
        <v>302</v>
      </c>
      <c r="H238" s="213">
        <v>18.6</v>
      </c>
      <c r="I238" s="214"/>
      <c r="J238" s="215">
        <f>ROUND(I238*H238,2)</f>
        <v>0</v>
      </c>
      <c r="K238" s="211" t="s">
        <v>256</v>
      </c>
      <c r="L238" s="37"/>
      <c r="M238" s="216" t="s">
        <v>1</v>
      </c>
      <c r="N238" s="217" t="s">
        <v>40</v>
      </c>
      <c r="O238" s="67"/>
      <c r="P238" s="218">
        <f>O238*H238</f>
        <v>0</v>
      </c>
      <c r="Q238" s="218">
        <v>0</v>
      </c>
      <c r="R238" s="218">
        <f>Q238*H238</f>
        <v>0</v>
      </c>
      <c r="S238" s="218">
        <v>0</v>
      </c>
      <c r="T238" s="219">
        <f>S238*H238</f>
        <v>0</v>
      </c>
      <c r="AR238" s="220" t="s">
        <v>189</v>
      </c>
      <c r="AT238" s="220" t="s">
        <v>172</v>
      </c>
      <c r="AU238" s="220" t="s">
        <v>85</v>
      </c>
      <c r="AY238" s="17" t="s">
        <v>171</v>
      </c>
      <c r="BE238" s="116">
        <f>IF(N238="základní",J238,0)</f>
        <v>0</v>
      </c>
      <c r="BF238" s="116">
        <f>IF(N238="snížená",J238,0)</f>
        <v>0</v>
      </c>
      <c r="BG238" s="116">
        <f>IF(N238="zákl. přenesená",J238,0)</f>
        <v>0</v>
      </c>
      <c r="BH238" s="116">
        <f>IF(N238="sníž. přenesená",J238,0)</f>
        <v>0</v>
      </c>
      <c r="BI238" s="116">
        <f>IF(N238="nulová",J238,0)</f>
        <v>0</v>
      </c>
      <c r="BJ238" s="17" t="s">
        <v>83</v>
      </c>
      <c r="BK238" s="116">
        <f>ROUND(I238*H238,2)</f>
        <v>0</v>
      </c>
      <c r="BL238" s="17" t="s">
        <v>189</v>
      </c>
      <c r="BM238" s="220" t="s">
        <v>352</v>
      </c>
    </row>
    <row r="239" spans="2:47" s="1" customFormat="1" ht="29.25">
      <c r="B239" s="35"/>
      <c r="C239" s="36"/>
      <c r="D239" s="221" t="s">
        <v>207</v>
      </c>
      <c r="E239" s="36"/>
      <c r="F239" s="235" t="s">
        <v>1013</v>
      </c>
      <c r="G239" s="36"/>
      <c r="H239" s="36"/>
      <c r="I239" s="130"/>
      <c r="J239" s="36"/>
      <c r="K239" s="36"/>
      <c r="L239" s="37"/>
      <c r="M239" s="223"/>
      <c r="N239" s="67"/>
      <c r="O239" s="67"/>
      <c r="P239" s="67"/>
      <c r="Q239" s="67"/>
      <c r="R239" s="67"/>
      <c r="S239" s="67"/>
      <c r="T239" s="68"/>
      <c r="AT239" s="17" t="s">
        <v>207</v>
      </c>
      <c r="AU239" s="17" t="s">
        <v>85</v>
      </c>
    </row>
    <row r="240" spans="2:51" s="14" customFormat="1" ht="11.25">
      <c r="B240" s="275"/>
      <c r="C240" s="276"/>
      <c r="D240" s="221" t="s">
        <v>197</v>
      </c>
      <c r="E240" s="277" t="s">
        <v>1</v>
      </c>
      <c r="F240" s="278" t="s">
        <v>1482</v>
      </c>
      <c r="G240" s="276"/>
      <c r="H240" s="277" t="s">
        <v>1</v>
      </c>
      <c r="I240" s="279"/>
      <c r="J240" s="276"/>
      <c r="K240" s="276"/>
      <c r="L240" s="280"/>
      <c r="M240" s="281"/>
      <c r="N240" s="282"/>
      <c r="O240" s="282"/>
      <c r="P240" s="282"/>
      <c r="Q240" s="282"/>
      <c r="R240" s="282"/>
      <c r="S240" s="282"/>
      <c r="T240" s="283"/>
      <c r="AT240" s="284" t="s">
        <v>197</v>
      </c>
      <c r="AU240" s="284" t="s">
        <v>85</v>
      </c>
      <c r="AV240" s="14" t="s">
        <v>83</v>
      </c>
      <c r="AW240" s="14" t="s">
        <v>30</v>
      </c>
      <c r="AX240" s="14" t="s">
        <v>75</v>
      </c>
      <c r="AY240" s="284" t="s">
        <v>171</v>
      </c>
    </row>
    <row r="241" spans="2:51" s="14" customFormat="1" ht="11.25">
      <c r="B241" s="275"/>
      <c r="C241" s="276"/>
      <c r="D241" s="221" t="s">
        <v>197</v>
      </c>
      <c r="E241" s="277" t="s">
        <v>1</v>
      </c>
      <c r="F241" s="278" t="s">
        <v>1476</v>
      </c>
      <c r="G241" s="276"/>
      <c r="H241" s="277" t="s">
        <v>1</v>
      </c>
      <c r="I241" s="279"/>
      <c r="J241" s="276"/>
      <c r="K241" s="276"/>
      <c r="L241" s="280"/>
      <c r="M241" s="281"/>
      <c r="N241" s="282"/>
      <c r="O241" s="282"/>
      <c r="P241" s="282"/>
      <c r="Q241" s="282"/>
      <c r="R241" s="282"/>
      <c r="S241" s="282"/>
      <c r="T241" s="283"/>
      <c r="AT241" s="284" t="s">
        <v>197</v>
      </c>
      <c r="AU241" s="284" t="s">
        <v>85</v>
      </c>
      <c r="AV241" s="14" t="s">
        <v>83</v>
      </c>
      <c r="AW241" s="14" t="s">
        <v>30</v>
      </c>
      <c r="AX241" s="14" t="s">
        <v>75</v>
      </c>
      <c r="AY241" s="284" t="s">
        <v>171</v>
      </c>
    </row>
    <row r="242" spans="2:51" s="14" customFormat="1" ht="11.25">
      <c r="B242" s="275"/>
      <c r="C242" s="276"/>
      <c r="D242" s="221" t="s">
        <v>197</v>
      </c>
      <c r="E242" s="277" t="s">
        <v>1</v>
      </c>
      <c r="F242" s="278" t="s">
        <v>1483</v>
      </c>
      <c r="G242" s="276"/>
      <c r="H242" s="277" t="s">
        <v>1</v>
      </c>
      <c r="I242" s="279"/>
      <c r="J242" s="276"/>
      <c r="K242" s="276"/>
      <c r="L242" s="280"/>
      <c r="M242" s="281"/>
      <c r="N242" s="282"/>
      <c r="O242" s="282"/>
      <c r="P242" s="282"/>
      <c r="Q242" s="282"/>
      <c r="R242" s="282"/>
      <c r="S242" s="282"/>
      <c r="T242" s="283"/>
      <c r="AT242" s="284" t="s">
        <v>197</v>
      </c>
      <c r="AU242" s="284" t="s">
        <v>85</v>
      </c>
      <c r="AV242" s="14" t="s">
        <v>83</v>
      </c>
      <c r="AW242" s="14" t="s">
        <v>30</v>
      </c>
      <c r="AX242" s="14" t="s">
        <v>75</v>
      </c>
      <c r="AY242" s="284" t="s">
        <v>171</v>
      </c>
    </row>
    <row r="243" spans="2:51" s="11" customFormat="1" ht="11.25">
      <c r="B243" s="224"/>
      <c r="C243" s="225"/>
      <c r="D243" s="221" t="s">
        <v>197</v>
      </c>
      <c r="E243" s="226" t="s">
        <v>1</v>
      </c>
      <c r="F243" s="227" t="s">
        <v>1506</v>
      </c>
      <c r="G243" s="225"/>
      <c r="H243" s="228">
        <v>17.664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197</v>
      </c>
      <c r="AU243" s="234" t="s">
        <v>85</v>
      </c>
      <c r="AV243" s="11" t="s">
        <v>85</v>
      </c>
      <c r="AW243" s="11" t="s">
        <v>30</v>
      </c>
      <c r="AX243" s="11" t="s">
        <v>75</v>
      </c>
      <c r="AY243" s="234" t="s">
        <v>171</v>
      </c>
    </row>
    <row r="244" spans="2:51" s="11" customFormat="1" ht="11.25">
      <c r="B244" s="224"/>
      <c r="C244" s="225"/>
      <c r="D244" s="221" t="s">
        <v>197</v>
      </c>
      <c r="E244" s="226" t="s">
        <v>1</v>
      </c>
      <c r="F244" s="227" t="s">
        <v>1507</v>
      </c>
      <c r="G244" s="225"/>
      <c r="H244" s="228">
        <v>3.182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AT244" s="234" t="s">
        <v>197</v>
      </c>
      <c r="AU244" s="234" t="s">
        <v>85</v>
      </c>
      <c r="AV244" s="11" t="s">
        <v>85</v>
      </c>
      <c r="AW244" s="11" t="s">
        <v>30</v>
      </c>
      <c r="AX244" s="11" t="s">
        <v>75</v>
      </c>
      <c r="AY244" s="234" t="s">
        <v>171</v>
      </c>
    </row>
    <row r="245" spans="2:51" s="11" customFormat="1" ht="11.25">
      <c r="B245" s="224"/>
      <c r="C245" s="225"/>
      <c r="D245" s="221" t="s">
        <v>197</v>
      </c>
      <c r="E245" s="226" t="s">
        <v>1</v>
      </c>
      <c r="F245" s="227" t="s">
        <v>1508</v>
      </c>
      <c r="G245" s="225"/>
      <c r="H245" s="228">
        <v>7.112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197</v>
      </c>
      <c r="AU245" s="234" t="s">
        <v>85</v>
      </c>
      <c r="AV245" s="11" t="s">
        <v>85</v>
      </c>
      <c r="AW245" s="11" t="s">
        <v>30</v>
      </c>
      <c r="AX245" s="11" t="s">
        <v>75</v>
      </c>
      <c r="AY245" s="234" t="s">
        <v>171</v>
      </c>
    </row>
    <row r="246" spans="2:51" s="11" customFormat="1" ht="11.25">
      <c r="B246" s="224"/>
      <c r="C246" s="225"/>
      <c r="D246" s="221" t="s">
        <v>197</v>
      </c>
      <c r="E246" s="226" t="s">
        <v>1</v>
      </c>
      <c r="F246" s="227" t="s">
        <v>1509</v>
      </c>
      <c r="G246" s="225"/>
      <c r="H246" s="228">
        <v>8.57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AT246" s="234" t="s">
        <v>197</v>
      </c>
      <c r="AU246" s="234" t="s">
        <v>85</v>
      </c>
      <c r="AV246" s="11" t="s">
        <v>85</v>
      </c>
      <c r="AW246" s="11" t="s">
        <v>30</v>
      </c>
      <c r="AX246" s="11" t="s">
        <v>75</v>
      </c>
      <c r="AY246" s="234" t="s">
        <v>171</v>
      </c>
    </row>
    <row r="247" spans="2:51" s="11" customFormat="1" ht="11.25">
      <c r="B247" s="224"/>
      <c r="C247" s="225"/>
      <c r="D247" s="221" t="s">
        <v>197</v>
      </c>
      <c r="E247" s="226" t="s">
        <v>1</v>
      </c>
      <c r="F247" s="227" t="s">
        <v>1510</v>
      </c>
      <c r="G247" s="225"/>
      <c r="H247" s="228">
        <v>0.672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AT247" s="234" t="s">
        <v>197</v>
      </c>
      <c r="AU247" s="234" t="s">
        <v>85</v>
      </c>
      <c r="AV247" s="11" t="s">
        <v>85</v>
      </c>
      <c r="AW247" s="11" t="s">
        <v>30</v>
      </c>
      <c r="AX247" s="11" t="s">
        <v>75</v>
      </c>
      <c r="AY247" s="234" t="s">
        <v>171</v>
      </c>
    </row>
    <row r="248" spans="2:51" s="15" customFormat="1" ht="11.25">
      <c r="B248" s="285"/>
      <c r="C248" s="286"/>
      <c r="D248" s="221" t="s">
        <v>197</v>
      </c>
      <c r="E248" s="287" t="s">
        <v>1</v>
      </c>
      <c r="F248" s="288" t="s">
        <v>1490</v>
      </c>
      <c r="G248" s="286"/>
      <c r="H248" s="289">
        <v>37.199999999999996</v>
      </c>
      <c r="I248" s="290"/>
      <c r="J248" s="286"/>
      <c r="K248" s="286"/>
      <c r="L248" s="291"/>
      <c r="M248" s="292"/>
      <c r="N248" s="293"/>
      <c r="O248" s="293"/>
      <c r="P248" s="293"/>
      <c r="Q248" s="293"/>
      <c r="R248" s="293"/>
      <c r="S248" s="293"/>
      <c r="T248" s="294"/>
      <c r="AT248" s="295" t="s">
        <v>197</v>
      </c>
      <c r="AU248" s="295" t="s">
        <v>85</v>
      </c>
      <c r="AV248" s="15" t="s">
        <v>184</v>
      </c>
      <c r="AW248" s="15" t="s">
        <v>30</v>
      </c>
      <c r="AX248" s="15" t="s">
        <v>75</v>
      </c>
      <c r="AY248" s="295" t="s">
        <v>171</v>
      </c>
    </row>
    <row r="249" spans="2:51" s="14" customFormat="1" ht="11.25">
      <c r="B249" s="275"/>
      <c r="C249" s="276"/>
      <c r="D249" s="221" t="s">
        <v>197</v>
      </c>
      <c r="E249" s="277" t="s">
        <v>1</v>
      </c>
      <c r="F249" s="278" t="s">
        <v>1499</v>
      </c>
      <c r="G249" s="276"/>
      <c r="H249" s="277" t="s">
        <v>1</v>
      </c>
      <c r="I249" s="279"/>
      <c r="J249" s="276"/>
      <c r="K249" s="276"/>
      <c r="L249" s="280"/>
      <c r="M249" s="281"/>
      <c r="N249" s="282"/>
      <c r="O249" s="282"/>
      <c r="P249" s="282"/>
      <c r="Q249" s="282"/>
      <c r="R249" s="282"/>
      <c r="S249" s="282"/>
      <c r="T249" s="283"/>
      <c r="AT249" s="284" t="s">
        <v>197</v>
      </c>
      <c r="AU249" s="284" t="s">
        <v>85</v>
      </c>
      <c r="AV249" s="14" t="s">
        <v>83</v>
      </c>
      <c r="AW249" s="14" t="s">
        <v>30</v>
      </c>
      <c r="AX249" s="14" t="s">
        <v>75</v>
      </c>
      <c r="AY249" s="284" t="s">
        <v>171</v>
      </c>
    </row>
    <row r="250" spans="2:51" s="11" customFormat="1" ht="11.25">
      <c r="B250" s="224"/>
      <c r="C250" s="225"/>
      <c r="D250" s="221" t="s">
        <v>197</v>
      </c>
      <c r="E250" s="226" t="s">
        <v>1</v>
      </c>
      <c r="F250" s="227" t="s">
        <v>1511</v>
      </c>
      <c r="G250" s="225"/>
      <c r="H250" s="228">
        <v>18.6</v>
      </c>
      <c r="I250" s="229"/>
      <c r="J250" s="225"/>
      <c r="K250" s="225"/>
      <c r="L250" s="230"/>
      <c r="M250" s="231"/>
      <c r="N250" s="232"/>
      <c r="O250" s="232"/>
      <c r="P250" s="232"/>
      <c r="Q250" s="232"/>
      <c r="R250" s="232"/>
      <c r="S250" s="232"/>
      <c r="T250" s="233"/>
      <c r="AT250" s="234" t="s">
        <v>197</v>
      </c>
      <c r="AU250" s="234" t="s">
        <v>85</v>
      </c>
      <c r="AV250" s="11" t="s">
        <v>85</v>
      </c>
      <c r="AW250" s="11" t="s">
        <v>30</v>
      </c>
      <c r="AX250" s="11" t="s">
        <v>83</v>
      </c>
      <c r="AY250" s="234" t="s">
        <v>171</v>
      </c>
    </row>
    <row r="251" spans="2:65" s="1" customFormat="1" ht="16.5" customHeight="1">
      <c r="B251" s="35"/>
      <c r="C251" s="209" t="s">
        <v>221</v>
      </c>
      <c r="D251" s="209" t="s">
        <v>172</v>
      </c>
      <c r="E251" s="210" t="s">
        <v>1515</v>
      </c>
      <c r="F251" s="211" t="s">
        <v>1516</v>
      </c>
      <c r="G251" s="212" t="s">
        <v>255</v>
      </c>
      <c r="H251" s="213">
        <v>33.984</v>
      </c>
      <c r="I251" s="214"/>
      <c r="J251" s="215">
        <f>ROUND(I251*H251,2)</f>
        <v>0</v>
      </c>
      <c r="K251" s="211" t="s">
        <v>256</v>
      </c>
      <c r="L251" s="37"/>
      <c r="M251" s="216" t="s">
        <v>1</v>
      </c>
      <c r="N251" s="217" t="s">
        <v>40</v>
      </c>
      <c r="O251" s="67"/>
      <c r="P251" s="218">
        <f>O251*H251</f>
        <v>0</v>
      </c>
      <c r="Q251" s="218">
        <v>0.00084</v>
      </c>
      <c r="R251" s="218">
        <f>Q251*H251</f>
        <v>0.028546560000000002</v>
      </c>
      <c r="S251" s="218">
        <v>0</v>
      </c>
      <c r="T251" s="219">
        <f>S251*H251</f>
        <v>0</v>
      </c>
      <c r="AR251" s="220" t="s">
        <v>189</v>
      </c>
      <c r="AT251" s="220" t="s">
        <v>172</v>
      </c>
      <c r="AU251" s="220" t="s">
        <v>85</v>
      </c>
      <c r="AY251" s="17" t="s">
        <v>171</v>
      </c>
      <c r="BE251" s="116">
        <f>IF(N251="základní",J251,0)</f>
        <v>0</v>
      </c>
      <c r="BF251" s="116">
        <f>IF(N251="snížená",J251,0)</f>
        <v>0</v>
      </c>
      <c r="BG251" s="116">
        <f>IF(N251="zákl. přenesená",J251,0)</f>
        <v>0</v>
      </c>
      <c r="BH251" s="116">
        <f>IF(N251="sníž. přenesená",J251,0)</f>
        <v>0</v>
      </c>
      <c r="BI251" s="116">
        <f>IF(N251="nulová",J251,0)</f>
        <v>0</v>
      </c>
      <c r="BJ251" s="17" t="s">
        <v>83</v>
      </c>
      <c r="BK251" s="116">
        <f>ROUND(I251*H251,2)</f>
        <v>0</v>
      </c>
      <c r="BL251" s="17" t="s">
        <v>189</v>
      </c>
      <c r="BM251" s="220" t="s">
        <v>366</v>
      </c>
    </row>
    <row r="252" spans="2:47" s="1" customFormat="1" ht="29.25">
      <c r="B252" s="35"/>
      <c r="C252" s="36"/>
      <c r="D252" s="221" t="s">
        <v>207</v>
      </c>
      <c r="E252" s="36"/>
      <c r="F252" s="235" t="s">
        <v>1517</v>
      </c>
      <c r="G252" s="36"/>
      <c r="H252" s="36"/>
      <c r="I252" s="130"/>
      <c r="J252" s="36"/>
      <c r="K252" s="36"/>
      <c r="L252" s="37"/>
      <c r="M252" s="223"/>
      <c r="N252" s="67"/>
      <c r="O252" s="67"/>
      <c r="P252" s="67"/>
      <c r="Q252" s="67"/>
      <c r="R252" s="67"/>
      <c r="S252" s="67"/>
      <c r="T252" s="68"/>
      <c r="AT252" s="17" t="s">
        <v>207</v>
      </c>
      <c r="AU252" s="17" t="s">
        <v>85</v>
      </c>
    </row>
    <row r="253" spans="2:51" s="11" customFormat="1" ht="11.25">
      <c r="B253" s="224"/>
      <c r="C253" s="225"/>
      <c r="D253" s="221" t="s">
        <v>197</v>
      </c>
      <c r="E253" s="226" t="s">
        <v>1</v>
      </c>
      <c r="F253" s="227" t="s">
        <v>1518</v>
      </c>
      <c r="G253" s="225"/>
      <c r="H253" s="228">
        <v>9.204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AT253" s="234" t="s">
        <v>197</v>
      </c>
      <c r="AU253" s="234" t="s">
        <v>85</v>
      </c>
      <c r="AV253" s="11" t="s">
        <v>85</v>
      </c>
      <c r="AW253" s="11" t="s">
        <v>30</v>
      </c>
      <c r="AX253" s="11" t="s">
        <v>75</v>
      </c>
      <c r="AY253" s="234" t="s">
        <v>171</v>
      </c>
    </row>
    <row r="254" spans="2:51" s="11" customFormat="1" ht="11.25">
      <c r="B254" s="224"/>
      <c r="C254" s="225"/>
      <c r="D254" s="221" t="s">
        <v>197</v>
      </c>
      <c r="E254" s="226" t="s">
        <v>1</v>
      </c>
      <c r="F254" s="227" t="s">
        <v>1519</v>
      </c>
      <c r="G254" s="225"/>
      <c r="H254" s="228">
        <v>24.78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AT254" s="234" t="s">
        <v>197</v>
      </c>
      <c r="AU254" s="234" t="s">
        <v>85</v>
      </c>
      <c r="AV254" s="11" t="s">
        <v>85</v>
      </c>
      <c r="AW254" s="11" t="s">
        <v>30</v>
      </c>
      <c r="AX254" s="11" t="s">
        <v>75</v>
      </c>
      <c r="AY254" s="234" t="s">
        <v>171</v>
      </c>
    </row>
    <row r="255" spans="2:51" s="13" customFormat="1" ht="11.25">
      <c r="B255" s="248"/>
      <c r="C255" s="249"/>
      <c r="D255" s="221" t="s">
        <v>197</v>
      </c>
      <c r="E255" s="250" t="s">
        <v>1</v>
      </c>
      <c r="F255" s="251" t="s">
        <v>267</v>
      </c>
      <c r="G255" s="249"/>
      <c r="H255" s="252">
        <v>33.984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197</v>
      </c>
      <c r="AU255" s="258" t="s">
        <v>85</v>
      </c>
      <c r="AV255" s="13" t="s">
        <v>189</v>
      </c>
      <c r="AW255" s="13" t="s">
        <v>30</v>
      </c>
      <c r="AX255" s="13" t="s">
        <v>83</v>
      </c>
      <c r="AY255" s="258" t="s">
        <v>171</v>
      </c>
    </row>
    <row r="256" spans="2:65" s="1" customFormat="1" ht="24" customHeight="1">
      <c r="B256" s="35"/>
      <c r="C256" s="209" t="s">
        <v>226</v>
      </c>
      <c r="D256" s="209" t="s">
        <v>172</v>
      </c>
      <c r="E256" s="210" t="s">
        <v>1520</v>
      </c>
      <c r="F256" s="211" t="s">
        <v>1521</v>
      </c>
      <c r="G256" s="212" t="s">
        <v>255</v>
      </c>
      <c r="H256" s="213">
        <v>33.984</v>
      </c>
      <c r="I256" s="214"/>
      <c r="J256" s="215">
        <f>ROUND(I256*H256,2)</f>
        <v>0</v>
      </c>
      <c r="K256" s="211" t="s">
        <v>256</v>
      </c>
      <c r="L256" s="37"/>
      <c r="M256" s="216" t="s">
        <v>1</v>
      </c>
      <c r="N256" s="217" t="s">
        <v>40</v>
      </c>
      <c r="O256" s="67"/>
      <c r="P256" s="218">
        <f>O256*H256</f>
        <v>0</v>
      </c>
      <c r="Q256" s="218">
        <v>0</v>
      </c>
      <c r="R256" s="218">
        <f>Q256*H256</f>
        <v>0</v>
      </c>
      <c r="S256" s="218">
        <v>0</v>
      </c>
      <c r="T256" s="219">
        <f>S256*H256</f>
        <v>0</v>
      </c>
      <c r="AR256" s="220" t="s">
        <v>189</v>
      </c>
      <c r="AT256" s="220" t="s">
        <v>172</v>
      </c>
      <c r="AU256" s="220" t="s">
        <v>85</v>
      </c>
      <c r="AY256" s="17" t="s">
        <v>171</v>
      </c>
      <c r="BE256" s="116">
        <f>IF(N256="základní",J256,0)</f>
        <v>0</v>
      </c>
      <c r="BF256" s="116">
        <f>IF(N256="snížená",J256,0)</f>
        <v>0</v>
      </c>
      <c r="BG256" s="116">
        <f>IF(N256="zákl. přenesená",J256,0)</f>
        <v>0</v>
      </c>
      <c r="BH256" s="116">
        <f>IF(N256="sníž. přenesená",J256,0)</f>
        <v>0</v>
      </c>
      <c r="BI256" s="116">
        <f>IF(N256="nulová",J256,0)</f>
        <v>0</v>
      </c>
      <c r="BJ256" s="17" t="s">
        <v>83</v>
      </c>
      <c r="BK256" s="116">
        <f>ROUND(I256*H256,2)</f>
        <v>0</v>
      </c>
      <c r="BL256" s="17" t="s">
        <v>189</v>
      </c>
      <c r="BM256" s="220" t="s">
        <v>379</v>
      </c>
    </row>
    <row r="257" spans="2:47" s="1" customFormat="1" ht="29.25">
      <c r="B257" s="35"/>
      <c r="C257" s="36"/>
      <c r="D257" s="221" t="s">
        <v>207</v>
      </c>
      <c r="E257" s="36"/>
      <c r="F257" s="235" t="s">
        <v>1522</v>
      </c>
      <c r="G257" s="36"/>
      <c r="H257" s="36"/>
      <c r="I257" s="130"/>
      <c r="J257" s="36"/>
      <c r="K257" s="36"/>
      <c r="L257" s="37"/>
      <c r="M257" s="223"/>
      <c r="N257" s="67"/>
      <c r="O257" s="67"/>
      <c r="P257" s="67"/>
      <c r="Q257" s="67"/>
      <c r="R257" s="67"/>
      <c r="S257" s="67"/>
      <c r="T257" s="68"/>
      <c r="AT257" s="17" t="s">
        <v>207</v>
      </c>
      <c r="AU257" s="17" t="s">
        <v>85</v>
      </c>
    </row>
    <row r="258" spans="2:51" s="11" customFormat="1" ht="11.25">
      <c r="B258" s="224"/>
      <c r="C258" s="225"/>
      <c r="D258" s="221" t="s">
        <v>197</v>
      </c>
      <c r="E258" s="226" t="s">
        <v>1</v>
      </c>
      <c r="F258" s="227" t="s">
        <v>1518</v>
      </c>
      <c r="G258" s="225"/>
      <c r="H258" s="228">
        <v>9.204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197</v>
      </c>
      <c r="AU258" s="234" t="s">
        <v>85</v>
      </c>
      <c r="AV258" s="11" t="s">
        <v>85</v>
      </c>
      <c r="AW258" s="11" t="s">
        <v>30</v>
      </c>
      <c r="AX258" s="11" t="s">
        <v>75</v>
      </c>
      <c r="AY258" s="234" t="s">
        <v>171</v>
      </c>
    </row>
    <row r="259" spans="2:51" s="11" customFormat="1" ht="11.25">
      <c r="B259" s="224"/>
      <c r="C259" s="225"/>
      <c r="D259" s="221" t="s">
        <v>197</v>
      </c>
      <c r="E259" s="226" t="s">
        <v>1</v>
      </c>
      <c r="F259" s="227" t="s">
        <v>1519</v>
      </c>
      <c r="G259" s="225"/>
      <c r="H259" s="228">
        <v>24.78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AT259" s="234" t="s">
        <v>197</v>
      </c>
      <c r="AU259" s="234" t="s">
        <v>85</v>
      </c>
      <c r="AV259" s="11" t="s">
        <v>85</v>
      </c>
      <c r="AW259" s="11" t="s">
        <v>30</v>
      </c>
      <c r="AX259" s="11" t="s">
        <v>75</v>
      </c>
      <c r="AY259" s="234" t="s">
        <v>171</v>
      </c>
    </row>
    <row r="260" spans="2:51" s="13" customFormat="1" ht="11.25">
      <c r="B260" s="248"/>
      <c r="C260" s="249"/>
      <c r="D260" s="221" t="s">
        <v>197</v>
      </c>
      <c r="E260" s="250" t="s">
        <v>1</v>
      </c>
      <c r="F260" s="251" t="s">
        <v>267</v>
      </c>
      <c r="G260" s="249"/>
      <c r="H260" s="252">
        <v>33.984</v>
      </c>
      <c r="I260" s="253"/>
      <c r="J260" s="249"/>
      <c r="K260" s="249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197</v>
      </c>
      <c r="AU260" s="258" t="s">
        <v>85</v>
      </c>
      <c r="AV260" s="13" t="s">
        <v>189</v>
      </c>
      <c r="AW260" s="13" t="s">
        <v>30</v>
      </c>
      <c r="AX260" s="13" t="s">
        <v>83</v>
      </c>
      <c r="AY260" s="258" t="s">
        <v>171</v>
      </c>
    </row>
    <row r="261" spans="2:65" s="1" customFormat="1" ht="16.5" customHeight="1">
      <c r="B261" s="35"/>
      <c r="C261" s="209" t="s">
        <v>230</v>
      </c>
      <c r="D261" s="209" t="s">
        <v>172</v>
      </c>
      <c r="E261" s="210" t="s">
        <v>1523</v>
      </c>
      <c r="F261" s="211" t="s">
        <v>1524</v>
      </c>
      <c r="G261" s="212" t="s">
        <v>255</v>
      </c>
      <c r="H261" s="213">
        <v>49.048</v>
      </c>
      <c r="I261" s="214"/>
      <c r="J261" s="215">
        <f>ROUND(I261*H261,2)</f>
        <v>0</v>
      </c>
      <c r="K261" s="211" t="s">
        <v>256</v>
      </c>
      <c r="L261" s="37"/>
      <c r="M261" s="216" t="s">
        <v>1</v>
      </c>
      <c r="N261" s="217" t="s">
        <v>40</v>
      </c>
      <c r="O261" s="67"/>
      <c r="P261" s="218">
        <f>O261*H261</f>
        <v>0</v>
      </c>
      <c r="Q261" s="218">
        <v>0.0007</v>
      </c>
      <c r="R261" s="218">
        <f>Q261*H261</f>
        <v>0.0343336</v>
      </c>
      <c r="S261" s="218">
        <v>0</v>
      </c>
      <c r="T261" s="219">
        <f>S261*H261</f>
        <v>0</v>
      </c>
      <c r="AR261" s="220" t="s">
        <v>189</v>
      </c>
      <c r="AT261" s="220" t="s">
        <v>172</v>
      </c>
      <c r="AU261" s="220" t="s">
        <v>85</v>
      </c>
      <c r="AY261" s="17" t="s">
        <v>171</v>
      </c>
      <c r="BE261" s="116">
        <f>IF(N261="základní",J261,0)</f>
        <v>0</v>
      </c>
      <c r="BF261" s="116">
        <f>IF(N261="snížená",J261,0)</f>
        <v>0</v>
      </c>
      <c r="BG261" s="116">
        <f>IF(N261="zákl. přenesená",J261,0)</f>
        <v>0</v>
      </c>
      <c r="BH261" s="116">
        <f>IF(N261="sníž. přenesená",J261,0)</f>
        <v>0</v>
      </c>
      <c r="BI261" s="116">
        <f>IF(N261="nulová",J261,0)</f>
        <v>0</v>
      </c>
      <c r="BJ261" s="17" t="s">
        <v>83</v>
      </c>
      <c r="BK261" s="116">
        <f>ROUND(I261*H261,2)</f>
        <v>0</v>
      </c>
      <c r="BL261" s="17" t="s">
        <v>189</v>
      </c>
      <c r="BM261" s="220" t="s">
        <v>395</v>
      </c>
    </row>
    <row r="262" spans="2:47" s="1" customFormat="1" ht="19.5">
      <c r="B262" s="35"/>
      <c r="C262" s="36"/>
      <c r="D262" s="221" t="s">
        <v>207</v>
      </c>
      <c r="E262" s="36"/>
      <c r="F262" s="235" t="s">
        <v>1525</v>
      </c>
      <c r="G262" s="36"/>
      <c r="H262" s="36"/>
      <c r="I262" s="130"/>
      <c r="J262" s="36"/>
      <c r="K262" s="36"/>
      <c r="L262" s="37"/>
      <c r="M262" s="223"/>
      <c r="N262" s="67"/>
      <c r="O262" s="67"/>
      <c r="P262" s="67"/>
      <c r="Q262" s="67"/>
      <c r="R262" s="67"/>
      <c r="S262" s="67"/>
      <c r="T262" s="68"/>
      <c r="AT262" s="17" t="s">
        <v>207</v>
      </c>
      <c r="AU262" s="17" t="s">
        <v>85</v>
      </c>
    </row>
    <row r="263" spans="2:51" s="11" customFormat="1" ht="11.25">
      <c r="B263" s="224"/>
      <c r="C263" s="225"/>
      <c r="D263" s="221" t="s">
        <v>197</v>
      </c>
      <c r="E263" s="226" t="s">
        <v>1</v>
      </c>
      <c r="F263" s="227" t="s">
        <v>1526</v>
      </c>
      <c r="G263" s="225"/>
      <c r="H263" s="228">
        <v>21.7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AT263" s="234" t="s">
        <v>197</v>
      </c>
      <c r="AU263" s="234" t="s">
        <v>85</v>
      </c>
      <c r="AV263" s="11" t="s">
        <v>85</v>
      </c>
      <c r="AW263" s="11" t="s">
        <v>30</v>
      </c>
      <c r="AX263" s="11" t="s">
        <v>75</v>
      </c>
      <c r="AY263" s="234" t="s">
        <v>171</v>
      </c>
    </row>
    <row r="264" spans="2:51" s="11" customFormat="1" ht="11.25">
      <c r="B264" s="224"/>
      <c r="C264" s="225"/>
      <c r="D264" s="221" t="s">
        <v>197</v>
      </c>
      <c r="E264" s="226" t="s">
        <v>1</v>
      </c>
      <c r="F264" s="227" t="s">
        <v>1527</v>
      </c>
      <c r="G264" s="225"/>
      <c r="H264" s="228">
        <v>17.748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AT264" s="234" t="s">
        <v>197</v>
      </c>
      <c r="AU264" s="234" t="s">
        <v>85</v>
      </c>
      <c r="AV264" s="11" t="s">
        <v>85</v>
      </c>
      <c r="AW264" s="11" t="s">
        <v>30</v>
      </c>
      <c r="AX264" s="11" t="s">
        <v>75</v>
      </c>
      <c r="AY264" s="234" t="s">
        <v>171</v>
      </c>
    </row>
    <row r="265" spans="2:51" s="11" customFormat="1" ht="11.25">
      <c r="B265" s="224"/>
      <c r="C265" s="225"/>
      <c r="D265" s="221" t="s">
        <v>197</v>
      </c>
      <c r="E265" s="226" t="s">
        <v>1</v>
      </c>
      <c r="F265" s="227" t="s">
        <v>1528</v>
      </c>
      <c r="G265" s="225"/>
      <c r="H265" s="228">
        <v>9.6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AT265" s="234" t="s">
        <v>197</v>
      </c>
      <c r="AU265" s="234" t="s">
        <v>85</v>
      </c>
      <c r="AV265" s="11" t="s">
        <v>85</v>
      </c>
      <c r="AW265" s="11" t="s">
        <v>30</v>
      </c>
      <c r="AX265" s="11" t="s">
        <v>75</v>
      </c>
      <c r="AY265" s="234" t="s">
        <v>171</v>
      </c>
    </row>
    <row r="266" spans="2:51" s="13" customFormat="1" ht="11.25">
      <c r="B266" s="248"/>
      <c r="C266" s="249"/>
      <c r="D266" s="221" t="s">
        <v>197</v>
      </c>
      <c r="E266" s="250" t="s">
        <v>1</v>
      </c>
      <c r="F266" s="251" t="s">
        <v>267</v>
      </c>
      <c r="G266" s="249"/>
      <c r="H266" s="252">
        <v>49.048</v>
      </c>
      <c r="I266" s="253"/>
      <c r="J266" s="249"/>
      <c r="K266" s="249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197</v>
      </c>
      <c r="AU266" s="258" t="s">
        <v>85</v>
      </c>
      <c r="AV266" s="13" t="s">
        <v>189</v>
      </c>
      <c r="AW266" s="13" t="s">
        <v>30</v>
      </c>
      <c r="AX266" s="13" t="s">
        <v>83</v>
      </c>
      <c r="AY266" s="258" t="s">
        <v>171</v>
      </c>
    </row>
    <row r="267" spans="2:65" s="1" customFormat="1" ht="16.5" customHeight="1">
      <c r="B267" s="35"/>
      <c r="C267" s="209" t="s">
        <v>234</v>
      </c>
      <c r="D267" s="209" t="s">
        <v>172</v>
      </c>
      <c r="E267" s="210" t="s">
        <v>1529</v>
      </c>
      <c r="F267" s="211" t="s">
        <v>1530</v>
      </c>
      <c r="G267" s="212" t="s">
        <v>255</v>
      </c>
      <c r="H267" s="213">
        <v>49.048</v>
      </c>
      <c r="I267" s="214"/>
      <c r="J267" s="215">
        <f>ROUND(I267*H267,2)</f>
        <v>0</v>
      </c>
      <c r="K267" s="211" t="s">
        <v>256</v>
      </c>
      <c r="L267" s="37"/>
      <c r="M267" s="216" t="s">
        <v>1</v>
      </c>
      <c r="N267" s="217" t="s">
        <v>40</v>
      </c>
      <c r="O267" s="67"/>
      <c r="P267" s="218">
        <f>O267*H267</f>
        <v>0</v>
      </c>
      <c r="Q267" s="218">
        <v>0</v>
      </c>
      <c r="R267" s="218">
        <f>Q267*H267</f>
        <v>0</v>
      </c>
      <c r="S267" s="218">
        <v>0</v>
      </c>
      <c r="T267" s="219">
        <f>S267*H267</f>
        <v>0</v>
      </c>
      <c r="AR267" s="220" t="s">
        <v>189</v>
      </c>
      <c r="AT267" s="220" t="s">
        <v>172</v>
      </c>
      <c r="AU267" s="220" t="s">
        <v>85</v>
      </c>
      <c r="AY267" s="17" t="s">
        <v>171</v>
      </c>
      <c r="BE267" s="116">
        <f>IF(N267="základní",J267,0)</f>
        <v>0</v>
      </c>
      <c r="BF267" s="116">
        <f>IF(N267="snížená",J267,0)</f>
        <v>0</v>
      </c>
      <c r="BG267" s="116">
        <f>IF(N267="zákl. přenesená",J267,0)</f>
        <v>0</v>
      </c>
      <c r="BH267" s="116">
        <f>IF(N267="sníž. přenesená",J267,0)</f>
        <v>0</v>
      </c>
      <c r="BI267" s="116">
        <f>IF(N267="nulová",J267,0)</f>
        <v>0</v>
      </c>
      <c r="BJ267" s="17" t="s">
        <v>83</v>
      </c>
      <c r="BK267" s="116">
        <f>ROUND(I267*H267,2)</f>
        <v>0</v>
      </c>
      <c r="BL267" s="17" t="s">
        <v>189</v>
      </c>
      <c r="BM267" s="220" t="s">
        <v>412</v>
      </c>
    </row>
    <row r="268" spans="2:47" s="1" customFormat="1" ht="19.5">
      <c r="B268" s="35"/>
      <c r="C268" s="36"/>
      <c r="D268" s="221" t="s">
        <v>207</v>
      </c>
      <c r="E268" s="36"/>
      <c r="F268" s="235" t="s">
        <v>1531</v>
      </c>
      <c r="G268" s="36"/>
      <c r="H268" s="36"/>
      <c r="I268" s="130"/>
      <c r="J268" s="36"/>
      <c r="K268" s="36"/>
      <c r="L268" s="37"/>
      <c r="M268" s="223"/>
      <c r="N268" s="67"/>
      <c r="O268" s="67"/>
      <c r="P268" s="67"/>
      <c r="Q268" s="67"/>
      <c r="R268" s="67"/>
      <c r="S268" s="67"/>
      <c r="T268" s="68"/>
      <c r="AT268" s="17" t="s">
        <v>207</v>
      </c>
      <c r="AU268" s="17" t="s">
        <v>85</v>
      </c>
    </row>
    <row r="269" spans="2:51" s="11" customFormat="1" ht="11.25">
      <c r="B269" s="224"/>
      <c r="C269" s="225"/>
      <c r="D269" s="221" t="s">
        <v>197</v>
      </c>
      <c r="E269" s="226" t="s">
        <v>1</v>
      </c>
      <c r="F269" s="227" t="s">
        <v>1526</v>
      </c>
      <c r="G269" s="225"/>
      <c r="H269" s="228">
        <v>21.7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AT269" s="234" t="s">
        <v>197</v>
      </c>
      <c r="AU269" s="234" t="s">
        <v>85</v>
      </c>
      <c r="AV269" s="11" t="s">
        <v>85</v>
      </c>
      <c r="AW269" s="11" t="s">
        <v>30</v>
      </c>
      <c r="AX269" s="11" t="s">
        <v>75</v>
      </c>
      <c r="AY269" s="234" t="s">
        <v>171</v>
      </c>
    </row>
    <row r="270" spans="2:51" s="11" customFormat="1" ht="11.25">
      <c r="B270" s="224"/>
      <c r="C270" s="225"/>
      <c r="D270" s="221" t="s">
        <v>197</v>
      </c>
      <c r="E270" s="226" t="s">
        <v>1</v>
      </c>
      <c r="F270" s="227" t="s">
        <v>1527</v>
      </c>
      <c r="G270" s="225"/>
      <c r="H270" s="228">
        <v>17.748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AT270" s="234" t="s">
        <v>197</v>
      </c>
      <c r="AU270" s="234" t="s">
        <v>85</v>
      </c>
      <c r="AV270" s="11" t="s">
        <v>85</v>
      </c>
      <c r="AW270" s="11" t="s">
        <v>30</v>
      </c>
      <c r="AX270" s="11" t="s">
        <v>75</v>
      </c>
      <c r="AY270" s="234" t="s">
        <v>171</v>
      </c>
    </row>
    <row r="271" spans="2:51" s="11" customFormat="1" ht="11.25">
      <c r="B271" s="224"/>
      <c r="C271" s="225"/>
      <c r="D271" s="221" t="s">
        <v>197</v>
      </c>
      <c r="E271" s="226" t="s">
        <v>1</v>
      </c>
      <c r="F271" s="227" t="s">
        <v>1528</v>
      </c>
      <c r="G271" s="225"/>
      <c r="H271" s="228">
        <v>9.6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AT271" s="234" t="s">
        <v>197</v>
      </c>
      <c r="AU271" s="234" t="s">
        <v>85</v>
      </c>
      <c r="AV271" s="11" t="s">
        <v>85</v>
      </c>
      <c r="AW271" s="11" t="s">
        <v>30</v>
      </c>
      <c r="AX271" s="11" t="s">
        <v>75</v>
      </c>
      <c r="AY271" s="234" t="s">
        <v>171</v>
      </c>
    </row>
    <row r="272" spans="2:51" s="13" customFormat="1" ht="11.25">
      <c r="B272" s="248"/>
      <c r="C272" s="249"/>
      <c r="D272" s="221" t="s">
        <v>197</v>
      </c>
      <c r="E272" s="250" t="s">
        <v>1</v>
      </c>
      <c r="F272" s="251" t="s">
        <v>267</v>
      </c>
      <c r="G272" s="249"/>
      <c r="H272" s="252">
        <v>49.048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197</v>
      </c>
      <c r="AU272" s="258" t="s">
        <v>85</v>
      </c>
      <c r="AV272" s="13" t="s">
        <v>189</v>
      </c>
      <c r="AW272" s="13" t="s">
        <v>30</v>
      </c>
      <c r="AX272" s="13" t="s">
        <v>83</v>
      </c>
      <c r="AY272" s="258" t="s">
        <v>171</v>
      </c>
    </row>
    <row r="273" spans="2:65" s="1" customFormat="1" ht="24" customHeight="1">
      <c r="B273" s="35"/>
      <c r="C273" s="209" t="s">
        <v>326</v>
      </c>
      <c r="D273" s="209" t="s">
        <v>172</v>
      </c>
      <c r="E273" s="210" t="s">
        <v>1026</v>
      </c>
      <c r="F273" s="211" t="s">
        <v>1027</v>
      </c>
      <c r="G273" s="212" t="s">
        <v>302</v>
      </c>
      <c r="H273" s="213">
        <v>64.436</v>
      </c>
      <c r="I273" s="214"/>
      <c r="J273" s="215">
        <f>ROUND(I273*H273,2)</f>
        <v>0</v>
      </c>
      <c r="K273" s="211" t="s">
        <v>256</v>
      </c>
      <c r="L273" s="37"/>
      <c r="M273" s="216" t="s">
        <v>1</v>
      </c>
      <c r="N273" s="217" t="s">
        <v>40</v>
      </c>
      <c r="O273" s="67"/>
      <c r="P273" s="218">
        <f>O273*H273</f>
        <v>0</v>
      </c>
      <c r="Q273" s="218">
        <v>0</v>
      </c>
      <c r="R273" s="218">
        <f>Q273*H273</f>
        <v>0</v>
      </c>
      <c r="S273" s="218">
        <v>0</v>
      </c>
      <c r="T273" s="219">
        <f>S273*H273</f>
        <v>0</v>
      </c>
      <c r="AR273" s="220" t="s">
        <v>189</v>
      </c>
      <c r="AT273" s="220" t="s">
        <v>172</v>
      </c>
      <c r="AU273" s="220" t="s">
        <v>85</v>
      </c>
      <c r="AY273" s="17" t="s">
        <v>171</v>
      </c>
      <c r="BE273" s="116">
        <f>IF(N273="základní",J273,0)</f>
        <v>0</v>
      </c>
      <c r="BF273" s="116">
        <f>IF(N273="snížená",J273,0)</f>
        <v>0</v>
      </c>
      <c r="BG273" s="116">
        <f>IF(N273="zákl. přenesená",J273,0)</f>
        <v>0</v>
      </c>
      <c r="BH273" s="116">
        <f>IF(N273="sníž. přenesená",J273,0)</f>
        <v>0</v>
      </c>
      <c r="BI273" s="116">
        <f>IF(N273="nulová",J273,0)</f>
        <v>0</v>
      </c>
      <c r="BJ273" s="17" t="s">
        <v>83</v>
      </c>
      <c r="BK273" s="116">
        <f>ROUND(I273*H273,2)</f>
        <v>0</v>
      </c>
      <c r="BL273" s="17" t="s">
        <v>189</v>
      </c>
      <c r="BM273" s="220" t="s">
        <v>428</v>
      </c>
    </row>
    <row r="274" spans="2:47" s="1" customFormat="1" ht="29.25">
      <c r="B274" s="35"/>
      <c r="C274" s="36"/>
      <c r="D274" s="221" t="s">
        <v>207</v>
      </c>
      <c r="E274" s="36"/>
      <c r="F274" s="235" t="s">
        <v>1029</v>
      </c>
      <c r="G274" s="36"/>
      <c r="H274" s="36"/>
      <c r="I274" s="130"/>
      <c r="J274" s="36"/>
      <c r="K274" s="36"/>
      <c r="L274" s="37"/>
      <c r="M274" s="223"/>
      <c r="N274" s="67"/>
      <c r="O274" s="67"/>
      <c r="P274" s="67"/>
      <c r="Q274" s="67"/>
      <c r="R274" s="67"/>
      <c r="S274" s="67"/>
      <c r="T274" s="68"/>
      <c r="AT274" s="17" t="s">
        <v>207</v>
      </c>
      <c r="AU274" s="17" t="s">
        <v>85</v>
      </c>
    </row>
    <row r="275" spans="2:51" s="14" customFormat="1" ht="11.25">
      <c r="B275" s="275"/>
      <c r="C275" s="276"/>
      <c r="D275" s="221" t="s">
        <v>197</v>
      </c>
      <c r="E275" s="277" t="s">
        <v>1</v>
      </c>
      <c r="F275" s="278" t="s">
        <v>1532</v>
      </c>
      <c r="G275" s="276"/>
      <c r="H275" s="277" t="s">
        <v>1</v>
      </c>
      <c r="I275" s="279"/>
      <c r="J275" s="276"/>
      <c r="K275" s="276"/>
      <c r="L275" s="280"/>
      <c r="M275" s="281"/>
      <c r="N275" s="282"/>
      <c r="O275" s="282"/>
      <c r="P275" s="282"/>
      <c r="Q275" s="282"/>
      <c r="R275" s="282"/>
      <c r="S275" s="282"/>
      <c r="T275" s="283"/>
      <c r="AT275" s="284" t="s">
        <v>197</v>
      </c>
      <c r="AU275" s="284" t="s">
        <v>85</v>
      </c>
      <c r="AV275" s="14" t="s">
        <v>83</v>
      </c>
      <c r="AW275" s="14" t="s">
        <v>30</v>
      </c>
      <c r="AX275" s="14" t="s">
        <v>75</v>
      </c>
      <c r="AY275" s="284" t="s">
        <v>171</v>
      </c>
    </row>
    <row r="276" spans="2:51" s="11" customFormat="1" ht="11.25">
      <c r="B276" s="224"/>
      <c r="C276" s="225"/>
      <c r="D276" s="221" t="s">
        <v>197</v>
      </c>
      <c r="E276" s="226" t="s">
        <v>1</v>
      </c>
      <c r="F276" s="227" t="s">
        <v>1533</v>
      </c>
      <c r="G276" s="225"/>
      <c r="H276" s="228">
        <v>27.236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AT276" s="234" t="s">
        <v>197</v>
      </c>
      <c r="AU276" s="234" t="s">
        <v>85</v>
      </c>
      <c r="AV276" s="11" t="s">
        <v>85</v>
      </c>
      <c r="AW276" s="11" t="s">
        <v>30</v>
      </c>
      <c r="AX276" s="11" t="s">
        <v>75</v>
      </c>
      <c r="AY276" s="234" t="s">
        <v>171</v>
      </c>
    </row>
    <row r="277" spans="2:51" s="11" customFormat="1" ht="11.25">
      <c r="B277" s="224"/>
      <c r="C277" s="225"/>
      <c r="D277" s="221" t="s">
        <v>197</v>
      </c>
      <c r="E277" s="226" t="s">
        <v>1</v>
      </c>
      <c r="F277" s="227" t="s">
        <v>1534</v>
      </c>
      <c r="G277" s="225"/>
      <c r="H277" s="228">
        <v>37.2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AT277" s="234" t="s">
        <v>197</v>
      </c>
      <c r="AU277" s="234" t="s">
        <v>85</v>
      </c>
      <c r="AV277" s="11" t="s">
        <v>85</v>
      </c>
      <c r="AW277" s="11" t="s">
        <v>30</v>
      </c>
      <c r="AX277" s="11" t="s">
        <v>75</v>
      </c>
      <c r="AY277" s="234" t="s">
        <v>171</v>
      </c>
    </row>
    <row r="278" spans="2:51" s="13" customFormat="1" ht="11.25">
      <c r="B278" s="248"/>
      <c r="C278" s="249"/>
      <c r="D278" s="221" t="s">
        <v>197</v>
      </c>
      <c r="E278" s="250" t="s">
        <v>1</v>
      </c>
      <c r="F278" s="251" t="s">
        <v>267</v>
      </c>
      <c r="G278" s="249"/>
      <c r="H278" s="252">
        <v>64.436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197</v>
      </c>
      <c r="AU278" s="258" t="s">
        <v>85</v>
      </c>
      <c r="AV278" s="13" t="s">
        <v>189</v>
      </c>
      <c r="AW278" s="13" t="s">
        <v>30</v>
      </c>
      <c r="AX278" s="13" t="s">
        <v>83</v>
      </c>
      <c r="AY278" s="258" t="s">
        <v>171</v>
      </c>
    </row>
    <row r="279" spans="2:65" s="1" customFormat="1" ht="24" customHeight="1">
      <c r="B279" s="35"/>
      <c r="C279" s="209" t="s">
        <v>8</v>
      </c>
      <c r="D279" s="209" t="s">
        <v>172</v>
      </c>
      <c r="E279" s="210" t="s">
        <v>311</v>
      </c>
      <c r="F279" s="211" t="s">
        <v>312</v>
      </c>
      <c r="G279" s="212" t="s">
        <v>302</v>
      </c>
      <c r="H279" s="213">
        <v>45.573</v>
      </c>
      <c r="I279" s="214"/>
      <c r="J279" s="215">
        <f>ROUND(I279*H279,2)</f>
        <v>0</v>
      </c>
      <c r="K279" s="211" t="s">
        <v>256</v>
      </c>
      <c r="L279" s="37"/>
      <c r="M279" s="216" t="s">
        <v>1</v>
      </c>
      <c r="N279" s="217" t="s">
        <v>40</v>
      </c>
      <c r="O279" s="67"/>
      <c r="P279" s="218">
        <f>O279*H279</f>
        <v>0</v>
      </c>
      <c r="Q279" s="218">
        <v>0</v>
      </c>
      <c r="R279" s="218">
        <f>Q279*H279</f>
        <v>0</v>
      </c>
      <c r="S279" s="218">
        <v>0</v>
      </c>
      <c r="T279" s="219">
        <f>S279*H279</f>
        <v>0</v>
      </c>
      <c r="AR279" s="220" t="s">
        <v>189</v>
      </c>
      <c r="AT279" s="220" t="s">
        <v>172</v>
      </c>
      <c r="AU279" s="220" t="s">
        <v>85</v>
      </c>
      <c r="AY279" s="17" t="s">
        <v>171</v>
      </c>
      <c r="BE279" s="116">
        <f>IF(N279="základní",J279,0)</f>
        <v>0</v>
      </c>
      <c r="BF279" s="116">
        <f>IF(N279="snížená",J279,0)</f>
        <v>0</v>
      </c>
      <c r="BG279" s="116">
        <f>IF(N279="zákl. přenesená",J279,0)</f>
        <v>0</v>
      </c>
      <c r="BH279" s="116">
        <f>IF(N279="sníž. přenesená",J279,0)</f>
        <v>0</v>
      </c>
      <c r="BI279" s="116">
        <f>IF(N279="nulová",J279,0)</f>
        <v>0</v>
      </c>
      <c r="BJ279" s="17" t="s">
        <v>83</v>
      </c>
      <c r="BK279" s="116">
        <f>ROUND(I279*H279,2)</f>
        <v>0</v>
      </c>
      <c r="BL279" s="17" t="s">
        <v>189</v>
      </c>
      <c r="BM279" s="220" t="s">
        <v>438</v>
      </c>
    </row>
    <row r="280" spans="2:47" s="1" customFormat="1" ht="39">
      <c r="B280" s="35"/>
      <c r="C280" s="36"/>
      <c r="D280" s="221" t="s">
        <v>207</v>
      </c>
      <c r="E280" s="36"/>
      <c r="F280" s="235" t="s">
        <v>314</v>
      </c>
      <c r="G280" s="36"/>
      <c r="H280" s="36"/>
      <c r="I280" s="130"/>
      <c r="J280" s="36"/>
      <c r="K280" s="36"/>
      <c r="L280" s="37"/>
      <c r="M280" s="223"/>
      <c r="N280" s="67"/>
      <c r="O280" s="67"/>
      <c r="P280" s="67"/>
      <c r="Q280" s="67"/>
      <c r="R280" s="67"/>
      <c r="S280" s="67"/>
      <c r="T280" s="68"/>
      <c r="AT280" s="17" t="s">
        <v>207</v>
      </c>
      <c r="AU280" s="17" t="s">
        <v>85</v>
      </c>
    </row>
    <row r="281" spans="2:51" s="11" customFormat="1" ht="11.25">
      <c r="B281" s="224"/>
      <c r="C281" s="225"/>
      <c r="D281" s="221" t="s">
        <v>197</v>
      </c>
      <c r="E281" s="226" t="s">
        <v>1</v>
      </c>
      <c r="F281" s="227" t="s">
        <v>1535</v>
      </c>
      <c r="G281" s="225"/>
      <c r="H281" s="228">
        <v>64.436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AT281" s="234" t="s">
        <v>197</v>
      </c>
      <c r="AU281" s="234" t="s">
        <v>85</v>
      </c>
      <c r="AV281" s="11" t="s">
        <v>85</v>
      </c>
      <c r="AW281" s="11" t="s">
        <v>30</v>
      </c>
      <c r="AX281" s="11" t="s">
        <v>75</v>
      </c>
      <c r="AY281" s="234" t="s">
        <v>171</v>
      </c>
    </row>
    <row r="282" spans="2:51" s="11" customFormat="1" ht="11.25">
      <c r="B282" s="224"/>
      <c r="C282" s="225"/>
      <c r="D282" s="221" t="s">
        <v>197</v>
      </c>
      <c r="E282" s="226" t="s">
        <v>1</v>
      </c>
      <c r="F282" s="227" t="s">
        <v>1536</v>
      </c>
      <c r="G282" s="225"/>
      <c r="H282" s="228">
        <v>-4.432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AT282" s="234" t="s">
        <v>197</v>
      </c>
      <c r="AU282" s="234" t="s">
        <v>85</v>
      </c>
      <c r="AV282" s="11" t="s">
        <v>85</v>
      </c>
      <c r="AW282" s="11" t="s">
        <v>30</v>
      </c>
      <c r="AX282" s="11" t="s">
        <v>75</v>
      </c>
      <c r="AY282" s="234" t="s">
        <v>171</v>
      </c>
    </row>
    <row r="283" spans="2:51" s="11" customFormat="1" ht="11.25">
      <c r="B283" s="224"/>
      <c r="C283" s="225"/>
      <c r="D283" s="221" t="s">
        <v>197</v>
      </c>
      <c r="E283" s="226" t="s">
        <v>1</v>
      </c>
      <c r="F283" s="227" t="s">
        <v>1537</v>
      </c>
      <c r="G283" s="225"/>
      <c r="H283" s="228">
        <v>-4.656</v>
      </c>
      <c r="I283" s="229"/>
      <c r="J283" s="225"/>
      <c r="K283" s="225"/>
      <c r="L283" s="230"/>
      <c r="M283" s="231"/>
      <c r="N283" s="232"/>
      <c r="O283" s="232"/>
      <c r="P283" s="232"/>
      <c r="Q283" s="232"/>
      <c r="R283" s="232"/>
      <c r="S283" s="232"/>
      <c r="T283" s="233"/>
      <c r="AT283" s="234" t="s">
        <v>197</v>
      </c>
      <c r="AU283" s="234" t="s">
        <v>85</v>
      </c>
      <c r="AV283" s="11" t="s">
        <v>85</v>
      </c>
      <c r="AW283" s="11" t="s">
        <v>30</v>
      </c>
      <c r="AX283" s="11" t="s">
        <v>75</v>
      </c>
      <c r="AY283" s="234" t="s">
        <v>171</v>
      </c>
    </row>
    <row r="284" spans="2:51" s="11" customFormat="1" ht="11.25">
      <c r="B284" s="224"/>
      <c r="C284" s="225"/>
      <c r="D284" s="221" t="s">
        <v>197</v>
      </c>
      <c r="E284" s="226" t="s">
        <v>1</v>
      </c>
      <c r="F284" s="227" t="s">
        <v>1538</v>
      </c>
      <c r="G284" s="225"/>
      <c r="H284" s="228">
        <v>-9.775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AT284" s="234" t="s">
        <v>197</v>
      </c>
      <c r="AU284" s="234" t="s">
        <v>85</v>
      </c>
      <c r="AV284" s="11" t="s">
        <v>85</v>
      </c>
      <c r="AW284" s="11" t="s">
        <v>30</v>
      </c>
      <c r="AX284" s="11" t="s">
        <v>75</v>
      </c>
      <c r="AY284" s="234" t="s">
        <v>171</v>
      </c>
    </row>
    <row r="285" spans="2:51" s="13" customFormat="1" ht="11.25">
      <c r="B285" s="248"/>
      <c r="C285" s="249"/>
      <c r="D285" s="221" t="s">
        <v>197</v>
      </c>
      <c r="E285" s="250" t="s">
        <v>1</v>
      </c>
      <c r="F285" s="251" t="s">
        <v>267</v>
      </c>
      <c r="G285" s="249"/>
      <c r="H285" s="252">
        <v>45.57300000000001</v>
      </c>
      <c r="I285" s="253"/>
      <c r="J285" s="249"/>
      <c r="K285" s="249"/>
      <c r="L285" s="254"/>
      <c r="M285" s="255"/>
      <c r="N285" s="256"/>
      <c r="O285" s="256"/>
      <c r="P285" s="256"/>
      <c r="Q285" s="256"/>
      <c r="R285" s="256"/>
      <c r="S285" s="256"/>
      <c r="T285" s="257"/>
      <c r="AT285" s="258" t="s">
        <v>197</v>
      </c>
      <c r="AU285" s="258" t="s">
        <v>85</v>
      </c>
      <c r="AV285" s="13" t="s">
        <v>189</v>
      </c>
      <c r="AW285" s="13" t="s">
        <v>30</v>
      </c>
      <c r="AX285" s="13" t="s">
        <v>83</v>
      </c>
      <c r="AY285" s="258" t="s">
        <v>171</v>
      </c>
    </row>
    <row r="286" spans="2:65" s="1" customFormat="1" ht="24" customHeight="1">
      <c r="B286" s="35"/>
      <c r="C286" s="209" t="s">
        <v>338</v>
      </c>
      <c r="D286" s="209" t="s">
        <v>172</v>
      </c>
      <c r="E286" s="210" t="s">
        <v>316</v>
      </c>
      <c r="F286" s="211" t="s">
        <v>317</v>
      </c>
      <c r="G286" s="212" t="s">
        <v>302</v>
      </c>
      <c r="H286" s="213">
        <v>455.73</v>
      </c>
      <c r="I286" s="214"/>
      <c r="J286" s="215">
        <f>ROUND(I286*H286,2)</f>
        <v>0</v>
      </c>
      <c r="K286" s="211" t="s">
        <v>256</v>
      </c>
      <c r="L286" s="37"/>
      <c r="M286" s="216" t="s">
        <v>1</v>
      </c>
      <c r="N286" s="217" t="s">
        <v>40</v>
      </c>
      <c r="O286" s="67"/>
      <c r="P286" s="218">
        <f>O286*H286</f>
        <v>0</v>
      </c>
      <c r="Q286" s="218">
        <v>0</v>
      </c>
      <c r="R286" s="218">
        <f>Q286*H286</f>
        <v>0</v>
      </c>
      <c r="S286" s="218">
        <v>0</v>
      </c>
      <c r="T286" s="219">
        <f>S286*H286</f>
        <v>0</v>
      </c>
      <c r="AR286" s="220" t="s">
        <v>189</v>
      </c>
      <c r="AT286" s="220" t="s">
        <v>172</v>
      </c>
      <c r="AU286" s="220" t="s">
        <v>85</v>
      </c>
      <c r="AY286" s="17" t="s">
        <v>171</v>
      </c>
      <c r="BE286" s="116">
        <f>IF(N286="základní",J286,0)</f>
        <v>0</v>
      </c>
      <c r="BF286" s="116">
        <f>IF(N286="snížená",J286,0)</f>
        <v>0</v>
      </c>
      <c r="BG286" s="116">
        <f>IF(N286="zákl. přenesená",J286,0)</f>
        <v>0</v>
      </c>
      <c r="BH286" s="116">
        <f>IF(N286="sníž. přenesená",J286,0)</f>
        <v>0</v>
      </c>
      <c r="BI286" s="116">
        <f>IF(N286="nulová",J286,0)</f>
        <v>0</v>
      </c>
      <c r="BJ286" s="17" t="s">
        <v>83</v>
      </c>
      <c r="BK286" s="116">
        <f>ROUND(I286*H286,2)</f>
        <v>0</v>
      </c>
      <c r="BL286" s="17" t="s">
        <v>189</v>
      </c>
      <c r="BM286" s="220" t="s">
        <v>1539</v>
      </c>
    </row>
    <row r="287" spans="2:47" s="1" customFormat="1" ht="39">
      <c r="B287" s="35"/>
      <c r="C287" s="36"/>
      <c r="D287" s="221" t="s">
        <v>207</v>
      </c>
      <c r="E287" s="36"/>
      <c r="F287" s="235" t="s">
        <v>319</v>
      </c>
      <c r="G287" s="36"/>
      <c r="H287" s="36"/>
      <c r="I287" s="130"/>
      <c r="J287" s="36"/>
      <c r="K287" s="36"/>
      <c r="L287" s="37"/>
      <c r="M287" s="223"/>
      <c r="N287" s="67"/>
      <c r="O287" s="67"/>
      <c r="P287" s="67"/>
      <c r="Q287" s="67"/>
      <c r="R287" s="67"/>
      <c r="S287" s="67"/>
      <c r="T287" s="68"/>
      <c r="AT287" s="17" t="s">
        <v>207</v>
      </c>
      <c r="AU287" s="17" t="s">
        <v>85</v>
      </c>
    </row>
    <row r="288" spans="2:51" s="11" customFormat="1" ht="11.25">
      <c r="B288" s="224"/>
      <c r="C288" s="225"/>
      <c r="D288" s="221" t="s">
        <v>197</v>
      </c>
      <c r="E288" s="226" t="s">
        <v>1</v>
      </c>
      <c r="F288" s="227" t="s">
        <v>1540</v>
      </c>
      <c r="G288" s="225"/>
      <c r="H288" s="228">
        <v>455.73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AT288" s="234" t="s">
        <v>197</v>
      </c>
      <c r="AU288" s="234" t="s">
        <v>85</v>
      </c>
      <c r="AV288" s="11" t="s">
        <v>85</v>
      </c>
      <c r="AW288" s="11" t="s">
        <v>30</v>
      </c>
      <c r="AX288" s="11" t="s">
        <v>83</v>
      </c>
      <c r="AY288" s="234" t="s">
        <v>171</v>
      </c>
    </row>
    <row r="289" spans="2:65" s="1" customFormat="1" ht="16.5" customHeight="1">
      <c r="B289" s="35"/>
      <c r="C289" s="209" t="s">
        <v>344</v>
      </c>
      <c r="D289" s="209" t="s">
        <v>172</v>
      </c>
      <c r="E289" s="210" t="s">
        <v>327</v>
      </c>
      <c r="F289" s="211" t="s">
        <v>328</v>
      </c>
      <c r="G289" s="212" t="s">
        <v>302</v>
      </c>
      <c r="H289" s="213">
        <v>45.573</v>
      </c>
      <c r="I289" s="214"/>
      <c r="J289" s="215">
        <f>ROUND(I289*H289,2)</f>
        <v>0</v>
      </c>
      <c r="K289" s="211" t="s">
        <v>256</v>
      </c>
      <c r="L289" s="37"/>
      <c r="M289" s="216" t="s">
        <v>1</v>
      </c>
      <c r="N289" s="217" t="s">
        <v>40</v>
      </c>
      <c r="O289" s="67"/>
      <c r="P289" s="218">
        <f>O289*H289</f>
        <v>0</v>
      </c>
      <c r="Q289" s="218">
        <v>0</v>
      </c>
      <c r="R289" s="218">
        <f>Q289*H289</f>
        <v>0</v>
      </c>
      <c r="S289" s="218">
        <v>0</v>
      </c>
      <c r="T289" s="219">
        <f>S289*H289</f>
        <v>0</v>
      </c>
      <c r="AR289" s="220" t="s">
        <v>189</v>
      </c>
      <c r="AT289" s="220" t="s">
        <v>172</v>
      </c>
      <c r="AU289" s="220" t="s">
        <v>85</v>
      </c>
      <c r="AY289" s="17" t="s">
        <v>171</v>
      </c>
      <c r="BE289" s="116">
        <f>IF(N289="základní",J289,0)</f>
        <v>0</v>
      </c>
      <c r="BF289" s="116">
        <f>IF(N289="snížená",J289,0)</f>
        <v>0</v>
      </c>
      <c r="BG289" s="116">
        <f>IF(N289="zákl. přenesená",J289,0)</f>
        <v>0</v>
      </c>
      <c r="BH289" s="116">
        <f>IF(N289="sníž. přenesená",J289,0)</f>
        <v>0</v>
      </c>
      <c r="BI289" s="116">
        <f>IF(N289="nulová",J289,0)</f>
        <v>0</v>
      </c>
      <c r="BJ289" s="17" t="s">
        <v>83</v>
      </c>
      <c r="BK289" s="116">
        <f>ROUND(I289*H289,2)</f>
        <v>0</v>
      </c>
      <c r="BL289" s="17" t="s">
        <v>189</v>
      </c>
      <c r="BM289" s="220" t="s">
        <v>666</v>
      </c>
    </row>
    <row r="290" spans="2:47" s="1" customFormat="1" ht="11.25">
      <c r="B290" s="35"/>
      <c r="C290" s="36"/>
      <c r="D290" s="221" t="s">
        <v>207</v>
      </c>
      <c r="E290" s="36"/>
      <c r="F290" s="235" t="s">
        <v>330</v>
      </c>
      <c r="G290" s="36"/>
      <c r="H290" s="36"/>
      <c r="I290" s="130"/>
      <c r="J290" s="36"/>
      <c r="K290" s="36"/>
      <c r="L290" s="37"/>
      <c r="M290" s="223"/>
      <c r="N290" s="67"/>
      <c r="O290" s="67"/>
      <c r="P290" s="67"/>
      <c r="Q290" s="67"/>
      <c r="R290" s="67"/>
      <c r="S290" s="67"/>
      <c r="T290" s="68"/>
      <c r="AT290" s="17" t="s">
        <v>207</v>
      </c>
      <c r="AU290" s="17" t="s">
        <v>85</v>
      </c>
    </row>
    <row r="291" spans="2:51" s="11" customFormat="1" ht="11.25">
      <c r="B291" s="224"/>
      <c r="C291" s="225"/>
      <c r="D291" s="221" t="s">
        <v>197</v>
      </c>
      <c r="E291" s="226" t="s">
        <v>1</v>
      </c>
      <c r="F291" s="227" t="s">
        <v>1535</v>
      </c>
      <c r="G291" s="225"/>
      <c r="H291" s="228">
        <v>64.436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AT291" s="234" t="s">
        <v>197</v>
      </c>
      <c r="AU291" s="234" t="s">
        <v>85</v>
      </c>
      <c r="AV291" s="11" t="s">
        <v>85</v>
      </c>
      <c r="AW291" s="11" t="s">
        <v>30</v>
      </c>
      <c r="AX291" s="11" t="s">
        <v>75</v>
      </c>
      <c r="AY291" s="234" t="s">
        <v>171</v>
      </c>
    </row>
    <row r="292" spans="2:51" s="11" customFormat="1" ht="11.25">
      <c r="B292" s="224"/>
      <c r="C292" s="225"/>
      <c r="D292" s="221" t="s">
        <v>197</v>
      </c>
      <c r="E292" s="226" t="s">
        <v>1</v>
      </c>
      <c r="F292" s="227" t="s">
        <v>1536</v>
      </c>
      <c r="G292" s="225"/>
      <c r="H292" s="228">
        <v>-4.432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AT292" s="234" t="s">
        <v>197</v>
      </c>
      <c r="AU292" s="234" t="s">
        <v>85</v>
      </c>
      <c r="AV292" s="11" t="s">
        <v>85</v>
      </c>
      <c r="AW292" s="11" t="s">
        <v>30</v>
      </c>
      <c r="AX292" s="11" t="s">
        <v>75</v>
      </c>
      <c r="AY292" s="234" t="s">
        <v>171</v>
      </c>
    </row>
    <row r="293" spans="2:51" s="11" customFormat="1" ht="11.25">
      <c r="B293" s="224"/>
      <c r="C293" s="225"/>
      <c r="D293" s="221" t="s">
        <v>197</v>
      </c>
      <c r="E293" s="226" t="s">
        <v>1</v>
      </c>
      <c r="F293" s="227" t="s">
        <v>1537</v>
      </c>
      <c r="G293" s="225"/>
      <c r="H293" s="228">
        <v>-4.656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AT293" s="234" t="s">
        <v>197</v>
      </c>
      <c r="AU293" s="234" t="s">
        <v>85</v>
      </c>
      <c r="AV293" s="11" t="s">
        <v>85</v>
      </c>
      <c r="AW293" s="11" t="s">
        <v>30</v>
      </c>
      <c r="AX293" s="11" t="s">
        <v>75</v>
      </c>
      <c r="AY293" s="234" t="s">
        <v>171</v>
      </c>
    </row>
    <row r="294" spans="2:51" s="11" customFormat="1" ht="11.25">
      <c r="B294" s="224"/>
      <c r="C294" s="225"/>
      <c r="D294" s="221" t="s">
        <v>197</v>
      </c>
      <c r="E294" s="226" t="s">
        <v>1</v>
      </c>
      <c r="F294" s="227" t="s">
        <v>1538</v>
      </c>
      <c r="G294" s="225"/>
      <c r="H294" s="228">
        <v>-9.775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AT294" s="234" t="s">
        <v>197</v>
      </c>
      <c r="AU294" s="234" t="s">
        <v>85</v>
      </c>
      <c r="AV294" s="11" t="s">
        <v>85</v>
      </c>
      <c r="AW294" s="11" t="s">
        <v>30</v>
      </c>
      <c r="AX294" s="11" t="s">
        <v>75</v>
      </c>
      <c r="AY294" s="234" t="s">
        <v>171</v>
      </c>
    </row>
    <row r="295" spans="2:51" s="13" customFormat="1" ht="11.25">
      <c r="B295" s="248"/>
      <c r="C295" s="249"/>
      <c r="D295" s="221" t="s">
        <v>197</v>
      </c>
      <c r="E295" s="250" t="s">
        <v>1</v>
      </c>
      <c r="F295" s="251" t="s">
        <v>267</v>
      </c>
      <c r="G295" s="249"/>
      <c r="H295" s="252">
        <v>45.57300000000001</v>
      </c>
      <c r="I295" s="253"/>
      <c r="J295" s="249"/>
      <c r="K295" s="249"/>
      <c r="L295" s="254"/>
      <c r="M295" s="255"/>
      <c r="N295" s="256"/>
      <c r="O295" s="256"/>
      <c r="P295" s="256"/>
      <c r="Q295" s="256"/>
      <c r="R295" s="256"/>
      <c r="S295" s="256"/>
      <c r="T295" s="257"/>
      <c r="AT295" s="258" t="s">
        <v>197</v>
      </c>
      <c r="AU295" s="258" t="s">
        <v>85</v>
      </c>
      <c r="AV295" s="13" t="s">
        <v>189</v>
      </c>
      <c r="AW295" s="13" t="s">
        <v>30</v>
      </c>
      <c r="AX295" s="13" t="s">
        <v>83</v>
      </c>
      <c r="AY295" s="258" t="s">
        <v>171</v>
      </c>
    </row>
    <row r="296" spans="2:65" s="1" customFormat="1" ht="24" customHeight="1">
      <c r="B296" s="35"/>
      <c r="C296" s="209" t="s">
        <v>352</v>
      </c>
      <c r="D296" s="209" t="s">
        <v>172</v>
      </c>
      <c r="E296" s="210" t="s">
        <v>331</v>
      </c>
      <c r="F296" s="211" t="s">
        <v>332</v>
      </c>
      <c r="G296" s="212" t="s">
        <v>333</v>
      </c>
      <c r="H296" s="213">
        <v>82.031</v>
      </c>
      <c r="I296" s="214"/>
      <c r="J296" s="215">
        <f>ROUND(I296*H296,2)</f>
        <v>0</v>
      </c>
      <c r="K296" s="211" t="s">
        <v>256</v>
      </c>
      <c r="L296" s="37"/>
      <c r="M296" s="216" t="s">
        <v>1</v>
      </c>
      <c r="N296" s="217" t="s">
        <v>40</v>
      </c>
      <c r="O296" s="67"/>
      <c r="P296" s="218">
        <f>O296*H296</f>
        <v>0</v>
      </c>
      <c r="Q296" s="218">
        <v>0</v>
      </c>
      <c r="R296" s="218">
        <f>Q296*H296</f>
        <v>0</v>
      </c>
      <c r="S296" s="218">
        <v>0</v>
      </c>
      <c r="T296" s="219">
        <f>S296*H296</f>
        <v>0</v>
      </c>
      <c r="AR296" s="220" t="s">
        <v>189</v>
      </c>
      <c r="AT296" s="220" t="s">
        <v>172</v>
      </c>
      <c r="AU296" s="220" t="s">
        <v>85</v>
      </c>
      <c r="AY296" s="17" t="s">
        <v>171</v>
      </c>
      <c r="BE296" s="116">
        <f>IF(N296="základní",J296,0)</f>
        <v>0</v>
      </c>
      <c r="BF296" s="116">
        <f>IF(N296="snížená",J296,0)</f>
        <v>0</v>
      </c>
      <c r="BG296" s="116">
        <f>IF(N296="zákl. přenesená",J296,0)</f>
        <v>0</v>
      </c>
      <c r="BH296" s="116">
        <f>IF(N296="sníž. přenesená",J296,0)</f>
        <v>0</v>
      </c>
      <c r="BI296" s="116">
        <f>IF(N296="nulová",J296,0)</f>
        <v>0</v>
      </c>
      <c r="BJ296" s="17" t="s">
        <v>83</v>
      </c>
      <c r="BK296" s="116">
        <f>ROUND(I296*H296,2)</f>
        <v>0</v>
      </c>
      <c r="BL296" s="17" t="s">
        <v>189</v>
      </c>
      <c r="BM296" s="220" t="s">
        <v>681</v>
      </c>
    </row>
    <row r="297" spans="2:47" s="1" customFormat="1" ht="29.25">
      <c r="B297" s="35"/>
      <c r="C297" s="36"/>
      <c r="D297" s="221" t="s">
        <v>207</v>
      </c>
      <c r="E297" s="36"/>
      <c r="F297" s="235" t="s">
        <v>335</v>
      </c>
      <c r="G297" s="36"/>
      <c r="H297" s="36"/>
      <c r="I297" s="130"/>
      <c r="J297" s="36"/>
      <c r="K297" s="36"/>
      <c r="L297" s="37"/>
      <c r="M297" s="223"/>
      <c r="N297" s="67"/>
      <c r="O297" s="67"/>
      <c r="P297" s="67"/>
      <c r="Q297" s="67"/>
      <c r="R297" s="67"/>
      <c r="S297" s="67"/>
      <c r="T297" s="68"/>
      <c r="AT297" s="17" t="s">
        <v>207</v>
      </c>
      <c r="AU297" s="17" t="s">
        <v>85</v>
      </c>
    </row>
    <row r="298" spans="2:51" s="11" customFormat="1" ht="11.25">
      <c r="B298" s="224"/>
      <c r="C298" s="225"/>
      <c r="D298" s="221" t="s">
        <v>197</v>
      </c>
      <c r="E298" s="226" t="s">
        <v>1</v>
      </c>
      <c r="F298" s="227" t="s">
        <v>1541</v>
      </c>
      <c r="G298" s="225"/>
      <c r="H298" s="228">
        <v>82.031</v>
      </c>
      <c r="I298" s="229"/>
      <c r="J298" s="225"/>
      <c r="K298" s="225"/>
      <c r="L298" s="230"/>
      <c r="M298" s="231"/>
      <c r="N298" s="232"/>
      <c r="O298" s="232"/>
      <c r="P298" s="232"/>
      <c r="Q298" s="232"/>
      <c r="R298" s="232"/>
      <c r="S298" s="232"/>
      <c r="T298" s="233"/>
      <c r="AT298" s="234" t="s">
        <v>197</v>
      </c>
      <c r="AU298" s="234" t="s">
        <v>85</v>
      </c>
      <c r="AV298" s="11" t="s">
        <v>85</v>
      </c>
      <c r="AW298" s="11" t="s">
        <v>30</v>
      </c>
      <c r="AX298" s="11" t="s">
        <v>75</v>
      </c>
      <c r="AY298" s="234" t="s">
        <v>171</v>
      </c>
    </row>
    <row r="299" spans="2:51" s="13" customFormat="1" ht="11.25">
      <c r="B299" s="248"/>
      <c r="C299" s="249"/>
      <c r="D299" s="221" t="s">
        <v>197</v>
      </c>
      <c r="E299" s="250" t="s">
        <v>1</v>
      </c>
      <c r="F299" s="251" t="s">
        <v>267</v>
      </c>
      <c r="G299" s="249"/>
      <c r="H299" s="252">
        <v>82.031</v>
      </c>
      <c r="I299" s="253"/>
      <c r="J299" s="249"/>
      <c r="K299" s="249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197</v>
      </c>
      <c r="AU299" s="258" t="s">
        <v>85</v>
      </c>
      <c r="AV299" s="13" t="s">
        <v>189</v>
      </c>
      <c r="AW299" s="13" t="s">
        <v>30</v>
      </c>
      <c r="AX299" s="13" t="s">
        <v>83</v>
      </c>
      <c r="AY299" s="258" t="s">
        <v>171</v>
      </c>
    </row>
    <row r="300" spans="2:65" s="1" customFormat="1" ht="24" customHeight="1">
      <c r="B300" s="35"/>
      <c r="C300" s="209" t="s">
        <v>360</v>
      </c>
      <c r="D300" s="209" t="s">
        <v>172</v>
      </c>
      <c r="E300" s="210" t="s">
        <v>448</v>
      </c>
      <c r="F300" s="211" t="s">
        <v>449</v>
      </c>
      <c r="G300" s="212" t="s">
        <v>302</v>
      </c>
      <c r="H300" s="213">
        <v>34.932</v>
      </c>
      <c r="I300" s="214"/>
      <c r="J300" s="215">
        <f>ROUND(I300*H300,2)</f>
        <v>0</v>
      </c>
      <c r="K300" s="211" t="s">
        <v>256</v>
      </c>
      <c r="L300" s="37"/>
      <c r="M300" s="216" t="s">
        <v>1</v>
      </c>
      <c r="N300" s="217" t="s">
        <v>40</v>
      </c>
      <c r="O300" s="67"/>
      <c r="P300" s="218">
        <f>O300*H300</f>
        <v>0</v>
      </c>
      <c r="Q300" s="218">
        <v>0</v>
      </c>
      <c r="R300" s="218">
        <f>Q300*H300</f>
        <v>0</v>
      </c>
      <c r="S300" s="218">
        <v>0</v>
      </c>
      <c r="T300" s="219">
        <f>S300*H300</f>
        <v>0</v>
      </c>
      <c r="AR300" s="220" t="s">
        <v>189</v>
      </c>
      <c r="AT300" s="220" t="s">
        <v>172</v>
      </c>
      <c r="AU300" s="220" t="s">
        <v>85</v>
      </c>
      <c r="AY300" s="17" t="s">
        <v>171</v>
      </c>
      <c r="BE300" s="116">
        <f>IF(N300="základní",J300,0)</f>
        <v>0</v>
      </c>
      <c r="BF300" s="116">
        <f>IF(N300="snížená",J300,0)</f>
        <v>0</v>
      </c>
      <c r="BG300" s="116">
        <f>IF(N300="zákl. přenesená",J300,0)</f>
        <v>0</v>
      </c>
      <c r="BH300" s="116">
        <f>IF(N300="sníž. přenesená",J300,0)</f>
        <v>0</v>
      </c>
      <c r="BI300" s="116">
        <f>IF(N300="nulová",J300,0)</f>
        <v>0</v>
      </c>
      <c r="BJ300" s="17" t="s">
        <v>83</v>
      </c>
      <c r="BK300" s="116">
        <f>ROUND(I300*H300,2)</f>
        <v>0</v>
      </c>
      <c r="BL300" s="17" t="s">
        <v>189</v>
      </c>
      <c r="BM300" s="220" t="s">
        <v>1113</v>
      </c>
    </row>
    <row r="301" spans="2:47" s="1" customFormat="1" ht="29.25">
      <c r="B301" s="35"/>
      <c r="C301" s="36"/>
      <c r="D301" s="221" t="s">
        <v>207</v>
      </c>
      <c r="E301" s="36"/>
      <c r="F301" s="235" t="s">
        <v>451</v>
      </c>
      <c r="G301" s="36"/>
      <c r="H301" s="36"/>
      <c r="I301" s="130"/>
      <c r="J301" s="36"/>
      <c r="K301" s="36"/>
      <c r="L301" s="37"/>
      <c r="M301" s="223"/>
      <c r="N301" s="67"/>
      <c r="O301" s="67"/>
      <c r="P301" s="67"/>
      <c r="Q301" s="67"/>
      <c r="R301" s="67"/>
      <c r="S301" s="67"/>
      <c r="T301" s="68"/>
      <c r="AT301" s="17" t="s">
        <v>207</v>
      </c>
      <c r="AU301" s="17" t="s">
        <v>85</v>
      </c>
    </row>
    <row r="302" spans="2:51" s="14" customFormat="1" ht="11.25">
      <c r="B302" s="275"/>
      <c r="C302" s="276"/>
      <c r="D302" s="221" t="s">
        <v>197</v>
      </c>
      <c r="E302" s="277" t="s">
        <v>1</v>
      </c>
      <c r="F302" s="278" t="s">
        <v>1482</v>
      </c>
      <c r="G302" s="276"/>
      <c r="H302" s="277" t="s">
        <v>1</v>
      </c>
      <c r="I302" s="279"/>
      <c r="J302" s="276"/>
      <c r="K302" s="276"/>
      <c r="L302" s="280"/>
      <c r="M302" s="281"/>
      <c r="N302" s="282"/>
      <c r="O302" s="282"/>
      <c r="P302" s="282"/>
      <c r="Q302" s="282"/>
      <c r="R302" s="282"/>
      <c r="S302" s="282"/>
      <c r="T302" s="283"/>
      <c r="AT302" s="284" t="s">
        <v>197</v>
      </c>
      <c r="AU302" s="284" t="s">
        <v>85</v>
      </c>
      <c r="AV302" s="14" t="s">
        <v>83</v>
      </c>
      <c r="AW302" s="14" t="s">
        <v>30</v>
      </c>
      <c r="AX302" s="14" t="s">
        <v>75</v>
      </c>
      <c r="AY302" s="284" t="s">
        <v>171</v>
      </c>
    </row>
    <row r="303" spans="2:51" s="14" customFormat="1" ht="11.25">
      <c r="B303" s="275"/>
      <c r="C303" s="276"/>
      <c r="D303" s="221" t="s">
        <v>197</v>
      </c>
      <c r="E303" s="277" t="s">
        <v>1</v>
      </c>
      <c r="F303" s="278" t="s">
        <v>1483</v>
      </c>
      <c r="G303" s="276"/>
      <c r="H303" s="277" t="s">
        <v>1</v>
      </c>
      <c r="I303" s="279"/>
      <c r="J303" s="276"/>
      <c r="K303" s="276"/>
      <c r="L303" s="280"/>
      <c r="M303" s="281"/>
      <c r="N303" s="282"/>
      <c r="O303" s="282"/>
      <c r="P303" s="282"/>
      <c r="Q303" s="282"/>
      <c r="R303" s="282"/>
      <c r="S303" s="282"/>
      <c r="T303" s="283"/>
      <c r="AT303" s="284" t="s">
        <v>197</v>
      </c>
      <c r="AU303" s="284" t="s">
        <v>85</v>
      </c>
      <c r="AV303" s="14" t="s">
        <v>83</v>
      </c>
      <c r="AW303" s="14" t="s">
        <v>30</v>
      </c>
      <c r="AX303" s="14" t="s">
        <v>75</v>
      </c>
      <c r="AY303" s="284" t="s">
        <v>171</v>
      </c>
    </row>
    <row r="304" spans="2:51" s="14" customFormat="1" ht="11.25">
      <c r="B304" s="275"/>
      <c r="C304" s="276"/>
      <c r="D304" s="221" t="s">
        <v>197</v>
      </c>
      <c r="E304" s="277" t="s">
        <v>1</v>
      </c>
      <c r="F304" s="278" t="s">
        <v>1484</v>
      </c>
      <c r="G304" s="276"/>
      <c r="H304" s="277" t="s">
        <v>1</v>
      </c>
      <c r="I304" s="279"/>
      <c r="J304" s="276"/>
      <c r="K304" s="276"/>
      <c r="L304" s="280"/>
      <c r="M304" s="281"/>
      <c r="N304" s="282"/>
      <c r="O304" s="282"/>
      <c r="P304" s="282"/>
      <c r="Q304" s="282"/>
      <c r="R304" s="282"/>
      <c r="S304" s="282"/>
      <c r="T304" s="283"/>
      <c r="AT304" s="284" t="s">
        <v>197</v>
      </c>
      <c r="AU304" s="284" t="s">
        <v>85</v>
      </c>
      <c r="AV304" s="14" t="s">
        <v>83</v>
      </c>
      <c r="AW304" s="14" t="s">
        <v>30</v>
      </c>
      <c r="AX304" s="14" t="s">
        <v>75</v>
      </c>
      <c r="AY304" s="284" t="s">
        <v>171</v>
      </c>
    </row>
    <row r="305" spans="2:51" s="14" customFormat="1" ht="11.25">
      <c r="B305" s="275"/>
      <c r="C305" s="276"/>
      <c r="D305" s="221" t="s">
        <v>197</v>
      </c>
      <c r="E305" s="277" t="s">
        <v>1</v>
      </c>
      <c r="F305" s="278" t="s">
        <v>1542</v>
      </c>
      <c r="G305" s="276"/>
      <c r="H305" s="277" t="s">
        <v>1</v>
      </c>
      <c r="I305" s="279"/>
      <c r="J305" s="276"/>
      <c r="K305" s="276"/>
      <c r="L305" s="280"/>
      <c r="M305" s="281"/>
      <c r="N305" s="282"/>
      <c r="O305" s="282"/>
      <c r="P305" s="282"/>
      <c r="Q305" s="282"/>
      <c r="R305" s="282"/>
      <c r="S305" s="282"/>
      <c r="T305" s="283"/>
      <c r="AT305" s="284" t="s">
        <v>197</v>
      </c>
      <c r="AU305" s="284" t="s">
        <v>85</v>
      </c>
      <c r="AV305" s="14" t="s">
        <v>83</v>
      </c>
      <c r="AW305" s="14" t="s">
        <v>30</v>
      </c>
      <c r="AX305" s="14" t="s">
        <v>75</v>
      </c>
      <c r="AY305" s="284" t="s">
        <v>171</v>
      </c>
    </row>
    <row r="306" spans="2:51" s="14" customFormat="1" ht="11.25">
      <c r="B306" s="275"/>
      <c r="C306" s="276"/>
      <c r="D306" s="221" t="s">
        <v>197</v>
      </c>
      <c r="E306" s="277" t="s">
        <v>1</v>
      </c>
      <c r="F306" s="278" t="s">
        <v>1485</v>
      </c>
      <c r="G306" s="276"/>
      <c r="H306" s="277" t="s">
        <v>1</v>
      </c>
      <c r="I306" s="279"/>
      <c r="J306" s="276"/>
      <c r="K306" s="276"/>
      <c r="L306" s="280"/>
      <c r="M306" s="281"/>
      <c r="N306" s="282"/>
      <c r="O306" s="282"/>
      <c r="P306" s="282"/>
      <c r="Q306" s="282"/>
      <c r="R306" s="282"/>
      <c r="S306" s="282"/>
      <c r="T306" s="283"/>
      <c r="AT306" s="284" t="s">
        <v>197</v>
      </c>
      <c r="AU306" s="284" t="s">
        <v>85</v>
      </c>
      <c r="AV306" s="14" t="s">
        <v>83</v>
      </c>
      <c r="AW306" s="14" t="s">
        <v>30</v>
      </c>
      <c r="AX306" s="14" t="s">
        <v>75</v>
      </c>
      <c r="AY306" s="284" t="s">
        <v>171</v>
      </c>
    </row>
    <row r="307" spans="2:51" s="11" customFormat="1" ht="11.25">
      <c r="B307" s="224"/>
      <c r="C307" s="225"/>
      <c r="D307" s="221" t="s">
        <v>197</v>
      </c>
      <c r="E307" s="226" t="s">
        <v>1</v>
      </c>
      <c r="F307" s="227" t="s">
        <v>1543</v>
      </c>
      <c r="G307" s="225"/>
      <c r="H307" s="228">
        <v>5.1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AT307" s="234" t="s">
        <v>197</v>
      </c>
      <c r="AU307" s="234" t="s">
        <v>85</v>
      </c>
      <c r="AV307" s="11" t="s">
        <v>85</v>
      </c>
      <c r="AW307" s="11" t="s">
        <v>30</v>
      </c>
      <c r="AX307" s="11" t="s">
        <v>75</v>
      </c>
      <c r="AY307" s="234" t="s">
        <v>171</v>
      </c>
    </row>
    <row r="308" spans="2:51" s="11" customFormat="1" ht="11.25">
      <c r="B308" s="224"/>
      <c r="C308" s="225"/>
      <c r="D308" s="221" t="s">
        <v>197</v>
      </c>
      <c r="E308" s="226" t="s">
        <v>1</v>
      </c>
      <c r="F308" s="227" t="s">
        <v>1544</v>
      </c>
      <c r="G308" s="225"/>
      <c r="H308" s="228">
        <v>4.536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AT308" s="234" t="s">
        <v>197</v>
      </c>
      <c r="AU308" s="234" t="s">
        <v>85</v>
      </c>
      <c r="AV308" s="11" t="s">
        <v>85</v>
      </c>
      <c r="AW308" s="11" t="s">
        <v>30</v>
      </c>
      <c r="AX308" s="11" t="s">
        <v>75</v>
      </c>
      <c r="AY308" s="234" t="s">
        <v>171</v>
      </c>
    </row>
    <row r="309" spans="2:51" s="14" customFormat="1" ht="11.25">
      <c r="B309" s="275"/>
      <c r="C309" s="276"/>
      <c r="D309" s="221" t="s">
        <v>197</v>
      </c>
      <c r="E309" s="277" t="s">
        <v>1</v>
      </c>
      <c r="F309" s="278" t="s">
        <v>1488</v>
      </c>
      <c r="G309" s="276"/>
      <c r="H309" s="277" t="s">
        <v>1</v>
      </c>
      <c r="I309" s="279"/>
      <c r="J309" s="276"/>
      <c r="K309" s="276"/>
      <c r="L309" s="280"/>
      <c r="M309" s="281"/>
      <c r="N309" s="282"/>
      <c r="O309" s="282"/>
      <c r="P309" s="282"/>
      <c r="Q309" s="282"/>
      <c r="R309" s="282"/>
      <c r="S309" s="282"/>
      <c r="T309" s="283"/>
      <c r="AT309" s="284" t="s">
        <v>197</v>
      </c>
      <c r="AU309" s="284" t="s">
        <v>85</v>
      </c>
      <c r="AV309" s="14" t="s">
        <v>83</v>
      </c>
      <c r="AW309" s="14" t="s">
        <v>30</v>
      </c>
      <c r="AX309" s="14" t="s">
        <v>75</v>
      </c>
      <c r="AY309" s="284" t="s">
        <v>171</v>
      </c>
    </row>
    <row r="310" spans="2:51" s="11" customFormat="1" ht="11.25">
      <c r="B310" s="224"/>
      <c r="C310" s="225"/>
      <c r="D310" s="221" t="s">
        <v>197</v>
      </c>
      <c r="E310" s="226" t="s">
        <v>1</v>
      </c>
      <c r="F310" s="227" t="s">
        <v>1545</v>
      </c>
      <c r="G310" s="225"/>
      <c r="H310" s="228">
        <v>2.24</v>
      </c>
      <c r="I310" s="229"/>
      <c r="J310" s="225"/>
      <c r="K310" s="225"/>
      <c r="L310" s="230"/>
      <c r="M310" s="231"/>
      <c r="N310" s="232"/>
      <c r="O310" s="232"/>
      <c r="P310" s="232"/>
      <c r="Q310" s="232"/>
      <c r="R310" s="232"/>
      <c r="S310" s="232"/>
      <c r="T310" s="233"/>
      <c r="AT310" s="234" t="s">
        <v>197</v>
      </c>
      <c r="AU310" s="234" t="s">
        <v>85</v>
      </c>
      <c r="AV310" s="11" t="s">
        <v>85</v>
      </c>
      <c r="AW310" s="11" t="s">
        <v>30</v>
      </c>
      <c r="AX310" s="11" t="s">
        <v>75</v>
      </c>
      <c r="AY310" s="234" t="s">
        <v>171</v>
      </c>
    </row>
    <row r="311" spans="2:51" s="14" customFormat="1" ht="11.25">
      <c r="B311" s="275"/>
      <c r="C311" s="276"/>
      <c r="D311" s="221" t="s">
        <v>197</v>
      </c>
      <c r="E311" s="277" t="s">
        <v>1</v>
      </c>
      <c r="F311" s="278" t="s">
        <v>1546</v>
      </c>
      <c r="G311" s="276"/>
      <c r="H311" s="277" t="s">
        <v>1</v>
      </c>
      <c r="I311" s="279"/>
      <c r="J311" s="276"/>
      <c r="K311" s="276"/>
      <c r="L311" s="280"/>
      <c r="M311" s="281"/>
      <c r="N311" s="282"/>
      <c r="O311" s="282"/>
      <c r="P311" s="282"/>
      <c r="Q311" s="282"/>
      <c r="R311" s="282"/>
      <c r="S311" s="282"/>
      <c r="T311" s="283"/>
      <c r="AT311" s="284" t="s">
        <v>197</v>
      </c>
      <c r="AU311" s="284" t="s">
        <v>85</v>
      </c>
      <c r="AV311" s="14" t="s">
        <v>83</v>
      </c>
      <c r="AW311" s="14" t="s">
        <v>30</v>
      </c>
      <c r="AX311" s="14" t="s">
        <v>75</v>
      </c>
      <c r="AY311" s="284" t="s">
        <v>171</v>
      </c>
    </row>
    <row r="312" spans="2:51" s="11" customFormat="1" ht="11.25">
      <c r="B312" s="224"/>
      <c r="C312" s="225"/>
      <c r="D312" s="221" t="s">
        <v>197</v>
      </c>
      <c r="E312" s="226" t="s">
        <v>1</v>
      </c>
      <c r="F312" s="227" t="s">
        <v>1547</v>
      </c>
      <c r="G312" s="225"/>
      <c r="H312" s="228">
        <v>10.304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AT312" s="234" t="s">
        <v>197</v>
      </c>
      <c r="AU312" s="234" t="s">
        <v>85</v>
      </c>
      <c r="AV312" s="11" t="s">
        <v>85</v>
      </c>
      <c r="AW312" s="11" t="s">
        <v>30</v>
      </c>
      <c r="AX312" s="11" t="s">
        <v>75</v>
      </c>
      <c r="AY312" s="234" t="s">
        <v>171</v>
      </c>
    </row>
    <row r="313" spans="2:51" s="11" customFormat="1" ht="11.25">
      <c r="B313" s="224"/>
      <c r="C313" s="225"/>
      <c r="D313" s="221" t="s">
        <v>197</v>
      </c>
      <c r="E313" s="226" t="s">
        <v>1</v>
      </c>
      <c r="F313" s="227" t="s">
        <v>1548</v>
      </c>
      <c r="G313" s="225"/>
      <c r="H313" s="228">
        <v>2.35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AT313" s="234" t="s">
        <v>197</v>
      </c>
      <c r="AU313" s="234" t="s">
        <v>85</v>
      </c>
      <c r="AV313" s="11" t="s">
        <v>85</v>
      </c>
      <c r="AW313" s="11" t="s">
        <v>30</v>
      </c>
      <c r="AX313" s="11" t="s">
        <v>75</v>
      </c>
      <c r="AY313" s="234" t="s">
        <v>171</v>
      </c>
    </row>
    <row r="314" spans="2:51" s="11" customFormat="1" ht="11.25">
      <c r="B314" s="224"/>
      <c r="C314" s="225"/>
      <c r="D314" s="221" t="s">
        <v>197</v>
      </c>
      <c r="E314" s="226" t="s">
        <v>1</v>
      </c>
      <c r="F314" s="227" t="s">
        <v>1549</v>
      </c>
      <c r="G314" s="225"/>
      <c r="H314" s="228">
        <v>4.872</v>
      </c>
      <c r="I314" s="229"/>
      <c r="J314" s="225"/>
      <c r="K314" s="225"/>
      <c r="L314" s="230"/>
      <c r="M314" s="231"/>
      <c r="N314" s="232"/>
      <c r="O314" s="232"/>
      <c r="P314" s="232"/>
      <c r="Q314" s="232"/>
      <c r="R314" s="232"/>
      <c r="S314" s="232"/>
      <c r="T314" s="233"/>
      <c r="AT314" s="234" t="s">
        <v>197</v>
      </c>
      <c r="AU314" s="234" t="s">
        <v>85</v>
      </c>
      <c r="AV314" s="11" t="s">
        <v>85</v>
      </c>
      <c r="AW314" s="11" t="s">
        <v>30</v>
      </c>
      <c r="AX314" s="11" t="s">
        <v>75</v>
      </c>
      <c r="AY314" s="234" t="s">
        <v>171</v>
      </c>
    </row>
    <row r="315" spans="2:51" s="11" customFormat="1" ht="11.25">
      <c r="B315" s="224"/>
      <c r="C315" s="225"/>
      <c r="D315" s="221" t="s">
        <v>197</v>
      </c>
      <c r="E315" s="226" t="s">
        <v>1</v>
      </c>
      <c r="F315" s="227" t="s">
        <v>1550</v>
      </c>
      <c r="G315" s="225"/>
      <c r="H315" s="228">
        <v>5.242</v>
      </c>
      <c r="I315" s="229"/>
      <c r="J315" s="225"/>
      <c r="K315" s="225"/>
      <c r="L315" s="230"/>
      <c r="M315" s="231"/>
      <c r="N315" s="232"/>
      <c r="O315" s="232"/>
      <c r="P315" s="232"/>
      <c r="Q315" s="232"/>
      <c r="R315" s="232"/>
      <c r="S315" s="232"/>
      <c r="T315" s="233"/>
      <c r="AT315" s="234" t="s">
        <v>197</v>
      </c>
      <c r="AU315" s="234" t="s">
        <v>85</v>
      </c>
      <c r="AV315" s="11" t="s">
        <v>85</v>
      </c>
      <c r="AW315" s="11" t="s">
        <v>30</v>
      </c>
      <c r="AX315" s="11" t="s">
        <v>75</v>
      </c>
      <c r="AY315" s="234" t="s">
        <v>171</v>
      </c>
    </row>
    <row r="316" spans="2:51" s="11" customFormat="1" ht="11.25">
      <c r="B316" s="224"/>
      <c r="C316" s="225"/>
      <c r="D316" s="221" t="s">
        <v>197</v>
      </c>
      <c r="E316" s="226" t="s">
        <v>1</v>
      </c>
      <c r="F316" s="227" t="s">
        <v>1551</v>
      </c>
      <c r="G316" s="225"/>
      <c r="H316" s="228">
        <v>0.288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AT316" s="234" t="s">
        <v>197</v>
      </c>
      <c r="AU316" s="234" t="s">
        <v>85</v>
      </c>
      <c r="AV316" s="11" t="s">
        <v>85</v>
      </c>
      <c r="AW316" s="11" t="s">
        <v>30</v>
      </c>
      <c r="AX316" s="11" t="s">
        <v>75</v>
      </c>
      <c r="AY316" s="234" t="s">
        <v>171</v>
      </c>
    </row>
    <row r="317" spans="2:51" s="13" customFormat="1" ht="11.25">
      <c r="B317" s="248"/>
      <c r="C317" s="249"/>
      <c r="D317" s="221" t="s">
        <v>197</v>
      </c>
      <c r="E317" s="250" t="s">
        <v>1</v>
      </c>
      <c r="F317" s="251" t="s">
        <v>267</v>
      </c>
      <c r="G317" s="249"/>
      <c r="H317" s="252">
        <v>34.931999999999995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AT317" s="258" t="s">
        <v>197</v>
      </c>
      <c r="AU317" s="258" t="s">
        <v>85</v>
      </c>
      <c r="AV317" s="13" t="s">
        <v>189</v>
      </c>
      <c r="AW317" s="13" t="s">
        <v>30</v>
      </c>
      <c r="AX317" s="13" t="s">
        <v>83</v>
      </c>
      <c r="AY317" s="258" t="s">
        <v>171</v>
      </c>
    </row>
    <row r="318" spans="2:51" s="14" customFormat="1" ht="11.25">
      <c r="B318" s="275"/>
      <c r="C318" s="276"/>
      <c r="D318" s="221" t="s">
        <v>197</v>
      </c>
      <c r="E318" s="277" t="s">
        <v>1</v>
      </c>
      <c r="F318" s="278" t="s">
        <v>1552</v>
      </c>
      <c r="G318" s="276"/>
      <c r="H318" s="277" t="s">
        <v>1</v>
      </c>
      <c r="I318" s="279"/>
      <c r="J318" s="276"/>
      <c r="K318" s="276"/>
      <c r="L318" s="280"/>
      <c r="M318" s="281"/>
      <c r="N318" s="282"/>
      <c r="O318" s="282"/>
      <c r="P318" s="282"/>
      <c r="Q318" s="282"/>
      <c r="R318" s="282"/>
      <c r="S318" s="282"/>
      <c r="T318" s="283"/>
      <c r="AT318" s="284" t="s">
        <v>197</v>
      </c>
      <c r="AU318" s="284" t="s">
        <v>85</v>
      </c>
      <c r="AV318" s="14" t="s">
        <v>83</v>
      </c>
      <c r="AW318" s="14" t="s">
        <v>30</v>
      </c>
      <c r="AX318" s="14" t="s">
        <v>75</v>
      </c>
      <c r="AY318" s="284" t="s">
        <v>171</v>
      </c>
    </row>
    <row r="319" spans="2:51" s="14" customFormat="1" ht="11.25">
      <c r="B319" s="275"/>
      <c r="C319" s="276"/>
      <c r="D319" s="221" t="s">
        <v>197</v>
      </c>
      <c r="E319" s="277" t="s">
        <v>1</v>
      </c>
      <c r="F319" s="278" t="s">
        <v>1553</v>
      </c>
      <c r="G319" s="276"/>
      <c r="H319" s="277" t="s">
        <v>1</v>
      </c>
      <c r="I319" s="279"/>
      <c r="J319" s="276"/>
      <c r="K319" s="276"/>
      <c r="L319" s="280"/>
      <c r="M319" s="281"/>
      <c r="N319" s="282"/>
      <c r="O319" s="282"/>
      <c r="P319" s="282"/>
      <c r="Q319" s="282"/>
      <c r="R319" s="282"/>
      <c r="S319" s="282"/>
      <c r="T319" s="283"/>
      <c r="AT319" s="284" t="s">
        <v>197</v>
      </c>
      <c r="AU319" s="284" t="s">
        <v>85</v>
      </c>
      <c r="AV319" s="14" t="s">
        <v>83</v>
      </c>
      <c r="AW319" s="14" t="s">
        <v>30</v>
      </c>
      <c r="AX319" s="14" t="s">
        <v>75</v>
      </c>
      <c r="AY319" s="284" t="s">
        <v>171</v>
      </c>
    </row>
    <row r="320" spans="2:65" s="1" customFormat="1" ht="16.5" customHeight="1">
      <c r="B320" s="35"/>
      <c r="C320" s="265" t="s">
        <v>366</v>
      </c>
      <c r="D320" s="265" t="s">
        <v>548</v>
      </c>
      <c r="E320" s="266" t="s">
        <v>1554</v>
      </c>
      <c r="F320" s="267" t="s">
        <v>1555</v>
      </c>
      <c r="G320" s="268" t="s">
        <v>333</v>
      </c>
      <c r="H320" s="269">
        <v>50.308</v>
      </c>
      <c r="I320" s="270"/>
      <c r="J320" s="271">
        <f>ROUND(I320*H320,2)</f>
        <v>0</v>
      </c>
      <c r="K320" s="267" t="s">
        <v>256</v>
      </c>
      <c r="L320" s="272"/>
      <c r="M320" s="273" t="s">
        <v>1</v>
      </c>
      <c r="N320" s="274" t="s">
        <v>40</v>
      </c>
      <c r="O320" s="67"/>
      <c r="P320" s="218">
        <f>O320*H320</f>
        <v>0</v>
      </c>
      <c r="Q320" s="218">
        <v>1</v>
      </c>
      <c r="R320" s="218">
        <f>Q320*H320</f>
        <v>50.308</v>
      </c>
      <c r="S320" s="218">
        <v>0</v>
      </c>
      <c r="T320" s="219">
        <f>S320*H320</f>
        <v>0</v>
      </c>
      <c r="AR320" s="220" t="s">
        <v>209</v>
      </c>
      <c r="AT320" s="220" t="s">
        <v>548</v>
      </c>
      <c r="AU320" s="220" t="s">
        <v>85</v>
      </c>
      <c r="AY320" s="17" t="s">
        <v>171</v>
      </c>
      <c r="BE320" s="116">
        <f>IF(N320="základní",J320,0)</f>
        <v>0</v>
      </c>
      <c r="BF320" s="116">
        <f>IF(N320="snížená",J320,0)</f>
        <v>0</v>
      </c>
      <c r="BG320" s="116">
        <f>IF(N320="zákl. přenesená",J320,0)</f>
        <v>0</v>
      </c>
      <c r="BH320" s="116">
        <f>IF(N320="sníž. přenesená",J320,0)</f>
        <v>0</v>
      </c>
      <c r="BI320" s="116">
        <f>IF(N320="nulová",J320,0)</f>
        <v>0</v>
      </c>
      <c r="BJ320" s="17" t="s">
        <v>83</v>
      </c>
      <c r="BK320" s="116">
        <f>ROUND(I320*H320,2)</f>
        <v>0</v>
      </c>
      <c r="BL320" s="17" t="s">
        <v>189</v>
      </c>
      <c r="BM320" s="220" t="s">
        <v>1124</v>
      </c>
    </row>
    <row r="321" spans="2:47" s="1" customFormat="1" ht="11.25">
      <c r="B321" s="35"/>
      <c r="C321" s="36"/>
      <c r="D321" s="221" t="s">
        <v>207</v>
      </c>
      <c r="E321" s="36"/>
      <c r="F321" s="235" t="s">
        <v>1555</v>
      </c>
      <c r="G321" s="36"/>
      <c r="H321" s="36"/>
      <c r="I321" s="130"/>
      <c r="J321" s="36"/>
      <c r="K321" s="36"/>
      <c r="L321" s="37"/>
      <c r="M321" s="223"/>
      <c r="N321" s="67"/>
      <c r="O321" s="67"/>
      <c r="P321" s="67"/>
      <c r="Q321" s="67"/>
      <c r="R321" s="67"/>
      <c r="S321" s="67"/>
      <c r="T321" s="68"/>
      <c r="AT321" s="17" t="s">
        <v>207</v>
      </c>
      <c r="AU321" s="17" t="s">
        <v>85</v>
      </c>
    </row>
    <row r="322" spans="2:51" s="11" customFormat="1" ht="11.25">
      <c r="B322" s="224"/>
      <c r="C322" s="225"/>
      <c r="D322" s="221" t="s">
        <v>197</v>
      </c>
      <c r="E322" s="226" t="s">
        <v>1</v>
      </c>
      <c r="F322" s="227" t="s">
        <v>1556</v>
      </c>
      <c r="G322" s="225"/>
      <c r="H322" s="228">
        <v>50.308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AT322" s="234" t="s">
        <v>197</v>
      </c>
      <c r="AU322" s="234" t="s">
        <v>85</v>
      </c>
      <c r="AV322" s="11" t="s">
        <v>85</v>
      </c>
      <c r="AW322" s="11" t="s">
        <v>30</v>
      </c>
      <c r="AX322" s="11" t="s">
        <v>75</v>
      </c>
      <c r="AY322" s="234" t="s">
        <v>171</v>
      </c>
    </row>
    <row r="323" spans="2:51" s="13" customFormat="1" ht="11.25">
      <c r="B323" s="248"/>
      <c r="C323" s="249"/>
      <c r="D323" s="221" t="s">
        <v>197</v>
      </c>
      <c r="E323" s="250" t="s">
        <v>1</v>
      </c>
      <c r="F323" s="251" t="s">
        <v>267</v>
      </c>
      <c r="G323" s="249"/>
      <c r="H323" s="252">
        <v>50.308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AT323" s="258" t="s">
        <v>197</v>
      </c>
      <c r="AU323" s="258" t="s">
        <v>85</v>
      </c>
      <c r="AV323" s="13" t="s">
        <v>189</v>
      </c>
      <c r="AW323" s="13" t="s">
        <v>30</v>
      </c>
      <c r="AX323" s="13" t="s">
        <v>83</v>
      </c>
      <c r="AY323" s="258" t="s">
        <v>171</v>
      </c>
    </row>
    <row r="324" spans="2:65" s="1" customFormat="1" ht="24" customHeight="1">
      <c r="B324" s="35"/>
      <c r="C324" s="209" t="s">
        <v>7</v>
      </c>
      <c r="D324" s="209" t="s">
        <v>172</v>
      </c>
      <c r="E324" s="210" t="s">
        <v>1050</v>
      </c>
      <c r="F324" s="211" t="s">
        <v>1051</v>
      </c>
      <c r="G324" s="212" t="s">
        <v>302</v>
      </c>
      <c r="H324" s="213">
        <v>6.36</v>
      </c>
      <c r="I324" s="214"/>
      <c r="J324" s="215">
        <f>ROUND(I324*H324,2)</f>
        <v>0</v>
      </c>
      <c r="K324" s="211" t="s">
        <v>256</v>
      </c>
      <c r="L324" s="37"/>
      <c r="M324" s="216" t="s">
        <v>1</v>
      </c>
      <c r="N324" s="217" t="s">
        <v>40</v>
      </c>
      <c r="O324" s="67"/>
      <c r="P324" s="218">
        <f>O324*H324</f>
        <v>0</v>
      </c>
      <c r="Q324" s="218">
        <v>0</v>
      </c>
      <c r="R324" s="218">
        <f>Q324*H324</f>
        <v>0</v>
      </c>
      <c r="S324" s="218">
        <v>0</v>
      </c>
      <c r="T324" s="219">
        <f>S324*H324</f>
        <v>0</v>
      </c>
      <c r="AR324" s="220" t="s">
        <v>189</v>
      </c>
      <c r="AT324" s="220" t="s">
        <v>172</v>
      </c>
      <c r="AU324" s="220" t="s">
        <v>85</v>
      </c>
      <c r="AY324" s="17" t="s">
        <v>171</v>
      </c>
      <c r="BE324" s="116">
        <f>IF(N324="základní",J324,0)</f>
        <v>0</v>
      </c>
      <c r="BF324" s="116">
        <f>IF(N324="snížená",J324,0)</f>
        <v>0</v>
      </c>
      <c r="BG324" s="116">
        <f>IF(N324="zákl. přenesená",J324,0)</f>
        <v>0</v>
      </c>
      <c r="BH324" s="116">
        <f>IF(N324="sníž. přenesená",J324,0)</f>
        <v>0</v>
      </c>
      <c r="BI324" s="116">
        <f>IF(N324="nulová",J324,0)</f>
        <v>0</v>
      </c>
      <c r="BJ324" s="17" t="s">
        <v>83</v>
      </c>
      <c r="BK324" s="116">
        <f>ROUND(I324*H324,2)</f>
        <v>0</v>
      </c>
      <c r="BL324" s="17" t="s">
        <v>189</v>
      </c>
      <c r="BM324" s="220" t="s">
        <v>1136</v>
      </c>
    </row>
    <row r="325" spans="2:47" s="1" customFormat="1" ht="39">
      <c r="B325" s="35"/>
      <c r="C325" s="36"/>
      <c r="D325" s="221" t="s">
        <v>207</v>
      </c>
      <c r="E325" s="36"/>
      <c r="F325" s="235" t="s">
        <v>1053</v>
      </c>
      <c r="G325" s="36"/>
      <c r="H325" s="36"/>
      <c r="I325" s="130"/>
      <c r="J325" s="36"/>
      <c r="K325" s="36"/>
      <c r="L325" s="37"/>
      <c r="M325" s="223"/>
      <c r="N325" s="67"/>
      <c r="O325" s="67"/>
      <c r="P325" s="67"/>
      <c r="Q325" s="67"/>
      <c r="R325" s="67"/>
      <c r="S325" s="67"/>
      <c r="T325" s="68"/>
      <c r="AT325" s="17" t="s">
        <v>207</v>
      </c>
      <c r="AU325" s="17" t="s">
        <v>85</v>
      </c>
    </row>
    <row r="326" spans="2:51" s="14" customFormat="1" ht="11.25">
      <c r="B326" s="275"/>
      <c r="C326" s="276"/>
      <c r="D326" s="221" t="s">
        <v>197</v>
      </c>
      <c r="E326" s="277" t="s">
        <v>1</v>
      </c>
      <c r="F326" s="278" t="s">
        <v>1542</v>
      </c>
      <c r="G326" s="276"/>
      <c r="H326" s="277" t="s">
        <v>1</v>
      </c>
      <c r="I326" s="279"/>
      <c r="J326" s="276"/>
      <c r="K326" s="276"/>
      <c r="L326" s="280"/>
      <c r="M326" s="281"/>
      <c r="N326" s="282"/>
      <c r="O326" s="282"/>
      <c r="P326" s="282"/>
      <c r="Q326" s="282"/>
      <c r="R326" s="282"/>
      <c r="S326" s="282"/>
      <c r="T326" s="283"/>
      <c r="AT326" s="284" t="s">
        <v>197</v>
      </c>
      <c r="AU326" s="284" t="s">
        <v>85</v>
      </c>
      <c r="AV326" s="14" t="s">
        <v>83</v>
      </c>
      <c r="AW326" s="14" t="s">
        <v>30</v>
      </c>
      <c r="AX326" s="14" t="s">
        <v>75</v>
      </c>
      <c r="AY326" s="284" t="s">
        <v>171</v>
      </c>
    </row>
    <row r="327" spans="2:51" s="14" customFormat="1" ht="11.25">
      <c r="B327" s="275"/>
      <c r="C327" s="276"/>
      <c r="D327" s="221" t="s">
        <v>197</v>
      </c>
      <c r="E327" s="277" t="s">
        <v>1</v>
      </c>
      <c r="F327" s="278" t="s">
        <v>1485</v>
      </c>
      <c r="G327" s="276"/>
      <c r="H327" s="277" t="s">
        <v>1</v>
      </c>
      <c r="I327" s="279"/>
      <c r="J327" s="276"/>
      <c r="K327" s="276"/>
      <c r="L327" s="280"/>
      <c r="M327" s="281"/>
      <c r="N327" s="282"/>
      <c r="O327" s="282"/>
      <c r="P327" s="282"/>
      <c r="Q327" s="282"/>
      <c r="R327" s="282"/>
      <c r="S327" s="282"/>
      <c r="T327" s="283"/>
      <c r="AT327" s="284" t="s">
        <v>197</v>
      </c>
      <c r="AU327" s="284" t="s">
        <v>85</v>
      </c>
      <c r="AV327" s="14" t="s">
        <v>83</v>
      </c>
      <c r="AW327" s="14" t="s">
        <v>30</v>
      </c>
      <c r="AX327" s="14" t="s">
        <v>75</v>
      </c>
      <c r="AY327" s="284" t="s">
        <v>171</v>
      </c>
    </row>
    <row r="328" spans="2:51" s="11" customFormat="1" ht="11.25">
      <c r="B328" s="224"/>
      <c r="C328" s="225"/>
      <c r="D328" s="221" t="s">
        <v>197</v>
      </c>
      <c r="E328" s="226" t="s">
        <v>1</v>
      </c>
      <c r="F328" s="227" t="s">
        <v>1557</v>
      </c>
      <c r="G328" s="225"/>
      <c r="H328" s="228">
        <v>3</v>
      </c>
      <c r="I328" s="229"/>
      <c r="J328" s="225"/>
      <c r="K328" s="225"/>
      <c r="L328" s="230"/>
      <c r="M328" s="231"/>
      <c r="N328" s="232"/>
      <c r="O328" s="232"/>
      <c r="P328" s="232"/>
      <c r="Q328" s="232"/>
      <c r="R328" s="232"/>
      <c r="S328" s="232"/>
      <c r="T328" s="233"/>
      <c r="AT328" s="234" t="s">
        <v>197</v>
      </c>
      <c r="AU328" s="234" t="s">
        <v>85</v>
      </c>
      <c r="AV328" s="11" t="s">
        <v>85</v>
      </c>
      <c r="AW328" s="11" t="s">
        <v>30</v>
      </c>
      <c r="AX328" s="11" t="s">
        <v>75</v>
      </c>
      <c r="AY328" s="234" t="s">
        <v>171</v>
      </c>
    </row>
    <row r="329" spans="2:51" s="11" customFormat="1" ht="11.25">
      <c r="B329" s="224"/>
      <c r="C329" s="225"/>
      <c r="D329" s="221" t="s">
        <v>197</v>
      </c>
      <c r="E329" s="226" t="s">
        <v>1</v>
      </c>
      <c r="F329" s="227" t="s">
        <v>1558</v>
      </c>
      <c r="G329" s="225"/>
      <c r="H329" s="228">
        <v>2.16</v>
      </c>
      <c r="I329" s="229"/>
      <c r="J329" s="225"/>
      <c r="K329" s="225"/>
      <c r="L329" s="230"/>
      <c r="M329" s="231"/>
      <c r="N329" s="232"/>
      <c r="O329" s="232"/>
      <c r="P329" s="232"/>
      <c r="Q329" s="232"/>
      <c r="R329" s="232"/>
      <c r="S329" s="232"/>
      <c r="T329" s="233"/>
      <c r="AT329" s="234" t="s">
        <v>197</v>
      </c>
      <c r="AU329" s="234" t="s">
        <v>85</v>
      </c>
      <c r="AV329" s="11" t="s">
        <v>85</v>
      </c>
      <c r="AW329" s="11" t="s">
        <v>30</v>
      </c>
      <c r="AX329" s="11" t="s">
        <v>75</v>
      </c>
      <c r="AY329" s="234" t="s">
        <v>171</v>
      </c>
    </row>
    <row r="330" spans="2:51" s="14" customFormat="1" ht="11.25">
      <c r="B330" s="275"/>
      <c r="C330" s="276"/>
      <c r="D330" s="221" t="s">
        <v>197</v>
      </c>
      <c r="E330" s="277" t="s">
        <v>1</v>
      </c>
      <c r="F330" s="278" t="s">
        <v>1488</v>
      </c>
      <c r="G330" s="276"/>
      <c r="H330" s="277" t="s">
        <v>1</v>
      </c>
      <c r="I330" s="279"/>
      <c r="J330" s="276"/>
      <c r="K330" s="276"/>
      <c r="L330" s="280"/>
      <c r="M330" s="281"/>
      <c r="N330" s="282"/>
      <c r="O330" s="282"/>
      <c r="P330" s="282"/>
      <c r="Q330" s="282"/>
      <c r="R330" s="282"/>
      <c r="S330" s="282"/>
      <c r="T330" s="283"/>
      <c r="AT330" s="284" t="s">
        <v>197</v>
      </c>
      <c r="AU330" s="284" t="s">
        <v>85</v>
      </c>
      <c r="AV330" s="14" t="s">
        <v>83</v>
      </c>
      <c r="AW330" s="14" t="s">
        <v>30</v>
      </c>
      <c r="AX330" s="14" t="s">
        <v>75</v>
      </c>
      <c r="AY330" s="284" t="s">
        <v>171</v>
      </c>
    </row>
    <row r="331" spans="2:51" s="11" customFormat="1" ht="11.25">
      <c r="B331" s="224"/>
      <c r="C331" s="225"/>
      <c r="D331" s="221" t="s">
        <v>197</v>
      </c>
      <c r="E331" s="226" t="s">
        <v>1</v>
      </c>
      <c r="F331" s="227" t="s">
        <v>1559</v>
      </c>
      <c r="G331" s="225"/>
      <c r="H331" s="228">
        <v>1.2</v>
      </c>
      <c r="I331" s="229"/>
      <c r="J331" s="225"/>
      <c r="K331" s="225"/>
      <c r="L331" s="230"/>
      <c r="M331" s="231"/>
      <c r="N331" s="232"/>
      <c r="O331" s="232"/>
      <c r="P331" s="232"/>
      <c r="Q331" s="232"/>
      <c r="R331" s="232"/>
      <c r="S331" s="232"/>
      <c r="T331" s="233"/>
      <c r="AT331" s="234" t="s">
        <v>197</v>
      </c>
      <c r="AU331" s="234" t="s">
        <v>85</v>
      </c>
      <c r="AV331" s="11" t="s">
        <v>85</v>
      </c>
      <c r="AW331" s="11" t="s">
        <v>30</v>
      </c>
      <c r="AX331" s="11" t="s">
        <v>75</v>
      </c>
      <c r="AY331" s="234" t="s">
        <v>171</v>
      </c>
    </row>
    <row r="332" spans="2:51" s="13" customFormat="1" ht="11.25">
      <c r="B332" s="248"/>
      <c r="C332" s="249"/>
      <c r="D332" s="221" t="s">
        <v>197</v>
      </c>
      <c r="E332" s="250" t="s">
        <v>1</v>
      </c>
      <c r="F332" s="251" t="s">
        <v>267</v>
      </c>
      <c r="G332" s="249"/>
      <c r="H332" s="252">
        <v>6.36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AT332" s="258" t="s">
        <v>197</v>
      </c>
      <c r="AU332" s="258" t="s">
        <v>85</v>
      </c>
      <c r="AV332" s="13" t="s">
        <v>189</v>
      </c>
      <c r="AW332" s="13" t="s">
        <v>30</v>
      </c>
      <c r="AX332" s="13" t="s">
        <v>83</v>
      </c>
      <c r="AY332" s="258" t="s">
        <v>171</v>
      </c>
    </row>
    <row r="333" spans="2:51" s="14" customFormat="1" ht="11.25">
      <c r="B333" s="275"/>
      <c r="C333" s="276"/>
      <c r="D333" s="221" t="s">
        <v>197</v>
      </c>
      <c r="E333" s="277" t="s">
        <v>1</v>
      </c>
      <c r="F333" s="278" t="s">
        <v>1560</v>
      </c>
      <c r="G333" s="276"/>
      <c r="H333" s="277" t="s">
        <v>1</v>
      </c>
      <c r="I333" s="279"/>
      <c r="J333" s="276"/>
      <c r="K333" s="276"/>
      <c r="L333" s="280"/>
      <c r="M333" s="281"/>
      <c r="N333" s="282"/>
      <c r="O333" s="282"/>
      <c r="P333" s="282"/>
      <c r="Q333" s="282"/>
      <c r="R333" s="282"/>
      <c r="S333" s="282"/>
      <c r="T333" s="283"/>
      <c r="AT333" s="284" t="s">
        <v>197</v>
      </c>
      <c r="AU333" s="284" t="s">
        <v>85</v>
      </c>
      <c r="AV333" s="14" t="s">
        <v>83</v>
      </c>
      <c r="AW333" s="14" t="s">
        <v>30</v>
      </c>
      <c r="AX333" s="14" t="s">
        <v>75</v>
      </c>
      <c r="AY333" s="284" t="s">
        <v>171</v>
      </c>
    </row>
    <row r="334" spans="2:51" s="14" customFormat="1" ht="11.25">
      <c r="B334" s="275"/>
      <c r="C334" s="276"/>
      <c r="D334" s="221" t="s">
        <v>197</v>
      </c>
      <c r="E334" s="277" t="s">
        <v>1</v>
      </c>
      <c r="F334" s="278" t="s">
        <v>1561</v>
      </c>
      <c r="G334" s="276"/>
      <c r="H334" s="277" t="s">
        <v>1</v>
      </c>
      <c r="I334" s="279"/>
      <c r="J334" s="276"/>
      <c r="K334" s="276"/>
      <c r="L334" s="280"/>
      <c r="M334" s="281"/>
      <c r="N334" s="282"/>
      <c r="O334" s="282"/>
      <c r="P334" s="282"/>
      <c r="Q334" s="282"/>
      <c r="R334" s="282"/>
      <c r="S334" s="282"/>
      <c r="T334" s="283"/>
      <c r="AT334" s="284" t="s">
        <v>197</v>
      </c>
      <c r="AU334" s="284" t="s">
        <v>85</v>
      </c>
      <c r="AV334" s="14" t="s">
        <v>83</v>
      </c>
      <c r="AW334" s="14" t="s">
        <v>30</v>
      </c>
      <c r="AX334" s="14" t="s">
        <v>75</v>
      </c>
      <c r="AY334" s="284" t="s">
        <v>171</v>
      </c>
    </row>
    <row r="335" spans="2:65" s="1" customFormat="1" ht="24" customHeight="1">
      <c r="B335" s="35"/>
      <c r="C335" s="209" t="s">
        <v>379</v>
      </c>
      <c r="D335" s="209" t="s">
        <v>172</v>
      </c>
      <c r="E335" s="210" t="s">
        <v>1562</v>
      </c>
      <c r="F335" s="211" t="s">
        <v>1563</v>
      </c>
      <c r="G335" s="212" t="s">
        <v>302</v>
      </c>
      <c r="H335" s="213">
        <v>14.434</v>
      </c>
      <c r="I335" s="214"/>
      <c r="J335" s="215">
        <f>ROUND(I335*H335,2)</f>
        <v>0</v>
      </c>
      <c r="K335" s="211" t="s">
        <v>256</v>
      </c>
      <c r="L335" s="37"/>
      <c r="M335" s="216" t="s">
        <v>1</v>
      </c>
      <c r="N335" s="217" t="s">
        <v>40</v>
      </c>
      <c r="O335" s="67"/>
      <c r="P335" s="218">
        <f>O335*H335</f>
        <v>0</v>
      </c>
      <c r="Q335" s="218">
        <v>0</v>
      </c>
      <c r="R335" s="218">
        <f>Q335*H335</f>
        <v>0</v>
      </c>
      <c r="S335" s="218">
        <v>0</v>
      </c>
      <c r="T335" s="219">
        <f>S335*H335</f>
        <v>0</v>
      </c>
      <c r="AR335" s="220" t="s">
        <v>189</v>
      </c>
      <c r="AT335" s="220" t="s">
        <v>172</v>
      </c>
      <c r="AU335" s="220" t="s">
        <v>85</v>
      </c>
      <c r="AY335" s="17" t="s">
        <v>171</v>
      </c>
      <c r="BE335" s="116">
        <f>IF(N335="základní",J335,0)</f>
        <v>0</v>
      </c>
      <c r="BF335" s="116">
        <f>IF(N335="snížená",J335,0)</f>
        <v>0</v>
      </c>
      <c r="BG335" s="116">
        <f>IF(N335="zákl. přenesená",J335,0)</f>
        <v>0</v>
      </c>
      <c r="BH335" s="116">
        <f>IF(N335="sníž. přenesená",J335,0)</f>
        <v>0</v>
      </c>
      <c r="BI335" s="116">
        <f>IF(N335="nulová",J335,0)</f>
        <v>0</v>
      </c>
      <c r="BJ335" s="17" t="s">
        <v>83</v>
      </c>
      <c r="BK335" s="116">
        <f>ROUND(I335*H335,2)</f>
        <v>0</v>
      </c>
      <c r="BL335" s="17" t="s">
        <v>189</v>
      </c>
      <c r="BM335" s="220" t="s">
        <v>1146</v>
      </c>
    </row>
    <row r="336" spans="2:47" s="1" customFormat="1" ht="39">
      <c r="B336" s="35"/>
      <c r="C336" s="36"/>
      <c r="D336" s="221" t="s">
        <v>207</v>
      </c>
      <c r="E336" s="36"/>
      <c r="F336" s="235" t="s">
        <v>1564</v>
      </c>
      <c r="G336" s="36"/>
      <c r="H336" s="36"/>
      <c r="I336" s="130"/>
      <c r="J336" s="36"/>
      <c r="K336" s="36"/>
      <c r="L336" s="37"/>
      <c r="M336" s="223"/>
      <c r="N336" s="67"/>
      <c r="O336" s="67"/>
      <c r="P336" s="67"/>
      <c r="Q336" s="67"/>
      <c r="R336" s="67"/>
      <c r="S336" s="67"/>
      <c r="T336" s="68"/>
      <c r="AT336" s="17" t="s">
        <v>207</v>
      </c>
      <c r="AU336" s="17" t="s">
        <v>85</v>
      </c>
    </row>
    <row r="337" spans="2:51" s="11" customFormat="1" ht="11.25">
      <c r="B337" s="224"/>
      <c r="C337" s="225"/>
      <c r="D337" s="221" t="s">
        <v>197</v>
      </c>
      <c r="E337" s="226" t="s">
        <v>1</v>
      </c>
      <c r="F337" s="227" t="s">
        <v>1565</v>
      </c>
      <c r="G337" s="225"/>
      <c r="H337" s="228">
        <v>4.656</v>
      </c>
      <c r="I337" s="229"/>
      <c r="J337" s="225"/>
      <c r="K337" s="225"/>
      <c r="L337" s="230"/>
      <c r="M337" s="231"/>
      <c r="N337" s="232"/>
      <c r="O337" s="232"/>
      <c r="P337" s="232"/>
      <c r="Q337" s="232"/>
      <c r="R337" s="232"/>
      <c r="S337" s="232"/>
      <c r="T337" s="233"/>
      <c r="AT337" s="234" t="s">
        <v>197</v>
      </c>
      <c r="AU337" s="234" t="s">
        <v>85</v>
      </c>
      <c r="AV337" s="11" t="s">
        <v>85</v>
      </c>
      <c r="AW337" s="11" t="s">
        <v>30</v>
      </c>
      <c r="AX337" s="11" t="s">
        <v>75</v>
      </c>
      <c r="AY337" s="234" t="s">
        <v>171</v>
      </c>
    </row>
    <row r="338" spans="2:51" s="11" customFormat="1" ht="11.25">
      <c r="B338" s="224"/>
      <c r="C338" s="225"/>
      <c r="D338" s="221" t="s">
        <v>197</v>
      </c>
      <c r="E338" s="226" t="s">
        <v>1</v>
      </c>
      <c r="F338" s="227" t="s">
        <v>1566</v>
      </c>
      <c r="G338" s="225"/>
      <c r="H338" s="228">
        <v>9.778</v>
      </c>
      <c r="I338" s="229"/>
      <c r="J338" s="225"/>
      <c r="K338" s="225"/>
      <c r="L338" s="230"/>
      <c r="M338" s="231"/>
      <c r="N338" s="232"/>
      <c r="O338" s="232"/>
      <c r="P338" s="232"/>
      <c r="Q338" s="232"/>
      <c r="R338" s="232"/>
      <c r="S338" s="232"/>
      <c r="T338" s="233"/>
      <c r="AT338" s="234" t="s">
        <v>197</v>
      </c>
      <c r="AU338" s="234" t="s">
        <v>85</v>
      </c>
      <c r="AV338" s="11" t="s">
        <v>85</v>
      </c>
      <c r="AW338" s="11" t="s">
        <v>30</v>
      </c>
      <c r="AX338" s="11" t="s">
        <v>75</v>
      </c>
      <c r="AY338" s="234" t="s">
        <v>171</v>
      </c>
    </row>
    <row r="339" spans="2:51" s="13" customFormat="1" ht="11.25">
      <c r="B339" s="248"/>
      <c r="C339" s="249"/>
      <c r="D339" s="221" t="s">
        <v>197</v>
      </c>
      <c r="E339" s="250" t="s">
        <v>1</v>
      </c>
      <c r="F339" s="251" t="s">
        <v>267</v>
      </c>
      <c r="G339" s="249"/>
      <c r="H339" s="252">
        <v>14.434000000000001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197</v>
      </c>
      <c r="AU339" s="258" t="s">
        <v>85</v>
      </c>
      <c r="AV339" s="13" t="s">
        <v>189</v>
      </c>
      <c r="AW339" s="13" t="s">
        <v>30</v>
      </c>
      <c r="AX339" s="13" t="s">
        <v>83</v>
      </c>
      <c r="AY339" s="258" t="s">
        <v>171</v>
      </c>
    </row>
    <row r="340" spans="2:65" s="1" customFormat="1" ht="24" customHeight="1">
      <c r="B340" s="35"/>
      <c r="C340" s="209" t="s">
        <v>388</v>
      </c>
      <c r="D340" s="209" t="s">
        <v>172</v>
      </c>
      <c r="E340" s="210" t="s">
        <v>1567</v>
      </c>
      <c r="F340" s="211" t="s">
        <v>1568</v>
      </c>
      <c r="G340" s="212" t="s">
        <v>302</v>
      </c>
      <c r="H340" s="213">
        <v>10.608</v>
      </c>
      <c r="I340" s="214"/>
      <c r="J340" s="215">
        <f>ROUND(I340*H340,2)</f>
        <v>0</v>
      </c>
      <c r="K340" s="211" t="s">
        <v>256</v>
      </c>
      <c r="L340" s="37"/>
      <c r="M340" s="216" t="s">
        <v>1</v>
      </c>
      <c r="N340" s="217" t="s">
        <v>40</v>
      </c>
      <c r="O340" s="67"/>
      <c r="P340" s="218">
        <f>O340*H340</f>
        <v>0</v>
      </c>
      <c r="Q340" s="218">
        <v>0</v>
      </c>
      <c r="R340" s="218">
        <f>Q340*H340</f>
        <v>0</v>
      </c>
      <c r="S340" s="218">
        <v>0</v>
      </c>
      <c r="T340" s="219">
        <f>S340*H340</f>
        <v>0</v>
      </c>
      <c r="AR340" s="220" t="s">
        <v>189</v>
      </c>
      <c r="AT340" s="220" t="s">
        <v>172</v>
      </c>
      <c r="AU340" s="220" t="s">
        <v>85</v>
      </c>
      <c r="AY340" s="17" t="s">
        <v>171</v>
      </c>
      <c r="BE340" s="116">
        <f>IF(N340="základní",J340,0)</f>
        <v>0</v>
      </c>
      <c r="BF340" s="116">
        <f>IF(N340="snížená",J340,0)</f>
        <v>0</v>
      </c>
      <c r="BG340" s="116">
        <f>IF(N340="zákl. přenesená",J340,0)</f>
        <v>0</v>
      </c>
      <c r="BH340" s="116">
        <f>IF(N340="sníž. přenesená",J340,0)</f>
        <v>0</v>
      </c>
      <c r="BI340" s="116">
        <f>IF(N340="nulová",J340,0)</f>
        <v>0</v>
      </c>
      <c r="BJ340" s="17" t="s">
        <v>83</v>
      </c>
      <c r="BK340" s="116">
        <f>ROUND(I340*H340,2)</f>
        <v>0</v>
      </c>
      <c r="BL340" s="17" t="s">
        <v>189</v>
      </c>
      <c r="BM340" s="220" t="s">
        <v>1154</v>
      </c>
    </row>
    <row r="341" spans="2:47" s="1" customFormat="1" ht="39">
      <c r="B341" s="35"/>
      <c r="C341" s="36"/>
      <c r="D341" s="221" t="s">
        <v>207</v>
      </c>
      <c r="E341" s="36"/>
      <c r="F341" s="235" t="s">
        <v>1569</v>
      </c>
      <c r="G341" s="36"/>
      <c r="H341" s="36"/>
      <c r="I341" s="130"/>
      <c r="J341" s="36"/>
      <c r="K341" s="36"/>
      <c r="L341" s="37"/>
      <c r="M341" s="223"/>
      <c r="N341" s="67"/>
      <c r="O341" s="67"/>
      <c r="P341" s="67"/>
      <c r="Q341" s="67"/>
      <c r="R341" s="67"/>
      <c r="S341" s="67"/>
      <c r="T341" s="68"/>
      <c r="AT341" s="17" t="s">
        <v>207</v>
      </c>
      <c r="AU341" s="17" t="s">
        <v>85</v>
      </c>
    </row>
    <row r="342" spans="2:51" s="14" customFormat="1" ht="11.25">
      <c r="B342" s="275"/>
      <c r="C342" s="276"/>
      <c r="D342" s="221" t="s">
        <v>197</v>
      </c>
      <c r="E342" s="277" t="s">
        <v>1</v>
      </c>
      <c r="F342" s="278" t="s">
        <v>1542</v>
      </c>
      <c r="G342" s="276"/>
      <c r="H342" s="277" t="s">
        <v>1</v>
      </c>
      <c r="I342" s="279"/>
      <c r="J342" s="276"/>
      <c r="K342" s="276"/>
      <c r="L342" s="280"/>
      <c r="M342" s="281"/>
      <c r="N342" s="282"/>
      <c r="O342" s="282"/>
      <c r="P342" s="282"/>
      <c r="Q342" s="282"/>
      <c r="R342" s="282"/>
      <c r="S342" s="282"/>
      <c r="T342" s="283"/>
      <c r="AT342" s="284" t="s">
        <v>197</v>
      </c>
      <c r="AU342" s="284" t="s">
        <v>85</v>
      </c>
      <c r="AV342" s="14" t="s">
        <v>83</v>
      </c>
      <c r="AW342" s="14" t="s">
        <v>30</v>
      </c>
      <c r="AX342" s="14" t="s">
        <v>75</v>
      </c>
      <c r="AY342" s="284" t="s">
        <v>171</v>
      </c>
    </row>
    <row r="343" spans="2:51" s="11" customFormat="1" ht="11.25">
      <c r="B343" s="224"/>
      <c r="C343" s="225"/>
      <c r="D343" s="221" t="s">
        <v>197</v>
      </c>
      <c r="E343" s="226" t="s">
        <v>1</v>
      </c>
      <c r="F343" s="227" t="s">
        <v>1570</v>
      </c>
      <c r="G343" s="225"/>
      <c r="H343" s="228">
        <v>5.52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AT343" s="234" t="s">
        <v>197</v>
      </c>
      <c r="AU343" s="234" t="s">
        <v>85</v>
      </c>
      <c r="AV343" s="11" t="s">
        <v>85</v>
      </c>
      <c r="AW343" s="11" t="s">
        <v>30</v>
      </c>
      <c r="AX343" s="11" t="s">
        <v>75</v>
      </c>
      <c r="AY343" s="234" t="s">
        <v>171</v>
      </c>
    </row>
    <row r="344" spans="2:51" s="11" customFormat="1" ht="11.25">
      <c r="B344" s="224"/>
      <c r="C344" s="225"/>
      <c r="D344" s="221" t="s">
        <v>197</v>
      </c>
      <c r="E344" s="226" t="s">
        <v>1</v>
      </c>
      <c r="F344" s="227" t="s">
        <v>1571</v>
      </c>
      <c r="G344" s="225"/>
      <c r="H344" s="228">
        <v>0.624</v>
      </c>
      <c r="I344" s="229"/>
      <c r="J344" s="225"/>
      <c r="K344" s="225"/>
      <c r="L344" s="230"/>
      <c r="M344" s="231"/>
      <c r="N344" s="232"/>
      <c r="O344" s="232"/>
      <c r="P344" s="232"/>
      <c r="Q344" s="232"/>
      <c r="R344" s="232"/>
      <c r="S344" s="232"/>
      <c r="T344" s="233"/>
      <c r="AT344" s="234" t="s">
        <v>197</v>
      </c>
      <c r="AU344" s="234" t="s">
        <v>85</v>
      </c>
      <c r="AV344" s="11" t="s">
        <v>85</v>
      </c>
      <c r="AW344" s="11" t="s">
        <v>30</v>
      </c>
      <c r="AX344" s="11" t="s">
        <v>75</v>
      </c>
      <c r="AY344" s="234" t="s">
        <v>171</v>
      </c>
    </row>
    <row r="345" spans="2:51" s="11" customFormat="1" ht="11.25">
      <c r="B345" s="224"/>
      <c r="C345" s="225"/>
      <c r="D345" s="221" t="s">
        <v>197</v>
      </c>
      <c r="E345" s="226" t="s">
        <v>1</v>
      </c>
      <c r="F345" s="227" t="s">
        <v>1572</v>
      </c>
      <c r="G345" s="225"/>
      <c r="H345" s="228">
        <v>1.68</v>
      </c>
      <c r="I345" s="229"/>
      <c r="J345" s="225"/>
      <c r="K345" s="225"/>
      <c r="L345" s="230"/>
      <c r="M345" s="231"/>
      <c r="N345" s="232"/>
      <c r="O345" s="232"/>
      <c r="P345" s="232"/>
      <c r="Q345" s="232"/>
      <c r="R345" s="232"/>
      <c r="S345" s="232"/>
      <c r="T345" s="233"/>
      <c r="AT345" s="234" t="s">
        <v>197</v>
      </c>
      <c r="AU345" s="234" t="s">
        <v>85</v>
      </c>
      <c r="AV345" s="11" t="s">
        <v>85</v>
      </c>
      <c r="AW345" s="11" t="s">
        <v>30</v>
      </c>
      <c r="AX345" s="11" t="s">
        <v>75</v>
      </c>
      <c r="AY345" s="234" t="s">
        <v>171</v>
      </c>
    </row>
    <row r="346" spans="2:51" s="11" customFormat="1" ht="11.25">
      <c r="B346" s="224"/>
      <c r="C346" s="225"/>
      <c r="D346" s="221" t="s">
        <v>197</v>
      </c>
      <c r="E346" s="226" t="s">
        <v>1</v>
      </c>
      <c r="F346" s="227" t="s">
        <v>1573</v>
      </c>
      <c r="G346" s="225"/>
      <c r="H346" s="228">
        <v>2.496</v>
      </c>
      <c r="I346" s="229"/>
      <c r="J346" s="225"/>
      <c r="K346" s="225"/>
      <c r="L346" s="230"/>
      <c r="M346" s="231"/>
      <c r="N346" s="232"/>
      <c r="O346" s="232"/>
      <c r="P346" s="232"/>
      <c r="Q346" s="232"/>
      <c r="R346" s="232"/>
      <c r="S346" s="232"/>
      <c r="T346" s="233"/>
      <c r="AT346" s="234" t="s">
        <v>197</v>
      </c>
      <c r="AU346" s="234" t="s">
        <v>85</v>
      </c>
      <c r="AV346" s="11" t="s">
        <v>85</v>
      </c>
      <c r="AW346" s="11" t="s">
        <v>30</v>
      </c>
      <c r="AX346" s="11" t="s">
        <v>75</v>
      </c>
      <c r="AY346" s="234" t="s">
        <v>171</v>
      </c>
    </row>
    <row r="347" spans="2:51" s="11" customFormat="1" ht="11.25">
      <c r="B347" s="224"/>
      <c r="C347" s="225"/>
      <c r="D347" s="221" t="s">
        <v>197</v>
      </c>
      <c r="E347" s="226" t="s">
        <v>1</v>
      </c>
      <c r="F347" s="227" t="s">
        <v>1574</v>
      </c>
      <c r="G347" s="225"/>
      <c r="H347" s="228">
        <v>0.288</v>
      </c>
      <c r="I347" s="229"/>
      <c r="J347" s="225"/>
      <c r="K347" s="225"/>
      <c r="L347" s="230"/>
      <c r="M347" s="231"/>
      <c r="N347" s="232"/>
      <c r="O347" s="232"/>
      <c r="P347" s="232"/>
      <c r="Q347" s="232"/>
      <c r="R347" s="232"/>
      <c r="S347" s="232"/>
      <c r="T347" s="233"/>
      <c r="AT347" s="234" t="s">
        <v>197</v>
      </c>
      <c r="AU347" s="234" t="s">
        <v>85</v>
      </c>
      <c r="AV347" s="11" t="s">
        <v>85</v>
      </c>
      <c r="AW347" s="11" t="s">
        <v>30</v>
      </c>
      <c r="AX347" s="11" t="s">
        <v>75</v>
      </c>
      <c r="AY347" s="234" t="s">
        <v>171</v>
      </c>
    </row>
    <row r="348" spans="2:51" s="13" customFormat="1" ht="11.25">
      <c r="B348" s="248"/>
      <c r="C348" s="249"/>
      <c r="D348" s="221" t="s">
        <v>197</v>
      </c>
      <c r="E348" s="250" t="s">
        <v>1</v>
      </c>
      <c r="F348" s="251" t="s">
        <v>267</v>
      </c>
      <c r="G348" s="249"/>
      <c r="H348" s="252">
        <v>10.607999999999999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197</v>
      </c>
      <c r="AU348" s="258" t="s">
        <v>85</v>
      </c>
      <c r="AV348" s="13" t="s">
        <v>189</v>
      </c>
      <c r="AW348" s="13" t="s">
        <v>30</v>
      </c>
      <c r="AX348" s="13" t="s">
        <v>83</v>
      </c>
      <c r="AY348" s="258" t="s">
        <v>171</v>
      </c>
    </row>
    <row r="349" spans="2:51" s="14" customFormat="1" ht="11.25">
      <c r="B349" s="275"/>
      <c r="C349" s="276"/>
      <c r="D349" s="221" t="s">
        <v>197</v>
      </c>
      <c r="E349" s="277" t="s">
        <v>1</v>
      </c>
      <c r="F349" s="278" t="s">
        <v>1575</v>
      </c>
      <c r="G349" s="276"/>
      <c r="H349" s="277" t="s">
        <v>1</v>
      </c>
      <c r="I349" s="279"/>
      <c r="J349" s="276"/>
      <c r="K349" s="276"/>
      <c r="L349" s="280"/>
      <c r="M349" s="281"/>
      <c r="N349" s="282"/>
      <c r="O349" s="282"/>
      <c r="P349" s="282"/>
      <c r="Q349" s="282"/>
      <c r="R349" s="282"/>
      <c r="S349" s="282"/>
      <c r="T349" s="283"/>
      <c r="AT349" s="284" t="s">
        <v>197</v>
      </c>
      <c r="AU349" s="284" t="s">
        <v>85</v>
      </c>
      <c r="AV349" s="14" t="s">
        <v>83</v>
      </c>
      <c r="AW349" s="14" t="s">
        <v>30</v>
      </c>
      <c r="AX349" s="14" t="s">
        <v>75</v>
      </c>
      <c r="AY349" s="284" t="s">
        <v>171</v>
      </c>
    </row>
    <row r="350" spans="2:51" s="14" customFormat="1" ht="11.25">
      <c r="B350" s="275"/>
      <c r="C350" s="276"/>
      <c r="D350" s="221" t="s">
        <v>197</v>
      </c>
      <c r="E350" s="277" t="s">
        <v>1</v>
      </c>
      <c r="F350" s="278" t="s">
        <v>1576</v>
      </c>
      <c r="G350" s="276"/>
      <c r="H350" s="277" t="s">
        <v>1</v>
      </c>
      <c r="I350" s="279"/>
      <c r="J350" s="276"/>
      <c r="K350" s="276"/>
      <c r="L350" s="280"/>
      <c r="M350" s="281"/>
      <c r="N350" s="282"/>
      <c r="O350" s="282"/>
      <c r="P350" s="282"/>
      <c r="Q350" s="282"/>
      <c r="R350" s="282"/>
      <c r="S350" s="282"/>
      <c r="T350" s="283"/>
      <c r="AT350" s="284" t="s">
        <v>197</v>
      </c>
      <c r="AU350" s="284" t="s">
        <v>85</v>
      </c>
      <c r="AV350" s="14" t="s">
        <v>83</v>
      </c>
      <c r="AW350" s="14" t="s">
        <v>30</v>
      </c>
      <c r="AX350" s="14" t="s">
        <v>75</v>
      </c>
      <c r="AY350" s="284" t="s">
        <v>171</v>
      </c>
    </row>
    <row r="351" spans="2:65" s="1" customFormat="1" ht="16.5" customHeight="1">
      <c r="B351" s="35"/>
      <c r="C351" s="265" t="s">
        <v>395</v>
      </c>
      <c r="D351" s="265" t="s">
        <v>548</v>
      </c>
      <c r="E351" s="266" t="s">
        <v>1577</v>
      </c>
      <c r="F351" s="267" t="s">
        <v>1578</v>
      </c>
      <c r="G351" s="268" t="s">
        <v>333</v>
      </c>
      <c r="H351" s="269">
        <v>24.624</v>
      </c>
      <c r="I351" s="270"/>
      <c r="J351" s="271">
        <f>ROUND(I351*H351,2)</f>
        <v>0</v>
      </c>
      <c r="K351" s="267" t="s">
        <v>256</v>
      </c>
      <c r="L351" s="272"/>
      <c r="M351" s="273" t="s">
        <v>1</v>
      </c>
      <c r="N351" s="274" t="s">
        <v>40</v>
      </c>
      <c r="O351" s="67"/>
      <c r="P351" s="218">
        <f>O351*H351</f>
        <v>0</v>
      </c>
      <c r="Q351" s="218">
        <v>1</v>
      </c>
      <c r="R351" s="218">
        <f>Q351*H351</f>
        <v>24.624</v>
      </c>
      <c r="S351" s="218">
        <v>0</v>
      </c>
      <c r="T351" s="219">
        <f>S351*H351</f>
        <v>0</v>
      </c>
      <c r="AR351" s="220" t="s">
        <v>209</v>
      </c>
      <c r="AT351" s="220" t="s">
        <v>548</v>
      </c>
      <c r="AU351" s="220" t="s">
        <v>85</v>
      </c>
      <c r="AY351" s="17" t="s">
        <v>171</v>
      </c>
      <c r="BE351" s="116">
        <f>IF(N351="základní",J351,0)</f>
        <v>0</v>
      </c>
      <c r="BF351" s="116">
        <f>IF(N351="snížená",J351,0)</f>
        <v>0</v>
      </c>
      <c r="BG351" s="116">
        <f>IF(N351="zákl. přenesená",J351,0)</f>
        <v>0</v>
      </c>
      <c r="BH351" s="116">
        <f>IF(N351="sníž. přenesená",J351,0)</f>
        <v>0</v>
      </c>
      <c r="BI351" s="116">
        <f>IF(N351="nulová",J351,0)</f>
        <v>0</v>
      </c>
      <c r="BJ351" s="17" t="s">
        <v>83</v>
      </c>
      <c r="BK351" s="116">
        <f>ROUND(I351*H351,2)</f>
        <v>0</v>
      </c>
      <c r="BL351" s="17" t="s">
        <v>189</v>
      </c>
      <c r="BM351" s="220" t="s">
        <v>1164</v>
      </c>
    </row>
    <row r="352" spans="2:47" s="1" customFormat="1" ht="11.25">
      <c r="B352" s="35"/>
      <c r="C352" s="36"/>
      <c r="D352" s="221" t="s">
        <v>207</v>
      </c>
      <c r="E352" s="36"/>
      <c r="F352" s="235" t="s">
        <v>1578</v>
      </c>
      <c r="G352" s="36"/>
      <c r="H352" s="36"/>
      <c r="I352" s="130"/>
      <c r="J352" s="36"/>
      <c r="K352" s="36"/>
      <c r="L352" s="37"/>
      <c r="M352" s="223"/>
      <c r="N352" s="67"/>
      <c r="O352" s="67"/>
      <c r="P352" s="67"/>
      <c r="Q352" s="67"/>
      <c r="R352" s="67"/>
      <c r="S352" s="67"/>
      <c r="T352" s="68"/>
      <c r="AT352" s="17" t="s">
        <v>207</v>
      </c>
      <c r="AU352" s="17" t="s">
        <v>85</v>
      </c>
    </row>
    <row r="353" spans="2:51" s="11" customFormat="1" ht="11.25">
      <c r="B353" s="224"/>
      <c r="C353" s="225"/>
      <c r="D353" s="221" t="s">
        <v>197</v>
      </c>
      <c r="E353" s="226" t="s">
        <v>1</v>
      </c>
      <c r="F353" s="227" t="s">
        <v>1579</v>
      </c>
      <c r="G353" s="225"/>
      <c r="H353" s="228">
        <v>12.312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AT353" s="234" t="s">
        <v>197</v>
      </c>
      <c r="AU353" s="234" t="s">
        <v>85</v>
      </c>
      <c r="AV353" s="11" t="s">
        <v>85</v>
      </c>
      <c r="AW353" s="11" t="s">
        <v>30</v>
      </c>
      <c r="AX353" s="11" t="s">
        <v>75</v>
      </c>
      <c r="AY353" s="234" t="s">
        <v>171</v>
      </c>
    </row>
    <row r="354" spans="2:51" s="11" customFormat="1" ht="11.25">
      <c r="B354" s="224"/>
      <c r="C354" s="225"/>
      <c r="D354" s="221" t="s">
        <v>197</v>
      </c>
      <c r="E354" s="226" t="s">
        <v>1</v>
      </c>
      <c r="F354" s="227" t="s">
        <v>1580</v>
      </c>
      <c r="G354" s="225"/>
      <c r="H354" s="228">
        <v>24.624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AT354" s="234" t="s">
        <v>197</v>
      </c>
      <c r="AU354" s="234" t="s">
        <v>85</v>
      </c>
      <c r="AV354" s="11" t="s">
        <v>85</v>
      </c>
      <c r="AW354" s="11" t="s">
        <v>30</v>
      </c>
      <c r="AX354" s="11" t="s">
        <v>83</v>
      </c>
      <c r="AY354" s="234" t="s">
        <v>171</v>
      </c>
    </row>
    <row r="355" spans="2:65" s="1" customFormat="1" ht="24" customHeight="1">
      <c r="B355" s="35"/>
      <c r="C355" s="209" t="s">
        <v>401</v>
      </c>
      <c r="D355" s="209" t="s">
        <v>172</v>
      </c>
      <c r="E355" s="210" t="s">
        <v>1581</v>
      </c>
      <c r="F355" s="211" t="s">
        <v>1582</v>
      </c>
      <c r="G355" s="212" t="s">
        <v>255</v>
      </c>
      <c r="H355" s="213">
        <v>23.87</v>
      </c>
      <c r="I355" s="214"/>
      <c r="J355" s="215">
        <f>ROUND(I355*H355,2)</f>
        <v>0</v>
      </c>
      <c r="K355" s="211" t="s">
        <v>256</v>
      </c>
      <c r="L355" s="37"/>
      <c r="M355" s="216" t="s">
        <v>1</v>
      </c>
      <c r="N355" s="217" t="s">
        <v>40</v>
      </c>
      <c r="O355" s="67"/>
      <c r="P355" s="218">
        <f>O355*H355</f>
        <v>0</v>
      </c>
      <c r="Q355" s="218">
        <v>0</v>
      </c>
      <c r="R355" s="218">
        <f>Q355*H355</f>
        <v>0</v>
      </c>
      <c r="S355" s="218">
        <v>0</v>
      </c>
      <c r="T355" s="219">
        <f>S355*H355</f>
        <v>0</v>
      </c>
      <c r="AR355" s="220" t="s">
        <v>189</v>
      </c>
      <c r="AT355" s="220" t="s">
        <v>172</v>
      </c>
      <c r="AU355" s="220" t="s">
        <v>85</v>
      </c>
      <c r="AY355" s="17" t="s">
        <v>171</v>
      </c>
      <c r="BE355" s="116">
        <f>IF(N355="základní",J355,0)</f>
        <v>0</v>
      </c>
      <c r="BF355" s="116">
        <f>IF(N355="snížená",J355,0)</f>
        <v>0</v>
      </c>
      <c r="BG355" s="116">
        <f>IF(N355="zákl. přenesená",J355,0)</f>
        <v>0</v>
      </c>
      <c r="BH355" s="116">
        <f>IF(N355="sníž. přenesená",J355,0)</f>
        <v>0</v>
      </c>
      <c r="BI355" s="116">
        <f>IF(N355="nulová",J355,0)</f>
        <v>0</v>
      </c>
      <c r="BJ355" s="17" t="s">
        <v>83</v>
      </c>
      <c r="BK355" s="116">
        <f>ROUND(I355*H355,2)</f>
        <v>0</v>
      </c>
      <c r="BL355" s="17" t="s">
        <v>189</v>
      </c>
      <c r="BM355" s="220" t="s">
        <v>1173</v>
      </c>
    </row>
    <row r="356" spans="2:47" s="1" customFormat="1" ht="19.5">
      <c r="B356" s="35"/>
      <c r="C356" s="36"/>
      <c r="D356" s="221" t="s">
        <v>207</v>
      </c>
      <c r="E356" s="36"/>
      <c r="F356" s="235" t="s">
        <v>1583</v>
      </c>
      <c r="G356" s="36"/>
      <c r="H356" s="36"/>
      <c r="I356" s="130"/>
      <c r="J356" s="36"/>
      <c r="K356" s="36"/>
      <c r="L356" s="37"/>
      <c r="M356" s="223"/>
      <c r="N356" s="67"/>
      <c r="O356" s="67"/>
      <c r="P356" s="67"/>
      <c r="Q356" s="67"/>
      <c r="R356" s="67"/>
      <c r="S356" s="67"/>
      <c r="T356" s="68"/>
      <c r="AT356" s="17" t="s">
        <v>207</v>
      </c>
      <c r="AU356" s="17" t="s">
        <v>85</v>
      </c>
    </row>
    <row r="357" spans="2:51" s="14" customFormat="1" ht="11.25">
      <c r="B357" s="275"/>
      <c r="C357" s="276"/>
      <c r="D357" s="221" t="s">
        <v>197</v>
      </c>
      <c r="E357" s="277" t="s">
        <v>1</v>
      </c>
      <c r="F357" s="278" t="s">
        <v>1476</v>
      </c>
      <c r="G357" s="276"/>
      <c r="H357" s="277" t="s">
        <v>1</v>
      </c>
      <c r="I357" s="279"/>
      <c r="J357" s="276"/>
      <c r="K357" s="276"/>
      <c r="L357" s="280"/>
      <c r="M357" s="281"/>
      <c r="N357" s="282"/>
      <c r="O357" s="282"/>
      <c r="P357" s="282"/>
      <c r="Q357" s="282"/>
      <c r="R357" s="282"/>
      <c r="S357" s="282"/>
      <c r="T357" s="283"/>
      <c r="AT357" s="284" t="s">
        <v>197</v>
      </c>
      <c r="AU357" s="284" t="s">
        <v>85</v>
      </c>
      <c r="AV357" s="14" t="s">
        <v>83</v>
      </c>
      <c r="AW357" s="14" t="s">
        <v>30</v>
      </c>
      <c r="AX357" s="14" t="s">
        <v>75</v>
      </c>
      <c r="AY357" s="284" t="s">
        <v>171</v>
      </c>
    </row>
    <row r="358" spans="2:51" s="11" customFormat="1" ht="11.25">
      <c r="B358" s="224"/>
      <c r="C358" s="225"/>
      <c r="D358" s="221" t="s">
        <v>197</v>
      </c>
      <c r="E358" s="226" t="s">
        <v>1</v>
      </c>
      <c r="F358" s="227" t="s">
        <v>1584</v>
      </c>
      <c r="G358" s="225"/>
      <c r="H358" s="228">
        <v>10.35</v>
      </c>
      <c r="I358" s="229"/>
      <c r="J358" s="225"/>
      <c r="K358" s="225"/>
      <c r="L358" s="230"/>
      <c r="M358" s="231"/>
      <c r="N358" s="232"/>
      <c r="O358" s="232"/>
      <c r="P358" s="232"/>
      <c r="Q358" s="232"/>
      <c r="R358" s="232"/>
      <c r="S358" s="232"/>
      <c r="T358" s="233"/>
      <c r="AT358" s="234" t="s">
        <v>197</v>
      </c>
      <c r="AU358" s="234" t="s">
        <v>85</v>
      </c>
      <c r="AV358" s="11" t="s">
        <v>85</v>
      </c>
      <c r="AW358" s="11" t="s">
        <v>30</v>
      </c>
      <c r="AX358" s="11" t="s">
        <v>75</v>
      </c>
      <c r="AY358" s="234" t="s">
        <v>171</v>
      </c>
    </row>
    <row r="359" spans="2:51" s="11" customFormat="1" ht="11.25">
      <c r="B359" s="224"/>
      <c r="C359" s="225"/>
      <c r="D359" s="221" t="s">
        <v>197</v>
      </c>
      <c r="E359" s="226" t="s">
        <v>1</v>
      </c>
      <c r="F359" s="227" t="s">
        <v>1585</v>
      </c>
      <c r="G359" s="225"/>
      <c r="H359" s="228">
        <v>13.52</v>
      </c>
      <c r="I359" s="229"/>
      <c r="J359" s="225"/>
      <c r="K359" s="225"/>
      <c r="L359" s="230"/>
      <c r="M359" s="231"/>
      <c r="N359" s="232"/>
      <c r="O359" s="232"/>
      <c r="P359" s="232"/>
      <c r="Q359" s="232"/>
      <c r="R359" s="232"/>
      <c r="S359" s="232"/>
      <c r="T359" s="233"/>
      <c r="AT359" s="234" t="s">
        <v>197</v>
      </c>
      <c r="AU359" s="234" t="s">
        <v>85</v>
      </c>
      <c r="AV359" s="11" t="s">
        <v>85</v>
      </c>
      <c r="AW359" s="11" t="s">
        <v>30</v>
      </c>
      <c r="AX359" s="11" t="s">
        <v>75</v>
      </c>
      <c r="AY359" s="234" t="s">
        <v>171</v>
      </c>
    </row>
    <row r="360" spans="2:51" s="13" customFormat="1" ht="11.25">
      <c r="B360" s="248"/>
      <c r="C360" s="249"/>
      <c r="D360" s="221" t="s">
        <v>197</v>
      </c>
      <c r="E360" s="250" t="s">
        <v>1</v>
      </c>
      <c r="F360" s="251" t="s">
        <v>267</v>
      </c>
      <c r="G360" s="249"/>
      <c r="H360" s="252">
        <v>23.869999999999997</v>
      </c>
      <c r="I360" s="253"/>
      <c r="J360" s="249"/>
      <c r="K360" s="249"/>
      <c r="L360" s="254"/>
      <c r="M360" s="255"/>
      <c r="N360" s="256"/>
      <c r="O360" s="256"/>
      <c r="P360" s="256"/>
      <c r="Q360" s="256"/>
      <c r="R360" s="256"/>
      <c r="S360" s="256"/>
      <c r="T360" s="257"/>
      <c r="AT360" s="258" t="s">
        <v>197</v>
      </c>
      <c r="AU360" s="258" t="s">
        <v>85</v>
      </c>
      <c r="AV360" s="13" t="s">
        <v>189</v>
      </c>
      <c r="AW360" s="13" t="s">
        <v>30</v>
      </c>
      <c r="AX360" s="13" t="s">
        <v>83</v>
      </c>
      <c r="AY360" s="258" t="s">
        <v>171</v>
      </c>
    </row>
    <row r="361" spans="2:65" s="1" customFormat="1" ht="24" customHeight="1">
      <c r="B361" s="35"/>
      <c r="C361" s="209" t="s">
        <v>412</v>
      </c>
      <c r="D361" s="209" t="s">
        <v>172</v>
      </c>
      <c r="E361" s="210" t="s">
        <v>1064</v>
      </c>
      <c r="F361" s="211" t="s">
        <v>1065</v>
      </c>
      <c r="G361" s="212" t="s">
        <v>255</v>
      </c>
      <c r="H361" s="213">
        <v>23.87</v>
      </c>
      <c r="I361" s="214"/>
      <c r="J361" s="215">
        <f>ROUND(I361*H361,2)</f>
        <v>0</v>
      </c>
      <c r="K361" s="211" t="s">
        <v>256</v>
      </c>
      <c r="L361" s="37"/>
      <c r="M361" s="216" t="s">
        <v>1</v>
      </c>
      <c r="N361" s="217" t="s">
        <v>40</v>
      </c>
      <c r="O361" s="67"/>
      <c r="P361" s="218">
        <f>O361*H361</f>
        <v>0</v>
      </c>
      <c r="Q361" s="218">
        <v>0</v>
      </c>
      <c r="R361" s="218">
        <f>Q361*H361</f>
        <v>0</v>
      </c>
      <c r="S361" s="218">
        <v>0</v>
      </c>
      <c r="T361" s="219">
        <f>S361*H361</f>
        <v>0</v>
      </c>
      <c r="AR361" s="220" t="s">
        <v>189</v>
      </c>
      <c r="AT361" s="220" t="s">
        <v>172</v>
      </c>
      <c r="AU361" s="220" t="s">
        <v>85</v>
      </c>
      <c r="AY361" s="17" t="s">
        <v>171</v>
      </c>
      <c r="BE361" s="116">
        <f>IF(N361="základní",J361,0)</f>
        <v>0</v>
      </c>
      <c r="BF361" s="116">
        <f>IF(N361="snížená",J361,0)</f>
        <v>0</v>
      </c>
      <c r="BG361" s="116">
        <f>IF(N361="zákl. přenesená",J361,0)</f>
        <v>0</v>
      </c>
      <c r="BH361" s="116">
        <f>IF(N361="sníž. přenesená",J361,0)</f>
        <v>0</v>
      </c>
      <c r="BI361" s="116">
        <f>IF(N361="nulová",J361,0)</f>
        <v>0</v>
      </c>
      <c r="BJ361" s="17" t="s">
        <v>83</v>
      </c>
      <c r="BK361" s="116">
        <f>ROUND(I361*H361,2)</f>
        <v>0</v>
      </c>
      <c r="BL361" s="17" t="s">
        <v>189</v>
      </c>
      <c r="BM361" s="220" t="s">
        <v>1184</v>
      </c>
    </row>
    <row r="362" spans="2:47" s="1" customFormat="1" ht="19.5">
      <c r="B362" s="35"/>
      <c r="C362" s="36"/>
      <c r="D362" s="221" t="s">
        <v>207</v>
      </c>
      <c r="E362" s="36"/>
      <c r="F362" s="235" t="s">
        <v>1067</v>
      </c>
      <c r="G362" s="36"/>
      <c r="H362" s="36"/>
      <c r="I362" s="130"/>
      <c r="J362" s="36"/>
      <c r="K362" s="36"/>
      <c r="L362" s="37"/>
      <c r="M362" s="223"/>
      <c r="N362" s="67"/>
      <c r="O362" s="67"/>
      <c r="P362" s="67"/>
      <c r="Q362" s="67"/>
      <c r="R362" s="67"/>
      <c r="S362" s="67"/>
      <c r="T362" s="68"/>
      <c r="AT362" s="17" t="s">
        <v>207</v>
      </c>
      <c r="AU362" s="17" t="s">
        <v>85</v>
      </c>
    </row>
    <row r="363" spans="2:51" s="14" customFormat="1" ht="11.25">
      <c r="B363" s="275"/>
      <c r="C363" s="276"/>
      <c r="D363" s="221" t="s">
        <v>197</v>
      </c>
      <c r="E363" s="277" t="s">
        <v>1</v>
      </c>
      <c r="F363" s="278" t="s">
        <v>1476</v>
      </c>
      <c r="G363" s="276"/>
      <c r="H363" s="277" t="s">
        <v>1</v>
      </c>
      <c r="I363" s="279"/>
      <c r="J363" s="276"/>
      <c r="K363" s="276"/>
      <c r="L363" s="280"/>
      <c r="M363" s="281"/>
      <c r="N363" s="282"/>
      <c r="O363" s="282"/>
      <c r="P363" s="282"/>
      <c r="Q363" s="282"/>
      <c r="R363" s="282"/>
      <c r="S363" s="282"/>
      <c r="T363" s="283"/>
      <c r="AT363" s="284" t="s">
        <v>197</v>
      </c>
      <c r="AU363" s="284" t="s">
        <v>85</v>
      </c>
      <c r="AV363" s="14" t="s">
        <v>83</v>
      </c>
      <c r="AW363" s="14" t="s">
        <v>30</v>
      </c>
      <c r="AX363" s="14" t="s">
        <v>75</v>
      </c>
      <c r="AY363" s="284" t="s">
        <v>171</v>
      </c>
    </row>
    <row r="364" spans="2:51" s="11" customFormat="1" ht="11.25">
      <c r="B364" s="224"/>
      <c r="C364" s="225"/>
      <c r="D364" s="221" t="s">
        <v>197</v>
      </c>
      <c r="E364" s="226" t="s">
        <v>1</v>
      </c>
      <c r="F364" s="227" t="s">
        <v>1584</v>
      </c>
      <c r="G364" s="225"/>
      <c r="H364" s="228">
        <v>10.35</v>
      </c>
      <c r="I364" s="229"/>
      <c r="J364" s="225"/>
      <c r="K364" s="225"/>
      <c r="L364" s="230"/>
      <c r="M364" s="231"/>
      <c r="N364" s="232"/>
      <c r="O364" s="232"/>
      <c r="P364" s="232"/>
      <c r="Q364" s="232"/>
      <c r="R364" s="232"/>
      <c r="S364" s="232"/>
      <c r="T364" s="233"/>
      <c r="AT364" s="234" t="s">
        <v>197</v>
      </c>
      <c r="AU364" s="234" t="s">
        <v>85</v>
      </c>
      <c r="AV364" s="11" t="s">
        <v>85</v>
      </c>
      <c r="AW364" s="11" t="s">
        <v>30</v>
      </c>
      <c r="AX364" s="11" t="s">
        <v>75</v>
      </c>
      <c r="AY364" s="234" t="s">
        <v>171</v>
      </c>
    </row>
    <row r="365" spans="2:51" s="11" customFormat="1" ht="11.25">
      <c r="B365" s="224"/>
      <c r="C365" s="225"/>
      <c r="D365" s="221" t="s">
        <v>197</v>
      </c>
      <c r="E365" s="226" t="s">
        <v>1</v>
      </c>
      <c r="F365" s="227" t="s">
        <v>1585</v>
      </c>
      <c r="G365" s="225"/>
      <c r="H365" s="228">
        <v>13.52</v>
      </c>
      <c r="I365" s="229"/>
      <c r="J365" s="225"/>
      <c r="K365" s="225"/>
      <c r="L365" s="230"/>
      <c r="M365" s="231"/>
      <c r="N365" s="232"/>
      <c r="O365" s="232"/>
      <c r="P365" s="232"/>
      <c r="Q365" s="232"/>
      <c r="R365" s="232"/>
      <c r="S365" s="232"/>
      <c r="T365" s="233"/>
      <c r="AT365" s="234" t="s">
        <v>197</v>
      </c>
      <c r="AU365" s="234" t="s">
        <v>85</v>
      </c>
      <c r="AV365" s="11" t="s">
        <v>85</v>
      </c>
      <c r="AW365" s="11" t="s">
        <v>30</v>
      </c>
      <c r="AX365" s="11" t="s">
        <v>75</v>
      </c>
      <c r="AY365" s="234" t="s">
        <v>171</v>
      </c>
    </row>
    <row r="366" spans="2:51" s="13" customFormat="1" ht="11.25">
      <c r="B366" s="248"/>
      <c r="C366" s="249"/>
      <c r="D366" s="221" t="s">
        <v>197</v>
      </c>
      <c r="E366" s="250" t="s">
        <v>1</v>
      </c>
      <c r="F366" s="251" t="s">
        <v>267</v>
      </c>
      <c r="G366" s="249"/>
      <c r="H366" s="252">
        <v>23.869999999999997</v>
      </c>
      <c r="I366" s="253"/>
      <c r="J366" s="249"/>
      <c r="K366" s="249"/>
      <c r="L366" s="254"/>
      <c r="M366" s="255"/>
      <c r="N366" s="256"/>
      <c r="O366" s="256"/>
      <c r="P366" s="256"/>
      <c r="Q366" s="256"/>
      <c r="R366" s="256"/>
      <c r="S366" s="256"/>
      <c r="T366" s="257"/>
      <c r="AT366" s="258" t="s">
        <v>197</v>
      </c>
      <c r="AU366" s="258" t="s">
        <v>85</v>
      </c>
      <c r="AV366" s="13" t="s">
        <v>189</v>
      </c>
      <c r="AW366" s="13" t="s">
        <v>30</v>
      </c>
      <c r="AX366" s="13" t="s">
        <v>83</v>
      </c>
      <c r="AY366" s="258" t="s">
        <v>171</v>
      </c>
    </row>
    <row r="367" spans="2:65" s="1" customFormat="1" ht="16.5" customHeight="1">
      <c r="B367" s="35"/>
      <c r="C367" s="265" t="s">
        <v>418</v>
      </c>
      <c r="D367" s="265" t="s">
        <v>548</v>
      </c>
      <c r="E367" s="266" t="s">
        <v>1068</v>
      </c>
      <c r="F367" s="267" t="s">
        <v>1069</v>
      </c>
      <c r="G367" s="268" t="s">
        <v>1070</v>
      </c>
      <c r="H367" s="269">
        <v>0.358</v>
      </c>
      <c r="I367" s="270"/>
      <c r="J367" s="271">
        <f>ROUND(I367*H367,2)</f>
        <v>0</v>
      </c>
      <c r="K367" s="267" t="s">
        <v>256</v>
      </c>
      <c r="L367" s="272"/>
      <c r="M367" s="273" t="s">
        <v>1</v>
      </c>
      <c r="N367" s="274" t="s">
        <v>40</v>
      </c>
      <c r="O367" s="67"/>
      <c r="P367" s="218">
        <f>O367*H367</f>
        <v>0</v>
      </c>
      <c r="Q367" s="218">
        <v>0.001</v>
      </c>
      <c r="R367" s="218">
        <f>Q367*H367</f>
        <v>0.000358</v>
      </c>
      <c r="S367" s="218">
        <v>0</v>
      </c>
      <c r="T367" s="219">
        <f>S367*H367</f>
        <v>0</v>
      </c>
      <c r="AR367" s="220" t="s">
        <v>209</v>
      </c>
      <c r="AT367" s="220" t="s">
        <v>548</v>
      </c>
      <c r="AU367" s="220" t="s">
        <v>85</v>
      </c>
      <c r="AY367" s="17" t="s">
        <v>171</v>
      </c>
      <c r="BE367" s="116">
        <f>IF(N367="základní",J367,0)</f>
        <v>0</v>
      </c>
      <c r="BF367" s="116">
        <f>IF(N367="snížená",J367,0)</f>
        <v>0</v>
      </c>
      <c r="BG367" s="116">
        <f>IF(N367="zákl. přenesená",J367,0)</f>
        <v>0</v>
      </c>
      <c r="BH367" s="116">
        <f>IF(N367="sníž. přenesená",J367,0)</f>
        <v>0</v>
      </c>
      <c r="BI367" s="116">
        <f>IF(N367="nulová",J367,0)</f>
        <v>0</v>
      </c>
      <c r="BJ367" s="17" t="s">
        <v>83</v>
      </c>
      <c r="BK367" s="116">
        <f>ROUND(I367*H367,2)</f>
        <v>0</v>
      </c>
      <c r="BL367" s="17" t="s">
        <v>189</v>
      </c>
      <c r="BM367" s="220" t="s">
        <v>1196</v>
      </c>
    </row>
    <row r="368" spans="2:47" s="1" customFormat="1" ht="11.25">
      <c r="B368" s="35"/>
      <c r="C368" s="36"/>
      <c r="D368" s="221" t="s">
        <v>207</v>
      </c>
      <c r="E368" s="36"/>
      <c r="F368" s="235" t="s">
        <v>1069</v>
      </c>
      <c r="G368" s="36"/>
      <c r="H368" s="36"/>
      <c r="I368" s="130"/>
      <c r="J368" s="36"/>
      <c r="K368" s="36"/>
      <c r="L368" s="37"/>
      <c r="M368" s="223"/>
      <c r="N368" s="67"/>
      <c r="O368" s="67"/>
      <c r="P368" s="67"/>
      <c r="Q368" s="67"/>
      <c r="R368" s="67"/>
      <c r="S368" s="67"/>
      <c r="T368" s="68"/>
      <c r="AT368" s="17" t="s">
        <v>207</v>
      </c>
      <c r="AU368" s="17" t="s">
        <v>85</v>
      </c>
    </row>
    <row r="369" spans="2:51" s="11" customFormat="1" ht="11.25">
      <c r="B369" s="224"/>
      <c r="C369" s="225"/>
      <c r="D369" s="221" t="s">
        <v>197</v>
      </c>
      <c r="E369" s="226" t="s">
        <v>1</v>
      </c>
      <c r="F369" s="227" t="s">
        <v>1586</v>
      </c>
      <c r="G369" s="225"/>
      <c r="H369" s="228">
        <v>0.358</v>
      </c>
      <c r="I369" s="229"/>
      <c r="J369" s="225"/>
      <c r="K369" s="225"/>
      <c r="L369" s="230"/>
      <c r="M369" s="231"/>
      <c r="N369" s="232"/>
      <c r="O369" s="232"/>
      <c r="P369" s="232"/>
      <c r="Q369" s="232"/>
      <c r="R369" s="232"/>
      <c r="S369" s="232"/>
      <c r="T369" s="233"/>
      <c r="AT369" s="234" t="s">
        <v>197</v>
      </c>
      <c r="AU369" s="234" t="s">
        <v>85</v>
      </c>
      <c r="AV369" s="11" t="s">
        <v>85</v>
      </c>
      <c r="AW369" s="11" t="s">
        <v>30</v>
      </c>
      <c r="AX369" s="11" t="s">
        <v>75</v>
      </c>
      <c r="AY369" s="234" t="s">
        <v>171</v>
      </c>
    </row>
    <row r="370" spans="2:51" s="13" customFormat="1" ht="11.25">
      <c r="B370" s="248"/>
      <c r="C370" s="249"/>
      <c r="D370" s="221" t="s">
        <v>197</v>
      </c>
      <c r="E370" s="250" t="s">
        <v>1</v>
      </c>
      <c r="F370" s="251" t="s">
        <v>267</v>
      </c>
      <c r="G370" s="249"/>
      <c r="H370" s="252">
        <v>0.358</v>
      </c>
      <c r="I370" s="253"/>
      <c r="J370" s="249"/>
      <c r="K370" s="249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197</v>
      </c>
      <c r="AU370" s="258" t="s">
        <v>85</v>
      </c>
      <c r="AV370" s="13" t="s">
        <v>189</v>
      </c>
      <c r="AW370" s="13" t="s">
        <v>30</v>
      </c>
      <c r="AX370" s="13" t="s">
        <v>83</v>
      </c>
      <c r="AY370" s="258" t="s">
        <v>171</v>
      </c>
    </row>
    <row r="371" spans="2:63" s="10" customFormat="1" ht="22.9" customHeight="1">
      <c r="B371" s="195"/>
      <c r="C371" s="196"/>
      <c r="D371" s="197" t="s">
        <v>74</v>
      </c>
      <c r="E371" s="246" t="s">
        <v>189</v>
      </c>
      <c r="F371" s="246" t="s">
        <v>1080</v>
      </c>
      <c r="G371" s="196"/>
      <c r="H371" s="196"/>
      <c r="I371" s="199"/>
      <c r="J371" s="247">
        <f>BK371</f>
        <v>0</v>
      </c>
      <c r="K371" s="196"/>
      <c r="L371" s="201"/>
      <c r="M371" s="202"/>
      <c r="N371" s="203"/>
      <c r="O371" s="203"/>
      <c r="P371" s="204">
        <f>SUM(P372:P393)</f>
        <v>0</v>
      </c>
      <c r="Q371" s="203"/>
      <c r="R371" s="204">
        <f>SUM(R372:R393)</f>
        <v>15.322800079999999</v>
      </c>
      <c r="S371" s="203"/>
      <c r="T371" s="205">
        <f>SUM(T372:T393)</f>
        <v>0</v>
      </c>
      <c r="AR371" s="206" t="s">
        <v>83</v>
      </c>
      <c r="AT371" s="207" t="s">
        <v>74</v>
      </c>
      <c r="AU371" s="207" t="s">
        <v>83</v>
      </c>
      <c r="AY371" s="206" t="s">
        <v>171</v>
      </c>
      <c r="BK371" s="208">
        <f>SUM(BK372:BK393)</f>
        <v>0</v>
      </c>
    </row>
    <row r="372" spans="2:65" s="1" customFormat="1" ht="16.5" customHeight="1">
      <c r="B372" s="35"/>
      <c r="C372" s="209" t="s">
        <v>428</v>
      </c>
      <c r="D372" s="209" t="s">
        <v>172</v>
      </c>
      <c r="E372" s="210" t="s">
        <v>1587</v>
      </c>
      <c r="F372" s="211" t="s">
        <v>1588</v>
      </c>
      <c r="G372" s="212" t="s">
        <v>302</v>
      </c>
      <c r="H372" s="213">
        <v>8.104</v>
      </c>
      <c r="I372" s="214"/>
      <c r="J372" s="215">
        <f>ROUND(I372*H372,2)</f>
        <v>0</v>
      </c>
      <c r="K372" s="211" t="s">
        <v>256</v>
      </c>
      <c r="L372" s="37"/>
      <c r="M372" s="216" t="s">
        <v>1</v>
      </c>
      <c r="N372" s="217" t="s">
        <v>40</v>
      </c>
      <c r="O372" s="67"/>
      <c r="P372" s="218">
        <f>O372*H372</f>
        <v>0</v>
      </c>
      <c r="Q372" s="218">
        <v>1.89077</v>
      </c>
      <c r="R372" s="218">
        <f>Q372*H372</f>
        <v>15.322800079999999</v>
      </c>
      <c r="S372" s="218">
        <v>0</v>
      </c>
      <c r="T372" s="219">
        <f>S372*H372</f>
        <v>0</v>
      </c>
      <c r="AR372" s="220" t="s">
        <v>189</v>
      </c>
      <c r="AT372" s="220" t="s">
        <v>172</v>
      </c>
      <c r="AU372" s="220" t="s">
        <v>85</v>
      </c>
      <c r="AY372" s="17" t="s">
        <v>171</v>
      </c>
      <c r="BE372" s="116">
        <f>IF(N372="základní",J372,0)</f>
        <v>0</v>
      </c>
      <c r="BF372" s="116">
        <f>IF(N372="snížená",J372,0)</f>
        <v>0</v>
      </c>
      <c r="BG372" s="116">
        <f>IF(N372="zákl. přenesená",J372,0)</f>
        <v>0</v>
      </c>
      <c r="BH372" s="116">
        <f>IF(N372="sníž. přenesená",J372,0)</f>
        <v>0</v>
      </c>
      <c r="BI372" s="116">
        <f>IF(N372="nulová",J372,0)</f>
        <v>0</v>
      </c>
      <c r="BJ372" s="17" t="s">
        <v>83</v>
      </c>
      <c r="BK372" s="116">
        <f>ROUND(I372*H372,2)</f>
        <v>0</v>
      </c>
      <c r="BL372" s="17" t="s">
        <v>189</v>
      </c>
      <c r="BM372" s="220" t="s">
        <v>1205</v>
      </c>
    </row>
    <row r="373" spans="2:47" s="1" customFormat="1" ht="19.5">
      <c r="B373" s="35"/>
      <c r="C373" s="36"/>
      <c r="D373" s="221" t="s">
        <v>207</v>
      </c>
      <c r="E373" s="36"/>
      <c r="F373" s="235" t="s">
        <v>1589</v>
      </c>
      <c r="G373" s="36"/>
      <c r="H373" s="36"/>
      <c r="I373" s="130"/>
      <c r="J373" s="36"/>
      <c r="K373" s="36"/>
      <c r="L373" s="37"/>
      <c r="M373" s="223"/>
      <c r="N373" s="67"/>
      <c r="O373" s="67"/>
      <c r="P373" s="67"/>
      <c r="Q373" s="67"/>
      <c r="R373" s="67"/>
      <c r="S373" s="67"/>
      <c r="T373" s="68"/>
      <c r="AT373" s="17" t="s">
        <v>207</v>
      </c>
      <c r="AU373" s="17" t="s">
        <v>85</v>
      </c>
    </row>
    <row r="374" spans="2:51" s="14" customFormat="1" ht="11.25">
      <c r="B374" s="275"/>
      <c r="C374" s="276"/>
      <c r="D374" s="221" t="s">
        <v>197</v>
      </c>
      <c r="E374" s="277" t="s">
        <v>1</v>
      </c>
      <c r="F374" s="278" t="s">
        <v>1483</v>
      </c>
      <c r="G374" s="276"/>
      <c r="H374" s="277" t="s">
        <v>1</v>
      </c>
      <c r="I374" s="279"/>
      <c r="J374" s="276"/>
      <c r="K374" s="276"/>
      <c r="L374" s="280"/>
      <c r="M374" s="281"/>
      <c r="N374" s="282"/>
      <c r="O374" s="282"/>
      <c r="P374" s="282"/>
      <c r="Q374" s="282"/>
      <c r="R374" s="282"/>
      <c r="S374" s="282"/>
      <c r="T374" s="283"/>
      <c r="AT374" s="284" t="s">
        <v>197</v>
      </c>
      <c r="AU374" s="284" t="s">
        <v>85</v>
      </c>
      <c r="AV374" s="14" t="s">
        <v>83</v>
      </c>
      <c r="AW374" s="14" t="s">
        <v>30</v>
      </c>
      <c r="AX374" s="14" t="s">
        <v>75</v>
      </c>
      <c r="AY374" s="284" t="s">
        <v>171</v>
      </c>
    </row>
    <row r="375" spans="2:51" s="14" customFormat="1" ht="11.25">
      <c r="B375" s="275"/>
      <c r="C375" s="276"/>
      <c r="D375" s="221" t="s">
        <v>197</v>
      </c>
      <c r="E375" s="277" t="s">
        <v>1</v>
      </c>
      <c r="F375" s="278" t="s">
        <v>1484</v>
      </c>
      <c r="G375" s="276"/>
      <c r="H375" s="277" t="s">
        <v>1</v>
      </c>
      <c r="I375" s="279"/>
      <c r="J375" s="276"/>
      <c r="K375" s="276"/>
      <c r="L375" s="280"/>
      <c r="M375" s="281"/>
      <c r="N375" s="282"/>
      <c r="O375" s="282"/>
      <c r="P375" s="282"/>
      <c r="Q375" s="282"/>
      <c r="R375" s="282"/>
      <c r="S375" s="282"/>
      <c r="T375" s="283"/>
      <c r="AT375" s="284" t="s">
        <v>197</v>
      </c>
      <c r="AU375" s="284" t="s">
        <v>85</v>
      </c>
      <c r="AV375" s="14" t="s">
        <v>83</v>
      </c>
      <c r="AW375" s="14" t="s">
        <v>30</v>
      </c>
      <c r="AX375" s="14" t="s">
        <v>75</v>
      </c>
      <c r="AY375" s="284" t="s">
        <v>171</v>
      </c>
    </row>
    <row r="376" spans="2:51" s="14" customFormat="1" ht="11.25">
      <c r="B376" s="275"/>
      <c r="C376" s="276"/>
      <c r="D376" s="221" t="s">
        <v>197</v>
      </c>
      <c r="E376" s="277" t="s">
        <v>1</v>
      </c>
      <c r="F376" s="278" t="s">
        <v>1590</v>
      </c>
      <c r="G376" s="276"/>
      <c r="H376" s="277" t="s">
        <v>1</v>
      </c>
      <c r="I376" s="279"/>
      <c r="J376" s="276"/>
      <c r="K376" s="276"/>
      <c r="L376" s="280"/>
      <c r="M376" s="281"/>
      <c r="N376" s="282"/>
      <c r="O376" s="282"/>
      <c r="P376" s="282"/>
      <c r="Q376" s="282"/>
      <c r="R376" s="282"/>
      <c r="S376" s="282"/>
      <c r="T376" s="283"/>
      <c r="AT376" s="284" t="s">
        <v>197</v>
      </c>
      <c r="AU376" s="284" t="s">
        <v>85</v>
      </c>
      <c r="AV376" s="14" t="s">
        <v>83</v>
      </c>
      <c r="AW376" s="14" t="s">
        <v>30</v>
      </c>
      <c r="AX376" s="14" t="s">
        <v>75</v>
      </c>
      <c r="AY376" s="284" t="s">
        <v>171</v>
      </c>
    </row>
    <row r="377" spans="2:51" s="11" customFormat="1" ht="11.25">
      <c r="B377" s="224"/>
      <c r="C377" s="225"/>
      <c r="D377" s="221" t="s">
        <v>197</v>
      </c>
      <c r="E377" s="226" t="s">
        <v>1</v>
      </c>
      <c r="F377" s="227" t="s">
        <v>1591</v>
      </c>
      <c r="G377" s="225"/>
      <c r="H377" s="228">
        <v>5</v>
      </c>
      <c r="I377" s="229"/>
      <c r="J377" s="225"/>
      <c r="K377" s="225"/>
      <c r="L377" s="230"/>
      <c r="M377" s="231"/>
      <c r="N377" s="232"/>
      <c r="O377" s="232"/>
      <c r="P377" s="232"/>
      <c r="Q377" s="232"/>
      <c r="R377" s="232"/>
      <c r="S377" s="232"/>
      <c r="T377" s="233"/>
      <c r="AT377" s="234" t="s">
        <v>197</v>
      </c>
      <c r="AU377" s="234" t="s">
        <v>85</v>
      </c>
      <c r="AV377" s="11" t="s">
        <v>85</v>
      </c>
      <c r="AW377" s="11" t="s">
        <v>30</v>
      </c>
      <c r="AX377" s="11" t="s">
        <v>75</v>
      </c>
      <c r="AY377" s="234" t="s">
        <v>171</v>
      </c>
    </row>
    <row r="378" spans="2:51" s="11" customFormat="1" ht="11.25">
      <c r="B378" s="224"/>
      <c r="C378" s="225"/>
      <c r="D378" s="221" t="s">
        <v>197</v>
      </c>
      <c r="E378" s="226" t="s">
        <v>1</v>
      </c>
      <c r="F378" s="227" t="s">
        <v>1592</v>
      </c>
      <c r="G378" s="225"/>
      <c r="H378" s="228">
        <v>0.4</v>
      </c>
      <c r="I378" s="229"/>
      <c r="J378" s="225"/>
      <c r="K378" s="225"/>
      <c r="L378" s="230"/>
      <c r="M378" s="231"/>
      <c r="N378" s="232"/>
      <c r="O378" s="232"/>
      <c r="P378" s="232"/>
      <c r="Q378" s="232"/>
      <c r="R378" s="232"/>
      <c r="S378" s="232"/>
      <c r="T378" s="233"/>
      <c r="AT378" s="234" t="s">
        <v>197</v>
      </c>
      <c r="AU378" s="234" t="s">
        <v>85</v>
      </c>
      <c r="AV378" s="11" t="s">
        <v>85</v>
      </c>
      <c r="AW378" s="11" t="s">
        <v>30</v>
      </c>
      <c r="AX378" s="11" t="s">
        <v>75</v>
      </c>
      <c r="AY378" s="234" t="s">
        <v>171</v>
      </c>
    </row>
    <row r="379" spans="2:51" s="14" customFormat="1" ht="11.25">
      <c r="B379" s="275"/>
      <c r="C379" s="276"/>
      <c r="D379" s="221" t="s">
        <v>197</v>
      </c>
      <c r="E379" s="277" t="s">
        <v>1</v>
      </c>
      <c r="F379" s="278" t="s">
        <v>1546</v>
      </c>
      <c r="G379" s="276"/>
      <c r="H379" s="277" t="s">
        <v>1</v>
      </c>
      <c r="I379" s="279"/>
      <c r="J379" s="276"/>
      <c r="K379" s="276"/>
      <c r="L379" s="280"/>
      <c r="M379" s="281"/>
      <c r="N379" s="282"/>
      <c r="O379" s="282"/>
      <c r="P379" s="282"/>
      <c r="Q379" s="282"/>
      <c r="R379" s="282"/>
      <c r="S379" s="282"/>
      <c r="T379" s="283"/>
      <c r="AT379" s="284" t="s">
        <v>197</v>
      </c>
      <c r="AU379" s="284" t="s">
        <v>85</v>
      </c>
      <c r="AV379" s="14" t="s">
        <v>83</v>
      </c>
      <c r="AW379" s="14" t="s">
        <v>30</v>
      </c>
      <c r="AX379" s="14" t="s">
        <v>75</v>
      </c>
      <c r="AY379" s="284" t="s">
        <v>171</v>
      </c>
    </row>
    <row r="380" spans="2:51" s="11" customFormat="1" ht="11.25">
      <c r="B380" s="224"/>
      <c r="C380" s="225"/>
      <c r="D380" s="221" t="s">
        <v>197</v>
      </c>
      <c r="E380" s="226" t="s">
        <v>1</v>
      </c>
      <c r="F380" s="227" t="s">
        <v>1593</v>
      </c>
      <c r="G380" s="225"/>
      <c r="H380" s="228">
        <v>1.84</v>
      </c>
      <c r="I380" s="229"/>
      <c r="J380" s="225"/>
      <c r="K380" s="225"/>
      <c r="L380" s="230"/>
      <c r="M380" s="231"/>
      <c r="N380" s="232"/>
      <c r="O380" s="232"/>
      <c r="P380" s="232"/>
      <c r="Q380" s="232"/>
      <c r="R380" s="232"/>
      <c r="S380" s="232"/>
      <c r="T380" s="233"/>
      <c r="AT380" s="234" t="s">
        <v>197</v>
      </c>
      <c r="AU380" s="234" t="s">
        <v>85</v>
      </c>
      <c r="AV380" s="11" t="s">
        <v>85</v>
      </c>
      <c r="AW380" s="11" t="s">
        <v>30</v>
      </c>
      <c r="AX380" s="11" t="s">
        <v>75</v>
      </c>
      <c r="AY380" s="234" t="s">
        <v>171</v>
      </c>
    </row>
    <row r="381" spans="2:51" s="11" customFormat="1" ht="11.25">
      <c r="B381" s="224"/>
      <c r="C381" s="225"/>
      <c r="D381" s="221" t="s">
        <v>197</v>
      </c>
      <c r="E381" s="226" t="s">
        <v>1</v>
      </c>
      <c r="F381" s="227" t="s">
        <v>1594</v>
      </c>
      <c r="G381" s="225"/>
      <c r="H381" s="228">
        <v>0.208</v>
      </c>
      <c r="I381" s="229"/>
      <c r="J381" s="225"/>
      <c r="K381" s="225"/>
      <c r="L381" s="230"/>
      <c r="M381" s="231"/>
      <c r="N381" s="232"/>
      <c r="O381" s="232"/>
      <c r="P381" s="232"/>
      <c r="Q381" s="232"/>
      <c r="R381" s="232"/>
      <c r="S381" s="232"/>
      <c r="T381" s="233"/>
      <c r="AT381" s="234" t="s">
        <v>197</v>
      </c>
      <c r="AU381" s="234" t="s">
        <v>85</v>
      </c>
      <c r="AV381" s="11" t="s">
        <v>85</v>
      </c>
      <c r="AW381" s="11" t="s">
        <v>30</v>
      </c>
      <c r="AX381" s="11" t="s">
        <v>75</v>
      </c>
      <c r="AY381" s="234" t="s">
        <v>171</v>
      </c>
    </row>
    <row r="382" spans="2:51" s="11" customFormat="1" ht="11.25">
      <c r="B382" s="224"/>
      <c r="C382" s="225"/>
      <c r="D382" s="221" t="s">
        <v>197</v>
      </c>
      <c r="E382" s="226" t="s">
        <v>1</v>
      </c>
      <c r="F382" s="227" t="s">
        <v>1595</v>
      </c>
      <c r="G382" s="225"/>
      <c r="H382" s="228">
        <v>0.56</v>
      </c>
      <c r="I382" s="229"/>
      <c r="J382" s="225"/>
      <c r="K382" s="225"/>
      <c r="L382" s="230"/>
      <c r="M382" s="231"/>
      <c r="N382" s="232"/>
      <c r="O382" s="232"/>
      <c r="P382" s="232"/>
      <c r="Q382" s="232"/>
      <c r="R382" s="232"/>
      <c r="S382" s="232"/>
      <c r="T382" s="233"/>
      <c r="AT382" s="234" t="s">
        <v>197</v>
      </c>
      <c r="AU382" s="234" t="s">
        <v>85</v>
      </c>
      <c r="AV382" s="11" t="s">
        <v>85</v>
      </c>
      <c r="AW382" s="11" t="s">
        <v>30</v>
      </c>
      <c r="AX382" s="11" t="s">
        <v>75</v>
      </c>
      <c r="AY382" s="234" t="s">
        <v>171</v>
      </c>
    </row>
    <row r="383" spans="2:51" s="11" customFormat="1" ht="11.25">
      <c r="B383" s="224"/>
      <c r="C383" s="225"/>
      <c r="D383" s="221" t="s">
        <v>197</v>
      </c>
      <c r="E383" s="226" t="s">
        <v>1</v>
      </c>
      <c r="F383" s="227" t="s">
        <v>1596</v>
      </c>
      <c r="G383" s="225"/>
      <c r="H383" s="228">
        <v>0.096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AT383" s="234" t="s">
        <v>197</v>
      </c>
      <c r="AU383" s="234" t="s">
        <v>85</v>
      </c>
      <c r="AV383" s="11" t="s">
        <v>85</v>
      </c>
      <c r="AW383" s="11" t="s">
        <v>30</v>
      </c>
      <c r="AX383" s="11" t="s">
        <v>75</v>
      </c>
      <c r="AY383" s="234" t="s">
        <v>171</v>
      </c>
    </row>
    <row r="384" spans="2:51" s="13" customFormat="1" ht="11.25">
      <c r="B384" s="248"/>
      <c r="C384" s="249"/>
      <c r="D384" s="221" t="s">
        <v>197</v>
      </c>
      <c r="E384" s="250" t="s">
        <v>1</v>
      </c>
      <c r="F384" s="251" t="s">
        <v>267</v>
      </c>
      <c r="G384" s="249"/>
      <c r="H384" s="252">
        <v>8.104000000000001</v>
      </c>
      <c r="I384" s="253"/>
      <c r="J384" s="249"/>
      <c r="K384" s="249"/>
      <c r="L384" s="254"/>
      <c r="M384" s="255"/>
      <c r="N384" s="256"/>
      <c r="O384" s="256"/>
      <c r="P384" s="256"/>
      <c r="Q384" s="256"/>
      <c r="R384" s="256"/>
      <c r="S384" s="256"/>
      <c r="T384" s="257"/>
      <c r="AT384" s="258" t="s">
        <v>197</v>
      </c>
      <c r="AU384" s="258" t="s">
        <v>85</v>
      </c>
      <c r="AV384" s="13" t="s">
        <v>189</v>
      </c>
      <c r="AW384" s="13" t="s">
        <v>30</v>
      </c>
      <c r="AX384" s="13" t="s">
        <v>83</v>
      </c>
      <c r="AY384" s="258" t="s">
        <v>171</v>
      </c>
    </row>
    <row r="385" spans="2:65" s="1" customFormat="1" ht="24" customHeight="1">
      <c r="B385" s="35"/>
      <c r="C385" s="209" t="s">
        <v>433</v>
      </c>
      <c r="D385" s="209" t="s">
        <v>172</v>
      </c>
      <c r="E385" s="210" t="s">
        <v>1597</v>
      </c>
      <c r="F385" s="211" t="s">
        <v>1598</v>
      </c>
      <c r="G385" s="212" t="s">
        <v>302</v>
      </c>
      <c r="H385" s="213">
        <v>4.432</v>
      </c>
      <c r="I385" s="214"/>
      <c r="J385" s="215">
        <f>ROUND(I385*H385,2)</f>
        <v>0</v>
      </c>
      <c r="K385" s="211" t="s">
        <v>256</v>
      </c>
      <c r="L385" s="37"/>
      <c r="M385" s="216" t="s">
        <v>1</v>
      </c>
      <c r="N385" s="217" t="s">
        <v>40</v>
      </c>
      <c r="O385" s="67"/>
      <c r="P385" s="218">
        <f>O385*H385</f>
        <v>0</v>
      </c>
      <c r="Q385" s="218">
        <v>0</v>
      </c>
      <c r="R385" s="218">
        <f>Q385*H385</f>
        <v>0</v>
      </c>
      <c r="S385" s="218">
        <v>0</v>
      </c>
      <c r="T385" s="219">
        <f>S385*H385</f>
        <v>0</v>
      </c>
      <c r="AR385" s="220" t="s">
        <v>189</v>
      </c>
      <c r="AT385" s="220" t="s">
        <v>172</v>
      </c>
      <c r="AU385" s="220" t="s">
        <v>85</v>
      </c>
      <c r="AY385" s="17" t="s">
        <v>171</v>
      </c>
      <c r="BE385" s="116">
        <f>IF(N385="základní",J385,0)</f>
        <v>0</v>
      </c>
      <c r="BF385" s="116">
        <f>IF(N385="snížená",J385,0)</f>
        <v>0</v>
      </c>
      <c r="BG385" s="116">
        <f>IF(N385="zákl. přenesená",J385,0)</f>
        <v>0</v>
      </c>
      <c r="BH385" s="116">
        <f>IF(N385="sníž. přenesená",J385,0)</f>
        <v>0</v>
      </c>
      <c r="BI385" s="116">
        <f>IF(N385="nulová",J385,0)</f>
        <v>0</v>
      </c>
      <c r="BJ385" s="17" t="s">
        <v>83</v>
      </c>
      <c r="BK385" s="116">
        <f>ROUND(I385*H385,2)</f>
        <v>0</v>
      </c>
      <c r="BL385" s="17" t="s">
        <v>189</v>
      </c>
      <c r="BM385" s="220" t="s">
        <v>371</v>
      </c>
    </row>
    <row r="386" spans="2:47" s="1" customFormat="1" ht="19.5">
      <c r="B386" s="35"/>
      <c r="C386" s="36"/>
      <c r="D386" s="221" t="s">
        <v>207</v>
      </c>
      <c r="E386" s="36"/>
      <c r="F386" s="235" t="s">
        <v>1599</v>
      </c>
      <c r="G386" s="36"/>
      <c r="H386" s="36"/>
      <c r="I386" s="130"/>
      <c r="J386" s="36"/>
      <c r="K386" s="36"/>
      <c r="L386" s="37"/>
      <c r="M386" s="223"/>
      <c r="N386" s="67"/>
      <c r="O386" s="67"/>
      <c r="P386" s="67"/>
      <c r="Q386" s="67"/>
      <c r="R386" s="67"/>
      <c r="S386" s="67"/>
      <c r="T386" s="68"/>
      <c r="AT386" s="17" t="s">
        <v>207</v>
      </c>
      <c r="AU386" s="17" t="s">
        <v>85</v>
      </c>
    </row>
    <row r="387" spans="2:51" s="14" customFormat="1" ht="11.25">
      <c r="B387" s="275"/>
      <c r="C387" s="276"/>
      <c r="D387" s="221" t="s">
        <v>197</v>
      </c>
      <c r="E387" s="277" t="s">
        <v>1</v>
      </c>
      <c r="F387" s="278" t="s">
        <v>1483</v>
      </c>
      <c r="G387" s="276"/>
      <c r="H387" s="277" t="s">
        <v>1</v>
      </c>
      <c r="I387" s="279"/>
      <c r="J387" s="276"/>
      <c r="K387" s="276"/>
      <c r="L387" s="280"/>
      <c r="M387" s="281"/>
      <c r="N387" s="282"/>
      <c r="O387" s="282"/>
      <c r="P387" s="282"/>
      <c r="Q387" s="282"/>
      <c r="R387" s="282"/>
      <c r="S387" s="282"/>
      <c r="T387" s="283"/>
      <c r="AT387" s="284" t="s">
        <v>197</v>
      </c>
      <c r="AU387" s="284" t="s">
        <v>85</v>
      </c>
      <c r="AV387" s="14" t="s">
        <v>83</v>
      </c>
      <c r="AW387" s="14" t="s">
        <v>30</v>
      </c>
      <c r="AX387" s="14" t="s">
        <v>75</v>
      </c>
      <c r="AY387" s="284" t="s">
        <v>171</v>
      </c>
    </row>
    <row r="388" spans="2:51" s="14" customFormat="1" ht="11.25">
      <c r="B388" s="275"/>
      <c r="C388" s="276"/>
      <c r="D388" s="221" t="s">
        <v>197</v>
      </c>
      <c r="E388" s="277" t="s">
        <v>1</v>
      </c>
      <c r="F388" s="278" t="s">
        <v>1484</v>
      </c>
      <c r="G388" s="276"/>
      <c r="H388" s="277" t="s">
        <v>1</v>
      </c>
      <c r="I388" s="279"/>
      <c r="J388" s="276"/>
      <c r="K388" s="276"/>
      <c r="L388" s="280"/>
      <c r="M388" s="281"/>
      <c r="N388" s="282"/>
      <c r="O388" s="282"/>
      <c r="P388" s="282"/>
      <c r="Q388" s="282"/>
      <c r="R388" s="282"/>
      <c r="S388" s="282"/>
      <c r="T388" s="283"/>
      <c r="AT388" s="284" t="s">
        <v>197</v>
      </c>
      <c r="AU388" s="284" t="s">
        <v>85</v>
      </c>
      <c r="AV388" s="14" t="s">
        <v>83</v>
      </c>
      <c r="AW388" s="14" t="s">
        <v>30</v>
      </c>
      <c r="AX388" s="14" t="s">
        <v>75</v>
      </c>
      <c r="AY388" s="284" t="s">
        <v>171</v>
      </c>
    </row>
    <row r="389" spans="2:51" s="14" customFormat="1" ht="11.25">
      <c r="B389" s="275"/>
      <c r="C389" s="276"/>
      <c r="D389" s="221" t="s">
        <v>197</v>
      </c>
      <c r="E389" s="277" t="s">
        <v>1</v>
      </c>
      <c r="F389" s="278" t="s">
        <v>1590</v>
      </c>
      <c r="G389" s="276"/>
      <c r="H389" s="277" t="s">
        <v>1</v>
      </c>
      <c r="I389" s="279"/>
      <c r="J389" s="276"/>
      <c r="K389" s="276"/>
      <c r="L389" s="280"/>
      <c r="M389" s="281"/>
      <c r="N389" s="282"/>
      <c r="O389" s="282"/>
      <c r="P389" s="282"/>
      <c r="Q389" s="282"/>
      <c r="R389" s="282"/>
      <c r="S389" s="282"/>
      <c r="T389" s="283"/>
      <c r="AT389" s="284" t="s">
        <v>197</v>
      </c>
      <c r="AU389" s="284" t="s">
        <v>85</v>
      </c>
      <c r="AV389" s="14" t="s">
        <v>83</v>
      </c>
      <c r="AW389" s="14" t="s">
        <v>30</v>
      </c>
      <c r="AX389" s="14" t="s">
        <v>75</v>
      </c>
      <c r="AY389" s="284" t="s">
        <v>171</v>
      </c>
    </row>
    <row r="390" spans="2:51" s="11" customFormat="1" ht="11.25">
      <c r="B390" s="224"/>
      <c r="C390" s="225"/>
      <c r="D390" s="221" t="s">
        <v>197</v>
      </c>
      <c r="E390" s="226" t="s">
        <v>1</v>
      </c>
      <c r="F390" s="227" t="s">
        <v>1600</v>
      </c>
      <c r="G390" s="225"/>
      <c r="H390" s="228">
        <v>3.6</v>
      </c>
      <c r="I390" s="229"/>
      <c r="J390" s="225"/>
      <c r="K390" s="225"/>
      <c r="L390" s="230"/>
      <c r="M390" s="231"/>
      <c r="N390" s="232"/>
      <c r="O390" s="232"/>
      <c r="P390" s="232"/>
      <c r="Q390" s="232"/>
      <c r="R390" s="232"/>
      <c r="S390" s="232"/>
      <c r="T390" s="233"/>
      <c r="AT390" s="234" t="s">
        <v>197</v>
      </c>
      <c r="AU390" s="234" t="s">
        <v>85</v>
      </c>
      <c r="AV390" s="11" t="s">
        <v>85</v>
      </c>
      <c r="AW390" s="11" t="s">
        <v>30</v>
      </c>
      <c r="AX390" s="11" t="s">
        <v>75</v>
      </c>
      <c r="AY390" s="234" t="s">
        <v>171</v>
      </c>
    </row>
    <row r="391" spans="2:51" s="14" customFormat="1" ht="11.25">
      <c r="B391" s="275"/>
      <c r="C391" s="276"/>
      <c r="D391" s="221" t="s">
        <v>197</v>
      </c>
      <c r="E391" s="277" t="s">
        <v>1</v>
      </c>
      <c r="F391" s="278" t="s">
        <v>1546</v>
      </c>
      <c r="G391" s="276"/>
      <c r="H391" s="277" t="s">
        <v>1</v>
      </c>
      <c r="I391" s="279"/>
      <c r="J391" s="276"/>
      <c r="K391" s="276"/>
      <c r="L391" s="280"/>
      <c r="M391" s="281"/>
      <c r="N391" s="282"/>
      <c r="O391" s="282"/>
      <c r="P391" s="282"/>
      <c r="Q391" s="282"/>
      <c r="R391" s="282"/>
      <c r="S391" s="282"/>
      <c r="T391" s="283"/>
      <c r="AT391" s="284" t="s">
        <v>197</v>
      </c>
      <c r="AU391" s="284" t="s">
        <v>85</v>
      </c>
      <c r="AV391" s="14" t="s">
        <v>83</v>
      </c>
      <c r="AW391" s="14" t="s">
        <v>30</v>
      </c>
      <c r="AX391" s="14" t="s">
        <v>75</v>
      </c>
      <c r="AY391" s="284" t="s">
        <v>171</v>
      </c>
    </row>
    <row r="392" spans="2:51" s="11" customFormat="1" ht="11.25">
      <c r="B392" s="224"/>
      <c r="C392" s="225"/>
      <c r="D392" s="221" t="s">
        <v>197</v>
      </c>
      <c r="E392" s="226" t="s">
        <v>1</v>
      </c>
      <c r="F392" s="227" t="s">
        <v>1601</v>
      </c>
      <c r="G392" s="225"/>
      <c r="H392" s="228">
        <v>0.832</v>
      </c>
      <c r="I392" s="229"/>
      <c r="J392" s="225"/>
      <c r="K392" s="225"/>
      <c r="L392" s="230"/>
      <c r="M392" s="231"/>
      <c r="N392" s="232"/>
      <c r="O392" s="232"/>
      <c r="P392" s="232"/>
      <c r="Q392" s="232"/>
      <c r="R392" s="232"/>
      <c r="S392" s="232"/>
      <c r="T392" s="233"/>
      <c r="AT392" s="234" t="s">
        <v>197</v>
      </c>
      <c r="AU392" s="234" t="s">
        <v>85</v>
      </c>
      <c r="AV392" s="11" t="s">
        <v>85</v>
      </c>
      <c r="AW392" s="11" t="s">
        <v>30</v>
      </c>
      <c r="AX392" s="11" t="s">
        <v>75</v>
      </c>
      <c r="AY392" s="234" t="s">
        <v>171</v>
      </c>
    </row>
    <row r="393" spans="2:51" s="13" customFormat="1" ht="11.25">
      <c r="B393" s="248"/>
      <c r="C393" s="249"/>
      <c r="D393" s="221" t="s">
        <v>197</v>
      </c>
      <c r="E393" s="250" t="s">
        <v>1</v>
      </c>
      <c r="F393" s="251" t="s">
        <v>267</v>
      </c>
      <c r="G393" s="249"/>
      <c r="H393" s="252">
        <v>4.432</v>
      </c>
      <c r="I393" s="253"/>
      <c r="J393" s="249"/>
      <c r="K393" s="249"/>
      <c r="L393" s="254"/>
      <c r="M393" s="255"/>
      <c r="N393" s="256"/>
      <c r="O393" s="256"/>
      <c r="P393" s="256"/>
      <c r="Q393" s="256"/>
      <c r="R393" s="256"/>
      <c r="S393" s="256"/>
      <c r="T393" s="257"/>
      <c r="AT393" s="258" t="s">
        <v>197</v>
      </c>
      <c r="AU393" s="258" t="s">
        <v>85</v>
      </c>
      <c r="AV393" s="13" t="s">
        <v>189</v>
      </c>
      <c r="AW393" s="13" t="s">
        <v>30</v>
      </c>
      <c r="AX393" s="13" t="s">
        <v>83</v>
      </c>
      <c r="AY393" s="258" t="s">
        <v>171</v>
      </c>
    </row>
    <row r="394" spans="2:63" s="10" customFormat="1" ht="22.9" customHeight="1">
      <c r="B394" s="195"/>
      <c r="C394" s="196"/>
      <c r="D394" s="197" t="s">
        <v>74</v>
      </c>
      <c r="E394" s="246" t="s">
        <v>209</v>
      </c>
      <c r="F394" s="246" t="s">
        <v>643</v>
      </c>
      <c r="G394" s="196"/>
      <c r="H394" s="196"/>
      <c r="I394" s="199"/>
      <c r="J394" s="247">
        <f>BK394</f>
        <v>0</v>
      </c>
      <c r="K394" s="196"/>
      <c r="L394" s="201"/>
      <c r="M394" s="202"/>
      <c r="N394" s="203"/>
      <c r="O394" s="203"/>
      <c r="P394" s="204">
        <f>SUM(P395:P413)</f>
        <v>0</v>
      </c>
      <c r="Q394" s="203"/>
      <c r="R394" s="204">
        <f>SUM(R395:R413)</f>
        <v>0.01688</v>
      </c>
      <c r="S394" s="203"/>
      <c r="T394" s="205">
        <f>SUM(T395:T413)</f>
        <v>0</v>
      </c>
      <c r="AR394" s="206" t="s">
        <v>83</v>
      </c>
      <c r="AT394" s="207" t="s">
        <v>74</v>
      </c>
      <c r="AU394" s="207" t="s">
        <v>83</v>
      </c>
      <c r="AY394" s="206" t="s">
        <v>171</v>
      </c>
      <c r="BK394" s="208">
        <f>SUM(BK395:BK413)</f>
        <v>0</v>
      </c>
    </row>
    <row r="395" spans="2:65" s="1" customFormat="1" ht="24" customHeight="1">
      <c r="B395" s="35"/>
      <c r="C395" s="209" t="s">
        <v>438</v>
      </c>
      <c r="D395" s="209" t="s">
        <v>172</v>
      </c>
      <c r="E395" s="210" t="s">
        <v>1602</v>
      </c>
      <c r="F395" s="211" t="s">
        <v>1603</v>
      </c>
      <c r="G395" s="212" t="s">
        <v>355</v>
      </c>
      <c r="H395" s="213">
        <v>1</v>
      </c>
      <c r="I395" s="214"/>
      <c r="J395" s="215">
        <f>ROUND(I395*H395,2)</f>
        <v>0</v>
      </c>
      <c r="K395" s="211" t="s">
        <v>1</v>
      </c>
      <c r="L395" s="37"/>
      <c r="M395" s="216" t="s">
        <v>1</v>
      </c>
      <c r="N395" s="217" t="s">
        <v>40</v>
      </c>
      <c r="O395" s="67"/>
      <c r="P395" s="218">
        <f>O395*H395</f>
        <v>0</v>
      </c>
      <c r="Q395" s="218">
        <v>0</v>
      </c>
      <c r="R395" s="218">
        <f>Q395*H395</f>
        <v>0</v>
      </c>
      <c r="S395" s="218">
        <v>0</v>
      </c>
      <c r="T395" s="219">
        <f>S395*H395</f>
        <v>0</v>
      </c>
      <c r="AR395" s="220" t="s">
        <v>189</v>
      </c>
      <c r="AT395" s="220" t="s">
        <v>172</v>
      </c>
      <c r="AU395" s="220" t="s">
        <v>85</v>
      </c>
      <c r="AY395" s="17" t="s">
        <v>171</v>
      </c>
      <c r="BE395" s="116">
        <f>IF(N395="základní",J395,0)</f>
        <v>0</v>
      </c>
      <c r="BF395" s="116">
        <f>IF(N395="snížená",J395,0)</f>
        <v>0</v>
      </c>
      <c r="BG395" s="116">
        <f>IF(N395="zákl. přenesená",J395,0)</f>
        <v>0</v>
      </c>
      <c r="BH395" s="116">
        <f>IF(N395="sníž. přenesená",J395,0)</f>
        <v>0</v>
      </c>
      <c r="BI395" s="116">
        <f>IF(N395="nulová",J395,0)</f>
        <v>0</v>
      </c>
      <c r="BJ395" s="17" t="s">
        <v>83</v>
      </c>
      <c r="BK395" s="116">
        <f>ROUND(I395*H395,2)</f>
        <v>0</v>
      </c>
      <c r="BL395" s="17" t="s">
        <v>189</v>
      </c>
      <c r="BM395" s="220" t="s">
        <v>1227</v>
      </c>
    </row>
    <row r="396" spans="2:47" s="1" customFormat="1" ht="11.25">
      <c r="B396" s="35"/>
      <c r="C396" s="36"/>
      <c r="D396" s="221" t="s">
        <v>207</v>
      </c>
      <c r="E396" s="36"/>
      <c r="F396" s="235" t="s">
        <v>1603</v>
      </c>
      <c r="G396" s="36"/>
      <c r="H396" s="36"/>
      <c r="I396" s="130"/>
      <c r="J396" s="36"/>
      <c r="K396" s="36"/>
      <c r="L396" s="37"/>
      <c r="M396" s="223"/>
      <c r="N396" s="67"/>
      <c r="O396" s="67"/>
      <c r="P396" s="67"/>
      <c r="Q396" s="67"/>
      <c r="R396" s="67"/>
      <c r="S396" s="67"/>
      <c r="T396" s="68"/>
      <c r="AT396" s="17" t="s">
        <v>207</v>
      </c>
      <c r="AU396" s="17" t="s">
        <v>85</v>
      </c>
    </row>
    <row r="397" spans="2:65" s="1" customFormat="1" ht="16.5" customHeight="1">
      <c r="B397" s="35"/>
      <c r="C397" s="265" t="s">
        <v>660</v>
      </c>
      <c r="D397" s="265" t="s">
        <v>548</v>
      </c>
      <c r="E397" s="266" t="s">
        <v>1604</v>
      </c>
      <c r="F397" s="267" t="s">
        <v>1605</v>
      </c>
      <c r="G397" s="268" t="s">
        <v>355</v>
      </c>
      <c r="H397" s="269">
        <v>1</v>
      </c>
      <c r="I397" s="270"/>
      <c r="J397" s="271">
        <f>ROUND(I397*H397,2)</f>
        <v>0</v>
      </c>
      <c r="K397" s="267" t="s">
        <v>1</v>
      </c>
      <c r="L397" s="272"/>
      <c r="M397" s="273" t="s">
        <v>1</v>
      </c>
      <c r="N397" s="274" t="s">
        <v>40</v>
      </c>
      <c r="O397" s="67"/>
      <c r="P397" s="218">
        <f>O397*H397</f>
        <v>0</v>
      </c>
      <c r="Q397" s="218">
        <v>0</v>
      </c>
      <c r="R397" s="218">
        <f>Q397*H397</f>
        <v>0</v>
      </c>
      <c r="S397" s="218">
        <v>0</v>
      </c>
      <c r="T397" s="219">
        <f>S397*H397</f>
        <v>0</v>
      </c>
      <c r="AR397" s="220" t="s">
        <v>209</v>
      </c>
      <c r="AT397" s="220" t="s">
        <v>548</v>
      </c>
      <c r="AU397" s="220" t="s">
        <v>85</v>
      </c>
      <c r="AY397" s="17" t="s">
        <v>171</v>
      </c>
      <c r="BE397" s="116">
        <f>IF(N397="základní",J397,0)</f>
        <v>0</v>
      </c>
      <c r="BF397" s="116">
        <f>IF(N397="snížená",J397,0)</f>
        <v>0</v>
      </c>
      <c r="BG397" s="116">
        <f>IF(N397="zákl. přenesená",J397,0)</f>
        <v>0</v>
      </c>
      <c r="BH397" s="116">
        <f>IF(N397="sníž. přenesená",J397,0)</f>
        <v>0</v>
      </c>
      <c r="BI397" s="116">
        <f>IF(N397="nulová",J397,0)</f>
        <v>0</v>
      </c>
      <c r="BJ397" s="17" t="s">
        <v>83</v>
      </c>
      <c r="BK397" s="116">
        <f>ROUND(I397*H397,2)</f>
        <v>0</v>
      </c>
      <c r="BL397" s="17" t="s">
        <v>189</v>
      </c>
      <c r="BM397" s="220" t="s">
        <v>1238</v>
      </c>
    </row>
    <row r="398" spans="2:47" s="1" customFormat="1" ht="11.25">
      <c r="B398" s="35"/>
      <c r="C398" s="36"/>
      <c r="D398" s="221" t="s">
        <v>207</v>
      </c>
      <c r="E398" s="36"/>
      <c r="F398" s="235" t="s">
        <v>1605</v>
      </c>
      <c r="G398" s="36"/>
      <c r="H398" s="36"/>
      <c r="I398" s="130"/>
      <c r="J398" s="36"/>
      <c r="K398" s="36"/>
      <c r="L398" s="37"/>
      <c r="M398" s="223"/>
      <c r="N398" s="67"/>
      <c r="O398" s="67"/>
      <c r="P398" s="67"/>
      <c r="Q398" s="67"/>
      <c r="R398" s="67"/>
      <c r="S398" s="67"/>
      <c r="T398" s="68"/>
      <c r="AT398" s="17" t="s">
        <v>207</v>
      </c>
      <c r="AU398" s="17" t="s">
        <v>85</v>
      </c>
    </row>
    <row r="399" spans="2:51" s="14" customFormat="1" ht="11.25">
      <c r="B399" s="275"/>
      <c r="C399" s="276"/>
      <c r="D399" s="221" t="s">
        <v>197</v>
      </c>
      <c r="E399" s="277" t="s">
        <v>1</v>
      </c>
      <c r="F399" s="278" t="s">
        <v>1482</v>
      </c>
      <c r="G399" s="276"/>
      <c r="H399" s="277" t="s">
        <v>1</v>
      </c>
      <c r="I399" s="279"/>
      <c r="J399" s="276"/>
      <c r="K399" s="276"/>
      <c r="L399" s="280"/>
      <c r="M399" s="281"/>
      <c r="N399" s="282"/>
      <c r="O399" s="282"/>
      <c r="P399" s="282"/>
      <c r="Q399" s="282"/>
      <c r="R399" s="282"/>
      <c r="S399" s="282"/>
      <c r="T399" s="283"/>
      <c r="AT399" s="284" t="s">
        <v>197</v>
      </c>
      <c r="AU399" s="284" t="s">
        <v>85</v>
      </c>
      <c r="AV399" s="14" t="s">
        <v>83</v>
      </c>
      <c r="AW399" s="14" t="s">
        <v>30</v>
      </c>
      <c r="AX399" s="14" t="s">
        <v>75</v>
      </c>
      <c r="AY399" s="284" t="s">
        <v>171</v>
      </c>
    </row>
    <row r="400" spans="2:51" s="11" customFormat="1" ht="11.25">
      <c r="B400" s="224"/>
      <c r="C400" s="225"/>
      <c r="D400" s="221" t="s">
        <v>197</v>
      </c>
      <c r="E400" s="226" t="s">
        <v>1</v>
      </c>
      <c r="F400" s="227" t="s">
        <v>83</v>
      </c>
      <c r="G400" s="225"/>
      <c r="H400" s="228">
        <v>1</v>
      </c>
      <c r="I400" s="229"/>
      <c r="J400" s="225"/>
      <c r="K400" s="225"/>
      <c r="L400" s="230"/>
      <c r="M400" s="231"/>
      <c r="N400" s="232"/>
      <c r="O400" s="232"/>
      <c r="P400" s="232"/>
      <c r="Q400" s="232"/>
      <c r="R400" s="232"/>
      <c r="S400" s="232"/>
      <c r="T400" s="233"/>
      <c r="AT400" s="234" t="s">
        <v>197</v>
      </c>
      <c r="AU400" s="234" t="s">
        <v>85</v>
      </c>
      <c r="AV400" s="11" t="s">
        <v>85</v>
      </c>
      <c r="AW400" s="11" t="s">
        <v>30</v>
      </c>
      <c r="AX400" s="11" t="s">
        <v>75</v>
      </c>
      <c r="AY400" s="234" t="s">
        <v>171</v>
      </c>
    </row>
    <row r="401" spans="2:51" s="13" customFormat="1" ht="11.25">
      <c r="B401" s="248"/>
      <c r="C401" s="249"/>
      <c r="D401" s="221" t="s">
        <v>197</v>
      </c>
      <c r="E401" s="250" t="s">
        <v>1</v>
      </c>
      <c r="F401" s="251" t="s">
        <v>267</v>
      </c>
      <c r="G401" s="249"/>
      <c r="H401" s="252">
        <v>1</v>
      </c>
      <c r="I401" s="253"/>
      <c r="J401" s="249"/>
      <c r="K401" s="249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197</v>
      </c>
      <c r="AU401" s="258" t="s">
        <v>85</v>
      </c>
      <c r="AV401" s="13" t="s">
        <v>189</v>
      </c>
      <c r="AW401" s="13" t="s">
        <v>30</v>
      </c>
      <c r="AX401" s="13" t="s">
        <v>83</v>
      </c>
      <c r="AY401" s="258" t="s">
        <v>171</v>
      </c>
    </row>
    <row r="402" spans="2:65" s="1" customFormat="1" ht="16.5" customHeight="1">
      <c r="B402" s="35"/>
      <c r="C402" s="209" t="s">
        <v>666</v>
      </c>
      <c r="D402" s="209" t="s">
        <v>172</v>
      </c>
      <c r="E402" s="210" t="s">
        <v>1606</v>
      </c>
      <c r="F402" s="211" t="s">
        <v>1607</v>
      </c>
      <c r="G402" s="212" t="s">
        <v>290</v>
      </c>
      <c r="H402" s="213">
        <v>50</v>
      </c>
      <c r="I402" s="214"/>
      <c r="J402" s="215">
        <f>ROUND(I402*H402,2)</f>
        <v>0</v>
      </c>
      <c r="K402" s="211" t="s">
        <v>256</v>
      </c>
      <c r="L402" s="37"/>
      <c r="M402" s="216" t="s">
        <v>1</v>
      </c>
      <c r="N402" s="217" t="s">
        <v>40</v>
      </c>
      <c r="O402" s="67"/>
      <c r="P402" s="218">
        <f>O402*H402</f>
        <v>0</v>
      </c>
      <c r="Q402" s="218">
        <v>0.0002</v>
      </c>
      <c r="R402" s="218">
        <f>Q402*H402</f>
        <v>0.01</v>
      </c>
      <c r="S402" s="218">
        <v>0</v>
      </c>
      <c r="T402" s="219">
        <f>S402*H402</f>
        <v>0</v>
      </c>
      <c r="AR402" s="220" t="s">
        <v>189</v>
      </c>
      <c r="AT402" s="220" t="s">
        <v>172</v>
      </c>
      <c r="AU402" s="220" t="s">
        <v>85</v>
      </c>
      <c r="AY402" s="17" t="s">
        <v>171</v>
      </c>
      <c r="BE402" s="116">
        <f>IF(N402="základní",J402,0)</f>
        <v>0</v>
      </c>
      <c r="BF402" s="116">
        <f>IF(N402="snížená",J402,0)</f>
        <v>0</v>
      </c>
      <c r="BG402" s="116">
        <f>IF(N402="zákl. přenesená",J402,0)</f>
        <v>0</v>
      </c>
      <c r="BH402" s="116">
        <f>IF(N402="sníž. přenesená",J402,0)</f>
        <v>0</v>
      </c>
      <c r="BI402" s="116">
        <f>IF(N402="nulová",J402,0)</f>
        <v>0</v>
      </c>
      <c r="BJ402" s="17" t="s">
        <v>83</v>
      </c>
      <c r="BK402" s="116">
        <f>ROUND(I402*H402,2)</f>
        <v>0</v>
      </c>
      <c r="BL402" s="17" t="s">
        <v>189</v>
      </c>
      <c r="BM402" s="220" t="s">
        <v>864</v>
      </c>
    </row>
    <row r="403" spans="2:47" s="1" customFormat="1" ht="11.25">
      <c r="B403" s="35"/>
      <c r="C403" s="36"/>
      <c r="D403" s="221" t="s">
        <v>207</v>
      </c>
      <c r="E403" s="36"/>
      <c r="F403" s="235" t="s">
        <v>1608</v>
      </c>
      <c r="G403" s="36"/>
      <c r="H403" s="36"/>
      <c r="I403" s="130"/>
      <c r="J403" s="36"/>
      <c r="K403" s="36"/>
      <c r="L403" s="37"/>
      <c r="M403" s="223"/>
      <c r="N403" s="67"/>
      <c r="O403" s="67"/>
      <c r="P403" s="67"/>
      <c r="Q403" s="67"/>
      <c r="R403" s="67"/>
      <c r="S403" s="67"/>
      <c r="T403" s="68"/>
      <c r="AT403" s="17" t="s">
        <v>207</v>
      </c>
      <c r="AU403" s="17" t="s">
        <v>85</v>
      </c>
    </row>
    <row r="404" spans="2:65" s="1" customFormat="1" ht="24" customHeight="1">
      <c r="B404" s="35"/>
      <c r="C404" s="209" t="s">
        <v>674</v>
      </c>
      <c r="D404" s="209" t="s">
        <v>172</v>
      </c>
      <c r="E404" s="210" t="s">
        <v>1609</v>
      </c>
      <c r="F404" s="211" t="s">
        <v>1610</v>
      </c>
      <c r="G404" s="212" t="s">
        <v>355</v>
      </c>
      <c r="H404" s="213">
        <v>2</v>
      </c>
      <c r="I404" s="214"/>
      <c r="J404" s="215">
        <f>ROUND(I404*H404,2)</f>
        <v>0</v>
      </c>
      <c r="K404" s="211" t="s">
        <v>1</v>
      </c>
      <c r="L404" s="37"/>
      <c r="M404" s="216" t="s">
        <v>1</v>
      </c>
      <c r="N404" s="217" t="s">
        <v>40</v>
      </c>
      <c r="O404" s="67"/>
      <c r="P404" s="218">
        <f>O404*H404</f>
        <v>0</v>
      </c>
      <c r="Q404" s="218">
        <v>0</v>
      </c>
      <c r="R404" s="218">
        <f>Q404*H404</f>
        <v>0</v>
      </c>
      <c r="S404" s="218">
        <v>0</v>
      </c>
      <c r="T404" s="219">
        <f>S404*H404</f>
        <v>0</v>
      </c>
      <c r="AR404" s="220" t="s">
        <v>189</v>
      </c>
      <c r="AT404" s="220" t="s">
        <v>172</v>
      </c>
      <c r="AU404" s="220" t="s">
        <v>85</v>
      </c>
      <c r="AY404" s="17" t="s">
        <v>171</v>
      </c>
      <c r="BE404" s="116">
        <f>IF(N404="základní",J404,0)</f>
        <v>0</v>
      </c>
      <c r="BF404" s="116">
        <f>IF(N404="snížená",J404,0)</f>
        <v>0</v>
      </c>
      <c r="BG404" s="116">
        <f>IF(N404="zákl. přenesená",J404,0)</f>
        <v>0</v>
      </c>
      <c r="BH404" s="116">
        <f>IF(N404="sníž. přenesená",J404,0)</f>
        <v>0</v>
      </c>
      <c r="BI404" s="116">
        <f>IF(N404="nulová",J404,0)</f>
        <v>0</v>
      </c>
      <c r="BJ404" s="17" t="s">
        <v>83</v>
      </c>
      <c r="BK404" s="116">
        <f>ROUND(I404*H404,2)</f>
        <v>0</v>
      </c>
      <c r="BL404" s="17" t="s">
        <v>189</v>
      </c>
      <c r="BM404" s="220" t="s">
        <v>1334</v>
      </c>
    </row>
    <row r="405" spans="2:47" s="1" customFormat="1" ht="19.5">
      <c r="B405" s="35"/>
      <c r="C405" s="36"/>
      <c r="D405" s="221" t="s">
        <v>207</v>
      </c>
      <c r="E405" s="36"/>
      <c r="F405" s="235" t="s">
        <v>1610</v>
      </c>
      <c r="G405" s="36"/>
      <c r="H405" s="36"/>
      <c r="I405" s="130"/>
      <c r="J405" s="36"/>
      <c r="K405" s="36"/>
      <c r="L405" s="37"/>
      <c r="M405" s="223"/>
      <c r="N405" s="67"/>
      <c r="O405" s="67"/>
      <c r="P405" s="67"/>
      <c r="Q405" s="67"/>
      <c r="R405" s="67"/>
      <c r="S405" s="67"/>
      <c r="T405" s="68"/>
      <c r="AT405" s="17" t="s">
        <v>207</v>
      </c>
      <c r="AU405" s="17" t="s">
        <v>85</v>
      </c>
    </row>
    <row r="406" spans="2:65" s="1" customFormat="1" ht="16.5" customHeight="1">
      <c r="B406" s="35"/>
      <c r="C406" s="209" t="s">
        <v>681</v>
      </c>
      <c r="D406" s="209" t="s">
        <v>172</v>
      </c>
      <c r="E406" s="210" t="s">
        <v>1611</v>
      </c>
      <c r="F406" s="211" t="s">
        <v>1612</v>
      </c>
      <c r="G406" s="212" t="s">
        <v>290</v>
      </c>
      <c r="H406" s="213">
        <v>50</v>
      </c>
      <c r="I406" s="214"/>
      <c r="J406" s="215">
        <f>ROUND(I406*H406,2)</f>
        <v>0</v>
      </c>
      <c r="K406" s="211" t="s">
        <v>256</v>
      </c>
      <c r="L406" s="37"/>
      <c r="M406" s="216" t="s">
        <v>1</v>
      </c>
      <c r="N406" s="217" t="s">
        <v>40</v>
      </c>
      <c r="O406" s="67"/>
      <c r="P406" s="218">
        <f>O406*H406</f>
        <v>0</v>
      </c>
      <c r="Q406" s="218">
        <v>9E-05</v>
      </c>
      <c r="R406" s="218">
        <f>Q406*H406</f>
        <v>0.0045000000000000005</v>
      </c>
      <c r="S406" s="218">
        <v>0</v>
      </c>
      <c r="T406" s="219">
        <f>S406*H406</f>
        <v>0</v>
      </c>
      <c r="AR406" s="220" t="s">
        <v>189</v>
      </c>
      <c r="AT406" s="220" t="s">
        <v>172</v>
      </c>
      <c r="AU406" s="220" t="s">
        <v>85</v>
      </c>
      <c r="AY406" s="17" t="s">
        <v>171</v>
      </c>
      <c r="BE406" s="116">
        <f>IF(N406="základní",J406,0)</f>
        <v>0</v>
      </c>
      <c r="BF406" s="116">
        <f>IF(N406="snížená",J406,0)</f>
        <v>0</v>
      </c>
      <c r="BG406" s="116">
        <f>IF(N406="zákl. přenesená",J406,0)</f>
        <v>0</v>
      </c>
      <c r="BH406" s="116">
        <f>IF(N406="sníž. přenesená",J406,0)</f>
        <v>0</v>
      </c>
      <c r="BI406" s="116">
        <f>IF(N406="nulová",J406,0)</f>
        <v>0</v>
      </c>
      <c r="BJ406" s="17" t="s">
        <v>83</v>
      </c>
      <c r="BK406" s="116">
        <f>ROUND(I406*H406,2)</f>
        <v>0</v>
      </c>
      <c r="BL406" s="17" t="s">
        <v>189</v>
      </c>
      <c r="BM406" s="220" t="s">
        <v>1337</v>
      </c>
    </row>
    <row r="407" spans="2:47" s="1" customFormat="1" ht="11.25">
      <c r="B407" s="35"/>
      <c r="C407" s="36"/>
      <c r="D407" s="221" t="s">
        <v>207</v>
      </c>
      <c r="E407" s="36"/>
      <c r="F407" s="235" t="s">
        <v>1613</v>
      </c>
      <c r="G407" s="36"/>
      <c r="H407" s="36"/>
      <c r="I407" s="130"/>
      <c r="J407" s="36"/>
      <c r="K407" s="36"/>
      <c r="L407" s="37"/>
      <c r="M407" s="223"/>
      <c r="N407" s="67"/>
      <c r="O407" s="67"/>
      <c r="P407" s="67"/>
      <c r="Q407" s="67"/>
      <c r="R407" s="67"/>
      <c r="S407" s="67"/>
      <c r="T407" s="68"/>
      <c r="AT407" s="17" t="s">
        <v>207</v>
      </c>
      <c r="AU407" s="17" t="s">
        <v>85</v>
      </c>
    </row>
    <row r="408" spans="2:65" s="1" customFormat="1" ht="16.5" customHeight="1">
      <c r="B408" s="35"/>
      <c r="C408" s="209" t="s">
        <v>685</v>
      </c>
      <c r="D408" s="209" t="s">
        <v>172</v>
      </c>
      <c r="E408" s="210" t="s">
        <v>1614</v>
      </c>
      <c r="F408" s="211" t="s">
        <v>1615</v>
      </c>
      <c r="G408" s="212" t="s">
        <v>355</v>
      </c>
      <c r="H408" s="213">
        <v>2</v>
      </c>
      <c r="I408" s="214"/>
      <c r="J408" s="215">
        <f>ROUND(I408*H408,2)</f>
        <v>0</v>
      </c>
      <c r="K408" s="211" t="s">
        <v>256</v>
      </c>
      <c r="L408" s="37"/>
      <c r="M408" s="216" t="s">
        <v>1</v>
      </c>
      <c r="N408" s="217" t="s">
        <v>40</v>
      </c>
      <c r="O408" s="67"/>
      <c r="P408" s="218">
        <f>O408*H408</f>
        <v>0</v>
      </c>
      <c r="Q408" s="218">
        <v>0.00119</v>
      </c>
      <c r="R408" s="218">
        <f>Q408*H408</f>
        <v>0.00238</v>
      </c>
      <c r="S408" s="218">
        <v>0</v>
      </c>
      <c r="T408" s="219">
        <f>S408*H408</f>
        <v>0</v>
      </c>
      <c r="AR408" s="220" t="s">
        <v>189</v>
      </c>
      <c r="AT408" s="220" t="s">
        <v>172</v>
      </c>
      <c r="AU408" s="220" t="s">
        <v>85</v>
      </c>
      <c r="AY408" s="17" t="s">
        <v>171</v>
      </c>
      <c r="BE408" s="116">
        <f>IF(N408="základní",J408,0)</f>
        <v>0</v>
      </c>
      <c r="BF408" s="116">
        <f>IF(N408="snížená",J408,0)</f>
        <v>0</v>
      </c>
      <c r="BG408" s="116">
        <f>IF(N408="zákl. přenesená",J408,0)</f>
        <v>0</v>
      </c>
      <c r="BH408" s="116">
        <f>IF(N408="sníž. přenesená",J408,0)</f>
        <v>0</v>
      </c>
      <c r="BI408" s="116">
        <f>IF(N408="nulová",J408,0)</f>
        <v>0</v>
      </c>
      <c r="BJ408" s="17" t="s">
        <v>83</v>
      </c>
      <c r="BK408" s="116">
        <f>ROUND(I408*H408,2)</f>
        <v>0</v>
      </c>
      <c r="BL408" s="17" t="s">
        <v>189</v>
      </c>
      <c r="BM408" s="220" t="s">
        <v>1359</v>
      </c>
    </row>
    <row r="409" spans="2:47" s="1" customFormat="1" ht="19.5">
      <c r="B409" s="35"/>
      <c r="C409" s="36"/>
      <c r="D409" s="221" t="s">
        <v>207</v>
      </c>
      <c r="E409" s="36"/>
      <c r="F409" s="235" t="s">
        <v>1616</v>
      </c>
      <c r="G409" s="36"/>
      <c r="H409" s="36"/>
      <c r="I409" s="130"/>
      <c r="J409" s="36"/>
      <c r="K409" s="36"/>
      <c r="L409" s="37"/>
      <c r="M409" s="223"/>
      <c r="N409" s="67"/>
      <c r="O409" s="67"/>
      <c r="P409" s="67"/>
      <c r="Q409" s="67"/>
      <c r="R409" s="67"/>
      <c r="S409" s="67"/>
      <c r="T409" s="68"/>
      <c r="AT409" s="17" t="s">
        <v>207</v>
      </c>
      <c r="AU409" s="17" t="s">
        <v>85</v>
      </c>
    </row>
    <row r="410" spans="2:51" s="14" customFormat="1" ht="11.25">
      <c r="B410" s="275"/>
      <c r="C410" s="276"/>
      <c r="D410" s="221" t="s">
        <v>197</v>
      </c>
      <c r="E410" s="277" t="s">
        <v>1</v>
      </c>
      <c r="F410" s="278" t="s">
        <v>1482</v>
      </c>
      <c r="G410" s="276"/>
      <c r="H410" s="277" t="s">
        <v>1</v>
      </c>
      <c r="I410" s="279"/>
      <c r="J410" s="276"/>
      <c r="K410" s="276"/>
      <c r="L410" s="280"/>
      <c r="M410" s="281"/>
      <c r="N410" s="282"/>
      <c r="O410" s="282"/>
      <c r="P410" s="282"/>
      <c r="Q410" s="282"/>
      <c r="R410" s="282"/>
      <c r="S410" s="282"/>
      <c r="T410" s="283"/>
      <c r="AT410" s="284" t="s">
        <v>197</v>
      </c>
      <c r="AU410" s="284" t="s">
        <v>85</v>
      </c>
      <c r="AV410" s="14" t="s">
        <v>83</v>
      </c>
      <c r="AW410" s="14" t="s">
        <v>30</v>
      </c>
      <c r="AX410" s="14" t="s">
        <v>75</v>
      </c>
      <c r="AY410" s="284" t="s">
        <v>171</v>
      </c>
    </row>
    <row r="411" spans="2:51" s="14" customFormat="1" ht="11.25">
      <c r="B411" s="275"/>
      <c r="C411" s="276"/>
      <c r="D411" s="221" t="s">
        <v>197</v>
      </c>
      <c r="E411" s="277" t="s">
        <v>1</v>
      </c>
      <c r="F411" s="278" t="s">
        <v>1617</v>
      </c>
      <c r="G411" s="276"/>
      <c r="H411" s="277" t="s">
        <v>1</v>
      </c>
      <c r="I411" s="279"/>
      <c r="J411" s="276"/>
      <c r="K411" s="276"/>
      <c r="L411" s="280"/>
      <c r="M411" s="281"/>
      <c r="N411" s="282"/>
      <c r="O411" s="282"/>
      <c r="P411" s="282"/>
      <c r="Q411" s="282"/>
      <c r="R411" s="282"/>
      <c r="S411" s="282"/>
      <c r="T411" s="283"/>
      <c r="AT411" s="284" t="s">
        <v>197</v>
      </c>
      <c r="AU411" s="284" t="s">
        <v>85</v>
      </c>
      <c r="AV411" s="14" t="s">
        <v>83</v>
      </c>
      <c r="AW411" s="14" t="s">
        <v>30</v>
      </c>
      <c r="AX411" s="14" t="s">
        <v>75</v>
      </c>
      <c r="AY411" s="284" t="s">
        <v>171</v>
      </c>
    </row>
    <row r="412" spans="2:51" s="11" customFormat="1" ht="11.25">
      <c r="B412" s="224"/>
      <c r="C412" s="225"/>
      <c r="D412" s="221" t="s">
        <v>197</v>
      </c>
      <c r="E412" s="226" t="s">
        <v>1</v>
      </c>
      <c r="F412" s="227" t="s">
        <v>85</v>
      </c>
      <c r="G412" s="225"/>
      <c r="H412" s="228">
        <v>2</v>
      </c>
      <c r="I412" s="229"/>
      <c r="J412" s="225"/>
      <c r="K412" s="225"/>
      <c r="L412" s="230"/>
      <c r="M412" s="231"/>
      <c r="N412" s="232"/>
      <c r="O412" s="232"/>
      <c r="P412" s="232"/>
      <c r="Q412" s="232"/>
      <c r="R412" s="232"/>
      <c r="S412" s="232"/>
      <c r="T412" s="233"/>
      <c r="AT412" s="234" t="s">
        <v>197</v>
      </c>
      <c r="AU412" s="234" t="s">
        <v>85</v>
      </c>
      <c r="AV412" s="11" t="s">
        <v>85</v>
      </c>
      <c r="AW412" s="11" t="s">
        <v>30</v>
      </c>
      <c r="AX412" s="11" t="s">
        <v>75</v>
      </c>
      <c r="AY412" s="234" t="s">
        <v>171</v>
      </c>
    </row>
    <row r="413" spans="2:51" s="13" customFormat="1" ht="11.25">
      <c r="B413" s="248"/>
      <c r="C413" s="249"/>
      <c r="D413" s="221" t="s">
        <v>197</v>
      </c>
      <c r="E413" s="250" t="s">
        <v>1</v>
      </c>
      <c r="F413" s="251" t="s">
        <v>267</v>
      </c>
      <c r="G413" s="249"/>
      <c r="H413" s="252">
        <v>2</v>
      </c>
      <c r="I413" s="253"/>
      <c r="J413" s="249"/>
      <c r="K413" s="249"/>
      <c r="L413" s="254"/>
      <c r="M413" s="255"/>
      <c r="N413" s="256"/>
      <c r="O413" s="256"/>
      <c r="P413" s="256"/>
      <c r="Q413" s="256"/>
      <c r="R413" s="256"/>
      <c r="S413" s="256"/>
      <c r="T413" s="257"/>
      <c r="AT413" s="258" t="s">
        <v>197</v>
      </c>
      <c r="AU413" s="258" t="s">
        <v>85</v>
      </c>
      <c r="AV413" s="13" t="s">
        <v>189</v>
      </c>
      <c r="AW413" s="13" t="s">
        <v>30</v>
      </c>
      <c r="AX413" s="13" t="s">
        <v>83</v>
      </c>
      <c r="AY413" s="258" t="s">
        <v>171</v>
      </c>
    </row>
    <row r="414" spans="2:63" s="10" customFormat="1" ht="22.9" customHeight="1">
      <c r="B414" s="195"/>
      <c r="C414" s="196"/>
      <c r="D414" s="197" t="s">
        <v>74</v>
      </c>
      <c r="E414" s="246" t="s">
        <v>672</v>
      </c>
      <c r="F414" s="246" t="s">
        <v>673</v>
      </c>
      <c r="G414" s="196"/>
      <c r="H414" s="196"/>
      <c r="I414" s="199"/>
      <c r="J414" s="247">
        <f>BK414</f>
        <v>0</v>
      </c>
      <c r="K414" s="196"/>
      <c r="L414" s="201"/>
      <c r="M414" s="202"/>
      <c r="N414" s="203"/>
      <c r="O414" s="203"/>
      <c r="P414" s="204">
        <f>SUM(P415:P417)</f>
        <v>0</v>
      </c>
      <c r="Q414" s="203"/>
      <c r="R414" s="204">
        <f>SUM(R415:R417)</f>
        <v>0</v>
      </c>
      <c r="S414" s="203"/>
      <c r="T414" s="205">
        <f>SUM(T415:T417)</f>
        <v>0</v>
      </c>
      <c r="AR414" s="206" t="s">
        <v>83</v>
      </c>
      <c r="AT414" s="207" t="s">
        <v>74</v>
      </c>
      <c r="AU414" s="207" t="s">
        <v>83</v>
      </c>
      <c r="AY414" s="206" t="s">
        <v>171</v>
      </c>
      <c r="BK414" s="208">
        <f>SUM(BK415:BK417)</f>
        <v>0</v>
      </c>
    </row>
    <row r="415" spans="2:65" s="1" customFormat="1" ht="24" customHeight="1">
      <c r="B415" s="35"/>
      <c r="C415" s="209" t="s">
        <v>1113</v>
      </c>
      <c r="D415" s="209" t="s">
        <v>172</v>
      </c>
      <c r="E415" s="210" t="s">
        <v>1245</v>
      </c>
      <c r="F415" s="211" t="s">
        <v>1246</v>
      </c>
      <c r="G415" s="212" t="s">
        <v>333</v>
      </c>
      <c r="H415" s="213">
        <v>15.404</v>
      </c>
      <c r="I415" s="214"/>
      <c r="J415" s="215">
        <f>ROUND(I415*H415,2)</f>
        <v>0</v>
      </c>
      <c r="K415" s="211" t="s">
        <v>256</v>
      </c>
      <c r="L415" s="37"/>
      <c r="M415" s="216" t="s">
        <v>1</v>
      </c>
      <c r="N415" s="217" t="s">
        <v>40</v>
      </c>
      <c r="O415" s="67"/>
      <c r="P415" s="218">
        <f>O415*H415</f>
        <v>0</v>
      </c>
      <c r="Q415" s="218">
        <v>0</v>
      </c>
      <c r="R415" s="218">
        <f>Q415*H415</f>
        <v>0</v>
      </c>
      <c r="S415" s="218">
        <v>0</v>
      </c>
      <c r="T415" s="219">
        <f>S415*H415</f>
        <v>0</v>
      </c>
      <c r="AR415" s="220" t="s">
        <v>189</v>
      </c>
      <c r="AT415" s="220" t="s">
        <v>172</v>
      </c>
      <c r="AU415" s="220" t="s">
        <v>85</v>
      </c>
      <c r="AY415" s="17" t="s">
        <v>171</v>
      </c>
      <c r="BE415" s="116">
        <f>IF(N415="základní",J415,0)</f>
        <v>0</v>
      </c>
      <c r="BF415" s="116">
        <f>IF(N415="snížená",J415,0)</f>
        <v>0</v>
      </c>
      <c r="BG415" s="116">
        <f>IF(N415="zákl. přenesená",J415,0)</f>
        <v>0</v>
      </c>
      <c r="BH415" s="116">
        <f>IF(N415="sníž. přenesená",J415,0)</f>
        <v>0</v>
      </c>
      <c r="BI415" s="116">
        <f>IF(N415="nulová",J415,0)</f>
        <v>0</v>
      </c>
      <c r="BJ415" s="17" t="s">
        <v>83</v>
      </c>
      <c r="BK415" s="116">
        <f>ROUND(I415*H415,2)</f>
        <v>0</v>
      </c>
      <c r="BL415" s="17" t="s">
        <v>189</v>
      </c>
      <c r="BM415" s="220" t="s">
        <v>1362</v>
      </c>
    </row>
    <row r="416" spans="2:47" s="1" customFormat="1" ht="29.25">
      <c r="B416" s="35"/>
      <c r="C416" s="36"/>
      <c r="D416" s="221" t="s">
        <v>207</v>
      </c>
      <c r="E416" s="36"/>
      <c r="F416" s="235" t="s">
        <v>1248</v>
      </c>
      <c r="G416" s="36"/>
      <c r="H416" s="36"/>
      <c r="I416" s="130"/>
      <c r="J416" s="36"/>
      <c r="K416" s="36"/>
      <c r="L416" s="37"/>
      <c r="M416" s="223"/>
      <c r="N416" s="67"/>
      <c r="O416" s="67"/>
      <c r="P416" s="67"/>
      <c r="Q416" s="67"/>
      <c r="R416" s="67"/>
      <c r="S416" s="67"/>
      <c r="T416" s="68"/>
      <c r="AT416" s="17" t="s">
        <v>207</v>
      </c>
      <c r="AU416" s="17" t="s">
        <v>85</v>
      </c>
    </row>
    <row r="417" spans="2:51" s="11" customFormat="1" ht="11.25">
      <c r="B417" s="224"/>
      <c r="C417" s="225"/>
      <c r="D417" s="221" t="s">
        <v>197</v>
      </c>
      <c r="E417" s="226" t="s">
        <v>1</v>
      </c>
      <c r="F417" s="227" t="s">
        <v>1618</v>
      </c>
      <c r="G417" s="225"/>
      <c r="H417" s="228">
        <v>15.404</v>
      </c>
      <c r="I417" s="229"/>
      <c r="J417" s="225"/>
      <c r="K417" s="225"/>
      <c r="L417" s="230"/>
      <c r="M417" s="231"/>
      <c r="N417" s="232"/>
      <c r="O417" s="232"/>
      <c r="P417" s="232"/>
      <c r="Q417" s="232"/>
      <c r="R417" s="232"/>
      <c r="S417" s="232"/>
      <c r="T417" s="233"/>
      <c r="AT417" s="234" t="s">
        <v>197</v>
      </c>
      <c r="AU417" s="234" t="s">
        <v>85</v>
      </c>
      <c r="AV417" s="11" t="s">
        <v>85</v>
      </c>
      <c r="AW417" s="11" t="s">
        <v>30</v>
      </c>
      <c r="AX417" s="11" t="s">
        <v>83</v>
      </c>
      <c r="AY417" s="234" t="s">
        <v>171</v>
      </c>
    </row>
    <row r="418" spans="2:63" s="10" customFormat="1" ht="25.9" customHeight="1">
      <c r="B418" s="195"/>
      <c r="C418" s="196"/>
      <c r="D418" s="197" t="s">
        <v>74</v>
      </c>
      <c r="E418" s="198" t="s">
        <v>548</v>
      </c>
      <c r="F418" s="198" t="s">
        <v>1253</v>
      </c>
      <c r="G418" s="196"/>
      <c r="H418" s="196"/>
      <c r="I418" s="199"/>
      <c r="J418" s="200">
        <f>BK418</f>
        <v>0</v>
      </c>
      <c r="K418" s="196"/>
      <c r="L418" s="201"/>
      <c r="M418" s="202"/>
      <c r="N418" s="203"/>
      <c r="O418" s="203"/>
      <c r="P418" s="204">
        <f>P419+P592</f>
        <v>0</v>
      </c>
      <c r="Q418" s="203"/>
      <c r="R418" s="204">
        <f>R419+R592</f>
        <v>0.102508</v>
      </c>
      <c r="S418" s="203"/>
      <c r="T418" s="205">
        <f>T419+T592</f>
        <v>0</v>
      </c>
      <c r="AR418" s="206" t="s">
        <v>184</v>
      </c>
      <c r="AT418" s="207" t="s">
        <v>74</v>
      </c>
      <c r="AU418" s="207" t="s">
        <v>75</v>
      </c>
      <c r="AY418" s="206" t="s">
        <v>171</v>
      </c>
      <c r="BK418" s="208">
        <f>BK419+BK592</f>
        <v>0</v>
      </c>
    </row>
    <row r="419" spans="2:63" s="10" customFormat="1" ht="22.9" customHeight="1">
      <c r="B419" s="195"/>
      <c r="C419" s="196"/>
      <c r="D419" s="197" t="s">
        <v>74</v>
      </c>
      <c r="E419" s="246" t="s">
        <v>1619</v>
      </c>
      <c r="F419" s="246" t="s">
        <v>1620</v>
      </c>
      <c r="G419" s="196"/>
      <c r="H419" s="196"/>
      <c r="I419" s="199"/>
      <c r="J419" s="247">
        <f>BK419</f>
        <v>0</v>
      </c>
      <c r="K419" s="196"/>
      <c r="L419" s="201"/>
      <c r="M419" s="202"/>
      <c r="N419" s="203"/>
      <c r="O419" s="203"/>
      <c r="P419" s="204">
        <f>SUM(P420:P591)</f>
        <v>0</v>
      </c>
      <c r="Q419" s="203"/>
      <c r="R419" s="204">
        <f>SUM(R420:R591)</f>
        <v>0.102508</v>
      </c>
      <c r="S419" s="203"/>
      <c r="T419" s="205">
        <f>SUM(T420:T591)</f>
        <v>0</v>
      </c>
      <c r="AR419" s="206" t="s">
        <v>184</v>
      </c>
      <c r="AT419" s="207" t="s">
        <v>74</v>
      </c>
      <c r="AU419" s="207" t="s">
        <v>83</v>
      </c>
      <c r="AY419" s="206" t="s">
        <v>171</v>
      </c>
      <c r="BK419" s="208">
        <f>SUM(BK420:BK591)</f>
        <v>0</v>
      </c>
    </row>
    <row r="420" spans="2:65" s="1" customFormat="1" ht="24" customHeight="1">
      <c r="B420" s="35"/>
      <c r="C420" s="209" t="s">
        <v>1119</v>
      </c>
      <c r="D420" s="209" t="s">
        <v>172</v>
      </c>
      <c r="E420" s="210" t="s">
        <v>1621</v>
      </c>
      <c r="F420" s="211" t="s">
        <v>1622</v>
      </c>
      <c r="G420" s="212" t="s">
        <v>355</v>
      </c>
      <c r="H420" s="213">
        <v>1</v>
      </c>
      <c r="I420" s="214"/>
      <c r="J420" s="215">
        <f>ROUND(I420*H420,2)</f>
        <v>0</v>
      </c>
      <c r="K420" s="211" t="s">
        <v>256</v>
      </c>
      <c r="L420" s="37"/>
      <c r="M420" s="216" t="s">
        <v>1</v>
      </c>
      <c r="N420" s="217" t="s">
        <v>40</v>
      </c>
      <c r="O420" s="67"/>
      <c r="P420" s="218">
        <f>O420*H420</f>
        <v>0</v>
      </c>
      <c r="Q420" s="218">
        <v>0.00012</v>
      </c>
      <c r="R420" s="218">
        <f>Q420*H420</f>
        <v>0.00012</v>
      </c>
      <c r="S420" s="218">
        <v>0</v>
      </c>
      <c r="T420" s="219">
        <f>S420*H420</f>
        <v>0</v>
      </c>
      <c r="AR420" s="220" t="s">
        <v>1334</v>
      </c>
      <c r="AT420" s="220" t="s">
        <v>172</v>
      </c>
      <c r="AU420" s="220" t="s">
        <v>85</v>
      </c>
      <c r="AY420" s="17" t="s">
        <v>171</v>
      </c>
      <c r="BE420" s="116">
        <f>IF(N420="základní",J420,0)</f>
        <v>0</v>
      </c>
      <c r="BF420" s="116">
        <f>IF(N420="snížená",J420,0)</f>
        <v>0</v>
      </c>
      <c r="BG420" s="116">
        <f>IF(N420="zákl. přenesená",J420,0)</f>
        <v>0</v>
      </c>
      <c r="BH420" s="116">
        <f>IF(N420="sníž. přenesená",J420,0)</f>
        <v>0</v>
      </c>
      <c r="BI420" s="116">
        <f>IF(N420="nulová",J420,0)</f>
        <v>0</v>
      </c>
      <c r="BJ420" s="17" t="s">
        <v>83</v>
      </c>
      <c r="BK420" s="116">
        <f>ROUND(I420*H420,2)</f>
        <v>0</v>
      </c>
      <c r="BL420" s="17" t="s">
        <v>1334</v>
      </c>
      <c r="BM420" s="220" t="s">
        <v>1365</v>
      </c>
    </row>
    <row r="421" spans="2:47" s="1" customFormat="1" ht="19.5">
      <c r="B421" s="35"/>
      <c r="C421" s="36"/>
      <c r="D421" s="221" t="s">
        <v>207</v>
      </c>
      <c r="E421" s="36"/>
      <c r="F421" s="235" t="s">
        <v>1623</v>
      </c>
      <c r="G421" s="36"/>
      <c r="H421" s="36"/>
      <c r="I421" s="130"/>
      <c r="J421" s="36"/>
      <c r="K421" s="36"/>
      <c r="L421" s="37"/>
      <c r="M421" s="223"/>
      <c r="N421" s="67"/>
      <c r="O421" s="67"/>
      <c r="P421" s="67"/>
      <c r="Q421" s="67"/>
      <c r="R421" s="67"/>
      <c r="S421" s="67"/>
      <c r="T421" s="68"/>
      <c r="AT421" s="17" t="s">
        <v>207</v>
      </c>
      <c r="AU421" s="17" t="s">
        <v>85</v>
      </c>
    </row>
    <row r="422" spans="2:65" s="1" customFormat="1" ht="16.5" customHeight="1">
      <c r="B422" s="35"/>
      <c r="C422" s="265" t="s">
        <v>1124</v>
      </c>
      <c r="D422" s="265" t="s">
        <v>548</v>
      </c>
      <c r="E422" s="266" t="s">
        <v>1624</v>
      </c>
      <c r="F422" s="267" t="s">
        <v>1625</v>
      </c>
      <c r="G422" s="268" t="s">
        <v>355</v>
      </c>
      <c r="H422" s="269">
        <v>1</v>
      </c>
      <c r="I422" s="270"/>
      <c r="J422" s="271">
        <f>ROUND(I422*H422,2)</f>
        <v>0</v>
      </c>
      <c r="K422" s="267" t="s">
        <v>256</v>
      </c>
      <c r="L422" s="272"/>
      <c r="M422" s="273" t="s">
        <v>1</v>
      </c>
      <c r="N422" s="274" t="s">
        <v>40</v>
      </c>
      <c r="O422" s="67"/>
      <c r="P422" s="218">
        <f>O422*H422</f>
        <v>0</v>
      </c>
      <c r="Q422" s="218">
        <v>0.00022</v>
      </c>
      <c r="R422" s="218">
        <f>Q422*H422</f>
        <v>0.00022</v>
      </c>
      <c r="S422" s="218">
        <v>0</v>
      </c>
      <c r="T422" s="219">
        <f>S422*H422</f>
        <v>0</v>
      </c>
      <c r="AR422" s="220" t="s">
        <v>1626</v>
      </c>
      <c r="AT422" s="220" t="s">
        <v>548</v>
      </c>
      <c r="AU422" s="220" t="s">
        <v>85</v>
      </c>
      <c r="AY422" s="17" t="s">
        <v>171</v>
      </c>
      <c r="BE422" s="116">
        <f>IF(N422="základní",J422,0)</f>
        <v>0</v>
      </c>
      <c r="BF422" s="116">
        <f>IF(N422="snížená",J422,0)</f>
        <v>0</v>
      </c>
      <c r="BG422" s="116">
        <f>IF(N422="zákl. přenesená",J422,0)</f>
        <v>0</v>
      </c>
      <c r="BH422" s="116">
        <f>IF(N422="sníž. přenesená",J422,0)</f>
        <v>0</v>
      </c>
      <c r="BI422" s="116">
        <f>IF(N422="nulová",J422,0)</f>
        <v>0</v>
      </c>
      <c r="BJ422" s="17" t="s">
        <v>83</v>
      </c>
      <c r="BK422" s="116">
        <f>ROUND(I422*H422,2)</f>
        <v>0</v>
      </c>
      <c r="BL422" s="17" t="s">
        <v>1334</v>
      </c>
      <c r="BM422" s="220" t="s">
        <v>1369</v>
      </c>
    </row>
    <row r="423" spans="2:47" s="1" customFormat="1" ht="11.25">
      <c r="B423" s="35"/>
      <c r="C423" s="36"/>
      <c r="D423" s="221" t="s">
        <v>207</v>
      </c>
      <c r="E423" s="36"/>
      <c r="F423" s="235" t="s">
        <v>1625</v>
      </c>
      <c r="G423" s="36"/>
      <c r="H423" s="36"/>
      <c r="I423" s="130"/>
      <c r="J423" s="36"/>
      <c r="K423" s="36"/>
      <c r="L423" s="37"/>
      <c r="M423" s="223"/>
      <c r="N423" s="67"/>
      <c r="O423" s="67"/>
      <c r="P423" s="67"/>
      <c r="Q423" s="67"/>
      <c r="R423" s="67"/>
      <c r="S423" s="67"/>
      <c r="T423" s="68"/>
      <c r="AT423" s="17" t="s">
        <v>207</v>
      </c>
      <c r="AU423" s="17" t="s">
        <v>85</v>
      </c>
    </row>
    <row r="424" spans="2:65" s="1" customFormat="1" ht="24" customHeight="1">
      <c r="B424" s="35"/>
      <c r="C424" s="209" t="s">
        <v>1131</v>
      </c>
      <c r="D424" s="209" t="s">
        <v>172</v>
      </c>
      <c r="E424" s="210" t="s">
        <v>1627</v>
      </c>
      <c r="F424" s="211" t="s">
        <v>1628</v>
      </c>
      <c r="G424" s="212" t="s">
        <v>355</v>
      </c>
      <c r="H424" s="213">
        <v>4</v>
      </c>
      <c r="I424" s="214"/>
      <c r="J424" s="215">
        <f>ROUND(I424*H424,2)</f>
        <v>0</v>
      </c>
      <c r="K424" s="211" t="s">
        <v>256</v>
      </c>
      <c r="L424" s="37"/>
      <c r="M424" s="216" t="s">
        <v>1</v>
      </c>
      <c r="N424" s="217" t="s">
        <v>40</v>
      </c>
      <c r="O424" s="67"/>
      <c r="P424" s="218">
        <f>O424*H424</f>
        <v>0</v>
      </c>
      <c r="Q424" s="218">
        <v>0.00086</v>
      </c>
      <c r="R424" s="218">
        <f>Q424*H424</f>
        <v>0.00344</v>
      </c>
      <c r="S424" s="218">
        <v>0</v>
      </c>
      <c r="T424" s="219">
        <f>S424*H424</f>
        <v>0</v>
      </c>
      <c r="AR424" s="220" t="s">
        <v>1334</v>
      </c>
      <c r="AT424" s="220" t="s">
        <v>172</v>
      </c>
      <c r="AU424" s="220" t="s">
        <v>85</v>
      </c>
      <c r="AY424" s="17" t="s">
        <v>171</v>
      </c>
      <c r="BE424" s="116">
        <f>IF(N424="základní",J424,0)</f>
        <v>0</v>
      </c>
      <c r="BF424" s="116">
        <f>IF(N424="snížená",J424,0)</f>
        <v>0</v>
      </c>
      <c r="BG424" s="116">
        <f>IF(N424="zákl. přenesená",J424,0)</f>
        <v>0</v>
      </c>
      <c r="BH424" s="116">
        <f>IF(N424="sníž. přenesená",J424,0)</f>
        <v>0</v>
      </c>
      <c r="BI424" s="116">
        <f>IF(N424="nulová",J424,0)</f>
        <v>0</v>
      </c>
      <c r="BJ424" s="17" t="s">
        <v>83</v>
      </c>
      <c r="BK424" s="116">
        <f>ROUND(I424*H424,2)</f>
        <v>0</v>
      </c>
      <c r="BL424" s="17" t="s">
        <v>1334</v>
      </c>
      <c r="BM424" s="220" t="s">
        <v>1372</v>
      </c>
    </row>
    <row r="425" spans="2:47" s="1" customFormat="1" ht="19.5">
      <c r="B425" s="35"/>
      <c r="C425" s="36"/>
      <c r="D425" s="221" t="s">
        <v>207</v>
      </c>
      <c r="E425" s="36"/>
      <c r="F425" s="235" t="s">
        <v>1629</v>
      </c>
      <c r="G425" s="36"/>
      <c r="H425" s="36"/>
      <c r="I425" s="130"/>
      <c r="J425" s="36"/>
      <c r="K425" s="36"/>
      <c r="L425" s="37"/>
      <c r="M425" s="223"/>
      <c r="N425" s="67"/>
      <c r="O425" s="67"/>
      <c r="P425" s="67"/>
      <c r="Q425" s="67"/>
      <c r="R425" s="67"/>
      <c r="S425" s="67"/>
      <c r="T425" s="68"/>
      <c r="AT425" s="17" t="s">
        <v>207</v>
      </c>
      <c r="AU425" s="17" t="s">
        <v>85</v>
      </c>
    </row>
    <row r="426" spans="2:65" s="1" customFormat="1" ht="16.5" customHeight="1">
      <c r="B426" s="35"/>
      <c r="C426" s="265" t="s">
        <v>1136</v>
      </c>
      <c r="D426" s="265" t="s">
        <v>548</v>
      </c>
      <c r="E426" s="266" t="s">
        <v>1630</v>
      </c>
      <c r="F426" s="267" t="s">
        <v>1631</v>
      </c>
      <c r="G426" s="268" t="s">
        <v>355</v>
      </c>
      <c r="H426" s="269">
        <v>4</v>
      </c>
      <c r="I426" s="270"/>
      <c r="J426" s="271">
        <f>ROUND(I426*H426,2)</f>
        <v>0</v>
      </c>
      <c r="K426" s="267" t="s">
        <v>256</v>
      </c>
      <c r="L426" s="272"/>
      <c r="M426" s="273" t="s">
        <v>1</v>
      </c>
      <c r="N426" s="274" t="s">
        <v>40</v>
      </c>
      <c r="O426" s="67"/>
      <c r="P426" s="218">
        <f>O426*H426</f>
        <v>0</v>
      </c>
      <c r="Q426" s="218">
        <v>0.00335</v>
      </c>
      <c r="R426" s="218">
        <f>Q426*H426</f>
        <v>0.0134</v>
      </c>
      <c r="S426" s="218">
        <v>0</v>
      </c>
      <c r="T426" s="219">
        <f>S426*H426</f>
        <v>0</v>
      </c>
      <c r="AR426" s="220" t="s">
        <v>1626</v>
      </c>
      <c r="AT426" s="220" t="s">
        <v>548</v>
      </c>
      <c r="AU426" s="220" t="s">
        <v>85</v>
      </c>
      <c r="AY426" s="17" t="s">
        <v>171</v>
      </c>
      <c r="BE426" s="116">
        <f>IF(N426="základní",J426,0)</f>
        <v>0</v>
      </c>
      <c r="BF426" s="116">
        <f>IF(N426="snížená",J426,0)</f>
        <v>0</v>
      </c>
      <c r="BG426" s="116">
        <f>IF(N426="zákl. přenesená",J426,0)</f>
        <v>0</v>
      </c>
      <c r="BH426" s="116">
        <f>IF(N426="sníž. přenesená",J426,0)</f>
        <v>0</v>
      </c>
      <c r="BI426" s="116">
        <f>IF(N426="nulová",J426,0)</f>
        <v>0</v>
      </c>
      <c r="BJ426" s="17" t="s">
        <v>83</v>
      </c>
      <c r="BK426" s="116">
        <f>ROUND(I426*H426,2)</f>
        <v>0</v>
      </c>
      <c r="BL426" s="17" t="s">
        <v>1334</v>
      </c>
      <c r="BM426" s="220" t="s">
        <v>1378</v>
      </c>
    </row>
    <row r="427" spans="2:47" s="1" customFormat="1" ht="11.25">
      <c r="B427" s="35"/>
      <c r="C427" s="36"/>
      <c r="D427" s="221" t="s">
        <v>207</v>
      </c>
      <c r="E427" s="36"/>
      <c r="F427" s="235" t="s">
        <v>1631</v>
      </c>
      <c r="G427" s="36"/>
      <c r="H427" s="36"/>
      <c r="I427" s="130"/>
      <c r="J427" s="36"/>
      <c r="K427" s="36"/>
      <c r="L427" s="37"/>
      <c r="M427" s="223"/>
      <c r="N427" s="67"/>
      <c r="O427" s="67"/>
      <c r="P427" s="67"/>
      <c r="Q427" s="67"/>
      <c r="R427" s="67"/>
      <c r="S427" s="67"/>
      <c r="T427" s="68"/>
      <c r="AT427" s="17" t="s">
        <v>207</v>
      </c>
      <c r="AU427" s="17" t="s">
        <v>85</v>
      </c>
    </row>
    <row r="428" spans="2:65" s="1" customFormat="1" ht="16.5" customHeight="1">
      <c r="B428" s="35"/>
      <c r="C428" s="209" t="s">
        <v>1141</v>
      </c>
      <c r="D428" s="209" t="s">
        <v>172</v>
      </c>
      <c r="E428" s="210" t="s">
        <v>1632</v>
      </c>
      <c r="F428" s="211" t="s">
        <v>1633</v>
      </c>
      <c r="G428" s="212" t="s">
        <v>355</v>
      </c>
      <c r="H428" s="213">
        <v>1</v>
      </c>
      <c r="I428" s="214"/>
      <c r="J428" s="215">
        <f>ROUND(I428*H428,2)</f>
        <v>0</v>
      </c>
      <c r="K428" s="211" t="s">
        <v>256</v>
      </c>
      <c r="L428" s="37"/>
      <c r="M428" s="216" t="s">
        <v>1</v>
      </c>
      <c r="N428" s="217" t="s">
        <v>40</v>
      </c>
      <c r="O428" s="67"/>
      <c r="P428" s="218">
        <f>O428*H428</f>
        <v>0</v>
      </c>
      <c r="Q428" s="218">
        <v>3E-05</v>
      </c>
      <c r="R428" s="218">
        <f>Q428*H428</f>
        <v>3E-05</v>
      </c>
      <c r="S428" s="218">
        <v>0</v>
      </c>
      <c r="T428" s="219">
        <f>S428*H428</f>
        <v>0</v>
      </c>
      <c r="AR428" s="220" t="s">
        <v>1334</v>
      </c>
      <c r="AT428" s="220" t="s">
        <v>172</v>
      </c>
      <c r="AU428" s="220" t="s">
        <v>85</v>
      </c>
      <c r="AY428" s="17" t="s">
        <v>171</v>
      </c>
      <c r="BE428" s="116">
        <f>IF(N428="základní",J428,0)</f>
        <v>0</v>
      </c>
      <c r="BF428" s="116">
        <f>IF(N428="snížená",J428,0)</f>
        <v>0</v>
      </c>
      <c r="BG428" s="116">
        <f>IF(N428="zákl. přenesená",J428,0)</f>
        <v>0</v>
      </c>
      <c r="BH428" s="116">
        <f>IF(N428="sníž. přenesená",J428,0)</f>
        <v>0</v>
      </c>
      <c r="BI428" s="116">
        <f>IF(N428="nulová",J428,0)</f>
        <v>0</v>
      </c>
      <c r="BJ428" s="17" t="s">
        <v>83</v>
      </c>
      <c r="BK428" s="116">
        <f>ROUND(I428*H428,2)</f>
        <v>0</v>
      </c>
      <c r="BL428" s="17" t="s">
        <v>1334</v>
      </c>
      <c r="BM428" s="220" t="s">
        <v>1383</v>
      </c>
    </row>
    <row r="429" spans="2:47" s="1" customFormat="1" ht="11.25">
      <c r="B429" s="35"/>
      <c r="C429" s="36"/>
      <c r="D429" s="221" t="s">
        <v>207</v>
      </c>
      <c r="E429" s="36"/>
      <c r="F429" s="235" t="s">
        <v>1634</v>
      </c>
      <c r="G429" s="36"/>
      <c r="H429" s="36"/>
      <c r="I429" s="130"/>
      <c r="J429" s="36"/>
      <c r="K429" s="36"/>
      <c r="L429" s="37"/>
      <c r="M429" s="223"/>
      <c r="N429" s="67"/>
      <c r="O429" s="67"/>
      <c r="P429" s="67"/>
      <c r="Q429" s="67"/>
      <c r="R429" s="67"/>
      <c r="S429" s="67"/>
      <c r="T429" s="68"/>
      <c r="AT429" s="17" t="s">
        <v>207</v>
      </c>
      <c r="AU429" s="17" t="s">
        <v>85</v>
      </c>
    </row>
    <row r="430" spans="2:65" s="1" customFormat="1" ht="24" customHeight="1">
      <c r="B430" s="35"/>
      <c r="C430" s="265" t="s">
        <v>1146</v>
      </c>
      <c r="D430" s="265" t="s">
        <v>548</v>
      </c>
      <c r="E430" s="266" t="s">
        <v>1635</v>
      </c>
      <c r="F430" s="267" t="s">
        <v>1636</v>
      </c>
      <c r="G430" s="268" t="s">
        <v>355</v>
      </c>
      <c r="H430" s="269">
        <v>1</v>
      </c>
      <c r="I430" s="270"/>
      <c r="J430" s="271">
        <f>ROUND(I430*H430,2)</f>
        <v>0</v>
      </c>
      <c r="K430" s="267" t="s">
        <v>1</v>
      </c>
      <c r="L430" s="272"/>
      <c r="M430" s="273" t="s">
        <v>1</v>
      </c>
      <c r="N430" s="274" t="s">
        <v>40</v>
      </c>
      <c r="O430" s="67"/>
      <c r="P430" s="218">
        <f>O430*H430</f>
        <v>0</v>
      </c>
      <c r="Q430" s="218">
        <v>0</v>
      </c>
      <c r="R430" s="218">
        <f>Q430*H430</f>
        <v>0</v>
      </c>
      <c r="S430" s="218">
        <v>0</v>
      </c>
      <c r="T430" s="219">
        <f>S430*H430</f>
        <v>0</v>
      </c>
      <c r="AR430" s="220" t="s">
        <v>1626</v>
      </c>
      <c r="AT430" s="220" t="s">
        <v>548</v>
      </c>
      <c r="AU430" s="220" t="s">
        <v>85</v>
      </c>
      <c r="AY430" s="17" t="s">
        <v>171</v>
      </c>
      <c r="BE430" s="116">
        <f>IF(N430="základní",J430,0)</f>
        <v>0</v>
      </c>
      <c r="BF430" s="116">
        <f>IF(N430="snížená",J430,0)</f>
        <v>0</v>
      </c>
      <c r="BG430" s="116">
        <f>IF(N430="zákl. přenesená",J430,0)</f>
        <v>0</v>
      </c>
      <c r="BH430" s="116">
        <f>IF(N430="sníž. přenesená",J430,0)</f>
        <v>0</v>
      </c>
      <c r="BI430" s="116">
        <f>IF(N430="nulová",J430,0)</f>
        <v>0</v>
      </c>
      <c r="BJ430" s="17" t="s">
        <v>83</v>
      </c>
      <c r="BK430" s="116">
        <f>ROUND(I430*H430,2)</f>
        <v>0</v>
      </c>
      <c r="BL430" s="17" t="s">
        <v>1334</v>
      </c>
      <c r="BM430" s="220" t="s">
        <v>1387</v>
      </c>
    </row>
    <row r="431" spans="2:47" s="1" customFormat="1" ht="19.5">
      <c r="B431" s="35"/>
      <c r="C431" s="36"/>
      <c r="D431" s="221" t="s">
        <v>207</v>
      </c>
      <c r="E431" s="36"/>
      <c r="F431" s="235" t="s">
        <v>1636</v>
      </c>
      <c r="G431" s="36"/>
      <c r="H431" s="36"/>
      <c r="I431" s="130"/>
      <c r="J431" s="36"/>
      <c r="K431" s="36"/>
      <c r="L431" s="37"/>
      <c r="M431" s="223"/>
      <c r="N431" s="67"/>
      <c r="O431" s="67"/>
      <c r="P431" s="67"/>
      <c r="Q431" s="67"/>
      <c r="R431" s="67"/>
      <c r="S431" s="67"/>
      <c r="T431" s="68"/>
      <c r="AT431" s="17" t="s">
        <v>207</v>
      </c>
      <c r="AU431" s="17" t="s">
        <v>85</v>
      </c>
    </row>
    <row r="432" spans="2:51" s="14" customFormat="1" ht="11.25">
      <c r="B432" s="275"/>
      <c r="C432" s="276"/>
      <c r="D432" s="221" t="s">
        <v>197</v>
      </c>
      <c r="E432" s="277" t="s">
        <v>1</v>
      </c>
      <c r="F432" s="278" t="s">
        <v>1482</v>
      </c>
      <c r="G432" s="276"/>
      <c r="H432" s="277" t="s">
        <v>1</v>
      </c>
      <c r="I432" s="279"/>
      <c r="J432" s="276"/>
      <c r="K432" s="276"/>
      <c r="L432" s="280"/>
      <c r="M432" s="281"/>
      <c r="N432" s="282"/>
      <c r="O432" s="282"/>
      <c r="P432" s="282"/>
      <c r="Q432" s="282"/>
      <c r="R432" s="282"/>
      <c r="S432" s="282"/>
      <c r="T432" s="283"/>
      <c r="AT432" s="284" t="s">
        <v>197</v>
      </c>
      <c r="AU432" s="284" t="s">
        <v>85</v>
      </c>
      <c r="AV432" s="14" t="s">
        <v>83</v>
      </c>
      <c r="AW432" s="14" t="s">
        <v>30</v>
      </c>
      <c r="AX432" s="14" t="s">
        <v>75</v>
      </c>
      <c r="AY432" s="284" t="s">
        <v>171</v>
      </c>
    </row>
    <row r="433" spans="2:51" s="11" customFormat="1" ht="11.25">
      <c r="B433" s="224"/>
      <c r="C433" s="225"/>
      <c r="D433" s="221" t="s">
        <v>197</v>
      </c>
      <c r="E433" s="226" t="s">
        <v>1</v>
      </c>
      <c r="F433" s="227" t="s">
        <v>83</v>
      </c>
      <c r="G433" s="225"/>
      <c r="H433" s="228">
        <v>1</v>
      </c>
      <c r="I433" s="229"/>
      <c r="J433" s="225"/>
      <c r="K433" s="225"/>
      <c r="L433" s="230"/>
      <c r="M433" s="231"/>
      <c r="N433" s="232"/>
      <c r="O433" s="232"/>
      <c r="P433" s="232"/>
      <c r="Q433" s="232"/>
      <c r="R433" s="232"/>
      <c r="S433" s="232"/>
      <c r="T433" s="233"/>
      <c r="AT433" s="234" t="s">
        <v>197</v>
      </c>
      <c r="AU433" s="234" t="s">
        <v>85</v>
      </c>
      <c r="AV433" s="11" t="s">
        <v>85</v>
      </c>
      <c r="AW433" s="11" t="s">
        <v>30</v>
      </c>
      <c r="AX433" s="11" t="s">
        <v>75</v>
      </c>
      <c r="AY433" s="234" t="s">
        <v>171</v>
      </c>
    </row>
    <row r="434" spans="2:51" s="13" customFormat="1" ht="11.25">
      <c r="B434" s="248"/>
      <c r="C434" s="249"/>
      <c r="D434" s="221" t="s">
        <v>197</v>
      </c>
      <c r="E434" s="250" t="s">
        <v>1</v>
      </c>
      <c r="F434" s="251" t="s">
        <v>267</v>
      </c>
      <c r="G434" s="249"/>
      <c r="H434" s="252">
        <v>1</v>
      </c>
      <c r="I434" s="253"/>
      <c r="J434" s="249"/>
      <c r="K434" s="249"/>
      <c r="L434" s="254"/>
      <c r="M434" s="255"/>
      <c r="N434" s="256"/>
      <c r="O434" s="256"/>
      <c r="P434" s="256"/>
      <c r="Q434" s="256"/>
      <c r="R434" s="256"/>
      <c r="S434" s="256"/>
      <c r="T434" s="257"/>
      <c r="AT434" s="258" t="s">
        <v>197</v>
      </c>
      <c r="AU434" s="258" t="s">
        <v>85</v>
      </c>
      <c r="AV434" s="13" t="s">
        <v>189</v>
      </c>
      <c r="AW434" s="13" t="s">
        <v>30</v>
      </c>
      <c r="AX434" s="13" t="s">
        <v>83</v>
      </c>
      <c r="AY434" s="258" t="s">
        <v>171</v>
      </c>
    </row>
    <row r="435" spans="2:65" s="1" customFormat="1" ht="24" customHeight="1">
      <c r="B435" s="35"/>
      <c r="C435" s="209" t="s">
        <v>1151</v>
      </c>
      <c r="D435" s="209" t="s">
        <v>172</v>
      </c>
      <c r="E435" s="210" t="s">
        <v>1637</v>
      </c>
      <c r="F435" s="211" t="s">
        <v>1638</v>
      </c>
      <c r="G435" s="212" t="s">
        <v>355</v>
      </c>
      <c r="H435" s="213">
        <v>2</v>
      </c>
      <c r="I435" s="214"/>
      <c r="J435" s="215">
        <f>ROUND(I435*H435,2)</f>
        <v>0</v>
      </c>
      <c r="K435" s="211" t="s">
        <v>256</v>
      </c>
      <c r="L435" s="37"/>
      <c r="M435" s="216" t="s">
        <v>1</v>
      </c>
      <c r="N435" s="217" t="s">
        <v>40</v>
      </c>
      <c r="O435" s="67"/>
      <c r="P435" s="218">
        <f>O435*H435</f>
        <v>0</v>
      </c>
      <c r="Q435" s="218">
        <v>0.00011</v>
      </c>
      <c r="R435" s="218">
        <f>Q435*H435</f>
        <v>0.00022</v>
      </c>
      <c r="S435" s="218">
        <v>0</v>
      </c>
      <c r="T435" s="219">
        <f>S435*H435</f>
        <v>0</v>
      </c>
      <c r="AR435" s="220" t="s">
        <v>1334</v>
      </c>
      <c r="AT435" s="220" t="s">
        <v>172</v>
      </c>
      <c r="AU435" s="220" t="s">
        <v>85</v>
      </c>
      <c r="AY435" s="17" t="s">
        <v>171</v>
      </c>
      <c r="BE435" s="116">
        <f>IF(N435="základní",J435,0)</f>
        <v>0</v>
      </c>
      <c r="BF435" s="116">
        <f>IF(N435="snížená",J435,0)</f>
        <v>0</v>
      </c>
      <c r="BG435" s="116">
        <f>IF(N435="zákl. přenesená",J435,0)</f>
        <v>0</v>
      </c>
      <c r="BH435" s="116">
        <f>IF(N435="sníž. přenesená",J435,0)</f>
        <v>0</v>
      </c>
      <c r="BI435" s="116">
        <f>IF(N435="nulová",J435,0)</f>
        <v>0</v>
      </c>
      <c r="BJ435" s="17" t="s">
        <v>83</v>
      </c>
      <c r="BK435" s="116">
        <f>ROUND(I435*H435,2)</f>
        <v>0</v>
      </c>
      <c r="BL435" s="17" t="s">
        <v>1334</v>
      </c>
      <c r="BM435" s="220" t="s">
        <v>1390</v>
      </c>
    </row>
    <row r="436" spans="2:47" s="1" customFormat="1" ht="19.5">
      <c r="B436" s="35"/>
      <c r="C436" s="36"/>
      <c r="D436" s="221" t="s">
        <v>207</v>
      </c>
      <c r="E436" s="36"/>
      <c r="F436" s="235" t="s">
        <v>1639</v>
      </c>
      <c r="G436" s="36"/>
      <c r="H436" s="36"/>
      <c r="I436" s="130"/>
      <c r="J436" s="36"/>
      <c r="K436" s="36"/>
      <c r="L436" s="37"/>
      <c r="M436" s="223"/>
      <c r="N436" s="67"/>
      <c r="O436" s="67"/>
      <c r="P436" s="67"/>
      <c r="Q436" s="67"/>
      <c r="R436" s="67"/>
      <c r="S436" s="67"/>
      <c r="T436" s="68"/>
      <c r="AT436" s="17" t="s">
        <v>207</v>
      </c>
      <c r="AU436" s="17" t="s">
        <v>85</v>
      </c>
    </row>
    <row r="437" spans="2:51" s="11" customFormat="1" ht="11.25">
      <c r="B437" s="224"/>
      <c r="C437" s="225"/>
      <c r="D437" s="221" t="s">
        <v>197</v>
      </c>
      <c r="E437" s="226" t="s">
        <v>1</v>
      </c>
      <c r="F437" s="227" t="s">
        <v>1640</v>
      </c>
      <c r="G437" s="225"/>
      <c r="H437" s="228">
        <v>1</v>
      </c>
      <c r="I437" s="229"/>
      <c r="J437" s="225"/>
      <c r="K437" s="225"/>
      <c r="L437" s="230"/>
      <c r="M437" s="231"/>
      <c r="N437" s="232"/>
      <c r="O437" s="232"/>
      <c r="P437" s="232"/>
      <c r="Q437" s="232"/>
      <c r="R437" s="232"/>
      <c r="S437" s="232"/>
      <c r="T437" s="233"/>
      <c r="AT437" s="234" t="s">
        <v>197</v>
      </c>
      <c r="AU437" s="234" t="s">
        <v>85</v>
      </c>
      <c r="AV437" s="11" t="s">
        <v>85</v>
      </c>
      <c r="AW437" s="11" t="s">
        <v>30</v>
      </c>
      <c r="AX437" s="11" t="s">
        <v>75</v>
      </c>
      <c r="AY437" s="234" t="s">
        <v>171</v>
      </c>
    </row>
    <row r="438" spans="2:51" s="11" customFormat="1" ht="11.25">
      <c r="B438" s="224"/>
      <c r="C438" s="225"/>
      <c r="D438" s="221" t="s">
        <v>197</v>
      </c>
      <c r="E438" s="226" t="s">
        <v>1</v>
      </c>
      <c r="F438" s="227" t="s">
        <v>1641</v>
      </c>
      <c r="G438" s="225"/>
      <c r="H438" s="228">
        <v>1</v>
      </c>
      <c r="I438" s="229"/>
      <c r="J438" s="225"/>
      <c r="K438" s="225"/>
      <c r="L438" s="230"/>
      <c r="M438" s="231"/>
      <c r="N438" s="232"/>
      <c r="O438" s="232"/>
      <c r="P438" s="232"/>
      <c r="Q438" s="232"/>
      <c r="R438" s="232"/>
      <c r="S438" s="232"/>
      <c r="T438" s="233"/>
      <c r="AT438" s="234" t="s">
        <v>197</v>
      </c>
      <c r="AU438" s="234" t="s">
        <v>85</v>
      </c>
      <c r="AV438" s="11" t="s">
        <v>85</v>
      </c>
      <c r="AW438" s="11" t="s">
        <v>30</v>
      </c>
      <c r="AX438" s="11" t="s">
        <v>75</v>
      </c>
      <c r="AY438" s="234" t="s">
        <v>171</v>
      </c>
    </row>
    <row r="439" spans="2:51" s="13" customFormat="1" ht="11.25">
      <c r="B439" s="248"/>
      <c r="C439" s="249"/>
      <c r="D439" s="221" t="s">
        <v>197</v>
      </c>
      <c r="E439" s="250" t="s">
        <v>1</v>
      </c>
      <c r="F439" s="251" t="s">
        <v>267</v>
      </c>
      <c r="G439" s="249"/>
      <c r="H439" s="252">
        <v>2</v>
      </c>
      <c r="I439" s="253"/>
      <c r="J439" s="249"/>
      <c r="K439" s="249"/>
      <c r="L439" s="254"/>
      <c r="M439" s="255"/>
      <c r="N439" s="256"/>
      <c r="O439" s="256"/>
      <c r="P439" s="256"/>
      <c r="Q439" s="256"/>
      <c r="R439" s="256"/>
      <c r="S439" s="256"/>
      <c r="T439" s="257"/>
      <c r="AT439" s="258" t="s">
        <v>197</v>
      </c>
      <c r="AU439" s="258" t="s">
        <v>85</v>
      </c>
      <c r="AV439" s="13" t="s">
        <v>189</v>
      </c>
      <c r="AW439" s="13" t="s">
        <v>30</v>
      </c>
      <c r="AX439" s="13" t="s">
        <v>83</v>
      </c>
      <c r="AY439" s="258" t="s">
        <v>171</v>
      </c>
    </row>
    <row r="440" spans="2:65" s="1" customFormat="1" ht="24" customHeight="1">
      <c r="B440" s="35"/>
      <c r="C440" s="209" t="s">
        <v>1154</v>
      </c>
      <c r="D440" s="209" t="s">
        <v>172</v>
      </c>
      <c r="E440" s="210" t="s">
        <v>1642</v>
      </c>
      <c r="F440" s="211" t="s">
        <v>1643</v>
      </c>
      <c r="G440" s="212" t="s">
        <v>355</v>
      </c>
      <c r="H440" s="213">
        <v>3</v>
      </c>
      <c r="I440" s="214"/>
      <c r="J440" s="215">
        <f>ROUND(I440*H440,2)</f>
        <v>0</v>
      </c>
      <c r="K440" s="211" t="s">
        <v>256</v>
      </c>
      <c r="L440" s="37"/>
      <c r="M440" s="216" t="s">
        <v>1</v>
      </c>
      <c r="N440" s="217" t="s">
        <v>40</v>
      </c>
      <c r="O440" s="67"/>
      <c r="P440" s="218">
        <f>O440*H440</f>
        <v>0</v>
      </c>
      <c r="Q440" s="218">
        <v>0.00018</v>
      </c>
      <c r="R440" s="218">
        <f>Q440*H440</f>
        <v>0.00054</v>
      </c>
      <c r="S440" s="218">
        <v>0</v>
      </c>
      <c r="T440" s="219">
        <f>S440*H440</f>
        <v>0</v>
      </c>
      <c r="AR440" s="220" t="s">
        <v>1334</v>
      </c>
      <c r="AT440" s="220" t="s">
        <v>172</v>
      </c>
      <c r="AU440" s="220" t="s">
        <v>85</v>
      </c>
      <c r="AY440" s="17" t="s">
        <v>171</v>
      </c>
      <c r="BE440" s="116">
        <f>IF(N440="základní",J440,0)</f>
        <v>0</v>
      </c>
      <c r="BF440" s="116">
        <f>IF(N440="snížená",J440,0)</f>
        <v>0</v>
      </c>
      <c r="BG440" s="116">
        <f>IF(N440="zákl. přenesená",J440,0)</f>
        <v>0</v>
      </c>
      <c r="BH440" s="116">
        <f>IF(N440="sníž. přenesená",J440,0)</f>
        <v>0</v>
      </c>
      <c r="BI440" s="116">
        <f>IF(N440="nulová",J440,0)</f>
        <v>0</v>
      </c>
      <c r="BJ440" s="17" t="s">
        <v>83</v>
      </c>
      <c r="BK440" s="116">
        <f>ROUND(I440*H440,2)</f>
        <v>0</v>
      </c>
      <c r="BL440" s="17" t="s">
        <v>1334</v>
      </c>
      <c r="BM440" s="220" t="s">
        <v>1393</v>
      </c>
    </row>
    <row r="441" spans="2:47" s="1" customFormat="1" ht="19.5">
      <c r="B441" s="35"/>
      <c r="C441" s="36"/>
      <c r="D441" s="221" t="s">
        <v>207</v>
      </c>
      <c r="E441" s="36"/>
      <c r="F441" s="235" t="s">
        <v>1644</v>
      </c>
      <c r="G441" s="36"/>
      <c r="H441" s="36"/>
      <c r="I441" s="130"/>
      <c r="J441" s="36"/>
      <c r="K441" s="36"/>
      <c r="L441" s="37"/>
      <c r="M441" s="223"/>
      <c r="N441" s="67"/>
      <c r="O441" s="67"/>
      <c r="P441" s="67"/>
      <c r="Q441" s="67"/>
      <c r="R441" s="67"/>
      <c r="S441" s="67"/>
      <c r="T441" s="68"/>
      <c r="AT441" s="17" t="s">
        <v>207</v>
      </c>
      <c r="AU441" s="17" t="s">
        <v>85</v>
      </c>
    </row>
    <row r="442" spans="2:65" s="1" customFormat="1" ht="16.5" customHeight="1">
      <c r="B442" s="35"/>
      <c r="C442" s="209" t="s">
        <v>868</v>
      </c>
      <c r="D442" s="209" t="s">
        <v>172</v>
      </c>
      <c r="E442" s="210" t="s">
        <v>1645</v>
      </c>
      <c r="F442" s="211" t="s">
        <v>1646</v>
      </c>
      <c r="G442" s="212" t="s">
        <v>290</v>
      </c>
      <c r="H442" s="213">
        <v>7.7</v>
      </c>
      <c r="I442" s="214"/>
      <c r="J442" s="215">
        <f>ROUND(I442*H442,2)</f>
        <v>0</v>
      </c>
      <c r="K442" s="211" t="s">
        <v>256</v>
      </c>
      <c r="L442" s="37"/>
      <c r="M442" s="216" t="s">
        <v>1</v>
      </c>
      <c r="N442" s="217" t="s">
        <v>40</v>
      </c>
      <c r="O442" s="67"/>
      <c r="P442" s="218">
        <f>O442*H442</f>
        <v>0</v>
      </c>
      <c r="Q442" s="218">
        <v>0.00534</v>
      </c>
      <c r="R442" s="218">
        <f>Q442*H442</f>
        <v>0.041118</v>
      </c>
      <c r="S442" s="218">
        <v>0</v>
      </c>
      <c r="T442" s="219">
        <f>S442*H442</f>
        <v>0</v>
      </c>
      <c r="AR442" s="220" t="s">
        <v>1334</v>
      </c>
      <c r="AT442" s="220" t="s">
        <v>172</v>
      </c>
      <c r="AU442" s="220" t="s">
        <v>85</v>
      </c>
      <c r="AY442" s="17" t="s">
        <v>171</v>
      </c>
      <c r="BE442" s="116">
        <f>IF(N442="základní",J442,0)</f>
        <v>0</v>
      </c>
      <c r="BF442" s="116">
        <f>IF(N442="snížená",J442,0)</f>
        <v>0</v>
      </c>
      <c r="BG442" s="116">
        <f>IF(N442="zákl. přenesená",J442,0)</f>
        <v>0</v>
      </c>
      <c r="BH442" s="116">
        <f>IF(N442="sníž. přenesená",J442,0)</f>
        <v>0</v>
      </c>
      <c r="BI442" s="116">
        <f>IF(N442="nulová",J442,0)</f>
        <v>0</v>
      </c>
      <c r="BJ442" s="17" t="s">
        <v>83</v>
      </c>
      <c r="BK442" s="116">
        <f>ROUND(I442*H442,2)</f>
        <v>0</v>
      </c>
      <c r="BL442" s="17" t="s">
        <v>1334</v>
      </c>
      <c r="BM442" s="220" t="s">
        <v>1396</v>
      </c>
    </row>
    <row r="443" spans="2:47" s="1" customFormat="1" ht="19.5">
      <c r="B443" s="35"/>
      <c r="C443" s="36"/>
      <c r="D443" s="221" t="s">
        <v>207</v>
      </c>
      <c r="E443" s="36"/>
      <c r="F443" s="235" t="s">
        <v>1647</v>
      </c>
      <c r="G443" s="36"/>
      <c r="H443" s="36"/>
      <c r="I443" s="130"/>
      <c r="J443" s="36"/>
      <c r="K443" s="36"/>
      <c r="L443" s="37"/>
      <c r="M443" s="223"/>
      <c r="N443" s="67"/>
      <c r="O443" s="67"/>
      <c r="P443" s="67"/>
      <c r="Q443" s="67"/>
      <c r="R443" s="67"/>
      <c r="S443" s="67"/>
      <c r="T443" s="68"/>
      <c r="AT443" s="17" t="s">
        <v>207</v>
      </c>
      <c r="AU443" s="17" t="s">
        <v>85</v>
      </c>
    </row>
    <row r="444" spans="2:51" s="14" customFormat="1" ht="11.25">
      <c r="B444" s="275"/>
      <c r="C444" s="276"/>
      <c r="D444" s="221" t="s">
        <v>197</v>
      </c>
      <c r="E444" s="277" t="s">
        <v>1</v>
      </c>
      <c r="F444" s="278" t="s">
        <v>1482</v>
      </c>
      <c r="G444" s="276"/>
      <c r="H444" s="277" t="s">
        <v>1</v>
      </c>
      <c r="I444" s="279"/>
      <c r="J444" s="276"/>
      <c r="K444" s="276"/>
      <c r="L444" s="280"/>
      <c r="M444" s="281"/>
      <c r="N444" s="282"/>
      <c r="O444" s="282"/>
      <c r="P444" s="282"/>
      <c r="Q444" s="282"/>
      <c r="R444" s="282"/>
      <c r="S444" s="282"/>
      <c r="T444" s="283"/>
      <c r="AT444" s="284" t="s">
        <v>197</v>
      </c>
      <c r="AU444" s="284" t="s">
        <v>85</v>
      </c>
      <c r="AV444" s="14" t="s">
        <v>83</v>
      </c>
      <c r="AW444" s="14" t="s">
        <v>30</v>
      </c>
      <c r="AX444" s="14" t="s">
        <v>75</v>
      </c>
      <c r="AY444" s="284" t="s">
        <v>171</v>
      </c>
    </row>
    <row r="445" spans="2:51" s="14" customFormat="1" ht="11.25">
      <c r="B445" s="275"/>
      <c r="C445" s="276"/>
      <c r="D445" s="221" t="s">
        <v>197</v>
      </c>
      <c r="E445" s="277" t="s">
        <v>1</v>
      </c>
      <c r="F445" s="278" t="s">
        <v>1617</v>
      </c>
      <c r="G445" s="276"/>
      <c r="H445" s="277" t="s">
        <v>1</v>
      </c>
      <c r="I445" s="279"/>
      <c r="J445" s="276"/>
      <c r="K445" s="276"/>
      <c r="L445" s="280"/>
      <c r="M445" s="281"/>
      <c r="N445" s="282"/>
      <c r="O445" s="282"/>
      <c r="P445" s="282"/>
      <c r="Q445" s="282"/>
      <c r="R445" s="282"/>
      <c r="S445" s="282"/>
      <c r="T445" s="283"/>
      <c r="AT445" s="284" t="s">
        <v>197</v>
      </c>
      <c r="AU445" s="284" t="s">
        <v>85</v>
      </c>
      <c r="AV445" s="14" t="s">
        <v>83</v>
      </c>
      <c r="AW445" s="14" t="s">
        <v>30</v>
      </c>
      <c r="AX445" s="14" t="s">
        <v>75</v>
      </c>
      <c r="AY445" s="284" t="s">
        <v>171</v>
      </c>
    </row>
    <row r="446" spans="2:51" s="14" customFormat="1" ht="11.25">
      <c r="B446" s="275"/>
      <c r="C446" s="276"/>
      <c r="D446" s="221" t="s">
        <v>197</v>
      </c>
      <c r="E446" s="277" t="s">
        <v>1</v>
      </c>
      <c r="F446" s="278" t="s">
        <v>1648</v>
      </c>
      <c r="G446" s="276"/>
      <c r="H446" s="277" t="s">
        <v>1</v>
      </c>
      <c r="I446" s="279"/>
      <c r="J446" s="276"/>
      <c r="K446" s="276"/>
      <c r="L446" s="280"/>
      <c r="M446" s="281"/>
      <c r="N446" s="282"/>
      <c r="O446" s="282"/>
      <c r="P446" s="282"/>
      <c r="Q446" s="282"/>
      <c r="R446" s="282"/>
      <c r="S446" s="282"/>
      <c r="T446" s="283"/>
      <c r="AT446" s="284" t="s">
        <v>197</v>
      </c>
      <c r="AU446" s="284" t="s">
        <v>85</v>
      </c>
      <c r="AV446" s="14" t="s">
        <v>83</v>
      </c>
      <c r="AW446" s="14" t="s">
        <v>30</v>
      </c>
      <c r="AX446" s="14" t="s">
        <v>75</v>
      </c>
      <c r="AY446" s="284" t="s">
        <v>171</v>
      </c>
    </row>
    <row r="447" spans="2:51" s="11" customFormat="1" ht="11.25">
      <c r="B447" s="224"/>
      <c r="C447" s="225"/>
      <c r="D447" s="221" t="s">
        <v>197</v>
      </c>
      <c r="E447" s="226" t="s">
        <v>1</v>
      </c>
      <c r="F447" s="227" t="s">
        <v>1649</v>
      </c>
      <c r="G447" s="225"/>
      <c r="H447" s="228">
        <v>7.7</v>
      </c>
      <c r="I447" s="229"/>
      <c r="J447" s="225"/>
      <c r="K447" s="225"/>
      <c r="L447" s="230"/>
      <c r="M447" s="231"/>
      <c r="N447" s="232"/>
      <c r="O447" s="232"/>
      <c r="P447" s="232"/>
      <c r="Q447" s="232"/>
      <c r="R447" s="232"/>
      <c r="S447" s="232"/>
      <c r="T447" s="233"/>
      <c r="AT447" s="234" t="s">
        <v>197</v>
      </c>
      <c r="AU447" s="234" t="s">
        <v>85</v>
      </c>
      <c r="AV447" s="11" t="s">
        <v>85</v>
      </c>
      <c r="AW447" s="11" t="s">
        <v>30</v>
      </c>
      <c r="AX447" s="11" t="s">
        <v>75</v>
      </c>
      <c r="AY447" s="234" t="s">
        <v>171</v>
      </c>
    </row>
    <row r="448" spans="2:51" s="13" customFormat="1" ht="11.25">
      <c r="B448" s="248"/>
      <c r="C448" s="249"/>
      <c r="D448" s="221" t="s">
        <v>197</v>
      </c>
      <c r="E448" s="250" t="s">
        <v>1</v>
      </c>
      <c r="F448" s="251" t="s">
        <v>267</v>
      </c>
      <c r="G448" s="249"/>
      <c r="H448" s="252">
        <v>7.7</v>
      </c>
      <c r="I448" s="253"/>
      <c r="J448" s="249"/>
      <c r="K448" s="249"/>
      <c r="L448" s="254"/>
      <c r="M448" s="255"/>
      <c r="N448" s="256"/>
      <c r="O448" s="256"/>
      <c r="P448" s="256"/>
      <c r="Q448" s="256"/>
      <c r="R448" s="256"/>
      <c r="S448" s="256"/>
      <c r="T448" s="257"/>
      <c r="AT448" s="258" t="s">
        <v>197</v>
      </c>
      <c r="AU448" s="258" t="s">
        <v>85</v>
      </c>
      <c r="AV448" s="13" t="s">
        <v>189</v>
      </c>
      <c r="AW448" s="13" t="s">
        <v>30</v>
      </c>
      <c r="AX448" s="13" t="s">
        <v>83</v>
      </c>
      <c r="AY448" s="258" t="s">
        <v>171</v>
      </c>
    </row>
    <row r="449" spans="2:65" s="1" customFormat="1" ht="24" customHeight="1">
      <c r="B449" s="35"/>
      <c r="C449" s="209" t="s">
        <v>1164</v>
      </c>
      <c r="D449" s="209" t="s">
        <v>172</v>
      </c>
      <c r="E449" s="210" t="s">
        <v>1650</v>
      </c>
      <c r="F449" s="211" t="s">
        <v>1651</v>
      </c>
      <c r="G449" s="212" t="s">
        <v>355</v>
      </c>
      <c r="H449" s="213">
        <v>4</v>
      </c>
      <c r="I449" s="214"/>
      <c r="J449" s="215">
        <f>ROUND(I449*H449,2)</f>
        <v>0</v>
      </c>
      <c r="K449" s="211" t="s">
        <v>256</v>
      </c>
      <c r="L449" s="37"/>
      <c r="M449" s="216" t="s">
        <v>1</v>
      </c>
      <c r="N449" s="217" t="s">
        <v>40</v>
      </c>
      <c r="O449" s="67"/>
      <c r="P449" s="218">
        <f>O449*H449</f>
        <v>0</v>
      </c>
      <c r="Q449" s="218">
        <v>0.00116</v>
      </c>
      <c r="R449" s="218">
        <f>Q449*H449</f>
        <v>0.00464</v>
      </c>
      <c r="S449" s="218">
        <v>0</v>
      </c>
      <c r="T449" s="219">
        <f>S449*H449</f>
        <v>0</v>
      </c>
      <c r="AR449" s="220" t="s">
        <v>1334</v>
      </c>
      <c r="AT449" s="220" t="s">
        <v>172</v>
      </c>
      <c r="AU449" s="220" t="s">
        <v>85</v>
      </c>
      <c r="AY449" s="17" t="s">
        <v>171</v>
      </c>
      <c r="BE449" s="116">
        <f>IF(N449="základní",J449,0)</f>
        <v>0</v>
      </c>
      <c r="BF449" s="116">
        <f>IF(N449="snížená",J449,0)</f>
        <v>0</v>
      </c>
      <c r="BG449" s="116">
        <f>IF(N449="zákl. přenesená",J449,0)</f>
        <v>0</v>
      </c>
      <c r="BH449" s="116">
        <f>IF(N449="sníž. přenesená",J449,0)</f>
        <v>0</v>
      </c>
      <c r="BI449" s="116">
        <f>IF(N449="nulová",J449,0)</f>
        <v>0</v>
      </c>
      <c r="BJ449" s="17" t="s">
        <v>83</v>
      </c>
      <c r="BK449" s="116">
        <f>ROUND(I449*H449,2)</f>
        <v>0</v>
      </c>
      <c r="BL449" s="17" t="s">
        <v>1334</v>
      </c>
      <c r="BM449" s="220" t="s">
        <v>1399</v>
      </c>
    </row>
    <row r="450" spans="2:47" s="1" customFormat="1" ht="19.5">
      <c r="B450" s="35"/>
      <c r="C450" s="36"/>
      <c r="D450" s="221" t="s">
        <v>207</v>
      </c>
      <c r="E450" s="36"/>
      <c r="F450" s="235" t="s">
        <v>1652</v>
      </c>
      <c r="G450" s="36"/>
      <c r="H450" s="36"/>
      <c r="I450" s="130"/>
      <c r="J450" s="36"/>
      <c r="K450" s="36"/>
      <c r="L450" s="37"/>
      <c r="M450" s="223"/>
      <c r="N450" s="67"/>
      <c r="O450" s="67"/>
      <c r="P450" s="67"/>
      <c r="Q450" s="67"/>
      <c r="R450" s="67"/>
      <c r="S450" s="67"/>
      <c r="T450" s="68"/>
      <c r="AT450" s="17" t="s">
        <v>207</v>
      </c>
      <c r="AU450" s="17" t="s">
        <v>85</v>
      </c>
    </row>
    <row r="451" spans="2:65" s="1" customFormat="1" ht="16.5" customHeight="1">
      <c r="B451" s="35"/>
      <c r="C451" s="265" t="s">
        <v>1169</v>
      </c>
      <c r="D451" s="265" t="s">
        <v>548</v>
      </c>
      <c r="E451" s="266" t="s">
        <v>1653</v>
      </c>
      <c r="F451" s="267" t="s">
        <v>1654</v>
      </c>
      <c r="G451" s="268" t="s">
        <v>355</v>
      </c>
      <c r="H451" s="269">
        <v>2</v>
      </c>
      <c r="I451" s="270"/>
      <c r="J451" s="271">
        <f>ROUND(I451*H451,2)</f>
        <v>0</v>
      </c>
      <c r="K451" s="267" t="s">
        <v>1</v>
      </c>
      <c r="L451" s="272"/>
      <c r="M451" s="273" t="s">
        <v>1</v>
      </c>
      <c r="N451" s="274" t="s">
        <v>40</v>
      </c>
      <c r="O451" s="67"/>
      <c r="P451" s="218">
        <f>O451*H451</f>
        <v>0</v>
      </c>
      <c r="Q451" s="218">
        <v>0</v>
      </c>
      <c r="R451" s="218">
        <f>Q451*H451</f>
        <v>0</v>
      </c>
      <c r="S451" s="218">
        <v>0</v>
      </c>
      <c r="T451" s="219">
        <f>S451*H451</f>
        <v>0</v>
      </c>
      <c r="AR451" s="220" t="s">
        <v>1626</v>
      </c>
      <c r="AT451" s="220" t="s">
        <v>548</v>
      </c>
      <c r="AU451" s="220" t="s">
        <v>85</v>
      </c>
      <c r="AY451" s="17" t="s">
        <v>171</v>
      </c>
      <c r="BE451" s="116">
        <f>IF(N451="základní",J451,0)</f>
        <v>0</v>
      </c>
      <c r="BF451" s="116">
        <f>IF(N451="snížená",J451,0)</f>
        <v>0</v>
      </c>
      <c r="BG451" s="116">
        <f>IF(N451="zákl. přenesená",J451,0)</f>
        <v>0</v>
      </c>
      <c r="BH451" s="116">
        <f>IF(N451="sníž. přenesená",J451,0)</f>
        <v>0</v>
      </c>
      <c r="BI451" s="116">
        <f>IF(N451="nulová",J451,0)</f>
        <v>0</v>
      </c>
      <c r="BJ451" s="17" t="s">
        <v>83</v>
      </c>
      <c r="BK451" s="116">
        <f>ROUND(I451*H451,2)</f>
        <v>0</v>
      </c>
      <c r="BL451" s="17" t="s">
        <v>1334</v>
      </c>
      <c r="BM451" s="220" t="s">
        <v>1403</v>
      </c>
    </row>
    <row r="452" spans="2:47" s="1" customFormat="1" ht="11.25">
      <c r="B452" s="35"/>
      <c r="C452" s="36"/>
      <c r="D452" s="221" t="s">
        <v>207</v>
      </c>
      <c r="E452" s="36"/>
      <c r="F452" s="235" t="s">
        <v>1654</v>
      </c>
      <c r="G452" s="36"/>
      <c r="H452" s="36"/>
      <c r="I452" s="130"/>
      <c r="J452" s="36"/>
      <c r="K452" s="36"/>
      <c r="L452" s="37"/>
      <c r="M452" s="223"/>
      <c r="N452" s="67"/>
      <c r="O452" s="67"/>
      <c r="P452" s="67"/>
      <c r="Q452" s="67"/>
      <c r="R452" s="67"/>
      <c r="S452" s="67"/>
      <c r="T452" s="68"/>
      <c r="AT452" s="17" t="s">
        <v>207</v>
      </c>
      <c r="AU452" s="17" t="s">
        <v>85</v>
      </c>
    </row>
    <row r="453" spans="2:51" s="14" customFormat="1" ht="11.25">
      <c r="B453" s="275"/>
      <c r="C453" s="276"/>
      <c r="D453" s="221" t="s">
        <v>197</v>
      </c>
      <c r="E453" s="277" t="s">
        <v>1</v>
      </c>
      <c r="F453" s="278" t="s">
        <v>1482</v>
      </c>
      <c r="G453" s="276"/>
      <c r="H453" s="277" t="s">
        <v>1</v>
      </c>
      <c r="I453" s="279"/>
      <c r="J453" s="276"/>
      <c r="K453" s="276"/>
      <c r="L453" s="280"/>
      <c r="M453" s="281"/>
      <c r="N453" s="282"/>
      <c r="O453" s="282"/>
      <c r="P453" s="282"/>
      <c r="Q453" s="282"/>
      <c r="R453" s="282"/>
      <c r="S453" s="282"/>
      <c r="T453" s="283"/>
      <c r="AT453" s="284" t="s">
        <v>197</v>
      </c>
      <c r="AU453" s="284" t="s">
        <v>85</v>
      </c>
      <c r="AV453" s="14" t="s">
        <v>83</v>
      </c>
      <c r="AW453" s="14" t="s">
        <v>30</v>
      </c>
      <c r="AX453" s="14" t="s">
        <v>75</v>
      </c>
      <c r="AY453" s="284" t="s">
        <v>171</v>
      </c>
    </row>
    <row r="454" spans="2:51" s="11" customFormat="1" ht="11.25">
      <c r="B454" s="224"/>
      <c r="C454" s="225"/>
      <c r="D454" s="221" t="s">
        <v>197</v>
      </c>
      <c r="E454" s="226" t="s">
        <v>1</v>
      </c>
      <c r="F454" s="227" t="s">
        <v>85</v>
      </c>
      <c r="G454" s="225"/>
      <c r="H454" s="228">
        <v>2</v>
      </c>
      <c r="I454" s="229"/>
      <c r="J454" s="225"/>
      <c r="K454" s="225"/>
      <c r="L454" s="230"/>
      <c r="M454" s="231"/>
      <c r="N454" s="232"/>
      <c r="O454" s="232"/>
      <c r="P454" s="232"/>
      <c r="Q454" s="232"/>
      <c r="R454" s="232"/>
      <c r="S454" s="232"/>
      <c r="T454" s="233"/>
      <c r="AT454" s="234" t="s">
        <v>197</v>
      </c>
      <c r="AU454" s="234" t="s">
        <v>85</v>
      </c>
      <c r="AV454" s="11" t="s">
        <v>85</v>
      </c>
      <c r="AW454" s="11" t="s">
        <v>30</v>
      </c>
      <c r="AX454" s="11" t="s">
        <v>75</v>
      </c>
      <c r="AY454" s="234" t="s">
        <v>171</v>
      </c>
    </row>
    <row r="455" spans="2:51" s="13" customFormat="1" ht="11.25">
      <c r="B455" s="248"/>
      <c r="C455" s="249"/>
      <c r="D455" s="221" t="s">
        <v>197</v>
      </c>
      <c r="E455" s="250" t="s">
        <v>1</v>
      </c>
      <c r="F455" s="251" t="s">
        <v>267</v>
      </c>
      <c r="G455" s="249"/>
      <c r="H455" s="252">
        <v>2</v>
      </c>
      <c r="I455" s="253"/>
      <c r="J455" s="249"/>
      <c r="K455" s="249"/>
      <c r="L455" s="254"/>
      <c r="M455" s="255"/>
      <c r="N455" s="256"/>
      <c r="O455" s="256"/>
      <c r="P455" s="256"/>
      <c r="Q455" s="256"/>
      <c r="R455" s="256"/>
      <c r="S455" s="256"/>
      <c r="T455" s="257"/>
      <c r="AT455" s="258" t="s">
        <v>197</v>
      </c>
      <c r="AU455" s="258" t="s">
        <v>85</v>
      </c>
      <c r="AV455" s="13" t="s">
        <v>189</v>
      </c>
      <c r="AW455" s="13" t="s">
        <v>30</v>
      </c>
      <c r="AX455" s="13" t="s">
        <v>83</v>
      </c>
      <c r="AY455" s="258" t="s">
        <v>171</v>
      </c>
    </row>
    <row r="456" spans="2:65" s="1" customFormat="1" ht="16.5" customHeight="1">
      <c r="B456" s="35"/>
      <c r="C456" s="265" t="s">
        <v>1173</v>
      </c>
      <c r="D456" s="265" t="s">
        <v>548</v>
      </c>
      <c r="E456" s="266" t="s">
        <v>1655</v>
      </c>
      <c r="F456" s="267" t="s">
        <v>1656</v>
      </c>
      <c r="G456" s="268" t="s">
        <v>355</v>
      </c>
      <c r="H456" s="269">
        <v>2</v>
      </c>
      <c r="I456" s="270"/>
      <c r="J456" s="271">
        <f>ROUND(I456*H456,2)</f>
        <v>0</v>
      </c>
      <c r="K456" s="267" t="s">
        <v>1</v>
      </c>
      <c r="L456" s="272"/>
      <c r="M456" s="273" t="s">
        <v>1</v>
      </c>
      <c r="N456" s="274" t="s">
        <v>40</v>
      </c>
      <c r="O456" s="67"/>
      <c r="P456" s="218">
        <f>O456*H456</f>
        <v>0</v>
      </c>
      <c r="Q456" s="218">
        <v>0</v>
      </c>
      <c r="R456" s="218">
        <f>Q456*H456</f>
        <v>0</v>
      </c>
      <c r="S456" s="218">
        <v>0</v>
      </c>
      <c r="T456" s="219">
        <f>S456*H456</f>
        <v>0</v>
      </c>
      <c r="AR456" s="220" t="s">
        <v>1626</v>
      </c>
      <c r="AT456" s="220" t="s">
        <v>548</v>
      </c>
      <c r="AU456" s="220" t="s">
        <v>85</v>
      </c>
      <c r="AY456" s="17" t="s">
        <v>171</v>
      </c>
      <c r="BE456" s="116">
        <f>IF(N456="základní",J456,0)</f>
        <v>0</v>
      </c>
      <c r="BF456" s="116">
        <f>IF(N456="snížená",J456,0)</f>
        <v>0</v>
      </c>
      <c r="BG456" s="116">
        <f>IF(N456="zákl. přenesená",J456,0)</f>
        <v>0</v>
      </c>
      <c r="BH456" s="116">
        <f>IF(N456="sníž. přenesená",J456,0)</f>
        <v>0</v>
      </c>
      <c r="BI456" s="116">
        <f>IF(N456="nulová",J456,0)</f>
        <v>0</v>
      </c>
      <c r="BJ456" s="17" t="s">
        <v>83</v>
      </c>
      <c r="BK456" s="116">
        <f>ROUND(I456*H456,2)</f>
        <v>0</v>
      </c>
      <c r="BL456" s="17" t="s">
        <v>1334</v>
      </c>
      <c r="BM456" s="220" t="s">
        <v>1407</v>
      </c>
    </row>
    <row r="457" spans="2:47" s="1" customFormat="1" ht="11.25">
      <c r="B457" s="35"/>
      <c r="C457" s="36"/>
      <c r="D457" s="221" t="s">
        <v>207</v>
      </c>
      <c r="E457" s="36"/>
      <c r="F457" s="235" t="s">
        <v>1656</v>
      </c>
      <c r="G457" s="36"/>
      <c r="H457" s="36"/>
      <c r="I457" s="130"/>
      <c r="J457" s="36"/>
      <c r="K457" s="36"/>
      <c r="L457" s="37"/>
      <c r="M457" s="223"/>
      <c r="N457" s="67"/>
      <c r="O457" s="67"/>
      <c r="P457" s="67"/>
      <c r="Q457" s="67"/>
      <c r="R457" s="67"/>
      <c r="S457" s="67"/>
      <c r="T457" s="68"/>
      <c r="AT457" s="17" t="s">
        <v>207</v>
      </c>
      <c r="AU457" s="17" t="s">
        <v>85</v>
      </c>
    </row>
    <row r="458" spans="2:51" s="14" customFormat="1" ht="11.25">
      <c r="B458" s="275"/>
      <c r="C458" s="276"/>
      <c r="D458" s="221" t="s">
        <v>197</v>
      </c>
      <c r="E458" s="277" t="s">
        <v>1</v>
      </c>
      <c r="F458" s="278" t="s">
        <v>1482</v>
      </c>
      <c r="G458" s="276"/>
      <c r="H458" s="277" t="s">
        <v>1</v>
      </c>
      <c r="I458" s="279"/>
      <c r="J458" s="276"/>
      <c r="K458" s="276"/>
      <c r="L458" s="280"/>
      <c r="M458" s="281"/>
      <c r="N458" s="282"/>
      <c r="O458" s="282"/>
      <c r="P458" s="282"/>
      <c r="Q458" s="282"/>
      <c r="R458" s="282"/>
      <c r="S458" s="282"/>
      <c r="T458" s="283"/>
      <c r="AT458" s="284" t="s">
        <v>197</v>
      </c>
      <c r="AU458" s="284" t="s">
        <v>85</v>
      </c>
      <c r="AV458" s="14" t="s">
        <v>83</v>
      </c>
      <c r="AW458" s="14" t="s">
        <v>30</v>
      </c>
      <c r="AX458" s="14" t="s">
        <v>75</v>
      </c>
      <c r="AY458" s="284" t="s">
        <v>171</v>
      </c>
    </row>
    <row r="459" spans="2:51" s="11" customFormat="1" ht="11.25">
      <c r="B459" s="224"/>
      <c r="C459" s="225"/>
      <c r="D459" s="221" t="s">
        <v>197</v>
      </c>
      <c r="E459" s="226" t="s">
        <v>1</v>
      </c>
      <c r="F459" s="227" t="s">
        <v>85</v>
      </c>
      <c r="G459" s="225"/>
      <c r="H459" s="228">
        <v>2</v>
      </c>
      <c r="I459" s="229"/>
      <c r="J459" s="225"/>
      <c r="K459" s="225"/>
      <c r="L459" s="230"/>
      <c r="M459" s="231"/>
      <c r="N459" s="232"/>
      <c r="O459" s="232"/>
      <c r="P459" s="232"/>
      <c r="Q459" s="232"/>
      <c r="R459" s="232"/>
      <c r="S459" s="232"/>
      <c r="T459" s="233"/>
      <c r="AT459" s="234" t="s">
        <v>197</v>
      </c>
      <c r="AU459" s="234" t="s">
        <v>85</v>
      </c>
      <c r="AV459" s="11" t="s">
        <v>85</v>
      </c>
      <c r="AW459" s="11" t="s">
        <v>30</v>
      </c>
      <c r="AX459" s="11" t="s">
        <v>75</v>
      </c>
      <c r="AY459" s="234" t="s">
        <v>171</v>
      </c>
    </row>
    <row r="460" spans="2:51" s="13" customFormat="1" ht="11.25">
      <c r="B460" s="248"/>
      <c r="C460" s="249"/>
      <c r="D460" s="221" t="s">
        <v>197</v>
      </c>
      <c r="E460" s="250" t="s">
        <v>1</v>
      </c>
      <c r="F460" s="251" t="s">
        <v>267</v>
      </c>
      <c r="G460" s="249"/>
      <c r="H460" s="252">
        <v>2</v>
      </c>
      <c r="I460" s="253"/>
      <c r="J460" s="249"/>
      <c r="K460" s="249"/>
      <c r="L460" s="254"/>
      <c r="M460" s="255"/>
      <c r="N460" s="256"/>
      <c r="O460" s="256"/>
      <c r="P460" s="256"/>
      <c r="Q460" s="256"/>
      <c r="R460" s="256"/>
      <c r="S460" s="256"/>
      <c r="T460" s="257"/>
      <c r="AT460" s="258" t="s">
        <v>197</v>
      </c>
      <c r="AU460" s="258" t="s">
        <v>85</v>
      </c>
      <c r="AV460" s="13" t="s">
        <v>189</v>
      </c>
      <c r="AW460" s="13" t="s">
        <v>30</v>
      </c>
      <c r="AX460" s="13" t="s">
        <v>83</v>
      </c>
      <c r="AY460" s="258" t="s">
        <v>171</v>
      </c>
    </row>
    <row r="461" spans="2:65" s="1" customFormat="1" ht="24" customHeight="1">
      <c r="B461" s="35"/>
      <c r="C461" s="209" t="s">
        <v>1179</v>
      </c>
      <c r="D461" s="209" t="s">
        <v>172</v>
      </c>
      <c r="E461" s="210" t="s">
        <v>1657</v>
      </c>
      <c r="F461" s="211" t="s">
        <v>1658</v>
      </c>
      <c r="G461" s="212" t="s">
        <v>355</v>
      </c>
      <c r="H461" s="213">
        <v>8</v>
      </c>
      <c r="I461" s="214"/>
      <c r="J461" s="215">
        <f>ROUND(I461*H461,2)</f>
        <v>0</v>
      </c>
      <c r="K461" s="211" t="s">
        <v>256</v>
      </c>
      <c r="L461" s="37"/>
      <c r="M461" s="216" t="s">
        <v>1</v>
      </c>
      <c r="N461" s="217" t="s">
        <v>40</v>
      </c>
      <c r="O461" s="67"/>
      <c r="P461" s="218">
        <f>O461*H461</f>
        <v>0</v>
      </c>
      <c r="Q461" s="218">
        <v>0</v>
      </c>
      <c r="R461" s="218">
        <f>Q461*H461</f>
        <v>0</v>
      </c>
      <c r="S461" s="218">
        <v>0</v>
      </c>
      <c r="T461" s="219">
        <f>S461*H461</f>
        <v>0</v>
      </c>
      <c r="AR461" s="220" t="s">
        <v>1334</v>
      </c>
      <c r="AT461" s="220" t="s">
        <v>172</v>
      </c>
      <c r="AU461" s="220" t="s">
        <v>85</v>
      </c>
      <c r="AY461" s="17" t="s">
        <v>171</v>
      </c>
      <c r="BE461" s="116">
        <f>IF(N461="základní",J461,0)</f>
        <v>0</v>
      </c>
      <c r="BF461" s="116">
        <f>IF(N461="snížená",J461,0)</f>
        <v>0</v>
      </c>
      <c r="BG461" s="116">
        <f>IF(N461="zákl. přenesená",J461,0)</f>
        <v>0</v>
      </c>
      <c r="BH461" s="116">
        <f>IF(N461="sníž. přenesená",J461,0)</f>
        <v>0</v>
      </c>
      <c r="BI461" s="116">
        <f>IF(N461="nulová",J461,0)</f>
        <v>0</v>
      </c>
      <c r="BJ461" s="17" t="s">
        <v>83</v>
      </c>
      <c r="BK461" s="116">
        <f>ROUND(I461*H461,2)</f>
        <v>0</v>
      </c>
      <c r="BL461" s="17" t="s">
        <v>1334</v>
      </c>
      <c r="BM461" s="220" t="s">
        <v>1411</v>
      </c>
    </row>
    <row r="462" spans="2:47" s="1" customFormat="1" ht="19.5">
      <c r="B462" s="35"/>
      <c r="C462" s="36"/>
      <c r="D462" s="221" t="s">
        <v>207</v>
      </c>
      <c r="E462" s="36"/>
      <c r="F462" s="235" t="s">
        <v>1659</v>
      </c>
      <c r="G462" s="36"/>
      <c r="H462" s="36"/>
      <c r="I462" s="130"/>
      <c r="J462" s="36"/>
      <c r="K462" s="36"/>
      <c r="L462" s="37"/>
      <c r="M462" s="223"/>
      <c r="N462" s="67"/>
      <c r="O462" s="67"/>
      <c r="P462" s="67"/>
      <c r="Q462" s="67"/>
      <c r="R462" s="67"/>
      <c r="S462" s="67"/>
      <c r="T462" s="68"/>
      <c r="AT462" s="17" t="s">
        <v>207</v>
      </c>
      <c r="AU462" s="17" t="s">
        <v>85</v>
      </c>
    </row>
    <row r="463" spans="2:65" s="1" customFormat="1" ht="16.5" customHeight="1">
      <c r="B463" s="35"/>
      <c r="C463" s="265" t="s">
        <v>1184</v>
      </c>
      <c r="D463" s="265" t="s">
        <v>548</v>
      </c>
      <c r="E463" s="266" t="s">
        <v>1660</v>
      </c>
      <c r="F463" s="267" t="s">
        <v>1661</v>
      </c>
      <c r="G463" s="268" t="s">
        <v>355</v>
      </c>
      <c r="H463" s="269">
        <v>8</v>
      </c>
      <c r="I463" s="270"/>
      <c r="J463" s="271">
        <f>ROUND(I463*H463,2)</f>
        <v>0</v>
      </c>
      <c r="K463" s="267" t="s">
        <v>256</v>
      </c>
      <c r="L463" s="272"/>
      <c r="M463" s="273" t="s">
        <v>1</v>
      </c>
      <c r="N463" s="274" t="s">
        <v>40</v>
      </c>
      <c r="O463" s="67"/>
      <c r="P463" s="218">
        <f>O463*H463</f>
        <v>0</v>
      </c>
      <c r="Q463" s="218">
        <v>0.00238</v>
      </c>
      <c r="R463" s="218">
        <f>Q463*H463</f>
        <v>0.01904</v>
      </c>
      <c r="S463" s="218">
        <v>0</v>
      </c>
      <c r="T463" s="219">
        <f>S463*H463</f>
        <v>0</v>
      </c>
      <c r="AR463" s="220" t="s">
        <v>1626</v>
      </c>
      <c r="AT463" s="220" t="s">
        <v>548</v>
      </c>
      <c r="AU463" s="220" t="s">
        <v>85</v>
      </c>
      <c r="AY463" s="17" t="s">
        <v>171</v>
      </c>
      <c r="BE463" s="116">
        <f>IF(N463="základní",J463,0)</f>
        <v>0</v>
      </c>
      <c r="BF463" s="116">
        <f>IF(N463="snížená",J463,0)</f>
        <v>0</v>
      </c>
      <c r="BG463" s="116">
        <f>IF(N463="zákl. přenesená",J463,0)</f>
        <v>0</v>
      </c>
      <c r="BH463" s="116">
        <f>IF(N463="sníž. přenesená",J463,0)</f>
        <v>0</v>
      </c>
      <c r="BI463" s="116">
        <f>IF(N463="nulová",J463,0)</f>
        <v>0</v>
      </c>
      <c r="BJ463" s="17" t="s">
        <v>83</v>
      </c>
      <c r="BK463" s="116">
        <f>ROUND(I463*H463,2)</f>
        <v>0</v>
      </c>
      <c r="BL463" s="17" t="s">
        <v>1334</v>
      </c>
      <c r="BM463" s="220" t="s">
        <v>1415</v>
      </c>
    </row>
    <row r="464" spans="2:47" s="1" customFormat="1" ht="11.25">
      <c r="B464" s="35"/>
      <c r="C464" s="36"/>
      <c r="D464" s="221" t="s">
        <v>207</v>
      </c>
      <c r="E464" s="36"/>
      <c r="F464" s="235" t="s">
        <v>1661</v>
      </c>
      <c r="G464" s="36"/>
      <c r="H464" s="36"/>
      <c r="I464" s="130"/>
      <c r="J464" s="36"/>
      <c r="K464" s="36"/>
      <c r="L464" s="37"/>
      <c r="M464" s="223"/>
      <c r="N464" s="67"/>
      <c r="O464" s="67"/>
      <c r="P464" s="67"/>
      <c r="Q464" s="67"/>
      <c r="R464" s="67"/>
      <c r="S464" s="67"/>
      <c r="T464" s="68"/>
      <c r="AT464" s="17" t="s">
        <v>207</v>
      </c>
      <c r="AU464" s="17" t="s">
        <v>85</v>
      </c>
    </row>
    <row r="465" spans="2:51" s="14" customFormat="1" ht="11.25">
      <c r="B465" s="275"/>
      <c r="C465" s="276"/>
      <c r="D465" s="221" t="s">
        <v>197</v>
      </c>
      <c r="E465" s="277" t="s">
        <v>1</v>
      </c>
      <c r="F465" s="278" t="s">
        <v>1482</v>
      </c>
      <c r="G465" s="276"/>
      <c r="H465" s="277" t="s">
        <v>1</v>
      </c>
      <c r="I465" s="279"/>
      <c r="J465" s="276"/>
      <c r="K465" s="276"/>
      <c r="L465" s="280"/>
      <c r="M465" s="281"/>
      <c r="N465" s="282"/>
      <c r="O465" s="282"/>
      <c r="P465" s="282"/>
      <c r="Q465" s="282"/>
      <c r="R465" s="282"/>
      <c r="S465" s="282"/>
      <c r="T465" s="283"/>
      <c r="AT465" s="284" t="s">
        <v>197</v>
      </c>
      <c r="AU465" s="284" t="s">
        <v>85</v>
      </c>
      <c r="AV465" s="14" t="s">
        <v>83</v>
      </c>
      <c r="AW465" s="14" t="s">
        <v>30</v>
      </c>
      <c r="AX465" s="14" t="s">
        <v>75</v>
      </c>
      <c r="AY465" s="284" t="s">
        <v>171</v>
      </c>
    </row>
    <row r="466" spans="2:51" s="11" customFormat="1" ht="11.25">
      <c r="B466" s="224"/>
      <c r="C466" s="225"/>
      <c r="D466" s="221" t="s">
        <v>197</v>
      </c>
      <c r="E466" s="226" t="s">
        <v>1</v>
      </c>
      <c r="F466" s="227" t="s">
        <v>209</v>
      </c>
      <c r="G466" s="225"/>
      <c r="H466" s="228">
        <v>8</v>
      </c>
      <c r="I466" s="229"/>
      <c r="J466" s="225"/>
      <c r="K466" s="225"/>
      <c r="L466" s="230"/>
      <c r="M466" s="231"/>
      <c r="N466" s="232"/>
      <c r="O466" s="232"/>
      <c r="P466" s="232"/>
      <c r="Q466" s="232"/>
      <c r="R466" s="232"/>
      <c r="S466" s="232"/>
      <c r="T466" s="233"/>
      <c r="AT466" s="234" t="s">
        <v>197</v>
      </c>
      <c r="AU466" s="234" t="s">
        <v>85</v>
      </c>
      <c r="AV466" s="11" t="s">
        <v>85</v>
      </c>
      <c r="AW466" s="11" t="s">
        <v>30</v>
      </c>
      <c r="AX466" s="11" t="s">
        <v>75</v>
      </c>
      <c r="AY466" s="234" t="s">
        <v>171</v>
      </c>
    </row>
    <row r="467" spans="2:51" s="13" customFormat="1" ht="11.25">
      <c r="B467" s="248"/>
      <c r="C467" s="249"/>
      <c r="D467" s="221" t="s">
        <v>197</v>
      </c>
      <c r="E467" s="250" t="s">
        <v>1</v>
      </c>
      <c r="F467" s="251" t="s">
        <v>267</v>
      </c>
      <c r="G467" s="249"/>
      <c r="H467" s="252">
        <v>8</v>
      </c>
      <c r="I467" s="253"/>
      <c r="J467" s="249"/>
      <c r="K467" s="249"/>
      <c r="L467" s="254"/>
      <c r="M467" s="255"/>
      <c r="N467" s="256"/>
      <c r="O467" s="256"/>
      <c r="P467" s="256"/>
      <c r="Q467" s="256"/>
      <c r="R467" s="256"/>
      <c r="S467" s="256"/>
      <c r="T467" s="257"/>
      <c r="AT467" s="258" t="s">
        <v>197</v>
      </c>
      <c r="AU467" s="258" t="s">
        <v>85</v>
      </c>
      <c r="AV467" s="13" t="s">
        <v>189</v>
      </c>
      <c r="AW467" s="13" t="s">
        <v>30</v>
      </c>
      <c r="AX467" s="13" t="s">
        <v>83</v>
      </c>
      <c r="AY467" s="258" t="s">
        <v>171</v>
      </c>
    </row>
    <row r="468" spans="2:65" s="1" customFormat="1" ht="24" customHeight="1">
      <c r="B468" s="35"/>
      <c r="C468" s="209" t="s">
        <v>1190</v>
      </c>
      <c r="D468" s="209" t="s">
        <v>172</v>
      </c>
      <c r="E468" s="210" t="s">
        <v>1662</v>
      </c>
      <c r="F468" s="211" t="s">
        <v>1663</v>
      </c>
      <c r="G468" s="212" t="s">
        <v>290</v>
      </c>
      <c r="H468" s="213">
        <v>1.2</v>
      </c>
      <c r="I468" s="214"/>
      <c r="J468" s="215">
        <f>ROUND(I468*H468,2)</f>
        <v>0</v>
      </c>
      <c r="K468" s="211" t="s">
        <v>256</v>
      </c>
      <c r="L468" s="37"/>
      <c r="M468" s="216" t="s">
        <v>1</v>
      </c>
      <c r="N468" s="217" t="s">
        <v>40</v>
      </c>
      <c r="O468" s="67"/>
      <c r="P468" s="218">
        <f>O468*H468</f>
        <v>0</v>
      </c>
      <c r="Q468" s="218">
        <v>0</v>
      </c>
      <c r="R468" s="218">
        <f>Q468*H468</f>
        <v>0</v>
      </c>
      <c r="S468" s="218">
        <v>0</v>
      </c>
      <c r="T468" s="219">
        <f>S468*H468</f>
        <v>0</v>
      </c>
      <c r="AR468" s="220" t="s">
        <v>1334</v>
      </c>
      <c r="AT468" s="220" t="s">
        <v>172</v>
      </c>
      <c r="AU468" s="220" t="s">
        <v>85</v>
      </c>
      <c r="AY468" s="17" t="s">
        <v>171</v>
      </c>
      <c r="BE468" s="116">
        <f>IF(N468="základní",J468,0)</f>
        <v>0</v>
      </c>
      <c r="BF468" s="116">
        <f>IF(N468="snížená",J468,0)</f>
        <v>0</v>
      </c>
      <c r="BG468" s="116">
        <f>IF(N468="zákl. přenesená",J468,0)</f>
        <v>0</v>
      </c>
      <c r="BH468" s="116">
        <f>IF(N468="sníž. přenesená",J468,0)</f>
        <v>0</v>
      </c>
      <c r="BI468" s="116">
        <f>IF(N468="nulová",J468,0)</f>
        <v>0</v>
      </c>
      <c r="BJ468" s="17" t="s">
        <v>83</v>
      </c>
      <c r="BK468" s="116">
        <f>ROUND(I468*H468,2)</f>
        <v>0</v>
      </c>
      <c r="BL468" s="17" t="s">
        <v>1334</v>
      </c>
      <c r="BM468" s="220" t="s">
        <v>883</v>
      </c>
    </row>
    <row r="469" spans="2:47" s="1" customFormat="1" ht="19.5">
      <c r="B469" s="35"/>
      <c r="C469" s="36"/>
      <c r="D469" s="221" t="s">
        <v>207</v>
      </c>
      <c r="E469" s="36"/>
      <c r="F469" s="235" t="s">
        <v>1664</v>
      </c>
      <c r="G469" s="36"/>
      <c r="H469" s="36"/>
      <c r="I469" s="130"/>
      <c r="J469" s="36"/>
      <c r="K469" s="36"/>
      <c r="L469" s="37"/>
      <c r="M469" s="223"/>
      <c r="N469" s="67"/>
      <c r="O469" s="67"/>
      <c r="P469" s="67"/>
      <c r="Q469" s="67"/>
      <c r="R469" s="67"/>
      <c r="S469" s="67"/>
      <c r="T469" s="68"/>
      <c r="AT469" s="17" t="s">
        <v>207</v>
      </c>
      <c r="AU469" s="17" t="s">
        <v>85</v>
      </c>
    </row>
    <row r="470" spans="2:51" s="11" customFormat="1" ht="11.25">
      <c r="B470" s="224"/>
      <c r="C470" s="225"/>
      <c r="D470" s="221" t="s">
        <v>197</v>
      </c>
      <c r="E470" s="226" t="s">
        <v>1</v>
      </c>
      <c r="F470" s="227" t="s">
        <v>1665</v>
      </c>
      <c r="G470" s="225"/>
      <c r="H470" s="228">
        <v>1.2</v>
      </c>
      <c r="I470" s="229"/>
      <c r="J470" s="225"/>
      <c r="K470" s="225"/>
      <c r="L470" s="230"/>
      <c r="M470" s="231"/>
      <c r="N470" s="232"/>
      <c r="O470" s="232"/>
      <c r="P470" s="232"/>
      <c r="Q470" s="232"/>
      <c r="R470" s="232"/>
      <c r="S470" s="232"/>
      <c r="T470" s="233"/>
      <c r="AT470" s="234" t="s">
        <v>197</v>
      </c>
      <c r="AU470" s="234" t="s">
        <v>85</v>
      </c>
      <c r="AV470" s="11" t="s">
        <v>85</v>
      </c>
      <c r="AW470" s="11" t="s">
        <v>30</v>
      </c>
      <c r="AX470" s="11" t="s">
        <v>83</v>
      </c>
      <c r="AY470" s="234" t="s">
        <v>171</v>
      </c>
    </row>
    <row r="471" spans="2:65" s="1" customFormat="1" ht="24" customHeight="1">
      <c r="B471" s="35"/>
      <c r="C471" s="265" t="s">
        <v>1196</v>
      </c>
      <c r="D471" s="265" t="s">
        <v>548</v>
      </c>
      <c r="E471" s="266" t="s">
        <v>1666</v>
      </c>
      <c r="F471" s="267" t="s">
        <v>1667</v>
      </c>
      <c r="G471" s="268" t="s">
        <v>290</v>
      </c>
      <c r="H471" s="269">
        <v>1.2</v>
      </c>
      <c r="I471" s="270"/>
      <c r="J471" s="271">
        <f>ROUND(I471*H471,2)</f>
        <v>0</v>
      </c>
      <c r="K471" s="267" t="s">
        <v>1</v>
      </c>
      <c r="L471" s="272"/>
      <c r="M471" s="273" t="s">
        <v>1</v>
      </c>
      <c r="N471" s="274" t="s">
        <v>40</v>
      </c>
      <c r="O471" s="67"/>
      <c r="P471" s="218">
        <f>O471*H471</f>
        <v>0</v>
      </c>
      <c r="Q471" s="218">
        <v>0</v>
      </c>
      <c r="R471" s="218">
        <f>Q471*H471</f>
        <v>0</v>
      </c>
      <c r="S471" s="218">
        <v>0</v>
      </c>
      <c r="T471" s="219">
        <f>S471*H471</f>
        <v>0</v>
      </c>
      <c r="AR471" s="220" t="s">
        <v>1626</v>
      </c>
      <c r="AT471" s="220" t="s">
        <v>548</v>
      </c>
      <c r="AU471" s="220" t="s">
        <v>85</v>
      </c>
      <c r="AY471" s="17" t="s">
        <v>171</v>
      </c>
      <c r="BE471" s="116">
        <f>IF(N471="základní",J471,0)</f>
        <v>0</v>
      </c>
      <c r="BF471" s="116">
        <f>IF(N471="snížená",J471,0)</f>
        <v>0</v>
      </c>
      <c r="BG471" s="116">
        <f>IF(N471="zákl. přenesená",J471,0)</f>
        <v>0</v>
      </c>
      <c r="BH471" s="116">
        <f>IF(N471="sníž. přenesená",J471,0)</f>
        <v>0</v>
      </c>
      <c r="BI471" s="116">
        <f>IF(N471="nulová",J471,0)</f>
        <v>0</v>
      </c>
      <c r="BJ471" s="17" t="s">
        <v>83</v>
      </c>
      <c r="BK471" s="116">
        <f>ROUND(I471*H471,2)</f>
        <v>0</v>
      </c>
      <c r="BL471" s="17" t="s">
        <v>1334</v>
      </c>
      <c r="BM471" s="220" t="s">
        <v>1422</v>
      </c>
    </row>
    <row r="472" spans="2:47" s="1" customFormat="1" ht="19.5">
      <c r="B472" s="35"/>
      <c r="C472" s="36"/>
      <c r="D472" s="221" t="s">
        <v>207</v>
      </c>
      <c r="E472" s="36"/>
      <c r="F472" s="235" t="s">
        <v>1667</v>
      </c>
      <c r="G472" s="36"/>
      <c r="H472" s="36"/>
      <c r="I472" s="130"/>
      <c r="J472" s="36"/>
      <c r="K472" s="36"/>
      <c r="L472" s="37"/>
      <c r="M472" s="223"/>
      <c r="N472" s="67"/>
      <c r="O472" s="67"/>
      <c r="P472" s="67"/>
      <c r="Q472" s="67"/>
      <c r="R472" s="67"/>
      <c r="S472" s="67"/>
      <c r="T472" s="68"/>
      <c r="AT472" s="17" t="s">
        <v>207</v>
      </c>
      <c r="AU472" s="17" t="s">
        <v>85</v>
      </c>
    </row>
    <row r="473" spans="2:51" s="14" customFormat="1" ht="11.25">
      <c r="B473" s="275"/>
      <c r="C473" s="276"/>
      <c r="D473" s="221" t="s">
        <v>197</v>
      </c>
      <c r="E473" s="277" t="s">
        <v>1</v>
      </c>
      <c r="F473" s="278" t="s">
        <v>1482</v>
      </c>
      <c r="G473" s="276"/>
      <c r="H473" s="277" t="s">
        <v>1</v>
      </c>
      <c r="I473" s="279"/>
      <c r="J473" s="276"/>
      <c r="K473" s="276"/>
      <c r="L473" s="280"/>
      <c r="M473" s="281"/>
      <c r="N473" s="282"/>
      <c r="O473" s="282"/>
      <c r="P473" s="282"/>
      <c r="Q473" s="282"/>
      <c r="R473" s="282"/>
      <c r="S473" s="282"/>
      <c r="T473" s="283"/>
      <c r="AT473" s="284" t="s">
        <v>197</v>
      </c>
      <c r="AU473" s="284" t="s">
        <v>85</v>
      </c>
      <c r="AV473" s="14" t="s">
        <v>83</v>
      </c>
      <c r="AW473" s="14" t="s">
        <v>30</v>
      </c>
      <c r="AX473" s="14" t="s">
        <v>75</v>
      </c>
      <c r="AY473" s="284" t="s">
        <v>171</v>
      </c>
    </row>
    <row r="474" spans="2:51" s="11" customFormat="1" ht="11.25">
      <c r="B474" s="224"/>
      <c r="C474" s="225"/>
      <c r="D474" s="221" t="s">
        <v>197</v>
      </c>
      <c r="E474" s="226" t="s">
        <v>1</v>
      </c>
      <c r="F474" s="227" t="s">
        <v>1668</v>
      </c>
      <c r="G474" s="225"/>
      <c r="H474" s="228">
        <v>1.2</v>
      </c>
      <c r="I474" s="229"/>
      <c r="J474" s="225"/>
      <c r="K474" s="225"/>
      <c r="L474" s="230"/>
      <c r="M474" s="231"/>
      <c r="N474" s="232"/>
      <c r="O474" s="232"/>
      <c r="P474" s="232"/>
      <c r="Q474" s="232"/>
      <c r="R474" s="232"/>
      <c r="S474" s="232"/>
      <c r="T474" s="233"/>
      <c r="AT474" s="234" t="s">
        <v>197</v>
      </c>
      <c r="AU474" s="234" t="s">
        <v>85</v>
      </c>
      <c r="AV474" s="11" t="s">
        <v>85</v>
      </c>
      <c r="AW474" s="11" t="s">
        <v>30</v>
      </c>
      <c r="AX474" s="11" t="s">
        <v>75</v>
      </c>
      <c r="AY474" s="234" t="s">
        <v>171</v>
      </c>
    </row>
    <row r="475" spans="2:51" s="13" customFormat="1" ht="11.25">
      <c r="B475" s="248"/>
      <c r="C475" s="249"/>
      <c r="D475" s="221" t="s">
        <v>197</v>
      </c>
      <c r="E475" s="250" t="s">
        <v>1</v>
      </c>
      <c r="F475" s="251" t="s">
        <v>267</v>
      </c>
      <c r="G475" s="249"/>
      <c r="H475" s="252">
        <v>1.2</v>
      </c>
      <c r="I475" s="253"/>
      <c r="J475" s="249"/>
      <c r="K475" s="249"/>
      <c r="L475" s="254"/>
      <c r="M475" s="255"/>
      <c r="N475" s="256"/>
      <c r="O475" s="256"/>
      <c r="P475" s="256"/>
      <c r="Q475" s="256"/>
      <c r="R475" s="256"/>
      <c r="S475" s="256"/>
      <c r="T475" s="257"/>
      <c r="AT475" s="258" t="s">
        <v>197</v>
      </c>
      <c r="AU475" s="258" t="s">
        <v>85</v>
      </c>
      <c r="AV475" s="13" t="s">
        <v>189</v>
      </c>
      <c r="AW475" s="13" t="s">
        <v>30</v>
      </c>
      <c r="AX475" s="13" t="s">
        <v>83</v>
      </c>
      <c r="AY475" s="258" t="s">
        <v>171</v>
      </c>
    </row>
    <row r="476" spans="2:65" s="1" customFormat="1" ht="24" customHeight="1">
      <c r="B476" s="35"/>
      <c r="C476" s="209" t="s">
        <v>1201</v>
      </c>
      <c r="D476" s="209" t="s">
        <v>172</v>
      </c>
      <c r="E476" s="210" t="s">
        <v>1669</v>
      </c>
      <c r="F476" s="211" t="s">
        <v>1670</v>
      </c>
      <c r="G476" s="212" t="s">
        <v>290</v>
      </c>
      <c r="H476" s="213">
        <v>45</v>
      </c>
      <c r="I476" s="214"/>
      <c r="J476" s="215">
        <f>ROUND(I476*H476,2)</f>
        <v>0</v>
      </c>
      <c r="K476" s="211" t="s">
        <v>256</v>
      </c>
      <c r="L476" s="37"/>
      <c r="M476" s="216" t="s">
        <v>1</v>
      </c>
      <c r="N476" s="217" t="s">
        <v>40</v>
      </c>
      <c r="O476" s="67"/>
      <c r="P476" s="218">
        <f>O476*H476</f>
        <v>0</v>
      </c>
      <c r="Q476" s="218">
        <v>0</v>
      </c>
      <c r="R476" s="218">
        <f>Q476*H476</f>
        <v>0</v>
      </c>
      <c r="S476" s="218">
        <v>0</v>
      </c>
      <c r="T476" s="219">
        <f>S476*H476</f>
        <v>0</v>
      </c>
      <c r="AR476" s="220" t="s">
        <v>1334</v>
      </c>
      <c r="AT476" s="220" t="s">
        <v>172</v>
      </c>
      <c r="AU476" s="220" t="s">
        <v>85</v>
      </c>
      <c r="AY476" s="17" t="s">
        <v>171</v>
      </c>
      <c r="BE476" s="116">
        <f>IF(N476="základní",J476,0)</f>
        <v>0</v>
      </c>
      <c r="BF476" s="116">
        <f>IF(N476="snížená",J476,0)</f>
        <v>0</v>
      </c>
      <c r="BG476" s="116">
        <f>IF(N476="zákl. přenesená",J476,0)</f>
        <v>0</v>
      </c>
      <c r="BH476" s="116">
        <f>IF(N476="sníž. přenesená",J476,0)</f>
        <v>0</v>
      </c>
      <c r="BI476" s="116">
        <f>IF(N476="nulová",J476,0)</f>
        <v>0</v>
      </c>
      <c r="BJ476" s="17" t="s">
        <v>83</v>
      </c>
      <c r="BK476" s="116">
        <f>ROUND(I476*H476,2)</f>
        <v>0</v>
      </c>
      <c r="BL476" s="17" t="s">
        <v>1334</v>
      </c>
      <c r="BM476" s="220" t="s">
        <v>1425</v>
      </c>
    </row>
    <row r="477" spans="2:47" s="1" customFormat="1" ht="11.25">
      <c r="B477" s="35"/>
      <c r="C477" s="36"/>
      <c r="D477" s="221" t="s">
        <v>207</v>
      </c>
      <c r="E477" s="36"/>
      <c r="F477" s="235" t="s">
        <v>1671</v>
      </c>
      <c r="G477" s="36"/>
      <c r="H477" s="36"/>
      <c r="I477" s="130"/>
      <c r="J477" s="36"/>
      <c r="K477" s="36"/>
      <c r="L477" s="37"/>
      <c r="M477" s="223"/>
      <c r="N477" s="67"/>
      <c r="O477" s="67"/>
      <c r="P477" s="67"/>
      <c r="Q477" s="67"/>
      <c r="R477" s="67"/>
      <c r="S477" s="67"/>
      <c r="T477" s="68"/>
      <c r="AT477" s="17" t="s">
        <v>207</v>
      </c>
      <c r="AU477" s="17" t="s">
        <v>85</v>
      </c>
    </row>
    <row r="478" spans="2:65" s="1" customFormat="1" ht="24" customHeight="1">
      <c r="B478" s="35"/>
      <c r="C478" s="265" t="s">
        <v>1205</v>
      </c>
      <c r="D478" s="265" t="s">
        <v>548</v>
      </c>
      <c r="E478" s="266" t="s">
        <v>1672</v>
      </c>
      <c r="F478" s="267" t="s">
        <v>1673</v>
      </c>
      <c r="G478" s="268" t="s">
        <v>290</v>
      </c>
      <c r="H478" s="269">
        <v>45</v>
      </c>
      <c r="I478" s="270"/>
      <c r="J478" s="271">
        <f>ROUND(I478*H478,2)</f>
        <v>0</v>
      </c>
      <c r="K478" s="267" t="s">
        <v>1</v>
      </c>
      <c r="L478" s="272"/>
      <c r="M478" s="273" t="s">
        <v>1</v>
      </c>
      <c r="N478" s="274" t="s">
        <v>40</v>
      </c>
      <c r="O478" s="67"/>
      <c r="P478" s="218">
        <f>O478*H478</f>
        <v>0</v>
      </c>
      <c r="Q478" s="218">
        <v>0</v>
      </c>
      <c r="R478" s="218">
        <f>Q478*H478</f>
        <v>0</v>
      </c>
      <c r="S478" s="218">
        <v>0</v>
      </c>
      <c r="T478" s="219">
        <f>S478*H478</f>
        <v>0</v>
      </c>
      <c r="AR478" s="220" t="s">
        <v>1626</v>
      </c>
      <c r="AT478" s="220" t="s">
        <v>548</v>
      </c>
      <c r="AU478" s="220" t="s">
        <v>85</v>
      </c>
      <c r="AY478" s="17" t="s">
        <v>171</v>
      </c>
      <c r="BE478" s="116">
        <f>IF(N478="základní",J478,0)</f>
        <v>0</v>
      </c>
      <c r="BF478" s="116">
        <f>IF(N478="snížená",J478,0)</f>
        <v>0</v>
      </c>
      <c r="BG478" s="116">
        <f>IF(N478="zákl. přenesená",J478,0)</f>
        <v>0</v>
      </c>
      <c r="BH478" s="116">
        <f>IF(N478="sníž. přenesená",J478,0)</f>
        <v>0</v>
      </c>
      <c r="BI478" s="116">
        <f>IF(N478="nulová",J478,0)</f>
        <v>0</v>
      </c>
      <c r="BJ478" s="17" t="s">
        <v>83</v>
      </c>
      <c r="BK478" s="116">
        <f>ROUND(I478*H478,2)</f>
        <v>0</v>
      </c>
      <c r="BL478" s="17" t="s">
        <v>1334</v>
      </c>
      <c r="BM478" s="220" t="s">
        <v>1428</v>
      </c>
    </row>
    <row r="479" spans="2:47" s="1" customFormat="1" ht="19.5">
      <c r="B479" s="35"/>
      <c r="C479" s="36"/>
      <c r="D479" s="221" t="s">
        <v>207</v>
      </c>
      <c r="E479" s="36"/>
      <c r="F479" s="235" t="s">
        <v>1673</v>
      </c>
      <c r="G479" s="36"/>
      <c r="H479" s="36"/>
      <c r="I479" s="130"/>
      <c r="J479" s="36"/>
      <c r="K479" s="36"/>
      <c r="L479" s="37"/>
      <c r="M479" s="223"/>
      <c r="N479" s="67"/>
      <c r="O479" s="67"/>
      <c r="P479" s="67"/>
      <c r="Q479" s="67"/>
      <c r="R479" s="67"/>
      <c r="S479" s="67"/>
      <c r="T479" s="68"/>
      <c r="AT479" s="17" t="s">
        <v>207</v>
      </c>
      <c r="AU479" s="17" t="s">
        <v>85</v>
      </c>
    </row>
    <row r="480" spans="2:65" s="1" customFormat="1" ht="24" customHeight="1">
      <c r="B480" s="35"/>
      <c r="C480" s="209" t="s">
        <v>1211</v>
      </c>
      <c r="D480" s="209" t="s">
        <v>172</v>
      </c>
      <c r="E480" s="210" t="s">
        <v>1674</v>
      </c>
      <c r="F480" s="211" t="s">
        <v>1675</v>
      </c>
      <c r="G480" s="212" t="s">
        <v>290</v>
      </c>
      <c r="H480" s="213">
        <v>7.7</v>
      </c>
      <c r="I480" s="214"/>
      <c r="J480" s="215">
        <f>ROUND(I480*H480,2)</f>
        <v>0</v>
      </c>
      <c r="K480" s="211" t="s">
        <v>256</v>
      </c>
      <c r="L480" s="37"/>
      <c r="M480" s="216" t="s">
        <v>1</v>
      </c>
      <c r="N480" s="217" t="s">
        <v>40</v>
      </c>
      <c r="O480" s="67"/>
      <c r="P480" s="218">
        <f>O480*H480</f>
        <v>0</v>
      </c>
      <c r="Q480" s="218">
        <v>0</v>
      </c>
      <c r="R480" s="218">
        <f>Q480*H480</f>
        <v>0</v>
      </c>
      <c r="S480" s="218">
        <v>0</v>
      </c>
      <c r="T480" s="219">
        <f>S480*H480</f>
        <v>0</v>
      </c>
      <c r="AR480" s="220" t="s">
        <v>1334</v>
      </c>
      <c r="AT480" s="220" t="s">
        <v>172</v>
      </c>
      <c r="AU480" s="220" t="s">
        <v>85</v>
      </c>
      <c r="AY480" s="17" t="s">
        <v>171</v>
      </c>
      <c r="BE480" s="116">
        <f>IF(N480="základní",J480,0)</f>
        <v>0</v>
      </c>
      <c r="BF480" s="116">
        <f>IF(N480="snížená",J480,0)</f>
        <v>0</v>
      </c>
      <c r="BG480" s="116">
        <f>IF(N480="zákl. přenesená",J480,0)</f>
        <v>0</v>
      </c>
      <c r="BH480" s="116">
        <f>IF(N480="sníž. přenesená",J480,0)</f>
        <v>0</v>
      </c>
      <c r="BI480" s="116">
        <f>IF(N480="nulová",J480,0)</f>
        <v>0</v>
      </c>
      <c r="BJ480" s="17" t="s">
        <v>83</v>
      </c>
      <c r="BK480" s="116">
        <f>ROUND(I480*H480,2)</f>
        <v>0</v>
      </c>
      <c r="BL480" s="17" t="s">
        <v>1334</v>
      </c>
      <c r="BM480" s="220" t="s">
        <v>1432</v>
      </c>
    </row>
    <row r="481" spans="2:47" s="1" customFormat="1" ht="11.25">
      <c r="B481" s="35"/>
      <c r="C481" s="36"/>
      <c r="D481" s="221" t="s">
        <v>207</v>
      </c>
      <c r="E481" s="36"/>
      <c r="F481" s="235" t="s">
        <v>1676</v>
      </c>
      <c r="G481" s="36"/>
      <c r="H481" s="36"/>
      <c r="I481" s="130"/>
      <c r="J481" s="36"/>
      <c r="K481" s="36"/>
      <c r="L481" s="37"/>
      <c r="M481" s="223"/>
      <c r="N481" s="67"/>
      <c r="O481" s="67"/>
      <c r="P481" s="67"/>
      <c r="Q481" s="67"/>
      <c r="R481" s="67"/>
      <c r="S481" s="67"/>
      <c r="T481" s="68"/>
      <c r="AT481" s="17" t="s">
        <v>207</v>
      </c>
      <c r="AU481" s="17" t="s">
        <v>85</v>
      </c>
    </row>
    <row r="482" spans="2:51" s="11" customFormat="1" ht="11.25">
      <c r="B482" s="224"/>
      <c r="C482" s="225"/>
      <c r="D482" s="221" t="s">
        <v>197</v>
      </c>
      <c r="E482" s="226" t="s">
        <v>1</v>
      </c>
      <c r="F482" s="227" t="s">
        <v>1677</v>
      </c>
      <c r="G482" s="225"/>
      <c r="H482" s="228">
        <v>7.7</v>
      </c>
      <c r="I482" s="229"/>
      <c r="J482" s="225"/>
      <c r="K482" s="225"/>
      <c r="L482" s="230"/>
      <c r="M482" s="231"/>
      <c r="N482" s="232"/>
      <c r="O482" s="232"/>
      <c r="P482" s="232"/>
      <c r="Q482" s="232"/>
      <c r="R482" s="232"/>
      <c r="S482" s="232"/>
      <c r="T482" s="233"/>
      <c r="AT482" s="234" t="s">
        <v>197</v>
      </c>
      <c r="AU482" s="234" t="s">
        <v>85</v>
      </c>
      <c r="AV482" s="11" t="s">
        <v>85</v>
      </c>
      <c r="AW482" s="11" t="s">
        <v>30</v>
      </c>
      <c r="AX482" s="11" t="s">
        <v>83</v>
      </c>
      <c r="AY482" s="234" t="s">
        <v>171</v>
      </c>
    </row>
    <row r="483" spans="2:65" s="1" customFormat="1" ht="16.5" customHeight="1">
      <c r="B483" s="35"/>
      <c r="C483" s="265" t="s">
        <v>371</v>
      </c>
      <c r="D483" s="265" t="s">
        <v>548</v>
      </c>
      <c r="E483" s="266" t="s">
        <v>1678</v>
      </c>
      <c r="F483" s="267" t="s">
        <v>1679</v>
      </c>
      <c r="G483" s="268" t="s">
        <v>290</v>
      </c>
      <c r="H483" s="269">
        <v>7.7</v>
      </c>
      <c r="I483" s="270"/>
      <c r="J483" s="271">
        <f>ROUND(I483*H483,2)</f>
        <v>0</v>
      </c>
      <c r="K483" s="267" t="s">
        <v>1</v>
      </c>
      <c r="L483" s="272"/>
      <c r="M483" s="273" t="s">
        <v>1</v>
      </c>
      <c r="N483" s="274" t="s">
        <v>40</v>
      </c>
      <c r="O483" s="67"/>
      <c r="P483" s="218">
        <f>O483*H483</f>
        <v>0</v>
      </c>
      <c r="Q483" s="218">
        <v>0</v>
      </c>
      <c r="R483" s="218">
        <f>Q483*H483</f>
        <v>0</v>
      </c>
      <c r="S483" s="218">
        <v>0</v>
      </c>
      <c r="T483" s="219">
        <f>S483*H483</f>
        <v>0</v>
      </c>
      <c r="AR483" s="220" t="s">
        <v>1626</v>
      </c>
      <c r="AT483" s="220" t="s">
        <v>548</v>
      </c>
      <c r="AU483" s="220" t="s">
        <v>85</v>
      </c>
      <c r="AY483" s="17" t="s">
        <v>171</v>
      </c>
      <c r="BE483" s="116">
        <f>IF(N483="základní",J483,0)</f>
        <v>0</v>
      </c>
      <c r="BF483" s="116">
        <f>IF(N483="snížená",J483,0)</f>
        <v>0</v>
      </c>
      <c r="BG483" s="116">
        <f>IF(N483="zákl. přenesená",J483,0)</f>
        <v>0</v>
      </c>
      <c r="BH483" s="116">
        <f>IF(N483="sníž. přenesená",J483,0)</f>
        <v>0</v>
      </c>
      <c r="BI483" s="116">
        <f>IF(N483="nulová",J483,0)</f>
        <v>0</v>
      </c>
      <c r="BJ483" s="17" t="s">
        <v>83</v>
      </c>
      <c r="BK483" s="116">
        <f>ROUND(I483*H483,2)</f>
        <v>0</v>
      </c>
      <c r="BL483" s="17" t="s">
        <v>1334</v>
      </c>
      <c r="BM483" s="220" t="s">
        <v>1435</v>
      </c>
    </row>
    <row r="484" spans="2:47" s="1" customFormat="1" ht="11.25">
      <c r="B484" s="35"/>
      <c r="C484" s="36"/>
      <c r="D484" s="221" t="s">
        <v>207</v>
      </c>
      <c r="E484" s="36"/>
      <c r="F484" s="235" t="s">
        <v>1679</v>
      </c>
      <c r="G484" s="36"/>
      <c r="H484" s="36"/>
      <c r="I484" s="130"/>
      <c r="J484" s="36"/>
      <c r="K484" s="36"/>
      <c r="L484" s="37"/>
      <c r="M484" s="223"/>
      <c r="N484" s="67"/>
      <c r="O484" s="67"/>
      <c r="P484" s="67"/>
      <c r="Q484" s="67"/>
      <c r="R484" s="67"/>
      <c r="S484" s="67"/>
      <c r="T484" s="68"/>
      <c r="AT484" s="17" t="s">
        <v>207</v>
      </c>
      <c r="AU484" s="17" t="s">
        <v>85</v>
      </c>
    </row>
    <row r="485" spans="2:51" s="14" customFormat="1" ht="11.25">
      <c r="B485" s="275"/>
      <c r="C485" s="276"/>
      <c r="D485" s="221" t="s">
        <v>197</v>
      </c>
      <c r="E485" s="277" t="s">
        <v>1</v>
      </c>
      <c r="F485" s="278" t="s">
        <v>1482</v>
      </c>
      <c r="G485" s="276"/>
      <c r="H485" s="277" t="s">
        <v>1</v>
      </c>
      <c r="I485" s="279"/>
      <c r="J485" s="276"/>
      <c r="K485" s="276"/>
      <c r="L485" s="280"/>
      <c r="M485" s="281"/>
      <c r="N485" s="282"/>
      <c r="O485" s="282"/>
      <c r="P485" s="282"/>
      <c r="Q485" s="282"/>
      <c r="R485" s="282"/>
      <c r="S485" s="282"/>
      <c r="T485" s="283"/>
      <c r="AT485" s="284" t="s">
        <v>197</v>
      </c>
      <c r="AU485" s="284" t="s">
        <v>85</v>
      </c>
      <c r="AV485" s="14" t="s">
        <v>83</v>
      </c>
      <c r="AW485" s="14" t="s">
        <v>30</v>
      </c>
      <c r="AX485" s="14" t="s">
        <v>75</v>
      </c>
      <c r="AY485" s="284" t="s">
        <v>171</v>
      </c>
    </row>
    <row r="486" spans="2:51" s="14" customFormat="1" ht="11.25">
      <c r="B486" s="275"/>
      <c r="C486" s="276"/>
      <c r="D486" s="221" t="s">
        <v>197</v>
      </c>
      <c r="E486" s="277" t="s">
        <v>1</v>
      </c>
      <c r="F486" s="278" t="s">
        <v>1680</v>
      </c>
      <c r="G486" s="276"/>
      <c r="H486" s="277" t="s">
        <v>1</v>
      </c>
      <c r="I486" s="279"/>
      <c r="J486" s="276"/>
      <c r="K486" s="276"/>
      <c r="L486" s="280"/>
      <c r="M486" s="281"/>
      <c r="N486" s="282"/>
      <c r="O486" s="282"/>
      <c r="P486" s="282"/>
      <c r="Q486" s="282"/>
      <c r="R486" s="282"/>
      <c r="S486" s="282"/>
      <c r="T486" s="283"/>
      <c r="AT486" s="284" t="s">
        <v>197</v>
      </c>
      <c r="AU486" s="284" t="s">
        <v>85</v>
      </c>
      <c r="AV486" s="14" t="s">
        <v>83</v>
      </c>
      <c r="AW486" s="14" t="s">
        <v>30</v>
      </c>
      <c r="AX486" s="14" t="s">
        <v>75</v>
      </c>
      <c r="AY486" s="284" t="s">
        <v>171</v>
      </c>
    </row>
    <row r="487" spans="2:51" s="11" customFormat="1" ht="11.25">
      <c r="B487" s="224"/>
      <c r="C487" s="225"/>
      <c r="D487" s="221" t="s">
        <v>197</v>
      </c>
      <c r="E487" s="226" t="s">
        <v>1</v>
      </c>
      <c r="F487" s="227" t="s">
        <v>1649</v>
      </c>
      <c r="G487" s="225"/>
      <c r="H487" s="228">
        <v>7.7</v>
      </c>
      <c r="I487" s="229"/>
      <c r="J487" s="225"/>
      <c r="K487" s="225"/>
      <c r="L487" s="230"/>
      <c r="M487" s="231"/>
      <c r="N487" s="232"/>
      <c r="O487" s="232"/>
      <c r="P487" s="232"/>
      <c r="Q487" s="232"/>
      <c r="R487" s="232"/>
      <c r="S487" s="232"/>
      <c r="T487" s="233"/>
      <c r="AT487" s="234" t="s">
        <v>197</v>
      </c>
      <c r="AU487" s="234" t="s">
        <v>85</v>
      </c>
      <c r="AV487" s="11" t="s">
        <v>85</v>
      </c>
      <c r="AW487" s="11" t="s">
        <v>30</v>
      </c>
      <c r="AX487" s="11" t="s">
        <v>75</v>
      </c>
      <c r="AY487" s="234" t="s">
        <v>171</v>
      </c>
    </row>
    <row r="488" spans="2:51" s="13" customFormat="1" ht="11.25">
      <c r="B488" s="248"/>
      <c r="C488" s="249"/>
      <c r="D488" s="221" t="s">
        <v>197</v>
      </c>
      <c r="E488" s="250" t="s">
        <v>1</v>
      </c>
      <c r="F488" s="251" t="s">
        <v>267</v>
      </c>
      <c r="G488" s="249"/>
      <c r="H488" s="252">
        <v>7.7</v>
      </c>
      <c r="I488" s="253"/>
      <c r="J488" s="249"/>
      <c r="K488" s="249"/>
      <c r="L488" s="254"/>
      <c r="M488" s="255"/>
      <c r="N488" s="256"/>
      <c r="O488" s="256"/>
      <c r="P488" s="256"/>
      <c r="Q488" s="256"/>
      <c r="R488" s="256"/>
      <c r="S488" s="256"/>
      <c r="T488" s="257"/>
      <c r="AT488" s="258" t="s">
        <v>197</v>
      </c>
      <c r="AU488" s="258" t="s">
        <v>85</v>
      </c>
      <c r="AV488" s="13" t="s">
        <v>189</v>
      </c>
      <c r="AW488" s="13" t="s">
        <v>30</v>
      </c>
      <c r="AX488" s="13" t="s">
        <v>83</v>
      </c>
      <c r="AY488" s="258" t="s">
        <v>171</v>
      </c>
    </row>
    <row r="489" spans="2:65" s="1" customFormat="1" ht="24" customHeight="1">
      <c r="B489" s="35"/>
      <c r="C489" s="209" t="s">
        <v>1222</v>
      </c>
      <c r="D489" s="209" t="s">
        <v>172</v>
      </c>
      <c r="E489" s="210" t="s">
        <v>1681</v>
      </c>
      <c r="F489" s="211" t="s">
        <v>1682</v>
      </c>
      <c r="G489" s="212" t="s">
        <v>355</v>
      </c>
      <c r="H489" s="213">
        <v>4</v>
      </c>
      <c r="I489" s="214"/>
      <c r="J489" s="215">
        <f>ROUND(I489*H489,2)</f>
        <v>0</v>
      </c>
      <c r="K489" s="211" t="s">
        <v>256</v>
      </c>
      <c r="L489" s="37"/>
      <c r="M489" s="216" t="s">
        <v>1</v>
      </c>
      <c r="N489" s="217" t="s">
        <v>40</v>
      </c>
      <c r="O489" s="67"/>
      <c r="P489" s="218">
        <f>O489*H489</f>
        <v>0</v>
      </c>
      <c r="Q489" s="218">
        <v>0</v>
      </c>
      <c r="R489" s="218">
        <f>Q489*H489</f>
        <v>0</v>
      </c>
      <c r="S489" s="218">
        <v>0</v>
      </c>
      <c r="T489" s="219">
        <f>S489*H489</f>
        <v>0</v>
      </c>
      <c r="AR489" s="220" t="s">
        <v>1334</v>
      </c>
      <c r="AT489" s="220" t="s">
        <v>172</v>
      </c>
      <c r="AU489" s="220" t="s">
        <v>85</v>
      </c>
      <c r="AY489" s="17" t="s">
        <v>171</v>
      </c>
      <c r="BE489" s="116">
        <f>IF(N489="základní",J489,0)</f>
        <v>0</v>
      </c>
      <c r="BF489" s="116">
        <f>IF(N489="snížená",J489,0)</f>
        <v>0</v>
      </c>
      <c r="BG489" s="116">
        <f>IF(N489="zákl. přenesená",J489,0)</f>
        <v>0</v>
      </c>
      <c r="BH489" s="116">
        <f>IF(N489="sníž. přenesená",J489,0)</f>
        <v>0</v>
      </c>
      <c r="BI489" s="116">
        <f>IF(N489="nulová",J489,0)</f>
        <v>0</v>
      </c>
      <c r="BJ489" s="17" t="s">
        <v>83</v>
      </c>
      <c r="BK489" s="116">
        <f>ROUND(I489*H489,2)</f>
        <v>0</v>
      </c>
      <c r="BL489" s="17" t="s">
        <v>1334</v>
      </c>
      <c r="BM489" s="220" t="s">
        <v>1439</v>
      </c>
    </row>
    <row r="490" spans="2:47" s="1" customFormat="1" ht="19.5">
      <c r="B490" s="35"/>
      <c r="C490" s="36"/>
      <c r="D490" s="221" t="s">
        <v>207</v>
      </c>
      <c r="E490" s="36"/>
      <c r="F490" s="235" t="s">
        <v>1683</v>
      </c>
      <c r="G490" s="36"/>
      <c r="H490" s="36"/>
      <c r="I490" s="130"/>
      <c r="J490" s="36"/>
      <c r="K490" s="36"/>
      <c r="L490" s="37"/>
      <c r="M490" s="223"/>
      <c r="N490" s="67"/>
      <c r="O490" s="67"/>
      <c r="P490" s="67"/>
      <c r="Q490" s="67"/>
      <c r="R490" s="67"/>
      <c r="S490" s="67"/>
      <c r="T490" s="68"/>
      <c r="AT490" s="17" t="s">
        <v>207</v>
      </c>
      <c r="AU490" s="17" t="s">
        <v>85</v>
      </c>
    </row>
    <row r="491" spans="2:65" s="1" customFormat="1" ht="16.5" customHeight="1">
      <c r="B491" s="35"/>
      <c r="C491" s="265" t="s">
        <v>1227</v>
      </c>
      <c r="D491" s="265" t="s">
        <v>548</v>
      </c>
      <c r="E491" s="266" t="s">
        <v>1684</v>
      </c>
      <c r="F491" s="267" t="s">
        <v>1685</v>
      </c>
      <c r="G491" s="268" t="s">
        <v>355</v>
      </c>
      <c r="H491" s="269">
        <v>3</v>
      </c>
      <c r="I491" s="270"/>
      <c r="J491" s="271">
        <f>ROUND(I491*H491,2)</f>
        <v>0</v>
      </c>
      <c r="K491" s="267" t="s">
        <v>256</v>
      </c>
      <c r="L491" s="272"/>
      <c r="M491" s="273" t="s">
        <v>1</v>
      </c>
      <c r="N491" s="274" t="s">
        <v>40</v>
      </c>
      <c r="O491" s="67"/>
      <c r="P491" s="218">
        <f>O491*H491</f>
        <v>0</v>
      </c>
      <c r="Q491" s="218">
        <v>5E-05</v>
      </c>
      <c r="R491" s="218">
        <f>Q491*H491</f>
        <v>0.00015000000000000001</v>
      </c>
      <c r="S491" s="218">
        <v>0</v>
      </c>
      <c r="T491" s="219">
        <f>S491*H491</f>
        <v>0</v>
      </c>
      <c r="AR491" s="220" t="s">
        <v>1626</v>
      </c>
      <c r="AT491" s="220" t="s">
        <v>548</v>
      </c>
      <c r="AU491" s="220" t="s">
        <v>85</v>
      </c>
      <c r="AY491" s="17" t="s">
        <v>171</v>
      </c>
      <c r="BE491" s="116">
        <f>IF(N491="základní",J491,0)</f>
        <v>0</v>
      </c>
      <c r="BF491" s="116">
        <f>IF(N491="snížená",J491,0)</f>
        <v>0</v>
      </c>
      <c r="BG491" s="116">
        <f>IF(N491="zákl. přenesená",J491,0)</f>
        <v>0</v>
      </c>
      <c r="BH491" s="116">
        <f>IF(N491="sníž. přenesená",J491,0)</f>
        <v>0</v>
      </c>
      <c r="BI491" s="116">
        <f>IF(N491="nulová",J491,0)</f>
        <v>0</v>
      </c>
      <c r="BJ491" s="17" t="s">
        <v>83</v>
      </c>
      <c r="BK491" s="116">
        <f>ROUND(I491*H491,2)</f>
        <v>0</v>
      </c>
      <c r="BL491" s="17" t="s">
        <v>1334</v>
      </c>
      <c r="BM491" s="220" t="s">
        <v>801</v>
      </c>
    </row>
    <row r="492" spans="2:47" s="1" customFormat="1" ht="11.25">
      <c r="B492" s="35"/>
      <c r="C492" s="36"/>
      <c r="D492" s="221" t="s">
        <v>207</v>
      </c>
      <c r="E492" s="36"/>
      <c r="F492" s="235" t="s">
        <v>1685</v>
      </c>
      <c r="G492" s="36"/>
      <c r="H492" s="36"/>
      <c r="I492" s="130"/>
      <c r="J492" s="36"/>
      <c r="K492" s="36"/>
      <c r="L492" s="37"/>
      <c r="M492" s="223"/>
      <c r="N492" s="67"/>
      <c r="O492" s="67"/>
      <c r="P492" s="67"/>
      <c r="Q492" s="67"/>
      <c r="R492" s="67"/>
      <c r="S492" s="67"/>
      <c r="T492" s="68"/>
      <c r="AT492" s="17" t="s">
        <v>207</v>
      </c>
      <c r="AU492" s="17" t="s">
        <v>85</v>
      </c>
    </row>
    <row r="493" spans="2:51" s="14" customFormat="1" ht="11.25">
      <c r="B493" s="275"/>
      <c r="C493" s="276"/>
      <c r="D493" s="221" t="s">
        <v>197</v>
      </c>
      <c r="E493" s="277" t="s">
        <v>1</v>
      </c>
      <c r="F493" s="278" t="s">
        <v>1482</v>
      </c>
      <c r="G493" s="276"/>
      <c r="H493" s="277" t="s">
        <v>1</v>
      </c>
      <c r="I493" s="279"/>
      <c r="J493" s="276"/>
      <c r="K493" s="276"/>
      <c r="L493" s="280"/>
      <c r="M493" s="281"/>
      <c r="N493" s="282"/>
      <c r="O493" s="282"/>
      <c r="P493" s="282"/>
      <c r="Q493" s="282"/>
      <c r="R493" s="282"/>
      <c r="S493" s="282"/>
      <c r="T493" s="283"/>
      <c r="AT493" s="284" t="s">
        <v>197</v>
      </c>
      <c r="AU493" s="284" t="s">
        <v>85</v>
      </c>
      <c r="AV493" s="14" t="s">
        <v>83</v>
      </c>
      <c r="AW493" s="14" t="s">
        <v>30</v>
      </c>
      <c r="AX493" s="14" t="s">
        <v>75</v>
      </c>
      <c r="AY493" s="284" t="s">
        <v>171</v>
      </c>
    </row>
    <row r="494" spans="2:51" s="11" customFormat="1" ht="11.25">
      <c r="B494" s="224"/>
      <c r="C494" s="225"/>
      <c r="D494" s="221" t="s">
        <v>197</v>
      </c>
      <c r="E494" s="226" t="s">
        <v>1</v>
      </c>
      <c r="F494" s="227" t="s">
        <v>184</v>
      </c>
      <c r="G494" s="225"/>
      <c r="H494" s="228">
        <v>3</v>
      </c>
      <c r="I494" s="229"/>
      <c r="J494" s="225"/>
      <c r="K494" s="225"/>
      <c r="L494" s="230"/>
      <c r="M494" s="231"/>
      <c r="N494" s="232"/>
      <c r="O494" s="232"/>
      <c r="P494" s="232"/>
      <c r="Q494" s="232"/>
      <c r="R494" s="232"/>
      <c r="S494" s="232"/>
      <c r="T494" s="233"/>
      <c r="AT494" s="234" t="s">
        <v>197</v>
      </c>
      <c r="AU494" s="234" t="s">
        <v>85</v>
      </c>
      <c r="AV494" s="11" t="s">
        <v>85</v>
      </c>
      <c r="AW494" s="11" t="s">
        <v>30</v>
      </c>
      <c r="AX494" s="11" t="s">
        <v>75</v>
      </c>
      <c r="AY494" s="234" t="s">
        <v>171</v>
      </c>
    </row>
    <row r="495" spans="2:51" s="13" customFormat="1" ht="11.25">
      <c r="B495" s="248"/>
      <c r="C495" s="249"/>
      <c r="D495" s="221" t="s">
        <v>197</v>
      </c>
      <c r="E495" s="250" t="s">
        <v>1</v>
      </c>
      <c r="F495" s="251" t="s">
        <v>267</v>
      </c>
      <c r="G495" s="249"/>
      <c r="H495" s="252">
        <v>3</v>
      </c>
      <c r="I495" s="253"/>
      <c r="J495" s="249"/>
      <c r="K495" s="249"/>
      <c r="L495" s="254"/>
      <c r="M495" s="255"/>
      <c r="N495" s="256"/>
      <c r="O495" s="256"/>
      <c r="P495" s="256"/>
      <c r="Q495" s="256"/>
      <c r="R495" s="256"/>
      <c r="S495" s="256"/>
      <c r="T495" s="257"/>
      <c r="AT495" s="258" t="s">
        <v>197</v>
      </c>
      <c r="AU495" s="258" t="s">
        <v>85</v>
      </c>
      <c r="AV495" s="13" t="s">
        <v>189</v>
      </c>
      <c r="AW495" s="13" t="s">
        <v>30</v>
      </c>
      <c r="AX495" s="13" t="s">
        <v>83</v>
      </c>
      <c r="AY495" s="258" t="s">
        <v>171</v>
      </c>
    </row>
    <row r="496" spans="2:65" s="1" customFormat="1" ht="16.5" customHeight="1">
      <c r="B496" s="35"/>
      <c r="C496" s="265" t="s">
        <v>1232</v>
      </c>
      <c r="D496" s="265" t="s">
        <v>548</v>
      </c>
      <c r="E496" s="266" t="s">
        <v>1686</v>
      </c>
      <c r="F496" s="267" t="s">
        <v>1687</v>
      </c>
      <c r="G496" s="268" t="s">
        <v>355</v>
      </c>
      <c r="H496" s="269">
        <v>1</v>
      </c>
      <c r="I496" s="270"/>
      <c r="J496" s="271">
        <f>ROUND(I496*H496,2)</f>
        <v>0</v>
      </c>
      <c r="K496" s="267" t="s">
        <v>256</v>
      </c>
      <c r="L496" s="272"/>
      <c r="M496" s="273" t="s">
        <v>1</v>
      </c>
      <c r="N496" s="274" t="s">
        <v>40</v>
      </c>
      <c r="O496" s="67"/>
      <c r="P496" s="218">
        <f>O496*H496</f>
        <v>0</v>
      </c>
      <c r="Q496" s="218">
        <v>6E-05</v>
      </c>
      <c r="R496" s="218">
        <f>Q496*H496</f>
        <v>6E-05</v>
      </c>
      <c r="S496" s="218">
        <v>0</v>
      </c>
      <c r="T496" s="219">
        <f>S496*H496</f>
        <v>0</v>
      </c>
      <c r="AR496" s="220" t="s">
        <v>1626</v>
      </c>
      <c r="AT496" s="220" t="s">
        <v>548</v>
      </c>
      <c r="AU496" s="220" t="s">
        <v>85</v>
      </c>
      <c r="AY496" s="17" t="s">
        <v>171</v>
      </c>
      <c r="BE496" s="116">
        <f>IF(N496="základní",J496,0)</f>
        <v>0</v>
      </c>
      <c r="BF496" s="116">
        <f>IF(N496="snížená",J496,0)</f>
        <v>0</v>
      </c>
      <c r="BG496" s="116">
        <f>IF(N496="zákl. přenesená",J496,0)</f>
        <v>0</v>
      </c>
      <c r="BH496" s="116">
        <f>IF(N496="sníž. přenesená",J496,0)</f>
        <v>0</v>
      </c>
      <c r="BI496" s="116">
        <f>IF(N496="nulová",J496,0)</f>
        <v>0</v>
      </c>
      <c r="BJ496" s="17" t="s">
        <v>83</v>
      </c>
      <c r="BK496" s="116">
        <f>ROUND(I496*H496,2)</f>
        <v>0</v>
      </c>
      <c r="BL496" s="17" t="s">
        <v>1334</v>
      </c>
      <c r="BM496" s="220" t="s">
        <v>1446</v>
      </c>
    </row>
    <row r="497" spans="2:47" s="1" customFormat="1" ht="11.25">
      <c r="B497" s="35"/>
      <c r="C497" s="36"/>
      <c r="D497" s="221" t="s">
        <v>207</v>
      </c>
      <c r="E497" s="36"/>
      <c r="F497" s="235" t="s">
        <v>1687</v>
      </c>
      <c r="G497" s="36"/>
      <c r="H497" s="36"/>
      <c r="I497" s="130"/>
      <c r="J497" s="36"/>
      <c r="K497" s="36"/>
      <c r="L497" s="37"/>
      <c r="M497" s="223"/>
      <c r="N497" s="67"/>
      <c r="O497" s="67"/>
      <c r="P497" s="67"/>
      <c r="Q497" s="67"/>
      <c r="R497" s="67"/>
      <c r="S497" s="67"/>
      <c r="T497" s="68"/>
      <c r="AT497" s="17" t="s">
        <v>207</v>
      </c>
      <c r="AU497" s="17" t="s">
        <v>85</v>
      </c>
    </row>
    <row r="498" spans="2:51" s="14" customFormat="1" ht="11.25">
      <c r="B498" s="275"/>
      <c r="C498" s="276"/>
      <c r="D498" s="221" t="s">
        <v>197</v>
      </c>
      <c r="E498" s="277" t="s">
        <v>1</v>
      </c>
      <c r="F498" s="278" t="s">
        <v>1482</v>
      </c>
      <c r="G498" s="276"/>
      <c r="H498" s="277" t="s">
        <v>1</v>
      </c>
      <c r="I498" s="279"/>
      <c r="J498" s="276"/>
      <c r="K498" s="276"/>
      <c r="L498" s="280"/>
      <c r="M498" s="281"/>
      <c r="N498" s="282"/>
      <c r="O498" s="282"/>
      <c r="P498" s="282"/>
      <c r="Q498" s="282"/>
      <c r="R498" s="282"/>
      <c r="S498" s="282"/>
      <c r="T498" s="283"/>
      <c r="AT498" s="284" t="s">
        <v>197</v>
      </c>
      <c r="AU498" s="284" t="s">
        <v>85</v>
      </c>
      <c r="AV498" s="14" t="s">
        <v>83</v>
      </c>
      <c r="AW498" s="14" t="s">
        <v>30</v>
      </c>
      <c r="AX498" s="14" t="s">
        <v>75</v>
      </c>
      <c r="AY498" s="284" t="s">
        <v>171</v>
      </c>
    </row>
    <row r="499" spans="2:51" s="11" customFormat="1" ht="11.25">
      <c r="B499" s="224"/>
      <c r="C499" s="225"/>
      <c r="D499" s="221" t="s">
        <v>197</v>
      </c>
      <c r="E499" s="226" t="s">
        <v>1</v>
      </c>
      <c r="F499" s="227" t="s">
        <v>83</v>
      </c>
      <c r="G499" s="225"/>
      <c r="H499" s="228">
        <v>1</v>
      </c>
      <c r="I499" s="229"/>
      <c r="J499" s="225"/>
      <c r="K499" s="225"/>
      <c r="L499" s="230"/>
      <c r="M499" s="231"/>
      <c r="N499" s="232"/>
      <c r="O499" s="232"/>
      <c r="P499" s="232"/>
      <c r="Q499" s="232"/>
      <c r="R499" s="232"/>
      <c r="S499" s="232"/>
      <c r="T499" s="233"/>
      <c r="AT499" s="234" t="s">
        <v>197</v>
      </c>
      <c r="AU499" s="234" t="s">
        <v>85</v>
      </c>
      <c r="AV499" s="11" t="s">
        <v>85</v>
      </c>
      <c r="AW499" s="11" t="s">
        <v>30</v>
      </c>
      <c r="AX499" s="11" t="s">
        <v>75</v>
      </c>
      <c r="AY499" s="234" t="s">
        <v>171</v>
      </c>
    </row>
    <row r="500" spans="2:51" s="13" customFormat="1" ht="11.25">
      <c r="B500" s="248"/>
      <c r="C500" s="249"/>
      <c r="D500" s="221" t="s">
        <v>197</v>
      </c>
      <c r="E500" s="250" t="s">
        <v>1</v>
      </c>
      <c r="F500" s="251" t="s">
        <v>267</v>
      </c>
      <c r="G500" s="249"/>
      <c r="H500" s="252">
        <v>1</v>
      </c>
      <c r="I500" s="253"/>
      <c r="J500" s="249"/>
      <c r="K500" s="249"/>
      <c r="L500" s="254"/>
      <c r="M500" s="255"/>
      <c r="N500" s="256"/>
      <c r="O500" s="256"/>
      <c r="P500" s="256"/>
      <c r="Q500" s="256"/>
      <c r="R500" s="256"/>
      <c r="S500" s="256"/>
      <c r="T500" s="257"/>
      <c r="AT500" s="258" t="s">
        <v>197</v>
      </c>
      <c r="AU500" s="258" t="s">
        <v>85</v>
      </c>
      <c r="AV500" s="13" t="s">
        <v>189</v>
      </c>
      <c r="AW500" s="13" t="s">
        <v>30</v>
      </c>
      <c r="AX500" s="13" t="s">
        <v>83</v>
      </c>
      <c r="AY500" s="258" t="s">
        <v>171</v>
      </c>
    </row>
    <row r="501" spans="2:65" s="1" customFormat="1" ht="24" customHeight="1">
      <c r="B501" s="35"/>
      <c r="C501" s="209" t="s">
        <v>1238</v>
      </c>
      <c r="D501" s="209" t="s">
        <v>172</v>
      </c>
      <c r="E501" s="210" t="s">
        <v>1688</v>
      </c>
      <c r="F501" s="211" t="s">
        <v>1689</v>
      </c>
      <c r="G501" s="212" t="s">
        <v>355</v>
      </c>
      <c r="H501" s="213">
        <v>9</v>
      </c>
      <c r="I501" s="214"/>
      <c r="J501" s="215">
        <f>ROUND(I501*H501,2)</f>
        <v>0</v>
      </c>
      <c r="K501" s="211" t="s">
        <v>256</v>
      </c>
      <c r="L501" s="37"/>
      <c r="M501" s="216" t="s">
        <v>1</v>
      </c>
      <c r="N501" s="217" t="s">
        <v>40</v>
      </c>
      <c r="O501" s="67"/>
      <c r="P501" s="218">
        <f>O501*H501</f>
        <v>0</v>
      </c>
      <c r="Q501" s="218">
        <v>0</v>
      </c>
      <c r="R501" s="218">
        <f>Q501*H501</f>
        <v>0</v>
      </c>
      <c r="S501" s="218">
        <v>0</v>
      </c>
      <c r="T501" s="219">
        <f>S501*H501</f>
        <v>0</v>
      </c>
      <c r="AR501" s="220" t="s">
        <v>1334</v>
      </c>
      <c r="AT501" s="220" t="s">
        <v>172</v>
      </c>
      <c r="AU501" s="220" t="s">
        <v>85</v>
      </c>
      <c r="AY501" s="17" t="s">
        <v>171</v>
      </c>
      <c r="BE501" s="116">
        <f>IF(N501="základní",J501,0)</f>
        <v>0</v>
      </c>
      <c r="BF501" s="116">
        <f>IF(N501="snížená",J501,0)</f>
        <v>0</v>
      </c>
      <c r="BG501" s="116">
        <f>IF(N501="zákl. přenesená",J501,0)</f>
        <v>0</v>
      </c>
      <c r="BH501" s="116">
        <f>IF(N501="sníž. přenesená",J501,0)</f>
        <v>0</v>
      </c>
      <c r="BI501" s="116">
        <f>IF(N501="nulová",J501,0)</f>
        <v>0</v>
      </c>
      <c r="BJ501" s="17" t="s">
        <v>83</v>
      </c>
      <c r="BK501" s="116">
        <f>ROUND(I501*H501,2)</f>
        <v>0</v>
      </c>
      <c r="BL501" s="17" t="s">
        <v>1334</v>
      </c>
      <c r="BM501" s="220" t="s">
        <v>1450</v>
      </c>
    </row>
    <row r="502" spans="2:47" s="1" customFormat="1" ht="19.5">
      <c r="B502" s="35"/>
      <c r="C502" s="36"/>
      <c r="D502" s="221" t="s">
        <v>207</v>
      </c>
      <c r="E502" s="36"/>
      <c r="F502" s="235" t="s">
        <v>1690</v>
      </c>
      <c r="G502" s="36"/>
      <c r="H502" s="36"/>
      <c r="I502" s="130"/>
      <c r="J502" s="36"/>
      <c r="K502" s="36"/>
      <c r="L502" s="37"/>
      <c r="M502" s="223"/>
      <c r="N502" s="67"/>
      <c r="O502" s="67"/>
      <c r="P502" s="67"/>
      <c r="Q502" s="67"/>
      <c r="R502" s="67"/>
      <c r="S502" s="67"/>
      <c r="T502" s="68"/>
      <c r="AT502" s="17" t="s">
        <v>207</v>
      </c>
      <c r="AU502" s="17" t="s">
        <v>85</v>
      </c>
    </row>
    <row r="503" spans="2:65" s="1" customFormat="1" ht="16.5" customHeight="1">
      <c r="B503" s="35"/>
      <c r="C503" s="265" t="s">
        <v>1244</v>
      </c>
      <c r="D503" s="265" t="s">
        <v>548</v>
      </c>
      <c r="E503" s="266" t="s">
        <v>1691</v>
      </c>
      <c r="F503" s="267" t="s">
        <v>1692</v>
      </c>
      <c r="G503" s="268" t="s">
        <v>355</v>
      </c>
      <c r="H503" s="269">
        <v>5</v>
      </c>
      <c r="I503" s="270"/>
      <c r="J503" s="271">
        <f>ROUND(I503*H503,2)</f>
        <v>0</v>
      </c>
      <c r="K503" s="267" t="s">
        <v>256</v>
      </c>
      <c r="L503" s="272"/>
      <c r="M503" s="273" t="s">
        <v>1</v>
      </c>
      <c r="N503" s="274" t="s">
        <v>40</v>
      </c>
      <c r="O503" s="67"/>
      <c r="P503" s="218">
        <f>O503*H503</f>
        <v>0</v>
      </c>
      <c r="Q503" s="218">
        <v>0.00054</v>
      </c>
      <c r="R503" s="218">
        <f>Q503*H503</f>
        <v>0.0027</v>
      </c>
      <c r="S503" s="218">
        <v>0</v>
      </c>
      <c r="T503" s="219">
        <f>S503*H503</f>
        <v>0</v>
      </c>
      <c r="AR503" s="220" t="s">
        <v>1626</v>
      </c>
      <c r="AT503" s="220" t="s">
        <v>548</v>
      </c>
      <c r="AU503" s="220" t="s">
        <v>85</v>
      </c>
      <c r="AY503" s="17" t="s">
        <v>171</v>
      </c>
      <c r="BE503" s="116">
        <f>IF(N503="základní",J503,0)</f>
        <v>0</v>
      </c>
      <c r="BF503" s="116">
        <f>IF(N503="snížená",J503,0)</f>
        <v>0</v>
      </c>
      <c r="BG503" s="116">
        <f>IF(N503="zákl. přenesená",J503,0)</f>
        <v>0</v>
      </c>
      <c r="BH503" s="116">
        <f>IF(N503="sníž. přenesená",J503,0)</f>
        <v>0</v>
      </c>
      <c r="BI503" s="116">
        <f>IF(N503="nulová",J503,0)</f>
        <v>0</v>
      </c>
      <c r="BJ503" s="17" t="s">
        <v>83</v>
      </c>
      <c r="BK503" s="116">
        <f>ROUND(I503*H503,2)</f>
        <v>0</v>
      </c>
      <c r="BL503" s="17" t="s">
        <v>1334</v>
      </c>
      <c r="BM503" s="220" t="s">
        <v>1455</v>
      </c>
    </row>
    <row r="504" spans="2:47" s="1" customFormat="1" ht="11.25">
      <c r="B504" s="35"/>
      <c r="C504" s="36"/>
      <c r="D504" s="221" t="s">
        <v>207</v>
      </c>
      <c r="E504" s="36"/>
      <c r="F504" s="235" t="s">
        <v>1692</v>
      </c>
      <c r="G504" s="36"/>
      <c r="H504" s="36"/>
      <c r="I504" s="130"/>
      <c r="J504" s="36"/>
      <c r="K504" s="36"/>
      <c r="L504" s="37"/>
      <c r="M504" s="223"/>
      <c r="N504" s="67"/>
      <c r="O504" s="67"/>
      <c r="P504" s="67"/>
      <c r="Q504" s="67"/>
      <c r="R504" s="67"/>
      <c r="S504" s="67"/>
      <c r="T504" s="68"/>
      <c r="AT504" s="17" t="s">
        <v>207</v>
      </c>
      <c r="AU504" s="17" t="s">
        <v>85</v>
      </c>
    </row>
    <row r="505" spans="2:65" s="1" customFormat="1" ht="16.5" customHeight="1">
      <c r="B505" s="35"/>
      <c r="C505" s="265" t="s">
        <v>864</v>
      </c>
      <c r="D505" s="265" t="s">
        <v>548</v>
      </c>
      <c r="E505" s="266" t="s">
        <v>1693</v>
      </c>
      <c r="F505" s="267" t="s">
        <v>1694</v>
      </c>
      <c r="G505" s="268" t="s">
        <v>355</v>
      </c>
      <c r="H505" s="269">
        <v>3</v>
      </c>
      <c r="I505" s="270"/>
      <c r="J505" s="271">
        <f>ROUND(I505*H505,2)</f>
        <v>0</v>
      </c>
      <c r="K505" s="267" t="s">
        <v>256</v>
      </c>
      <c r="L505" s="272"/>
      <c r="M505" s="273" t="s">
        <v>1</v>
      </c>
      <c r="N505" s="274" t="s">
        <v>40</v>
      </c>
      <c r="O505" s="67"/>
      <c r="P505" s="218">
        <f>O505*H505</f>
        <v>0</v>
      </c>
      <c r="Q505" s="218">
        <v>0.00561</v>
      </c>
      <c r="R505" s="218">
        <f>Q505*H505</f>
        <v>0.01683</v>
      </c>
      <c r="S505" s="218">
        <v>0</v>
      </c>
      <c r="T505" s="219">
        <f>S505*H505</f>
        <v>0</v>
      </c>
      <c r="AR505" s="220" t="s">
        <v>1626</v>
      </c>
      <c r="AT505" s="220" t="s">
        <v>548</v>
      </c>
      <c r="AU505" s="220" t="s">
        <v>85</v>
      </c>
      <c r="AY505" s="17" t="s">
        <v>171</v>
      </c>
      <c r="BE505" s="116">
        <f>IF(N505="základní",J505,0)</f>
        <v>0</v>
      </c>
      <c r="BF505" s="116">
        <f>IF(N505="snížená",J505,0)</f>
        <v>0</v>
      </c>
      <c r="BG505" s="116">
        <f>IF(N505="zákl. přenesená",J505,0)</f>
        <v>0</v>
      </c>
      <c r="BH505" s="116">
        <f>IF(N505="sníž. přenesená",J505,0)</f>
        <v>0</v>
      </c>
      <c r="BI505" s="116">
        <f>IF(N505="nulová",J505,0)</f>
        <v>0</v>
      </c>
      <c r="BJ505" s="17" t="s">
        <v>83</v>
      </c>
      <c r="BK505" s="116">
        <f>ROUND(I505*H505,2)</f>
        <v>0</v>
      </c>
      <c r="BL505" s="17" t="s">
        <v>1334</v>
      </c>
      <c r="BM505" s="220" t="s">
        <v>1458</v>
      </c>
    </row>
    <row r="506" spans="2:47" s="1" customFormat="1" ht="11.25">
      <c r="B506" s="35"/>
      <c r="C506" s="36"/>
      <c r="D506" s="221" t="s">
        <v>207</v>
      </c>
      <c r="E506" s="36"/>
      <c r="F506" s="235" t="s">
        <v>1694</v>
      </c>
      <c r="G506" s="36"/>
      <c r="H506" s="36"/>
      <c r="I506" s="130"/>
      <c r="J506" s="36"/>
      <c r="K506" s="36"/>
      <c r="L506" s="37"/>
      <c r="M506" s="223"/>
      <c r="N506" s="67"/>
      <c r="O506" s="67"/>
      <c r="P506" s="67"/>
      <c r="Q506" s="67"/>
      <c r="R506" s="67"/>
      <c r="S506" s="67"/>
      <c r="T506" s="68"/>
      <c r="AT506" s="17" t="s">
        <v>207</v>
      </c>
      <c r="AU506" s="17" t="s">
        <v>85</v>
      </c>
    </row>
    <row r="507" spans="2:51" s="14" customFormat="1" ht="11.25">
      <c r="B507" s="275"/>
      <c r="C507" s="276"/>
      <c r="D507" s="221" t="s">
        <v>197</v>
      </c>
      <c r="E507" s="277" t="s">
        <v>1</v>
      </c>
      <c r="F507" s="278" t="s">
        <v>1482</v>
      </c>
      <c r="G507" s="276"/>
      <c r="H507" s="277" t="s">
        <v>1</v>
      </c>
      <c r="I507" s="279"/>
      <c r="J507" s="276"/>
      <c r="K507" s="276"/>
      <c r="L507" s="280"/>
      <c r="M507" s="281"/>
      <c r="N507" s="282"/>
      <c r="O507" s="282"/>
      <c r="P507" s="282"/>
      <c r="Q507" s="282"/>
      <c r="R507" s="282"/>
      <c r="S507" s="282"/>
      <c r="T507" s="283"/>
      <c r="AT507" s="284" t="s">
        <v>197</v>
      </c>
      <c r="AU507" s="284" t="s">
        <v>85</v>
      </c>
      <c r="AV507" s="14" t="s">
        <v>83</v>
      </c>
      <c r="AW507" s="14" t="s">
        <v>30</v>
      </c>
      <c r="AX507" s="14" t="s">
        <v>75</v>
      </c>
      <c r="AY507" s="284" t="s">
        <v>171</v>
      </c>
    </row>
    <row r="508" spans="2:51" s="11" customFormat="1" ht="11.25">
      <c r="B508" s="224"/>
      <c r="C508" s="225"/>
      <c r="D508" s="221" t="s">
        <v>197</v>
      </c>
      <c r="E508" s="226" t="s">
        <v>1</v>
      </c>
      <c r="F508" s="227" t="s">
        <v>184</v>
      </c>
      <c r="G508" s="225"/>
      <c r="H508" s="228">
        <v>3</v>
      </c>
      <c r="I508" s="229"/>
      <c r="J508" s="225"/>
      <c r="K508" s="225"/>
      <c r="L508" s="230"/>
      <c r="M508" s="231"/>
      <c r="N508" s="232"/>
      <c r="O508" s="232"/>
      <c r="P508" s="232"/>
      <c r="Q508" s="232"/>
      <c r="R508" s="232"/>
      <c r="S508" s="232"/>
      <c r="T508" s="233"/>
      <c r="AT508" s="234" t="s">
        <v>197</v>
      </c>
      <c r="AU508" s="234" t="s">
        <v>85</v>
      </c>
      <c r="AV508" s="11" t="s">
        <v>85</v>
      </c>
      <c r="AW508" s="11" t="s">
        <v>30</v>
      </c>
      <c r="AX508" s="11" t="s">
        <v>75</v>
      </c>
      <c r="AY508" s="234" t="s">
        <v>171</v>
      </c>
    </row>
    <row r="509" spans="2:51" s="13" customFormat="1" ht="11.25">
      <c r="B509" s="248"/>
      <c r="C509" s="249"/>
      <c r="D509" s="221" t="s">
        <v>197</v>
      </c>
      <c r="E509" s="250" t="s">
        <v>1</v>
      </c>
      <c r="F509" s="251" t="s">
        <v>267</v>
      </c>
      <c r="G509" s="249"/>
      <c r="H509" s="252">
        <v>3</v>
      </c>
      <c r="I509" s="253"/>
      <c r="J509" s="249"/>
      <c r="K509" s="249"/>
      <c r="L509" s="254"/>
      <c r="M509" s="255"/>
      <c r="N509" s="256"/>
      <c r="O509" s="256"/>
      <c r="P509" s="256"/>
      <c r="Q509" s="256"/>
      <c r="R509" s="256"/>
      <c r="S509" s="256"/>
      <c r="T509" s="257"/>
      <c r="AT509" s="258" t="s">
        <v>197</v>
      </c>
      <c r="AU509" s="258" t="s">
        <v>85</v>
      </c>
      <c r="AV509" s="13" t="s">
        <v>189</v>
      </c>
      <c r="AW509" s="13" t="s">
        <v>30</v>
      </c>
      <c r="AX509" s="13" t="s">
        <v>83</v>
      </c>
      <c r="AY509" s="258" t="s">
        <v>171</v>
      </c>
    </row>
    <row r="510" spans="2:65" s="1" customFormat="1" ht="16.5" customHeight="1">
      <c r="B510" s="35"/>
      <c r="C510" s="265" t="s">
        <v>1451</v>
      </c>
      <c r="D510" s="265" t="s">
        <v>548</v>
      </c>
      <c r="E510" s="266" t="s">
        <v>1695</v>
      </c>
      <c r="F510" s="267" t="s">
        <v>1696</v>
      </c>
      <c r="G510" s="268" t="s">
        <v>355</v>
      </c>
      <c r="H510" s="269">
        <v>1</v>
      </c>
      <c r="I510" s="270"/>
      <c r="J510" s="271">
        <f>ROUND(I510*H510,2)</f>
        <v>0</v>
      </c>
      <c r="K510" s="267" t="s">
        <v>1</v>
      </c>
      <c r="L510" s="272"/>
      <c r="M510" s="273" t="s">
        <v>1</v>
      </c>
      <c r="N510" s="274" t="s">
        <v>40</v>
      </c>
      <c r="O510" s="67"/>
      <c r="P510" s="218">
        <f>O510*H510</f>
        <v>0</v>
      </c>
      <c r="Q510" s="218">
        <v>0</v>
      </c>
      <c r="R510" s="218">
        <f>Q510*H510</f>
        <v>0</v>
      </c>
      <c r="S510" s="218">
        <v>0</v>
      </c>
      <c r="T510" s="219">
        <f>S510*H510</f>
        <v>0</v>
      </c>
      <c r="AR510" s="220" t="s">
        <v>1626</v>
      </c>
      <c r="AT510" s="220" t="s">
        <v>548</v>
      </c>
      <c r="AU510" s="220" t="s">
        <v>85</v>
      </c>
      <c r="AY510" s="17" t="s">
        <v>171</v>
      </c>
      <c r="BE510" s="116">
        <f>IF(N510="základní",J510,0)</f>
        <v>0</v>
      </c>
      <c r="BF510" s="116">
        <f>IF(N510="snížená",J510,0)</f>
        <v>0</v>
      </c>
      <c r="BG510" s="116">
        <f>IF(N510="zákl. přenesená",J510,0)</f>
        <v>0</v>
      </c>
      <c r="BH510" s="116">
        <f>IF(N510="sníž. přenesená",J510,0)</f>
        <v>0</v>
      </c>
      <c r="BI510" s="116">
        <f>IF(N510="nulová",J510,0)</f>
        <v>0</v>
      </c>
      <c r="BJ510" s="17" t="s">
        <v>83</v>
      </c>
      <c r="BK510" s="116">
        <f>ROUND(I510*H510,2)</f>
        <v>0</v>
      </c>
      <c r="BL510" s="17" t="s">
        <v>1334</v>
      </c>
      <c r="BM510" s="220" t="s">
        <v>1463</v>
      </c>
    </row>
    <row r="511" spans="2:47" s="1" customFormat="1" ht="11.25">
      <c r="B511" s="35"/>
      <c r="C511" s="36"/>
      <c r="D511" s="221" t="s">
        <v>207</v>
      </c>
      <c r="E511" s="36"/>
      <c r="F511" s="235" t="s">
        <v>1696</v>
      </c>
      <c r="G511" s="36"/>
      <c r="H511" s="36"/>
      <c r="I511" s="130"/>
      <c r="J511" s="36"/>
      <c r="K511" s="36"/>
      <c r="L511" s="37"/>
      <c r="M511" s="223"/>
      <c r="N511" s="67"/>
      <c r="O511" s="67"/>
      <c r="P511" s="67"/>
      <c r="Q511" s="67"/>
      <c r="R511" s="67"/>
      <c r="S511" s="67"/>
      <c r="T511" s="68"/>
      <c r="AT511" s="17" t="s">
        <v>207</v>
      </c>
      <c r="AU511" s="17" t="s">
        <v>85</v>
      </c>
    </row>
    <row r="512" spans="2:51" s="14" customFormat="1" ht="11.25">
      <c r="B512" s="275"/>
      <c r="C512" s="276"/>
      <c r="D512" s="221" t="s">
        <v>197</v>
      </c>
      <c r="E512" s="277" t="s">
        <v>1</v>
      </c>
      <c r="F512" s="278" t="s">
        <v>1482</v>
      </c>
      <c r="G512" s="276"/>
      <c r="H512" s="277" t="s">
        <v>1</v>
      </c>
      <c r="I512" s="279"/>
      <c r="J512" s="276"/>
      <c r="K512" s="276"/>
      <c r="L512" s="280"/>
      <c r="M512" s="281"/>
      <c r="N512" s="282"/>
      <c r="O512" s="282"/>
      <c r="P512" s="282"/>
      <c r="Q512" s="282"/>
      <c r="R512" s="282"/>
      <c r="S512" s="282"/>
      <c r="T512" s="283"/>
      <c r="AT512" s="284" t="s">
        <v>197</v>
      </c>
      <c r="AU512" s="284" t="s">
        <v>85</v>
      </c>
      <c r="AV512" s="14" t="s">
        <v>83</v>
      </c>
      <c r="AW512" s="14" t="s">
        <v>30</v>
      </c>
      <c r="AX512" s="14" t="s">
        <v>75</v>
      </c>
      <c r="AY512" s="284" t="s">
        <v>171</v>
      </c>
    </row>
    <row r="513" spans="2:51" s="11" customFormat="1" ht="11.25">
      <c r="B513" s="224"/>
      <c r="C513" s="225"/>
      <c r="D513" s="221" t="s">
        <v>197</v>
      </c>
      <c r="E513" s="226" t="s">
        <v>1</v>
      </c>
      <c r="F513" s="227" t="s">
        <v>83</v>
      </c>
      <c r="G513" s="225"/>
      <c r="H513" s="228">
        <v>1</v>
      </c>
      <c r="I513" s="229"/>
      <c r="J513" s="225"/>
      <c r="K513" s="225"/>
      <c r="L513" s="230"/>
      <c r="M513" s="231"/>
      <c r="N513" s="232"/>
      <c r="O513" s="232"/>
      <c r="P513" s="232"/>
      <c r="Q513" s="232"/>
      <c r="R513" s="232"/>
      <c r="S513" s="232"/>
      <c r="T513" s="233"/>
      <c r="AT513" s="234" t="s">
        <v>197</v>
      </c>
      <c r="AU513" s="234" t="s">
        <v>85</v>
      </c>
      <c r="AV513" s="11" t="s">
        <v>85</v>
      </c>
      <c r="AW513" s="11" t="s">
        <v>30</v>
      </c>
      <c r="AX513" s="11" t="s">
        <v>75</v>
      </c>
      <c r="AY513" s="234" t="s">
        <v>171</v>
      </c>
    </row>
    <row r="514" spans="2:51" s="13" customFormat="1" ht="11.25">
      <c r="B514" s="248"/>
      <c r="C514" s="249"/>
      <c r="D514" s="221" t="s">
        <v>197</v>
      </c>
      <c r="E514" s="250" t="s">
        <v>1</v>
      </c>
      <c r="F514" s="251" t="s">
        <v>267</v>
      </c>
      <c r="G514" s="249"/>
      <c r="H514" s="252">
        <v>1</v>
      </c>
      <c r="I514" s="253"/>
      <c r="J514" s="249"/>
      <c r="K514" s="249"/>
      <c r="L514" s="254"/>
      <c r="M514" s="255"/>
      <c r="N514" s="256"/>
      <c r="O514" s="256"/>
      <c r="P514" s="256"/>
      <c r="Q514" s="256"/>
      <c r="R514" s="256"/>
      <c r="S514" s="256"/>
      <c r="T514" s="257"/>
      <c r="AT514" s="258" t="s">
        <v>197</v>
      </c>
      <c r="AU514" s="258" t="s">
        <v>85</v>
      </c>
      <c r="AV514" s="13" t="s">
        <v>189</v>
      </c>
      <c r="AW514" s="13" t="s">
        <v>30</v>
      </c>
      <c r="AX514" s="13" t="s">
        <v>83</v>
      </c>
      <c r="AY514" s="258" t="s">
        <v>171</v>
      </c>
    </row>
    <row r="515" spans="2:65" s="1" customFormat="1" ht="24" customHeight="1">
      <c r="B515" s="35"/>
      <c r="C515" s="209" t="s">
        <v>1334</v>
      </c>
      <c r="D515" s="209" t="s">
        <v>172</v>
      </c>
      <c r="E515" s="210" t="s">
        <v>1697</v>
      </c>
      <c r="F515" s="211" t="s">
        <v>1698</v>
      </c>
      <c r="G515" s="212" t="s">
        <v>255</v>
      </c>
      <c r="H515" s="213">
        <v>1.5</v>
      </c>
      <c r="I515" s="214"/>
      <c r="J515" s="215">
        <f>ROUND(I515*H515,2)</f>
        <v>0</v>
      </c>
      <c r="K515" s="211" t="s">
        <v>256</v>
      </c>
      <c r="L515" s="37"/>
      <c r="M515" s="216" t="s">
        <v>1</v>
      </c>
      <c r="N515" s="217" t="s">
        <v>40</v>
      </c>
      <c r="O515" s="67"/>
      <c r="P515" s="218">
        <f>O515*H515</f>
        <v>0</v>
      </c>
      <c r="Q515" s="218">
        <v>0</v>
      </c>
      <c r="R515" s="218">
        <f>Q515*H515</f>
        <v>0</v>
      </c>
      <c r="S515" s="218">
        <v>0</v>
      </c>
      <c r="T515" s="219">
        <f>S515*H515</f>
        <v>0</v>
      </c>
      <c r="AR515" s="220" t="s">
        <v>1334</v>
      </c>
      <c r="AT515" s="220" t="s">
        <v>172</v>
      </c>
      <c r="AU515" s="220" t="s">
        <v>85</v>
      </c>
      <c r="AY515" s="17" t="s">
        <v>171</v>
      </c>
      <c r="BE515" s="116">
        <f>IF(N515="základní",J515,0)</f>
        <v>0</v>
      </c>
      <c r="BF515" s="116">
        <f>IF(N515="snížená",J515,0)</f>
        <v>0</v>
      </c>
      <c r="BG515" s="116">
        <f>IF(N515="zákl. přenesená",J515,0)</f>
        <v>0</v>
      </c>
      <c r="BH515" s="116">
        <f>IF(N515="sníž. přenesená",J515,0)</f>
        <v>0</v>
      </c>
      <c r="BI515" s="116">
        <f>IF(N515="nulová",J515,0)</f>
        <v>0</v>
      </c>
      <c r="BJ515" s="17" t="s">
        <v>83</v>
      </c>
      <c r="BK515" s="116">
        <f>ROUND(I515*H515,2)</f>
        <v>0</v>
      </c>
      <c r="BL515" s="17" t="s">
        <v>1334</v>
      </c>
      <c r="BM515" s="220" t="s">
        <v>1469</v>
      </c>
    </row>
    <row r="516" spans="2:47" s="1" customFormat="1" ht="11.25">
      <c r="B516" s="35"/>
      <c r="C516" s="36"/>
      <c r="D516" s="221" t="s">
        <v>207</v>
      </c>
      <c r="E516" s="36"/>
      <c r="F516" s="235" t="s">
        <v>1699</v>
      </c>
      <c r="G516" s="36"/>
      <c r="H516" s="36"/>
      <c r="I516" s="130"/>
      <c r="J516" s="36"/>
      <c r="K516" s="36"/>
      <c r="L516" s="37"/>
      <c r="M516" s="223"/>
      <c r="N516" s="67"/>
      <c r="O516" s="67"/>
      <c r="P516" s="67"/>
      <c r="Q516" s="67"/>
      <c r="R516" s="67"/>
      <c r="S516" s="67"/>
      <c r="T516" s="68"/>
      <c r="AT516" s="17" t="s">
        <v>207</v>
      </c>
      <c r="AU516" s="17" t="s">
        <v>85</v>
      </c>
    </row>
    <row r="517" spans="2:51" s="11" customFormat="1" ht="11.25">
      <c r="B517" s="224"/>
      <c r="C517" s="225"/>
      <c r="D517" s="221" t="s">
        <v>197</v>
      </c>
      <c r="E517" s="226" t="s">
        <v>1</v>
      </c>
      <c r="F517" s="227" t="s">
        <v>1700</v>
      </c>
      <c r="G517" s="225"/>
      <c r="H517" s="228">
        <v>1.5</v>
      </c>
      <c r="I517" s="229"/>
      <c r="J517" s="225"/>
      <c r="K517" s="225"/>
      <c r="L517" s="230"/>
      <c r="M517" s="231"/>
      <c r="N517" s="232"/>
      <c r="O517" s="232"/>
      <c r="P517" s="232"/>
      <c r="Q517" s="232"/>
      <c r="R517" s="232"/>
      <c r="S517" s="232"/>
      <c r="T517" s="233"/>
      <c r="AT517" s="234" t="s">
        <v>197</v>
      </c>
      <c r="AU517" s="234" t="s">
        <v>85</v>
      </c>
      <c r="AV517" s="11" t="s">
        <v>85</v>
      </c>
      <c r="AW517" s="11" t="s">
        <v>30</v>
      </c>
      <c r="AX517" s="11" t="s">
        <v>83</v>
      </c>
      <c r="AY517" s="234" t="s">
        <v>171</v>
      </c>
    </row>
    <row r="518" spans="2:65" s="1" customFormat="1" ht="16.5" customHeight="1">
      <c r="B518" s="35"/>
      <c r="C518" s="265" t="s">
        <v>1460</v>
      </c>
      <c r="D518" s="265" t="s">
        <v>548</v>
      </c>
      <c r="E518" s="266" t="s">
        <v>1701</v>
      </c>
      <c r="F518" s="267" t="s">
        <v>1702</v>
      </c>
      <c r="G518" s="268" t="s">
        <v>1703</v>
      </c>
      <c r="H518" s="269">
        <v>6</v>
      </c>
      <c r="I518" s="270"/>
      <c r="J518" s="271">
        <f>ROUND(I518*H518,2)</f>
        <v>0</v>
      </c>
      <c r="K518" s="267" t="s">
        <v>1</v>
      </c>
      <c r="L518" s="272"/>
      <c r="M518" s="273" t="s">
        <v>1</v>
      </c>
      <c r="N518" s="274" t="s">
        <v>40</v>
      </c>
      <c r="O518" s="67"/>
      <c r="P518" s="218">
        <f>O518*H518</f>
        <v>0</v>
      </c>
      <c r="Q518" s="218">
        <v>0</v>
      </c>
      <c r="R518" s="218">
        <f>Q518*H518</f>
        <v>0</v>
      </c>
      <c r="S518" s="218">
        <v>0</v>
      </c>
      <c r="T518" s="219">
        <f>S518*H518</f>
        <v>0</v>
      </c>
      <c r="AR518" s="220" t="s">
        <v>1626</v>
      </c>
      <c r="AT518" s="220" t="s">
        <v>548</v>
      </c>
      <c r="AU518" s="220" t="s">
        <v>85</v>
      </c>
      <c r="AY518" s="17" t="s">
        <v>171</v>
      </c>
      <c r="BE518" s="116">
        <f>IF(N518="základní",J518,0)</f>
        <v>0</v>
      </c>
      <c r="BF518" s="116">
        <f>IF(N518="snížená",J518,0)</f>
        <v>0</v>
      </c>
      <c r="BG518" s="116">
        <f>IF(N518="zákl. přenesená",J518,0)</f>
        <v>0</v>
      </c>
      <c r="BH518" s="116">
        <f>IF(N518="sníž. přenesená",J518,0)</f>
        <v>0</v>
      </c>
      <c r="BI518" s="116">
        <f>IF(N518="nulová",J518,0)</f>
        <v>0</v>
      </c>
      <c r="BJ518" s="17" t="s">
        <v>83</v>
      </c>
      <c r="BK518" s="116">
        <f>ROUND(I518*H518,2)</f>
        <v>0</v>
      </c>
      <c r="BL518" s="17" t="s">
        <v>1334</v>
      </c>
      <c r="BM518" s="220" t="s">
        <v>1345</v>
      </c>
    </row>
    <row r="519" spans="2:47" s="1" customFormat="1" ht="11.25">
      <c r="B519" s="35"/>
      <c r="C519" s="36"/>
      <c r="D519" s="221" t="s">
        <v>207</v>
      </c>
      <c r="E519" s="36"/>
      <c r="F519" s="235" t="s">
        <v>1702</v>
      </c>
      <c r="G519" s="36"/>
      <c r="H519" s="36"/>
      <c r="I519" s="130"/>
      <c r="J519" s="36"/>
      <c r="K519" s="36"/>
      <c r="L519" s="37"/>
      <c r="M519" s="223"/>
      <c r="N519" s="67"/>
      <c r="O519" s="67"/>
      <c r="P519" s="67"/>
      <c r="Q519" s="67"/>
      <c r="R519" s="67"/>
      <c r="S519" s="67"/>
      <c r="T519" s="68"/>
      <c r="AT519" s="17" t="s">
        <v>207</v>
      </c>
      <c r="AU519" s="17" t="s">
        <v>85</v>
      </c>
    </row>
    <row r="520" spans="2:65" s="1" customFormat="1" ht="16.5" customHeight="1">
      <c r="B520" s="35"/>
      <c r="C520" s="209" t="s">
        <v>1337</v>
      </c>
      <c r="D520" s="209" t="s">
        <v>172</v>
      </c>
      <c r="E520" s="210" t="s">
        <v>1704</v>
      </c>
      <c r="F520" s="211" t="s">
        <v>1705</v>
      </c>
      <c r="G520" s="212" t="s">
        <v>355</v>
      </c>
      <c r="H520" s="213">
        <v>1</v>
      </c>
      <c r="I520" s="214"/>
      <c r="J520" s="215">
        <f>ROUND(I520*H520,2)</f>
        <v>0</v>
      </c>
      <c r="K520" s="211" t="s">
        <v>256</v>
      </c>
      <c r="L520" s="37"/>
      <c r="M520" s="216" t="s">
        <v>1</v>
      </c>
      <c r="N520" s="217" t="s">
        <v>40</v>
      </c>
      <c r="O520" s="67"/>
      <c r="P520" s="218">
        <f>O520*H520</f>
        <v>0</v>
      </c>
      <c r="Q520" s="218">
        <v>0</v>
      </c>
      <c r="R520" s="218">
        <f>Q520*H520</f>
        <v>0</v>
      </c>
      <c r="S520" s="218">
        <v>0</v>
      </c>
      <c r="T520" s="219">
        <f>S520*H520</f>
        <v>0</v>
      </c>
      <c r="AR520" s="220" t="s">
        <v>1334</v>
      </c>
      <c r="AT520" s="220" t="s">
        <v>172</v>
      </c>
      <c r="AU520" s="220" t="s">
        <v>85</v>
      </c>
      <c r="AY520" s="17" t="s">
        <v>171</v>
      </c>
      <c r="BE520" s="116">
        <f>IF(N520="základní",J520,0)</f>
        <v>0</v>
      </c>
      <c r="BF520" s="116">
        <f>IF(N520="snížená",J520,0)</f>
        <v>0</v>
      </c>
      <c r="BG520" s="116">
        <f>IF(N520="zákl. přenesená",J520,0)</f>
        <v>0</v>
      </c>
      <c r="BH520" s="116">
        <f>IF(N520="sníž. přenesená",J520,0)</f>
        <v>0</v>
      </c>
      <c r="BI520" s="116">
        <f>IF(N520="nulová",J520,0)</f>
        <v>0</v>
      </c>
      <c r="BJ520" s="17" t="s">
        <v>83</v>
      </c>
      <c r="BK520" s="116">
        <f>ROUND(I520*H520,2)</f>
        <v>0</v>
      </c>
      <c r="BL520" s="17" t="s">
        <v>1334</v>
      </c>
      <c r="BM520" s="220" t="s">
        <v>1706</v>
      </c>
    </row>
    <row r="521" spans="2:47" s="1" customFormat="1" ht="11.25">
      <c r="B521" s="35"/>
      <c r="C521" s="36"/>
      <c r="D521" s="221" t="s">
        <v>207</v>
      </c>
      <c r="E521" s="36"/>
      <c r="F521" s="235" t="s">
        <v>1707</v>
      </c>
      <c r="G521" s="36"/>
      <c r="H521" s="36"/>
      <c r="I521" s="130"/>
      <c r="J521" s="36"/>
      <c r="K521" s="36"/>
      <c r="L521" s="37"/>
      <c r="M521" s="223"/>
      <c r="N521" s="67"/>
      <c r="O521" s="67"/>
      <c r="P521" s="67"/>
      <c r="Q521" s="67"/>
      <c r="R521" s="67"/>
      <c r="S521" s="67"/>
      <c r="T521" s="68"/>
      <c r="AT521" s="17" t="s">
        <v>207</v>
      </c>
      <c r="AU521" s="17" t="s">
        <v>85</v>
      </c>
    </row>
    <row r="522" spans="2:51" s="14" customFormat="1" ht="11.25">
      <c r="B522" s="275"/>
      <c r="C522" s="276"/>
      <c r="D522" s="221" t="s">
        <v>197</v>
      </c>
      <c r="E522" s="277" t="s">
        <v>1</v>
      </c>
      <c r="F522" s="278" t="s">
        <v>1482</v>
      </c>
      <c r="G522" s="276"/>
      <c r="H522" s="277" t="s">
        <v>1</v>
      </c>
      <c r="I522" s="279"/>
      <c r="J522" s="276"/>
      <c r="K522" s="276"/>
      <c r="L522" s="280"/>
      <c r="M522" s="281"/>
      <c r="N522" s="282"/>
      <c r="O522" s="282"/>
      <c r="P522" s="282"/>
      <c r="Q522" s="282"/>
      <c r="R522" s="282"/>
      <c r="S522" s="282"/>
      <c r="T522" s="283"/>
      <c r="AT522" s="284" t="s">
        <v>197</v>
      </c>
      <c r="AU522" s="284" t="s">
        <v>85</v>
      </c>
      <c r="AV522" s="14" t="s">
        <v>83</v>
      </c>
      <c r="AW522" s="14" t="s">
        <v>30</v>
      </c>
      <c r="AX522" s="14" t="s">
        <v>75</v>
      </c>
      <c r="AY522" s="284" t="s">
        <v>171</v>
      </c>
    </row>
    <row r="523" spans="2:51" s="14" customFormat="1" ht="11.25">
      <c r="B523" s="275"/>
      <c r="C523" s="276"/>
      <c r="D523" s="221" t="s">
        <v>197</v>
      </c>
      <c r="E523" s="277" t="s">
        <v>1</v>
      </c>
      <c r="F523" s="278" t="s">
        <v>1680</v>
      </c>
      <c r="G523" s="276"/>
      <c r="H523" s="277" t="s">
        <v>1</v>
      </c>
      <c r="I523" s="279"/>
      <c r="J523" s="276"/>
      <c r="K523" s="276"/>
      <c r="L523" s="280"/>
      <c r="M523" s="281"/>
      <c r="N523" s="282"/>
      <c r="O523" s="282"/>
      <c r="P523" s="282"/>
      <c r="Q523" s="282"/>
      <c r="R523" s="282"/>
      <c r="S523" s="282"/>
      <c r="T523" s="283"/>
      <c r="AT523" s="284" t="s">
        <v>197</v>
      </c>
      <c r="AU523" s="284" t="s">
        <v>85</v>
      </c>
      <c r="AV523" s="14" t="s">
        <v>83</v>
      </c>
      <c r="AW523" s="14" t="s">
        <v>30</v>
      </c>
      <c r="AX523" s="14" t="s">
        <v>75</v>
      </c>
      <c r="AY523" s="284" t="s">
        <v>171</v>
      </c>
    </row>
    <row r="524" spans="2:51" s="11" customFormat="1" ht="11.25">
      <c r="B524" s="224"/>
      <c r="C524" s="225"/>
      <c r="D524" s="221" t="s">
        <v>197</v>
      </c>
      <c r="E524" s="226" t="s">
        <v>1</v>
      </c>
      <c r="F524" s="227" t="s">
        <v>1708</v>
      </c>
      <c r="G524" s="225"/>
      <c r="H524" s="228">
        <v>1</v>
      </c>
      <c r="I524" s="229"/>
      <c r="J524" s="225"/>
      <c r="K524" s="225"/>
      <c r="L524" s="230"/>
      <c r="M524" s="231"/>
      <c r="N524" s="232"/>
      <c r="O524" s="232"/>
      <c r="P524" s="232"/>
      <c r="Q524" s="232"/>
      <c r="R524" s="232"/>
      <c r="S524" s="232"/>
      <c r="T524" s="233"/>
      <c r="AT524" s="234" t="s">
        <v>197</v>
      </c>
      <c r="AU524" s="234" t="s">
        <v>85</v>
      </c>
      <c r="AV524" s="11" t="s">
        <v>85</v>
      </c>
      <c r="AW524" s="11" t="s">
        <v>30</v>
      </c>
      <c r="AX524" s="11" t="s">
        <v>75</v>
      </c>
      <c r="AY524" s="234" t="s">
        <v>171</v>
      </c>
    </row>
    <row r="525" spans="2:51" s="13" customFormat="1" ht="11.25">
      <c r="B525" s="248"/>
      <c r="C525" s="249"/>
      <c r="D525" s="221" t="s">
        <v>197</v>
      </c>
      <c r="E525" s="250" t="s">
        <v>1</v>
      </c>
      <c r="F525" s="251" t="s">
        <v>267</v>
      </c>
      <c r="G525" s="249"/>
      <c r="H525" s="252">
        <v>1</v>
      </c>
      <c r="I525" s="253"/>
      <c r="J525" s="249"/>
      <c r="K525" s="249"/>
      <c r="L525" s="254"/>
      <c r="M525" s="255"/>
      <c r="N525" s="256"/>
      <c r="O525" s="256"/>
      <c r="P525" s="256"/>
      <c r="Q525" s="256"/>
      <c r="R525" s="256"/>
      <c r="S525" s="256"/>
      <c r="T525" s="257"/>
      <c r="AT525" s="258" t="s">
        <v>197</v>
      </c>
      <c r="AU525" s="258" t="s">
        <v>85</v>
      </c>
      <c r="AV525" s="13" t="s">
        <v>189</v>
      </c>
      <c r="AW525" s="13" t="s">
        <v>30</v>
      </c>
      <c r="AX525" s="13" t="s">
        <v>83</v>
      </c>
      <c r="AY525" s="258" t="s">
        <v>171</v>
      </c>
    </row>
    <row r="526" spans="2:65" s="1" customFormat="1" ht="16.5" customHeight="1">
      <c r="B526" s="35"/>
      <c r="C526" s="265" t="s">
        <v>1709</v>
      </c>
      <c r="D526" s="265" t="s">
        <v>548</v>
      </c>
      <c r="E526" s="266" t="s">
        <v>1710</v>
      </c>
      <c r="F526" s="267" t="s">
        <v>1711</v>
      </c>
      <c r="G526" s="268" t="s">
        <v>355</v>
      </c>
      <c r="H526" s="269">
        <v>1</v>
      </c>
      <c r="I526" s="270"/>
      <c r="J526" s="271">
        <f>ROUND(I526*H526,2)</f>
        <v>0</v>
      </c>
      <c r="K526" s="267" t="s">
        <v>1</v>
      </c>
      <c r="L526" s="272"/>
      <c r="M526" s="273" t="s">
        <v>1</v>
      </c>
      <c r="N526" s="274" t="s">
        <v>40</v>
      </c>
      <c r="O526" s="67"/>
      <c r="P526" s="218">
        <f>O526*H526</f>
        <v>0</v>
      </c>
      <c r="Q526" s="218">
        <v>0</v>
      </c>
      <c r="R526" s="218">
        <f>Q526*H526</f>
        <v>0</v>
      </c>
      <c r="S526" s="218">
        <v>0</v>
      </c>
      <c r="T526" s="219">
        <f>S526*H526</f>
        <v>0</v>
      </c>
      <c r="AR526" s="220" t="s">
        <v>1626</v>
      </c>
      <c r="AT526" s="220" t="s">
        <v>548</v>
      </c>
      <c r="AU526" s="220" t="s">
        <v>85</v>
      </c>
      <c r="AY526" s="17" t="s">
        <v>171</v>
      </c>
      <c r="BE526" s="116">
        <f>IF(N526="základní",J526,0)</f>
        <v>0</v>
      </c>
      <c r="BF526" s="116">
        <f>IF(N526="snížená",J526,0)</f>
        <v>0</v>
      </c>
      <c r="BG526" s="116">
        <f>IF(N526="zákl. přenesená",J526,0)</f>
        <v>0</v>
      </c>
      <c r="BH526" s="116">
        <f>IF(N526="sníž. přenesená",J526,0)</f>
        <v>0</v>
      </c>
      <c r="BI526" s="116">
        <f>IF(N526="nulová",J526,0)</f>
        <v>0</v>
      </c>
      <c r="BJ526" s="17" t="s">
        <v>83</v>
      </c>
      <c r="BK526" s="116">
        <f>ROUND(I526*H526,2)</f>
        <v>0</v>
      </c>
      <c r="BL526" s="17" t="s">
        <v>1334</v>
      </c>
      <c r="BM526" s="220" t="s">
        <v>1712</v>
      </c>
    </row>
    <row r="527" spans="2:47" s="1" customFormat="1" ht="11.25">
      <c r="B527" s="35"/>
      <c r="C527" s="36"/>
      <c r="D527" s="221" t="s">
        <v>207</v>
      </c>
      <c r="E527" s="36"/>
      <c r="F527" s="235" t="s">
        <v>1711</v>
      </c>
      <c r="G527" s="36"/>
      <c r="H527" s="36"/>
      <c r="I527" s="130"/>
      <c r="J527" s="36"/>
      <c r="K527" s="36"/>
      <c r="L527" s="37"/>
      <c r="M527" s="223"/>
      <c r="N527" s="67"/>
      <c r="O527" s="67"/>
      <c r="P527" s="67"/>
      <c r="Q527" s="67"/>
      <c r="R527" s="67"/>
      <c r="S527" s="67"/>
      <c r="T527" s="68"/>
      <c r="AT527" s="17" t="s">
        <v>207</v>
      </c>
      <c r="AU527" s="17" t="s">
        <v>85</v>
      </c>
    </row>
    <row r="528" spans="2:65" s="1" customFormat="1" ht="16.5" customHeight="1">
      <c r="B528" s="35"/>
      <c r="C528" s="265" t="s">
        <v>1359</v>
      </c>
      <c r="D528" s="265" t="s">
        <v>548</v>
      </c>
      <c r="E528" s="266" t="s">
        <v>1713</v>
      </c>
      <c r="F528" s="267" t="s">
        <v>1714</v>
      </c>
      <c r="G528" s="268" t="s">
        <v>355</v>
      </c>
      <c r="H528" s="269">
        <v>1</v>
      </c>
      <c r="I528" s="270"/>
      <c r="J528" s="271">
        <f>ROUND(I528*H528,2)</f>
        <v>0</v>
      </c>
      <c r="K528" s="267" t="s">
        <v>1</v>
      </c>
      <c r="L528" s="272"/>
      <c r="M528" s="273" t="s">
        <v>1</v>
      </c>
      <c r="N528" s="274" t="s">
        <v>40</v>
      </c>
      <c r="O528" s="67"/>
      <c r="P528" s="218">
        <f>O528*H528</f>
        <v>0</v>
      </c>
      <c r="Q528" s="218">
        <v>0</v>
      </c>
      <c r="R528" s="218">
        <f>Q528*H528</f>
        <v>0</v>
      </c>
      <c r="S528" s="218">
        <v>0</v>
      </c>
      <c r="T528" s="219">
        <f>S528*H528</f>
        <v>0</v>
      </c>
      <c r="AR528" s="220" t="s">
        <v>1626</v>
      </c>
      <c r="AT528" s="220" t="s">
        <v>548</v>
      </c>
      <c r="AU528" s="220" t="s">
        <v>85</v>
      </c>
      <c r="AY528" s="17" t="s">
        <v>171</v>
      </c>
      <c r="BE528" s="116">
        <f>IF(N528="základní",J528,0)</f>
        <v>0</v>
      </c>
      <c r="BF528" s="116">
        <f>IF(N528="snížená",J528,0)</f>
        <v>0</v>
      </c>
      <c r="BG528" s="116">
        <f>IF(N528="zákl. přenesená",J528,0)</f>
        <v>0</v>
      </c>
      <c r="BH528" s="116">
        <f>IF(N528="sníž. přenesená",J528,0)</f>
        <v>0</v>
      </c>
      <c r="BI528" s="116">
        <f>IF(N528="nulová",J528,0)</f>
        <v>0</v>
      </c>
      <c r="BJ528" s="17" t="s">
        <v>83</v>
      </c>
      <c r="BK528" s="116">
        <f>ROUND(I528*H528,2)</f>
        <v>0</v>
      </c>
      <c r="BL528" s="17" t="s">
        <v>1334</v>
      </c>
      <c r="BM528" s="220" t="s">
        <v>1715</v>
      </c>
    </row>
    <row r="529" spans="2:47" s="1" customFormat="1" ht="11.25">
      <c r="B529" s="35"/>
      <c r="C529" s="36"/>
      <c r="D529" s="221" t="s">
        <v>207</v>
      </c>
      <c r="E529" s="36"/>
      <c r="F529" s="235" t="s">
        <v>1714</v>
      </c>
      <c r="G529" s="36"/>
      <c r="H529" s="36"/>
      <c r="I529" s="130"/>
      <c r="J529" s="36"/>
      <c r="K529" s="36"/>
      <c r="L529" s="37"/>
      <c r="M529" s="223"/>
      <c r="N529" s="67"/>
      <c r="O529" s="67"/>
      <c r="P529" s="67"/>
      <c r="Q529" s="67"/>
      <c r="R529" s="67"/>
      <c r="S529" s="67"/>
      <c r="T529" s="68"/>
      <c r="AT529" s="17" t="s">
        <v>207</v>
      </c>
      <c r="AU529" s="17" t="s">
        <v>85</v>
      </c>
    </row>
    <row r="530" spans="2:65" s="1" customFormat="1" ht="16.5" customHeight="1">
      <c r="B530" s="35"/>
      <c r="C530" s="209" t="s">
        <v>1716</v>
      </c>
      <c r="D530" s="209" t="s">
        <v>172</v>
      </c>
      <c r="E530" s="210" t="s">
        <v>1717</v>
      </c>
      <c r="F530" s="211" t="s">
        <v>1718</v>
      </c>
      <c r="G530" s="212" t="s">
        <v>355</v>
      </c>
      <c r="H530" s="213">
        <v>1</v>
      </c>
      <c r="I530" s="214"/>
      <c r="J530" s="215">
        <f>ROUND(I530*H530,2)</f>
        <v>0</v>
      </c>
      <c r="K530" s="211" t="s">
        <v>256</v>
      </c>
      <c r="L530" s="37"/>
      <c r="M530" s="216" t="s">
        <v>1</v>
      </c>
      <c r="N530" s="217" t="s">
        <v>40</v>
      </c>
      <c r="O530" s="67"/>
      <c r="P530" s="218">
        <f>O530*H530</f>
        <v>0</v>
      </c>
      <c r="Q530" s="218">
        <v>0</v>
      </c>
      <c r="R530" s="218">
        <f>Q530*H530</f>
        <v>0</v>
      </c>
      <c r="S530" s="218">
        <v>0</v>
      </c>
      <c r="T530" s="219">
        <f>S530*H530</f>
        <v>0</v>
      </c>
      <c r="AR530" s="220" t="s">
        <v>1334</v>
      </c>
      <c r="AT530" s="220" t="s">
        <v>172</v>
      </c>
      <c r="AU530" s="220" t="s">
        <v>85</v>
      </c>
      <c r="AY530" s="17" t="s">
        <v>171</v>
      </c>
      <c r="BE530" s="116">
        <f>IF(N530="základní",J530,0)</f>
        <v>0</v>
      </c>
      <c r="BF530" s="116">
        <f>IF(N530="snížená",J530,0)</f>
        <v>0</v>
      </c>
      <c r="BG530" s="116">
        <f>IF(N530="zákl. přenesená",J530,0)</f>
        <v>0</v>
      </c>
      <c r="BH530" s="116">
        <f>IF(N530="sníž. přenesená",J530,0)</f>
        <v>0</v>
      </c>
      <c r="BI530" s="116">
        <f>IF(N530="nulová",J530,0)</f>
        <v>0</v>
      </c>
      <c r="BJ530" s="17" t="s">
        <v>83</v>
      </c>
      <c r="BK530" s="116">
        <f>ROUND(I530*H530,2)</f>
        <v>0</v>
      </c>
      <c r="BL530" s="17" t="s">
        <v>1334</v>
      </c>
      <c r="BM530" s="220" t="s">
        <v>1719</v>
      </c>
    </row>
    <row r="531" spans="2:47" s="1" customFormat="1" ht="11.25">
      <c r="B531" s="35"/>
      <c r="C531" s="36"/>
      <c r="D531" s="221" t="s">
        <v>207</v>
      </c>
      <c r="E531" s="36"/>
      <c r="F531" s="235" t="s">
        <v>1720</v>
      </c>
      <c r="G531" s="36"/>
      <c r="H531" s="36"/>
      <c r="I531" s="130"/>
      <c r="J531" s="36"/>
      <c r="K531" s="36"/>
      <c r="L531" s="37"/>
      <c r="M531" s="223"/>
      <c r="N531" s="67"/>
      <c r="O531" s="67"/>
      <c r="P531" s="67"/>
      <c r="Q531" s="67"/>
      <c r="R531" s="67"/>
      <c r="S531" s="67"/>
      <c r="T531" s="68"/>
      <c r="AT531" s="17" t="s">
        <v>207</v>
      </c>
      <c r="AU531" s="17" t="s">
        <v>85</v>
      </c>
    </row>
    <row r="532" spans="2:65" s="1" customFormat="1" ht="16.5" customHeight="1">
      <c r="B532" s="35"/>
      <c r="C532" s="265" t="s">
        <v>1362</v>
      </c>
      <c r="D532" s="265" t="s">
        <v>548</v>
      </c>
      <c r="E532" s="266" t="s">
        <v>1721</v>
      </c>
      <c r="F532" s="267" t="s">
        <v>1722</v>
      </c>
      <c r="G532" s="268" t="s">
        <v>355</v>
      </c>
      <c r="H532" s="269">
        <v>1</v>
      </c>
      <c r="I532" s="270"/>
      <c r="J532" s="271">
        <f>ROUND(I532*H532,2)</f>
        <v>0</v>
      </c>
      <c r="K532" s="267" t="s">
        <v>1</v>
      </c>
      <c r="L532" s="272"/>
      <c r="M532" s="273" t="s">
        <v>1</v>
      </c>
      <c r="N532" s="274" t="s">
        <v>40</v>
      </c>
      <c r="O532" s="67"/>
      <c r="P532" s="218">
        <f>O532*H532</f>
        <v>0</v>
      </c>
      <c r="Q532" s="218">
        <v>0</v>
      </c>
      <c r="R532" s="218">
        <f>Q532*H532</f>
        <v>0</v>
      </c>
      <c r="S532" s="218">
        <v>0</v>
      </c>
      <c r="T532" s="219">
        <f>S532*H532</f>
        <v>0</v>
      </c>
      <c r="AR532" s="220" t="s">
        <v>1626</v>
      </c>
      <c r="AT532" s="220" t="s">
        <v>548</v>
      </c>
      <c r="AU532" s="220" t="s">
        <v>85</v>
      </c>
      <c r="AY532" s="17" t="s">
        <v>171</v>
      </c>
      <c r="BE532" s="116">
        <f>IF(N532="základní",J532,0)</f>
        <v>0</v>
      </c>
      <c r="BF532" s="116">
        <f>IF(N532="snížená",J532,0)</f>
        <v>0</v>
      </c>
      <c r="BG532" s="116">
        <f>IF(N532="zákl. přenesená",J532,0)</f>
        <v>0</v>
      </c>
      <c r="BH532" s="116">
        <f>IF(N532="sníž. přenesená",J532,0)</f>
        <v>0</v>
      </c>
      <c r="BI532" s="116">
        <f>IF(N532="nulová",J532,0)</f>
        <v>0</v>
      </c>
      <c r="BJ532" s="17" t="s">
        <v>83</v>
      </c>
      <c r="BK532" s="116">
        <f>ROUND(I532*H532,2)</f>
        <v>0</v>
      </c>
      <c r="BL532" s="17" t="s">
        <v>1334</v>
      </c>
      <c r="BM532" s="220" t="s">
        <v>1723</v>
      </c>
    </row>
    <row r="533" spans="2:47" s="1" customFormat="1" ht="11.25">
      <c r="B533" s="35"/>
      <c r="C533" s="36"/>
      <c r="D533" s="221" t="s">
        <v>207</v>
      </c>
      <c r="E533" s="36"/>
      <c r="F533" s="235" t="s">
        <v>1722</v>
      </c>
      <c r="G533" s="36"/>
      <c r="H533" s="36"/>
      <c r="I533" s="130"/>
      <c r="J533" s="36"/>
      <c r="K533" s="36"/>
      <c r="L533" s="37"/>
      <c r="M533" s="223"/>
      <c r="N533" s="67"/>
      <c r="O533" s="67"/>
      <c r="P533" s="67"/>
      <c r="Q533" s="67"/>
      <c r="R533" s="67"/>
      <c r="S533" s="67"/>
      <c r="T533" s="68"/>
      <c r="AT533" s="17" t="s">
        <v>207</v>
      </c>
      <c r="AU533" s="17" t="s">
        <v>85</v>
      </c>
    </row>
    <row r="534" spans="2:51" s="14" customFormat="1" ht="11.25">
      <c r="B534" s="275"/>
      <c r="C534" s="276"/>
      <c r="D534" s="221" t="s">
        <v>197</v>
      </c>
      <c r="E534" s="277" t="s">
        <v>1</v>
      </c>
      <c r="F534" s="278" t="s">
        <v>1482</v>
      </c>
      <c r="G534" s="276"/>
      <c r="H534" s="277" t="s">
        <v>1</v>
      </c>
      <c r="I534" s="279"/>
      <c r="J534" s="276"/>
      <c r="K534" s="276"/>
      <c r="L534" s="280"/>
      <c r="M534" s="281"/>
      <c r="N534" s="282"/>
      <c r="O534" s="282"/>
      <c r="P534" s="282"/>
      <c r="Q534" s="282"/>
      <c r="R534" s="282"/>
      <c r="S534" s="282"/>
      <c r="T534" s="283"/>
      <c r="AT534" s="284" t="s">
        <v>197</v>
      </c>
      <c r="AU534" s="284" t="s">
        <v>85</v>
      </c>
      <c r="AV534" s="14" t="s">
        <v>83</v>
      </c>
      <c r="AW534" s="14" t="s">
        <v>30</v>
      </c>
      <c r="AX534" s="14" t="s">
        <v>75</v>
      </c>
      <c r="AY534" s="284" t="s">
        <v>171</v>
      </c>
    </row>
    <row r="535" spans="2:51" s="11" customFormat="1" ht="22.5">
      <c r="B535" s="224"/>
      <c r="C535" s="225"/>
      <c r="D535" s="221" t="s">
        <v>197</v>
      </c>
      <c r="E535" s="226" t="s">
        <v>1</v>
      </c>
      <c r="F535" s="227" t="s">
        <v>1724</v>
      </c>
      <c r="G535" s="225"/>
      <c r="H535" s="228">
        <v>1</v>
      </c>
      <c r="I535" s="229"/>
      <c r="J535" s="225"/>
      <c r="K535" s="225"/>
      <c r="L535" s="230"/>
      <c r="M535" s="231"/>
      <c r="N535" s="232"/>
      <c r="O535" s="232"/>
      <c r="P535" s="232"/>
      <c r="Q535" s="232"/>
      <c r="R535" s="232"/>
      <c r="S535" s="232"/>
      <c r="T535" s="233"/>
      <c r="AT535" s="234" t="s">
        <v>197</v>
      </c>
      <c r="AU535" s="234" t="s">
        <v>85</v>
      </c>
      <c r="AV535" s="11" t="s">
        <v>85</v>
      </c>
      <c r="AW535" s="11" t="s">
        <v>30</v>
      </c>
      <c r="AX535" s="11" t="s">
        <v>75</v>
      </c>
      <c r="AY535" s="234" t="s">
        <v>171</v>
      </c>
    </row>
    <row r="536" spans="2:51" s="13" customFormat="1" ht="11.25">
      <c r="B536" s="248"/>
      <c r="C536" s="249"/>
      <c r="D536" s="221" t="s">
        <v>197</v>
      </c>
      <c r="E536" s="250" t="s">
        <v>1</v>
      </c>
      <c r="F536" s="251" t="s">
        <v>267</v>
      </c>
      <c r="G536" s="249"/>
      <c r="H536" s="252">
        <v>1</v>
      </c>
      <c r="I536" s="253"/>
      <c r="J536" s="249"/>
      <c r="K536" s="249"/>
      <c r="L536" s="254"/>
      <c r="M536" s="255"/>
      <c r="N536" s="256"/>
      <c r="O536" s="256"/>
      <c r="P536" s="256"/>
      <c r="Q536" s="256"/>
      <c r="R536" s="256"/>
      <c r="S536" s="256"/>
      <c r="T536" s="257"/>
      <c r="AT536" s="258" t="s">
        <v>197</v>
      </c>
      <c r="AU536" s="258" t="s">
        <v>85</v>
      </c>
      <c r="AV536" s="13" t="s">
        <v>189</v>
      </c>
      <c r="AW536" s="13" t="s">
        <v>30</v>
      </c>
      <c r="AX536" s="13" t="s">
        <v>83</v>
      </c>
      <c r="AY536" s="258" t="s">
        <v>171</v>
      </c>
    </row>
    <row r="537" spans="2:65" s="1" customFormat="1" ht="16.5" customHeight="1">
      <c r="B537" s="35"/>
      <c r="C537" s="209" t="s">
        <v>376</v>
      </c>
      <c r="D537" s="209" t="s">
        <v>172</v>
      </c>
      <c r="E537" s="210" t="s">
        <v>1725</v>
      </c>
      <c r="F537" s="211" t="s">
        <v>1726</v>
      </c>
      <c r="G537" s="212" t="s">
        <v>355</v>
      </c>
      <c r="H537" s="213">
        <v>1</v>
      </c>
      <c r="I537" s="214"/>
      <c r="J537" s="215">
        <f>ROUND(I537*H537,2)</f>
        <v>0</v>
      </c>
      <c r="K537" s="211" t="s">
        <v>256</v>
      </c>
      <c r="L537" s="37"/>
      <c r="M537" s="216" t="s">
        <v>1</v>
      </c>
      <c r="N537" s="217" t="s">
        <v>40</v>
      </c>
      <c r="O537" s="67"/>
      <c r="P537" s="218">
        <f>O537*H537</f>
        <v>0</v>
      </c>
      <c r="Q537" s="218">
        <v>0</v>
      </c>
      <c r="R537" s="218">
        <f>Q537*H537</f>
        <v>0</v>
      </c>
      <c r="S537" s="218">
        <v>0</v>
      </c>
      <c r="T537" s="219">
        <f>S537*H537</f>
        <v>0</v>
      </c>
      <c r="AR537" s="220" t="s">
        <v>1334</v>
      </c>
      <c r="AT537" s="220" t="s">
        <v>172</v>
      </c>
      <c r="AU537" s="220" t="s">
        <v>85</v>
      </c>
      <c r="AY537" s="17" t="s">
        <v>171</v>
      </c>
      <c r="BE537" s="116">
        <f>IF(N537="základní",J537,0)</f>
        <v>0</v>
      </c>
      <c r="BF537" s="116">
        <f>IF(N537="snížená",J537,0)</f>
        <v>0</v>
      </c>
      <c r="BG537" s="116">
        <f>IF(N537="zákl. přenesená",J537,0)</f>
        <v>0</v>
      </c>
      <c r="BH537" s="116">
        <f>IF(N537="sníž. přenesená",J537,0)</f>
        <v>0</v>
      </c>
      <c r="BI537" s="116">
        <f>IF(N537="nulová",J537,0)</f>
        <v>0</v>
      </c>
      <c r="BJ537" s="17" t="s">
        <v>83</v>
      </c>
      <c r="BK537" s="116">
        <f>ROUND(I537*H537,2)</f>
        <v>0</v>
      </c>
      <c r="BL537" s="17" t="s">
        <v>1334</v>
      </c>
      <c r="BM537" s="220" t="s">
        <v>576</v>
      </c>
    </row>
    <row r="538" spans="2:47" s="1" customFormat="1" ht="11.25">
      <c r="B538" s="35"/>
      <c r="C538" s="36"/>
      <c r="D538" s="221" t="s">
        <v>207</v>
      </c>
      <c r="E538" s="36"/>
      <c r="F538" s="235" t="s">
        <v>1727</v>
      </c>
      <c r="G538" s="36"/>
      <c r="H538" s="36"/>
      <c r="I538" s="130"/>
      <c r="J538" s="36"/>
      <c r="K538" s="36"/>
      <c r="L538" s="37"/>
      <c r="M538" s="223"/>
      <c r="N538" s="67"/>
      <c r="O538" s="67"/>
      <c r="P538" s="67"/>
      <c r="Q538" s="67"/>
      <c r="R538" s="67"/>
      <c r="S538" s="67"/>
      <c r="T538" s="68"/>
      <c r="AT538" s="17" t="s">
        <v>207</v>
      </c>
      <c r="AU538" s="17" t="s">
        <v>85</v>
      </c>
    </row>
    <row r="539" spans="2:65" s="1" customFormat="1" ht="24" customHeight="1">
      <c r="B539" s="35"/>
      <c r="C539" s="265" t="s">
        <v>1365</v>
      </c>
      <c r="D539" s="265" t="s">
        <v>548</v>
      </c>
      <c r="E539" s="266" t="s">
        <v>1728</v>
      </c>
      <c r="F539" s="267" t="s">
        <v>1729</v>
      </c>
      <c r="G539" s="268" t="s">
        <v>355</v>
      </c>
      <c r="H539" s="269">
        <v>1</v>
      </c>
      <c r="I539" s="270"/>
      <c r="J539" s="271">
        <f>ROUND(I539*H539,2)</f>
        <v>0</v>
      </c>
      <c r="K539" s="267" t="s">
        <v>1</v>
      </c>
      <c r="L539" s="272"/>
      <c r="M539" s="273" t="s">
        <v>1</v>
      </c>
      <c r="N539" s="274" t="s">
        <v>40</v>
      </c>
      <c r="O539" s="67"/>
      <c r="P539" s="218">
        <f>O539*H539</f>
        <v>0</v>
      </c>
      <c r="Q539" s="218">
        <v>0</v>
      </c>
      <c r="R539" s="218">
        <f>Q539*H539</f>
        <v>0</v>
      </c>
      <c r="S539" s="218">
        <v>0</v>
      </c>
      <c r="T539" s="219">
        <f>S539*H539</f>
        <v>0</v>
      </c>
      <c r="AR539" s="220" t="s">
        <v>1626</v>
      </c>
      <c r="AT539" s="220" t="s">
        <v>548</v>
      </c>
      <c r="AU539" s="220" t="s">
        <v>85</v>
      </c>
      <c r="AY539" s="17" t="s">
        <v>171</v>
      </c>
      <c r="BE539" s="116">
        <f>IF(N539="základní",J539,0)</f>
        <v>0</v>
      </c>
      <c r="BF539" s="116">
        <f>IF(N539="snížená",J539,0)</f>
        <v>0</v>
      </c>
      <c r="BG539" s="116">
        <f>IF(N539="zákl. přenesená",J539,0)</f>
        <v>0</v>
      </c>
      <c r="BH539" s="116">
        <f>IF(N539="sníž. přenesená",J539,0)</f>
        <v>0</v>
      </c>
      <c r="BI539" s="116">
        <f>IF(N539="nulová",J539,0)</f>
        <v>0</v>
      </c>
      <c r="BJ539" s="17" t="s">
        <v>83</v>
      </c>
      <c r="BK539" s="116">
        <f>ROUND(I539*H539,2)</f>
        <v>0</v>
      </c>
      <c r="BL539" s="17" t="s">
        <v>1334</v>
      </c>
      <c r="BM539" s="220" t="s">
        <v>510</v>
      </c>
    </row>
    <row r="540" spans="2:47" s="1" customFormat="1" ht="11.25">
      <c r="B540" s="35"/>
      <c r="C540" s="36"/>
      <c r="D540" s="221" t="s">
        <v>207</v>
      </c>
      <c r="E540" s="36"/>
      <c r="F540" s="235" t="s">
        <v>1729</v>
      </c>
      <c r="G540" s="36"/>
      <c r="H540" s="36"/>
      <c r="I540" s="130"/>
      <c r="J540" s="36"/>
      <c r="K540" s="36"/>
      <c r="L540" s="37"/>
      <c r="M540" s="223"/>
      <c r="N540" s="67"/>
      <c r="O540" s="67"/>
      <c r="P540" s="67"/>
      <c r="Q540" s="67"/>
      <c r="R540" s="67"/>
      <c r="S540" s="67"/>
      <c r="T540" s="68"/>
      <c r="AT540" s="17" t="s">
        <v>207</v>
      </c>
      <c r="AU540" s="17" t="s">
        <v>85</v>
      </c>
    </row>
    <row r="541" spans="2:51" s="14" customFormat="1" ht="11.25">
      <c r="B541" s="275"/>
      <c r="C541" s="276"/>
      <c r="D541" s="221" t="s">
        <v>197</v>
      </c>
      <c r="E541" s="277" t="s">
        <v>1</v>
      </c>
      <c r="F541" s="278" t="s">
        <v>1482</v>
      </c>
      <c r="G541" s="276"/>
      <c r="H541" s="277" t="s">
        <v>1</v>
      </c>
      <c r="I541" s="279"/>
      <c r="J541" s="276"/>
      <c r="K541" s="276"/>
      <c r="L541" s="280"/>
      <c r="M541" s="281"/>
      <c r="N541" s="282"/>
      <c r="O541" s="282"/>
      <c r="P541" s="282"/>
      <c r="Q541" s="282"/>
      <c r="R541" s="282"/>
      <c r="S541" s="282"/>
      <c r="T541" s="283"/>
      <c r="AT541" s="284" t="s">
        <v>197</v>
      </c>
      <c r="AU541" s="284" t="s">
        <v>85</v>
      </c>
      <c r="AV541" s="14" t="s">
        <v>83</v>
      </c>
      <c r="AW541" s="14" t="s">
        <v>30</v>
      </c>
      <c r="AX541" s="14" t="s">
        <v>75</v>
      </c>
      <c r="AY541" s="284" t="s">
        <v>171</v>
      </c>
    </row>
    <row r="542" spans="2:51" s="14" customFormat="1" ht="11.25">
      <c r="B542" s="275"/>
      <c r="C542" s="276"/>
      <c r="D542" s="221" t="s">
        <v>197</v>
      </c>
      <c r="E542" s="277" t="s">
        <v>1</v>
      </c>
      <c r="F542" s="278" t="s">
        <v>1680</v>
      </c>
      <c r="G542" s="276"/>
      <c r="H542" s="277" t="s">
        <v>1</v>
      </c>
      <c r="I542" s="279"/>
      <c r="J542" s="276"/>
      <c r="K542" s="276"/>
      <c r="L542" s="280"/>
      <c r="M542" s="281"/>
      <c r="N542" s="282"/>
      <c r="O542" s="282"/>
      <c r="P542" s="282"/>
      <c r="Q542" s="282"/>
      <c r="R542" s="282"/>
      <c r="S542" s="282"/>
      <c r="T542" s="283"/>
      <c r="AT542" s="284" t="s">
        <v>197</v>
      </c>
      <c r="AU542" s="284" t="s">
        <v>85</v>
      </c>
      <c r="AV542" s="14" t="s">
        <v>83</v>
      </c>
      <c r="AW542" s="14" t="s">
        <v>30</v>
      </c>
      <c r="AX542" s="14" t="s">
        <v>75</v>
      </c>
      <c r="AY542" s="284" t="s">
        <v>171</v>
      </c>
    </row>
    <row r="543" spans="2:51" s="11" customFormat="1" ht="11.25">
      <c r="B543" s="224"/>
      <c r="C543" s="225"/>
      <c r="D543" s="221" t="s">
        <v>197</v>
      </c>
      <c r="E543" s="226" t="s">
        <v>1</v>
      </c>
      <c r="F543" s="227" t="s">
        <v>83</v>
      </c>
      <c r="G543" s="225"/>
      <c r="H543" s="228">
        <v>1</v>
      </c>
      <c r="I543" s="229"/>
      <c r="J543" s="225"/>
      <c r="K543" s="225"/>
      <c r="L543" s="230"/>
      <c r="M543" s="231"/>
      <c r="N543" s="232"/>
      <c r="O543" s="232"/>
      <c r="P543" s="232"/>
      <c r="Q543" s="232"/>
      <c r="R543" s="232"/>
      <c r="S543" s="232"/>
      <c r="T543" s="233"/>
      <c r="AT543" s="234" t="s">
        <v>197</v>
      </c>
      <c r="AU543" s="234" t="s">
        <v>85</v>
      </c>
      <c r="AV543" s="11" t="s">
        <v>85</v>
      </c>
      <c r="AW543" s="11" t="s">
        <v>30</v>
      </c>
      <c r="AX543" s="11" t="s">
        <v>75</v>
      </c>
      <c r="AY543" s="234" t="s">
        <v>171</v>
      </c>
    </row>
    <row r="544" spans="2:51" s="13" customFormat="1" ht="11.25">
      <c r="B544" s="248"/>
      <c r="C544" s="249"/>
      <c r="D544" s="221" t="s">
        <v>197</v>
      </c>
      <c r="E544" s="250" t="s">
        <v>1</v>
      </c>
      <c r="F544" s="251" t="s">
        <v>267</v>
      </c>
      <c r="G544" s="249"/>
      <c r="H544" s="252">
        <v>1</v>
      </c>
      <c r="I544" s="253"/>
      <c r="J544" s="249"/>
      <c r="K544" s="249"/>
      <c r="L544" s="254"/>
      <c r="M544" s="255"/>
      <c r="N544" s="256"/>
      <c r="O544" s="256"/>
      <c r="P544" s="256"/>
      <c r="Q544" s="256"/>
      <c r="R544" s="256"/>
      <c r="S544" s="256"/>
      <c r="T544" s="257"/>
      <c r="AT544" s="258" t="s">
        <v>197</v>
      </c>
      <c r="AU544" s="258" t="s">
        <v>85</v>
      </c>
      <c r="AV544" s="13" t="s">
        <v>189</v>
      </c>
      <c r="AW544" s="13" t="s">
        <v>30</v>
      </c>
      <c r="AX544" s="13" t="s">
        <v>83</v>
      </c>
      <c r="AY544" s="258" t="s">
        <v>171</v>
      </c>
    </row>
    <row r="545" spans="2:65" s="1" customFormat="1" ht="16.5" customHeight="1">
      <c r="B545" s="35"/>
      <c r="C545" s="209" t="s">
        <v>1730</v>
      </c>
      <c r="D545" s="209" t="s">
        <v>172</v>
      </c>
      <c r="E545" s="210" t="s">
        <v>1731</v>
      </c>
      <c r="F545" s="211" t="s">
        <v>1732</v>
      </c>
      <c r="G545" s="212" t="s">
        <v>290</v>
      </c>
      <c r="H545" s="213">
        <v>48.2</v>
      </c>
      <c r="I545" s="214"/>
      <c r="J545" s="215">
        <f>ROUND(I545*H545,2)</f>
        <v>0</v>
      </c>
      <c r="K545" s="211" t="s">
        <v>256</v>
      </c>
      <c r="L545" s="37"/>
      <c r="M545" s="216" t="s">
        <v>1</v>
      </c>
      <c r="N545" s="217" t="s">
        <v>40</v>
      </c>
      <c r="O545" s="67"/>
      <c r="P545" s="218">
        <f>O545*H545</f>
        <v>0</v>
      </c>
      <c r="Q545" s="218">
        <v>0</v>
      </c>
      <c r="R545" s="218">
        <f>Q545*H545</f>
        <v>0</v>
      </c>
      <c r="S545" s="218">
        <v>0</v>
      </c>
      <c r="T545" s="219">
        <f>S545*H545</f>
        <v>0</v>
      </c>
      <c r="AR545" s="220" t="s">
        <v>1334</v>
      </c>
      <c r="AT545" s="220" t="s">
        <v>172</v>
      </c>
      <c r="AU545" s="220" t="s">
        <v>85</v>
      </c>
      <c r="AY545" s="17" t="s">
        <v>171</v>
      </c>
      <c r="BE545" s="116">
        <f>IF(N545="základní",J545,0)</f>
        <v>0</v>
      </c>
      <c r="BF545" s="116">
        <f>IF(N545="snížená",J545,0)</f>
        <v>0</v>
      </c>
      <c r="BG545" s="116">
        <f>IF(N545="zákl. přenesená",J545,0)</f>
        <v>0</v>
      </c>
      <c r="BH545" s="116">
        <f>IF(N545="sníž. přenesená",J545,0)</f>
        <v>0</v>
      </c>
      <c r="BI545" s="116">
        <f>IF(N545="nulová",J545,0)</f>
        <v>0</v>
      </c>
      <c r="BJ545" s="17" t="s">
        <v>83</v>
      </c>
      <c r="BK545" s="116">
        <f>ROUND(I545*H545,2)</f>
        <v>0</v>
      </c>
      <c r="BL545" s="17" t="s">
        <v>1334</v>
      </c>
      <c r="BM545" s="220" t="s">
        <v>1733</v>
      </c>
    </row>
    <row r="546" spans="2:47" s="1" customFormat="1" ht="11.25">
      <c r="B546" s="35"/>
      <c r="C546" s="36"/>
      <c r="D546" s="221" t="s">
        <v>207</v>
      </c>
      <c r="E546" s="36"/>
      <c r="F546" s="235" t="s">
        <v>1734</v>
      </c>
      <c r="G546" s="36"/>
      <c r="H546" s="36"/>
      <c r="I546" s="130"/>
      <c r="J546" s="36"/>
      <c r="K546" s="36"/>
      <c r="L546" s="37"/>
      <c r="M546" s="223"/>
      <c r="N546" s="67"/>
      <c r="O546" s="67"/>
      <c r="P546" s="67"/>
      <c r="Q546" s="67"/>
      <c r="R546" s="67"/>
      <c r="S546" s="67"/>
      <c r="T546" s="68"/>
      <c r="AT546" s="17" t="s">
        <v>207</v>
      </c>
      <c r="AU546" s="17" t="s">
        <v>85</v>
      </c>
    </row>
    <row r="547" spans="2:51" s="11" customFormat="1" ht="11.25">
      <c r="B547" s="224"/>
      <c r="C547" s="225"/>
      <c r="D547" s="221" t="s">
        <v>197</v>
      </c>
      <c r="E547" s="226" t="s">
        <v>1</v>
      </c>
      <c r="F547" s="227" t="s">
        <v>1735</v>
      </c>
      <c r="G547" s="225"/>
      <c r="H547" s="228">
        <v>48.2</v>
      </c>
      <c r="I547" s="229"/>
      <c r="J547" s="225"/>
      <c r="K547" s="225"/>
      <c r="L547" s="230"/>
      <c r="M547" s="231"/>
      <c r="N547" s="232"/>
      <c r="O547" s="232"/>
      <c r="P547" s="232"/>
      <c r="Q547" s="232"/>
      <c r="R547" s="232"/>
      <c r="S547" s="232"/>
      <c r="T547" s="233"/>
      <c r="AT547" s="234" t="s">
        <v>197</v>
      </c>
      <c r="AU547" s="234" t="s">
        <v>85</v>
      </c>
      <c r="AV547" s="11" t="s">
        <v>85</v>
      </c>
      <c r="AW547" s="11" t="s">
        <v>30</v>
      </c>
      <c r="AX547" s="11" t="s">
        <v>83</v>
      </c>
      <c r="AY547" s="234" t="s">
        <v>171</v>
      </c>
    </row>
    <row r="548" spans="2:65" s="1" customFormat="1" ht="16.5" customHeight="1">
      <c r="B548" s="35"/>
      <c r="C548" s="209" t="s">
        <v>1369</v>
      </c>
      <c r="D548" s="209" t="s">
        <v>172</v>
      </c>
      <c r="E548" s="210" t="s">
        <v>1736</v>
      </c>
      <c r="F548" s="211" t="s">
        <v>1737</v>
      </c>
      <c r="G548" s="212" t="s">
        <v>290</v>
      </c>
      <c r="H548" s="213">
        <v>48.2</v>
      </c>
      <c r="I548" s="214"/>
      <c r="J548" s="215">
        <f>ROUND(I548*H548,2)</f>
        <v>0</v>
      </c>
      <c r="K548" s="211" t="s">
        <v>1</v>
      </c>
      <c r="L548" s="37"/>
      <c r="M548" s="216" t="s">
        <v>1</v>
      </c>
      <c r="N548" s="217" t="s">
        <v>40</v>
      </c>
      <c r="O548" s="67"/>
      <c r="P548" s="218">
        <f>O548*H548</f>
        <v>0</v>
      </c>
      <c r="Q548" s="218">
        <v>0</v>
      </c>
      <c r="R548" s="218">
        <f>Q548*H548</f>
        <v>0</v>
      </c>
      <c r="S548" s="218">
        <v>0</v>
      </c>
      <c r="T548" s="219">
        <f>S548*H548</f>
        <v>0</v>
      </c>
      <c r="AR548" s="220" t="s">
        <v>1334</v>
      </c>
      <c r="AT548" s="220" t="s">
        <v>172</v>
      </c>
      <c r="AU548" s="220" t="s">
        <v>85</v>
      </c>
      <c r="AY548" s="17" t="s">
        <v>171</v>
      </c>
      <c r="BE548" s="116">
        <f>IF(N548="základní",J548,0)</f>
        <v>0</v>
      </c>
      <c r="BF548" s="116">
        <f>IF(N548="snížená",J548,0)</f>
        <v>0</v>
      </c>
      <c r="BG548" s="116">
        <f>IF(N548="zákl. přenesená",J548,0)</f>
        <v>0</v>
      </c>
      <c r="BH548" s="116">
        <f>IF(N548="sníž. přenesená",J548,0)</f>
        <v>0</v>
      </c>
      <c r="BI548" s="116">
        <f>IF(N548="nulová",J548,0)</f>
        <v>0</v>
      </c>
      <c r="BJ548" s="17" t="s">
        <v>83</v>
      </c>
      <c r="BK548" s="116">
        <f>ROUND(I548*H548,2)</f>
        <v>0</v>
      </c>
      <c r="BL548" s="17" t="s">
        <v>1334</v>
      </c>
      <c r="BM548" s="220" t="s">
        <v>1738</v>
      </c>
    </row>
    <row r="549" spans="2:47" s="1" customFormat="1" ht="11.25">
      <c r="B549" s="35"/>
      <c r="C549" s="36"/>
      <c r="D549" s="221" t="s">
        <v>207</v>
      </c>
      <c r="E549" s="36"/>
      <c r="F549" s="235" t="s">
        <v>1737</v>
      </c>
      <c r="G549" s="36"/>
      <c r="H549" s="36"/>
      <c r="I549" s="130"/>
      <c r="J549" s="36"/>
      <c r="K549" s="36"/>
      <c r="L549" s="37"/>
      <c r="M549" s="223"/>
      <c r="N549" s="67"/>
      <c r="O549" s="67"/>
      <c r="P549" s="67"/>
      <c r="Q549" s="67"/>
      <c r="R549" s="67"/>
      <c r="S549" s="67"/>
      <c r="T549" s="68"/>
      <c r="AT549" s="17" t="s">
        <v>207</v>
      </c>
      <c r="AU549" s="17" t="s">
        <v>85</v>
      </c>
    </row>
    <row r="550" spans="2:51" s="11" customFormat="1" ht="11.25">
      <c r="B550" s="224"/>
      <c r="C550" s="225"/>
      <c r="D550" s="221" t="s">
        <v>197</v>
      </c>
      <c r="E550" s="226" t="s">
        <v>1</v>
      </c>
      <c r="F550" s="227" t="s">
        <v>1735</v>
      </c>
      <c r="G550" s="225"/>
      <c r="H550" s="228">
        <v>48.2</v>
      </c>
      <c r="I550" s="229"/>
      <c r="J550" s="225"/>
      <c r="K550" s="225"/>
      <c r="L550" s="230"/>
      <c r="M550" s="231"/>
      <c r="N550" s="232"/>
      <c r="O550" s="232"/>
      <c r="P550" s="232"/>
      <c r="Q550" s="232"/>
      <c r="R550" s="232"/>
      <c r="S550" s="232"/>
      <c r="T550" s="233"/>
      <c r="AT550" s="234" t="s">
        <v>197</v>
      </c>
      <c r="AU550" s="234" t="s">
        <v>85</v>
      </c>
      <c r="AV550" s="11" t="s">
        <v>85</v>
      </c>
      <c r="AW550" s="11" t="s">
        <v>30</v>
      </c>
      <c r="AX550" s="11" t="s">
        <v>83</v>
      </c>
      <c r="AY550" s="234" t="s">
        <v>171</v>
      </c>
    </row>
    <row r="551" spans="2:65" s="1" customFormat="1" ht="16.5" customHeight="1">
      <c r="B551" s="35"/>
      <c r="C551" s="209" t="s">
        <v>1739</v>
      </c>
      <c r="D551" s="209" t="s">
        <v>172</v>
      </c>
      <c r="E551" s="210" t="s">
        <v>1740</v>
      </c>
      <c r="F551" s="211" t="s">
        <v>1741</v>
      </c>
      <c r="G551" s="212" t="s">
        <v>290</v>
      </c>
      <c r="H551" s="213">
        <v>45</v>
      </c>
      <c r="I551" s="214"/>
      <c r="J551" s="215">
        <f>ROUND(I551*H551,2)</f>
        <v>0</v>
      </c>
      <c r="K551" s="211" t="s">
        <v>256</v>
      </c>
      <c r="L551" s="37"/>
      <c r="M551" s="216" t="s">
        <v>1</v>
      </c>
      <c r="N551" s="217" t="s">
        <v>40</v>
      </c>
      <c r="O551" s="67"/>
      <c r="P551" s="218">
        <f>O551*H551</f>
        <v>0</v>
      </c>
      <c r="Q551" s="218">
        <v>0</v>
      </c>
      <c r="R551" s="218">
        <f>Q551*H551</f>
        <v>0</v>
      </c>
      <c r="S551" s="218">
        <v>0</v>
      </c>
      <c r="T551" s="219">
        <f>S551*H551</f>
        <v>0</v>
      </c>
      <c r="AR551" s="220" t="s">
        <v>1334</v>
      </c>
      <c r="AT551" s="220" t="s">
        <v>172</v>
      </c>
      <c r="AU551" s="220" t="s">
        <v>85</v>
      </c>
      <c r="AY551" s="17" t="s">
        <v>171</v>
      </c>
      <c r="BE551" s="116">
        <f>IF(N551="základní",J551,0)</f>
        <v>0</v>
      </c>
      <c r="BF551" s="116">
        <f>IF(N551="snížená",J551,0)</f>
        <v>0</v>
      </c>
      <c r="BG551" s="116">
        <f>IF(N551="zákl. přenesená",J551,0)</f>
        <v>0</v>
      </c>
      <c r="BH551" s="116">
        <f>IF(N551="sníž. přenesená",J551,0)</f>
        <v>0</v>
      </c>
      <c r="BI551" s="116">
        <f>IF(N551="nulová",J551,0)</f>
        <v>0</v>
      </c>
      <c r="BJ551" s="17" t="s">
        <v>83</v>
      </c>
      <c r="BK551" s="116">
        <f>ROUND(I551*H551,2)</f>
        <v>0</v>
      </c>
      <c r="BL551" s="17" t="s">
        <v>1334</v>
      </c>
      <c r="BM551" s="220" t="s">
        <v>1742</v>
      </c>
    </row>
    <row r="552" spans="2:47" s="1" customFormat="1" ht="11.25">
      <c r="B552" s="35"/>
      <c r="C552" s="36"/>
      <c r="D552" s="221" t="s">
        <v>207</v>
      </c>
      <c r="E552" s="36"/>
      <c r="F552" s="235" t="s">
        <v>1743</v>
      </c>
      <c r="G552" s="36"/>
      <c r="H552" s="36"/>
      <c r="I552" s="130"/>
      <c r="J552" s="36"/>
      <c r="K552" s="36"/>
      <c r="L552" s="37"/>
      <c r="M552" s="223"/>
      <c r="N552" s="67"/>
      <c r="O552" s="67"/>
      <c r="P552" s="67"/>
      <c r="Q552" s="67"/>
      <c r="R552" s="67"/>
      <c r="S552" s="67"/>
      <c r="T552" s="68"/>
      <c r="AT552" s="17" t="s">
        <v>207</v>
      </c>
      <c r="AU552" s="17" t="s">
        <v>85</v>
      </c>
    </row>
    <row r="553" spans="2:65" s="1" customFormat="1" ht="16.5" customHeight="1">
      <c r="B553" s="35"/>
      <c r="C553" s="209" t="s">
        <v>1372</v>
      </c>
      <c r="D553" s="209" t="s">
        <v>172</v>
      </c>
      <c r="E553" s="210" t="s">
        <v>1744</v>
      </c>
      <c r="F553" s="211" t="s">
        <v>1745</v>
      </c>
      <c r="G553" s="212" t="s">
        <v>290</v>
      </c>
      <c r="H553" s="213">
        <v>52</v>
      </c>
      <c r="I553" s="214"/>
      <c r="J553" s="215">
        <f>ROUND(I553*H553,2)</f>
        <v>0</v>
      </c>
      <c r="K553" s="211" t="s">
        <v>1</v>
      </c>
      <c r="L553" s="37"/>
      <c r="M553" s="216" t="s">
        <v>1</v>
      </c>
      <c r="N553" s="217" t="s">
        <v>40</v>
      </c>
      <c r="O553" s="67"/>
      <c r="P553" s="218">
        <f>O553*H553</f>
        <v>0</v>
      </c>
      <c r="Q553" s="218">
        <v>0</v>
      </c>
      <c r="R553" s="218">
        <f>Q553*H553</f>
        <v>0</v>
      </c>
      <c r="S553" s="218">
        <v>0</v>
      </c>
      <c r="T553" s="219">
        <f>S553*H553</f>
        <v>0</v>
      </c>
      <c r="AR553" s="220" t="s">
        <v>1334</v>
      </c>
      <c r="AT553" s="220" t="s">
        <v>172</v>
      </c>
      <c r="AU553" s="220" t="s">
        <v>85</v>
      </c>
      <c r="AY553" s="17" t="s">
        <v>171</v>
      </c>
      <c r="BE553" s="116">
        <f>IF(N553="základní",J553,0)</f>
        <v>0</v>
      </c>
      <c r="BF553" s="116">
        <f>IF(N553="snížená",J553,0)</f>
        <v>0</v>
      </c>
      <c r="BG553" s="116">
        <f>IF(N553="zákl. přenesená",J553,0)</f>
        <v>0</v>
      </c>
      <c r="BH553" s="116">
        <f>IF(N553="sníž. přenesená",J553,0)</f>
        <v>0</v>
      </c>
      <c r="BI553" s="116">
        <f>IF(N553="nulová",J553,0)</f>
        <v>0</v>
      </c>
      <c r="BJ553" s="17" t="s">
        <v>83</v>
      </c>
      <c r="BK553" s="116">
        <f>ROUND(I553*H553,2)</f>
        <v>0</v>
      </c>
      <c r="BL553" s="17" t="s">
        <v>1334</v>
      </c>
      <c r="BM553" s="220" t="s">
        <v>1746</v>
      </c>
    </row>
    <row r="554" spans="2:47" s="1" customFormat="1" ht="11.25">
      <c r="B554" s="35"/>
      <c r="C554" s="36"/>
      <c r="D554" s="221" t="s">
        <v>207</v>
      </c>
      <c r="E554" s="36"/>
      <c r="F554" s="235" t="s">
        <v>1745</v>
      </c>
      <c r="G554" s="36"/>
      <c r="H554" s="36"/>
      <c r="I554" s="130"/>
      <c r="J554" s="36"/>
      <c r="K554" s="36"/>
      <c r="L554" s="37"/>
      <c r="M554" s="223"/>
      <c r="N554" s="67"/>
      <c r="O554" s="67"/>
      <c r="P554" s="67"/>
      <c r="Q554" s="67"/>
      <c r="R554" s="67"/>
      <c r="S554" s="67"/>
      <c r="T554" s="68"/>
      <c r="AT554" s="17" t="s">
        <v>207</v>
      </c>
      <c r="AU554" s="17" t="s">
        <v>85</v>
      </c>
    </row>
    <row r="555" spans="2:65" s="1" customFormat="1" ht="16.5" customHeight="1">
      <c r="B555" s="35"/>
      <c r="C555" s="209" t="s">
        <v>1747</v>
      </c>
      <c r="D555" s="209" t="s">
        <v>172</v>
      </c>
      <c r="E555" s="210" t="s">
        <v>1748</v>
      </c>
      <c r="F555" s="211" t="s">
        <v>1749</v>
      </c>
      <c r="G555" s="212" t="s">
        <v>290</v>
      </c>
      <c r="H555" s="213">
        <v>3</v>
      </c>
      <c r="I555" s="214"/>
      <c r="J555" s="215">
        <f>ROUND(I555*H555,2)</f>
        <v>0</v>
      </c>
      <c r="K555" s="211" t="s">
        <v>1</v>
      </c>
      <c r="L555" s="37"/>
      <c r="M555" s="216" t="s">
        <v>1</v>
      </c>
      <c r="N555" s="217" t="s">
        <v>40</v>
      </c>
      <c r="O555" s="67"/>
      <c r="P555" s="218">
        <f>O555*H555</f>
        <v>0</v>
      </c>
      <c r="Q555" s="218">
        <v>0</v>
      </c>
      <c r="R555" s="218">
        <f>Q555*H555</f>
        <v>0</v>
      </c>
      <c r="S555" s="218">
        <v>0</v>
      </c>
      <c r="T555" s="219">
        <f>S555*H555</f>
        <v>0</v>
      </c>
      <c r="AR555" s="220" t="s">
        <v>1334</v>
      </c>
      <c r="AT555" s="220" t="s">
        <v>172</v>
      </c>
      <c r="AU555" s="220" t="s">
        <v>85</v>
      </c>
      <c r="AY555" s="17" t="s">
        <v>171</v>
      </c>
      <c r="BE555" s="116">
        <f>IF(N555="základní",J555,0)</f>
        <v>0</v>
      </c>
      <c r="BF555" s="116">
        <f>IF(N555="snížená",J555,0)</f>
        <v>0</v>
      </c>
      <c r="BG555" s="116">
        <f>IF(N555="zákl. přenesená",J555,0)</f>
        <v>0</v>
      </c>
      <c r="BH555" s="116">
        <f>IF(N555="sníž. přenesená",J555,0)</f>
        <v>0</v>
      </c>
      <c r="BI555" s="116">
        <f>IF(N555="nulová",J555,0)</f>
        <v>0</v>
      </c>
      <c r="BJ555" s="17" t="s">
        <v>83</v>
      </c>
      <c r="BK555" s="116">
        <f>ROUND(I555*H555,2)</f>
        <v>0</v>
      </c>
      <c r="BL555" s="17" t="s">
        <v>1334</v>
      </c>
      <c r="BM555" s="220" t="s">
        <v>1750</v>
      </c>
    </row>
    <row r="556" spans="2:47" s="1" customFormat="1" ht="11.25">
      <c r="B556" s="35"/>
      <c r="C556" s="36"/>
      <c r="D556" s="221" t="s">
        <v>207</v>
      </c>
      <c r="E556" s="36"/>
      <c r="F556" s="235" t="s">
        <v>1749</v>
      </c>
      <c r="G556" s="36"/>
      <c r="H556" s="36"/>
      <c r="I556" s="130"/>
      <c r="J556" s="36"/>
      <c r="K556" s="36"/>
      <c r="L556" s="37"/>
      <c r="M556" s="223"/>
      <c r="N556" s="67"/>
      <c r="O556" s="67"/>
      <c r="P556" s="67"/>
      <c r="Q556" s="67"/>
      <c r="R556" s="67"/>
      <c r="S556" s="67"/>
      <c r="T556" s="68"/>
      <c r="AT556" s="17" t="s">
        <v>207</v>
      </c>
      <c r="AU556" s="17" t="s">
        <v>85</v>
      </c>
    </row>
    <row r="557" spans="2:65" s="1" customFormat="1" ht="16.5" customHeight="1">
      <c r="B557" s="35"/>
      <c r="C557" s="209" t="s">
        <v>1378</v>
      </c>
      <c r="D557" s="209" t="s">
        <v>172</v>
      </c>
      <c r="E557" s="210" t="s">
        <v>1751</v>
      </c>
      <c r="F557" s="211" t="s">
        <v>1752</v>
      </c>
      <c r="G557" s="212" t="s">
        <v>290</v>
      </c>
      <c r="H557" s="213">
        <v>45</v>
      </c>
      <c r="I557" s="214"/>
      <c r="J557" s="215">
        <f>ROUND(I557*H557,2)</f>
        <v>0</v>
      </c>
      <c r="K557" s="211" t="s">
        <v>1</v>
      </c>
      <c r="L557" s="37"/>
      <c r="M557" s="216" t="s">
        <v>1</v>
      </c>
      <c r="N557" s="217" t="s">
        <v>40</v>
      </c>
      <c r="O557" s="67"/>
      <c r="P557" s="218">
        <f>O557*H557</f>
        <v>0</v>
      </c>
      <c r="Q557" s="218">
        <v>0</v>
      </c>
      <c r="R557" s="218">
        <f>Q557*H557</f>
        <v>0</v>
      </c>
      <c r="S557" s="218">
        <v>0</v>
      </c>
      <c r="T557" s="219">
        <f>S557*H557</f>
        <v>0</v>
      </c>
      <c r="AR557" s="220" t="s">
        <v>1334</v>
      </c>
      <c r="AT557" s="220" t="s">
        <v>172</v>
      </c>
      <c r="AU557" s="220" t="s">
        <v>85</v>
      </c>
      <c r="AY557" s="17" t="s">
        <v>171</v>
      </c>
      <c r="BE557" s="116">
        <f>IF(N557="základní",J557,0)</f>
        <v>0</v>
      </c>
      <c r="BF557" s="116">
        <f>IF(N557="snížená",J557,0)</f>
        <v>0</v>
      </c>
      <c r="BG557" s="116">
        <f>IF(N557="zákl. přenesená",J557,0)</f>
        <v>0</v>
      </c>
      <c r="BH557" s="116">
        <f>IF(N557="sníž. přenesená",J557,0)</f>
        <v>0</v>
      </c>
      <c r="BI557" s="116">
        <f>IF(N557="nulová",J557,0)</f>
        <v>0</v>
      </c>
      <c r="BJ557" s="17" t="s">
        <v>83</v>
      </c>
      <c r="BK557" s="116">
        <f>ROUND(I557*H557,2)</f>
        <v>0</v>
      </c>
      <c r="BL557" s="17" t="s">
        <v>1334</v>
      </c>
      <c r="BM557" s="220" t="s">
        <v>1753</v>
      </c>
    </row>
    <row r="558" spans="2:47" s="1" customFormat="1" ht="11.25">
      <c r="B558" s="35"/>
      <c r="C558" s="36"/>
      <c r="D558" s="221" t="s">
        <v>207</v>
      </c>
      <c r="E558" s="36"/>
      <c r="F558" s="235" t="s">
        <v>1752</v>
      </c>
      <c r="G558" s="36"/>
      <c r="H558" s="36"/>
      <c r="I558" s="130"/>
      <c r="J558" s="36"/>
      <c r="K558" s="36"/>
      <c r="L558" s="37"/>
      <c r="M558" s="223"/>
      <c r="N558" s="67"/>
      <c r="O558" s="67"/>
      <c r="P558" s="67"/>
      <c r="Q558" s="67"/>
      <c r="R558" s="67"/>
      <c r="S558" s="67"/>
      <c r="T558" s="68"/>
      <c r="AT558" s="17" t="s">
        <v>207</v>
      </c>
      <c r="AU558" s="17" t="s">
        <v>85</v>
      </c>
    </row>
    <row r="559" spans="2:65" s="1" customFormat="1" ht="16.5" customHeight="1">
      <c r="B559" s="35"/>
      <c r="C559" s="209" t="s">
        <v>1754</v>
      </c>
      <c r="D559" s="209" t="s">
        <v>172</v>
      </c>
      <c r="E559" s="210" t="s">
        <v>1755</v>
      </c>
      <c r="F559" s="211" t="s">
        <v>1756</v>
      </c>
      <c r="G559" s="212" t="s">
        <v>290</v>
      </c>
      <c r="H559" s="213">
        <v>1.2</v>
      </c>
      <c r="I559" s="214"/>
      <c r="J559" s="215">
        <f>ROUND(I559*H559,2)</f>
        <v>0</v>
      </c>
      <c r="K559" s="211" t="s">
        <v>1</v>
      </c>
      <c r="L559" s="37"/>
      <c r="M559" s="216" t="s">
        <v>1</v>
      </c>
      <c r="N559" s="217" t="s">
        <v>40</v>
      </c>
      <c r="O559" s="67"/>
      <c r="P559" s="218">
        <f>O559*H559</f>
        <v>0</v>
      </c>
      <c r="Q559" s="218">
        <v>0</v>
      </c>
      <c r="R559" s="218">
        <f>Q559*H559</f>
        <v>0</v>
      </c>
      <c r="S559" s="218">
        <v>0</v>
      </c>
      <c r="T559" s="219">
        <f>S559*H559</f>
        <v>0</v>
      </c>
      <c r="AR559" s="220" t="s">
        <v>1334</v>
      </c>
      <c r="AT559" s="220" t="s">
        <v>172</v>
      </c>
      <c r="AU559" s="220" t="s">
        <v>85</v>
      </c>
      <c r="AY559" s="17" t="s">
        <v>171</v>
      </c>
      <c r="BE559" s="116">
        <f>IF(N559="základní",J559,0)</f>
        <v>0</v>
      </c>
      <c r="BF559" s="116">
        <f>IF(N559="snížená",J559,0)</f>
        <v>0</v>
      </c>
      <c r="BG559" s="116">
        <f>IF(N559="zákl. přenesená",J559,0)</f>
        <v>0</v>
      </c>
      <c r="BH559" s="116">
        <f>IF(N559="sníž. přenesená",J559,0)</f>
        <v>0</v>
      </c>
      <c r="BI559" s="116">
        <f>IF(N559="nulová",J559,0)</f>
        <v>0</v>
      </c>
      <c r="BJ559" s="17" t="s">
        <v>83</v>
      </c>
      <c r="BK559" s="116">
        <f>ROUND(I559*H559,2)</f>
        <v>0</v>
      </c>
      <c r="BL559" s="17" t="s">
        <v>1334</v>
      </c>
      <c r="BM559" s="220" t="s">
        <v>1757</v>
      </c>
    </row>
    <row r="560" spans="2:47" s="1" customFormat="1" ht="11.25">
      <c r="B560" s="35"/>
      <c r="C560" s="36"/>
      <c r="D560" s="221" t="s">
        <v>207</v>
      </c>
      <c r="E560" s="36"/>
      <c r="F560" s="235" t="s">
        <v>1756</v>
      </c>
      <c r="G560" s="36"/>
      <c r="H560" s="36"/>
      <c r="I560" s="130"/>
      <c r="J560" s="36"/>
      <c r="K560" s="36"/>
      <c r="L560" s="37"/>
      <c r="M560" s="223"/>
      <c r="N560" s="67"/>
      <c r="O560" s="67"/>
      <c r="P560" s="67"/>
      <c r="Q560" s="67"/>
      <c r="R560" s="67"/>
      <c r="S560" s="67"/>
      <c r="T560" s="68"/>
      <c r="AT560" s="17" t="s">
        <v>207</v>
      </c>
      <c r="AU560" s="17" t="s">
        <v>85</v>
      </c>
    </row>
    <row r="561" spans="2:51" s="11" customFormat="1" ht="11.25">
      <c r="B561" s="224"/>
      <c r="C561" s="225"/>
      <c r="D561" s="221" t="s">
        <v>197</v>
      </c>
      <c r="E561" s="226" t="s">
        <v>1</v>
      </c>
      <c r="F561" s="227" t="s">
        <v>1665</v>
      </c>
      <c r="G561" s="225"/>
      <c r="H561" s="228">
        <v>1.2</v>
      </c>
      <c r="I561" s="229"/>
      <c r="J561" s="225"/>
      <c r="K561" s="225"/>
      <c r="L561" s="230"/>
      <c r="M561" s="231"/>
      <c r="N561" s="232"/>
      <c r="O561" s="232"/>
      <c r="P561" s="232"/>
      <c r="Q561" s="232"/>
      <c r="R561" s="232"/>
      <c r="S561" s="232"/>
      <c r="T561" s="233"/>
      <c r="AT561" s="234" t="s">
        <v>197</v>
      </c>
      <c r="AU561" s="234" t="s">
        <v>85</v>
      </c>
      <c r="AV561" s="11" t="s">
        <v>85</v>
      </c>
      <c r="AW561" s="11" t="s">
        <v>30</v>
      </c>
      <c r="AX561" s="11" t="s">
        <v>83</v>
      </c>
      <c r="AY561" s="234" t="s">
        <v>171</v>
      </c>
    </row>
    <row r="562" spans="2:65" s="1" customFormat="1" ht="16.5" customHeight="1">
      <c r="B562" s="35"/>
      <c r="C562" s="209" t="s">
        <v>1383</v>
      </c>
      <c r="D562" s="209" t="s">
        <v>172</v>
      </c>
      <c r="E562" s="210" t="s">
        <v>1758</v>
      </c>
      <c r="F562" s="211" t="s">
        <v>1759</v>
      </c>
      <c r="G562" s="212" t="s">
        <v>1760</v>
      </c>
      <c r="H562" s="213">
        <v>1</v>
      </c>
      <c r="I562" s="214"/>
      <c r="J562" s="215">
        <f>ROUND(I562*H562,2)</f>
        <v>0</v>
      </c>
      <c r="K562" s="211" t="s">
        <v>1</v>
      </c>
      <c r="L562" s="37"/>
      <c r="M562" s="216" t="s">
        <v>1</v>
      </c>
      <c r="N562" s="217" t="s">
        <v>40</v>
      </c>
      <c r="O562" s="67"/>
      <c r="P562" s="218">
        <f>O562*H562</f>
        <v>0</v>
      </c>
      <c r="Q562" s="218">
        <v>0</v>
      </c>
      <c r="R562" s="218">
        <f>Q562*H562</f>
        <v>0</v>
      </c>
      <c r="S562" s="218">
        <v>0</v>
      </c>
      <c r="T562" s="219">
        <f>S562*H562</f>
        <v>0</v>
      </c>
      <c r="AR562" s="220" t="s">
        <v>1334</v>
      </c>
      <c r="AT562" s="220" t="s">
        <v>172</v>
      </c>
      <c r="AU562" s="220" t="s">
        <v>85</v>
      </c>
      <c r="AY562" s="17" t="s">
        <v>171</v>
      </c>
      <c r="BE562" s="116">
        <f>IF(N562="základní",J562,0)</f>
        <v>0</v>
      </c>
      <c r="BF562" s="116">
        <f>IF(N562="snížená",J562,0)</f>
        <v>0</v>
      </c>
      <c r="BG562" s="116">
        <f>IF(N562="zákl. přenesená",J562,0)</f>
        <v>0</v>
      </c>
      <c r="BH562" s="116">
        <f>IF(N562="sníž. přenesená",J562,0)</f>
        <v>0</v>
      </c>
      <c r="BI562" s="116">
        <f>IF(N562="nulová",J562,0)</f>
        <v>0</v>
      </c>
      <c r="BJ562" s="17" t="s">
        <v>83</v>
      </c>
      <c r="BK562" s="116">
        <f>ROUND(I562*H562,2)</f>
        <v>0</v>
      </c>
      <c r="BL562" s="17" t="s">
        <v>1334</v>
      </c>
      <c r="BM562" s="220" t="s">
        <v>1761</v>
      </c>
    </row>
    <row r="563" spans="2:47" s="1" customFormat="1" ht="11.25">
      <c r="B563" s="35"/>
      <c r="C563" s="36"/>
      <c r="D563" s="221" t="s">
        <v>207</v>
      </c>
      <c r="E563" s="36"/>
      <c r="F563" s="235" t="s">
        <v>1759</v>
      </c>
      <c r="G563" s="36"/>
      <c r="H563" s="36"/>
      <c r="I563" s="130"/>
      <c r="J563" s="36"/>
      <c r="K563" s="36"/>
      <c r="L563" s="37"/>
      <c r="M563" s="223"/>
      <c r="N563" s="67"/>
      <c r="O563" s="67"/>
      <c r="P563" s="67"/>
      <c r="Q563" s="67"/>
      <c r="R563" s="67"/>
      <c r="S563" s="67"/>
      <c r="T563" s="68"/>
      <c r="AT563" s="17" t="s">
        <v>207</v>
      </c>
      <c r="AU563" s="17" t="s">
        <v>85</v>
      </c>
    </row>
    <row r="564" spans="2:51" s="14" customFormat="1" ht="11.25">
      <c r="B564" s="275"/>
      <c r="C564" s="276"/>
      <c r="D564" s="221" t="s">
        <v>197</v>
      </c>
      <c r="E564" s="277" t="s">
        <v>1</v>
      </c>
      <c r="F564" s="278" t="s">
        <v>1482</v>
      </c>
      <c r="G564" s="276"/>
      <c r="H564" s="277" t="s">
        <v>1</v>
      </c>
      <c r="I564" s="279"/>
      <c r="J564" s="276"/>
      <c r="K564" s="276"/>
      <c r="L564" s="280"/>
      <c r="M564" s="281"/>
      <c r="N564" s="282"/>
      <c r="O564" s="282"/>
      <c r="P564" s="282"/>
      <c r="Q564" s="282"/>
      <c r="R564" s="282"/>
      <c r="S564" s="282"/>
      <c r="T564" s="283"/>
      <c r="AT564" s="284" t="s">
        <v>197</v>
      </c>
      <c r="AU564" s="284" t="s">
        <v>85</v>
      </c>
      <c r="AV564" s="14" t="s">
        <v>83</v>
      </c>
      <c r="AW564" s="14" t="s">
        <v>30</v>
      </c>
      <c r="AX564" s="14" t="s">
        <v>75</v>
      </c>
      <c r="AY564" s="284" t="s">
        <v>171</v>
      </c>
    </row>
    <row r="565" spans="2:51" s="11" customFormat="1" ht="11.25">
      <c r="B565" s="224"/>
      <c r="C565" s="225"/>
      <c r="D565" s="221" t="s">
        <v>197</v>
      </c>
      <c r="E565" s="226" t="s">
        <v>1</v>
      </c>
      <c r="F565" s="227" t="s">
        <v>83</v>
      </c>
      <c r="G565" s="225"/>
      <c r="H565" s="228">
        <v>1</v>
      </c>
      <c r="I565" s="229"/>
      <c r="J565" s="225"/>
      <c r="K565" s="225"/>
      <c r="L565" s="230"/>
      <c r="M565" s="231"/>
      <c r="N565" s="232"/>
      <c r="O565" s="232"/>
      <c r="P565" s="232"/>
      <c r="Q565" s="232"/>
      <c r="R565" s="232"/>
      <c r="S565" s="232"/>
      <c r="T565" s="233"/>
      <c r="AT565" s="234" t="s">
        <v>197</v>
      </c>
      <c r="AU565" s="234" t="s">
        <v>85</v>
      </c>
      <c r="AV565" s="11" t="s">
        <v>85</v>
      </c>
      <c r="AW565" s="11" t="s">
        <v>30</v>
      </c>
      <c r="AX565" s="11" t="s">
        <v>75</v>
      </c>
      <c r="AY565" s="234" t="s">
        <v>171</v>
      </c>
    </row>
    <row r="566" spans="2:51" s="14" customFormat="1" ht="33.75">
      <c r="B566" s="275"/>
      <c r="C566" s="276"/>
      <c r="D566" s="221" t="s">
        <v>197</v>
      </c>
      <c r="E566" s="277" t="s">
        <v>1</v>
      </c>
      <c r="F566" s="278" t="s">
        <v>1762</v>
      </c>
      <c r="G566" s="276"/>
      <c r="H566" s="277" t="s">
        <v>1</v>
      </c>
      <c r="I566" s="279"/>
      <c r="J566" s="276"/>
      <c r="K566" s="276"/>
      <c r="L566" s="280"/>
      <c r="M566" s="281"/>
      <c r="N566" s="282"/>
      <c r="O566" s="282"/>
      <c r="P566" s="282"/>
      <c r="Q566" s="282"/>
      <c r="R566" s="282"/>
      <c r="S566" s="282"/>
      <c r="T566" s="283"/>
      <c r="AT566" s="284" t="s">
        <v>197</v>
      </c>
      <c r="AU566" s="284" t="s">
        <v>85</v>
      </c>
      <c r="AV566" s="14" t="s">
        <v>83</v>
      </c>
      <c r="AW566" s="14" t="s">
        <v>30</v>
      </c>
      <c r="AX566" s="14" t="s">
        <v>75</v>
      </c>
      <c r="AY566" s="284" t="s">
        <v>171</v>
      </c>
    </row>
    <row r="567" spans="2:51" s="14" customFormat="1" ht="22.5">
      <c r="B567" s="275"/>
      <c r="C567" s="276"/>
      <c r="D567" s="221" t="s">
        <v>197</v>
      </c>
      <c r="E567" s="277" t="s">
        <v>1</v>
      </c>
      <c r="F567" s="278" t="s">
        <v>1763</v>
      </c>
      <c r="G567" s="276"/>
      <c r="H567" s="277" t="s">
        <v>1</v>
      </c>
      <c r="I567" s="279"/>
      <c r="J567" s="276"/>
      <c r="K567" s="276"/>
      <c r="L567" s="280"/>
      <c r="M567" s="281"/>
      <c r="N567" s="282"/>
      <c r="O567" s="282"/>
      <c r="P567" s="282"/>
      <c r="Q567" s="282"/>
      <c r="R567" s="282"/>
      <c r="S567" s="282"/>
      <c r="T567" s="283"/>
      <c r="AT567" s="284" t="s">
        <v>197</v>
      </c>
      <c r="AU567" s="284" t="s">
        <v>85</v>
      </c>
      <c r="AV567" s="14" t="s">
        <v>83</v>
      </c>
      <c r="AW567" s="14" t="s">
        <v>30</v>
      </c>
      <c r="AX567" s="14" t="s">
        <v>75</v>
      </c>
      <c r="AY567" s="284" t="s">
        <v>171</v>
      </c>
    </row>
    <row r="568" spans="2:51" s="14" customFormat="1" ht="11.25">
      <c r="B568" s="275"/>
      <c r="C568" s="276"/>
      <c r="D568" s="221" t="s">
        <v>197</v>
      </c>
      <c r="E568" s="277" t="s">
        <v>1</v>
      </c>
      <c r="F568" s="278" t="s">
        <v>1764</v>
      </c>
      <c r="G568" s="276"/>
      <c r="H568" s="277" t="s">
        <v>1</v>
      </c>
      <c r="I568" s="279"/>
      <c r="J568" s="276"/>
      <c r="K568" s="276"/>
      <c r="L568" s="280"/>
      <c r="M568" s="281"/>
      <c r="N568" s="282"/>
      <c r="O568" s="282"/>
      <c r="P568" s="282"/>
      <c r="Q568" s="282"/>
      <c r="R568" s="282"/>
      <c r="S568" s="282"/>
      <c r="T568" s="283"/>
      <c r="AT568" s="284" t="s">
        <v>197</v>
      </c>
      <c r="AU568" s="284" t="s">
        <v>85</v>
      </c>
      <c r="AV568" s="14" t="s">
        <v>83</v>
      </c>
      <c r="AW568" s="14" t="s">
        <v>30</v>
      </c>
      <c r="AX568" s="14" t="s">
        <v>75</v>
      </c>
      <c r="AY568" s="284" t="s">
        <v>171</v>
      </c>
    </row>
    <row r="569" spans="2:51" s="14" customFormat="1" ht="11.25">
      <c r="B569" s="275"/>
      <c r="C569" s="276"/>
      <c r="D569" s="221" t="s">
        <v>197</v>
      </c>
      <c r="E569" s="277" t="s">
        <v>1</v>
      </c>
      <c r="F569" s="278" t="s">
        <v>1765</v>
      </c>
      <c r="G569" s="276"/>
      <c r="H569" s="277" t="s">
        <v>1</v>
      </c>
      <c r="I569" s="279"/>
      <c r="J569" s="276"/>
      <c r="K569" s="276"/>
      <c r="L569" s="280"/>
      <c r="M569" s="281"/>
      <c r="N569" s="282"/>
      <c r="O569" s="282"/>
      <c r="P569" s="282"/>
      <c r="Q569" s="282"/>
      <c r="R569" s="282"/>
      <c r="S569" s="282"/>
      <c r="T569" s="283"/>
      <c r="AT569" s="284" t="s">
        <v>197</v>
      </c>
      <c r="AU569" s="284" t="s">
        <v>85</v>
      </c>
      <c r="AV569" s="14" t="s">
        <v>83</v>
      </c>
      <c r="AW569" s="14" t="s">
        <v>30</v>
      </c>
      <c r="AX569" s="14" t="s">
        <v>75</v>
      </c>
      <c r="AY569" s="284" t="s">
        <v>171</v>
      </c>
    </row>
    <row r="570" spans="2:51" s="14" customFormat="1" ht="11.25">
      <c r="B570" s="275"/>
      <c r="C570" s="276"/>
      <c r="D570" s="221" t="s">
        <v>197</v>
      </c>
      <c r="E570" s="277" t="s">
        <v>1</v>
      </c>
      <c r="F570" s="278" t="s">
        <v>1766</v>
      </c>
      <c r="G570" s="276"/>
      <c r="H570" s="277" t="s">
        <v>1</v>
      </c>
      <c r="I570" s="279"/>
      <c r="J570" s="276"/>
      <c r="K570" s="276"/>
      <c r="L570" s="280"/>
      <c r="M570" s="281"/>
      <c r="N570" s="282"/>
      <c r="O570" s="282"/>
      <c r="P570" s="282"/>
      <c r="Q570" s="282"/>
      <c r="R570" s="282"/>
      <c r="S570" s="282"/>
      <c r="T570" s="283"/>
      <c r="AT570" s="284" t="s">
        <v>197</v>
      </c>
      <c r="AU570" s="284" t="s">
        <v>85</v>
      </c>
      <c r="AV570" s="14" t="s">
        <v>83</v>
      </c>
      <c r="AW570" s="14" t="s">
        <v>30</v>
      </c>
      <c r="AX570" s="14" t="s">
        <v>75</v>
      </c>
      <c r="AY570" s="284" t="s">
        <v>171</v>
      </c>
    </row>
    <row r="571" spans="2:51" s="13" customFormat="1" ht="11.25">
      <c r="B571" s="248"/>
      <c r="C571" s="249"/>
      <c r="D571" s="221" t="s">
        <v>197</v>
      </c>
      <c r="E571" s="250" t="s">
        <v>1</v>
      </c>
      <c r="F571" s="251" t="s">
        <v>267</v>
      </c>
      <c r="G571" s="249"/>
      <c r="H571" s="252">
        <v>1</v>
      </c>
      <c r="I571" s="253"/>
      <c r="J571" s="249"/>
      <c r="K571" s="249"/>
      <c r="L571" s="254"/>
      <c r="M571" s="255"/>
      <c r="N571" s="256"/>
      <c r="O571" s="256"/>
      <c r="P571" s="256"/>
      <c r="Q571" s="256"/>
      <c r="R571" s="256"/>
      <c r="S571" s="256"/>
      <c r="T571" s="257"/>
      <c r="AT571" s="258" t="s">
        <v>197</v>
      </c>
      <c r="AU571" s="258" t="s">
        <v>85</v>
      </c>
      <c r="AV571" s="13" t="s">
        <v>189</v>
      </c>
      <c r="AW571" s="13" t="s">
        <v>30</v>
      </c>
      <c r="AX571" s="13" t="s">
        <v>83</v>
      </c>
      <c r="AY571" s="258" t="s">
        <v>171</v>
      </c>
    </row>
    <row r="572" spans="2:65" s="1" customFormat="1" ht="16.5" customHeight="1">
      <c r="B572" s="35"/>
      <c r="C572" s="209" t="s">
        <v>1767</v>
      </c>
      <c r="D572" s="209" t="s">
        <v>172</v>
      </c>
      <c r="E572" s="210" t="s">
        <v>1768</v>
      </c>
      <c r="F572" s="211" t="s">
        <v>1769</v>
      </c>
      <c r="G572" s="212" t="s">
        <v>355</v>
      </c>
      <c r="H572" s="213">
        <v>1</v>
      </c>
      <c r="I572" s="214"/>
      <c r="J572" s="215">
        <f>ROUND(I572*H572,2)</f>
        <v>0</v>
      </c>
      <c r="K572" s="211" t="s">
        <v>1</v>
      </c>
      <c r="L572" s="37"/>
      <c r="M572" s="216" t="s">
        <v>1</v>
      </c>
      <c r="N572" s="217" t="s">
        <v>40</v>
      </c>
      <c r="O572" s="67"/>
      <c r="P572" s="218">
        <f>O572*H572</f>
        <v>0</v>
      </c>
      <c r="Q572" s="218">
        <v>0</v>
      </c>
      <c r="R572" s="218">
        <f>Q572*H572</f>
        <v>0</v>
      </c>
      <c r="S572" s="218">
        <v>0</v>
      </c>
      <c r="T572" s="219">
        <f>S572*H572</f>
        <v>0</v>
      </c>
      <c r="AR572" s="220" t="s">
        <v>1334</v>
      </c>
      <c r="AT572" s="220" t="s">
        <v>172</v>
      </c>
      <c r="AU572" s="220" t="s">
        <v>85</v>
      </c>
      <c r="AY572" s="17" t="s">
        <v>171</v>
      </c>
      <c r="BE572" s="116">
        <f>IF(N572="základní",J572,0)</f>
        <v>0</v>
      </c>
      <c r="BF572" s="116">
        <f>IF(N572="snížená",J572,0)</f>
        <v>0</v>
      </c>
      <c r="BG572" s="116">
        <f>IF(N572="zákl. přenesená",J572,0)</f>
        <v>0</v>
      </c>
      <c r="BH572" s="116">
        <f>IF(N572="sníž. přenesená",J572,0)</f>
        <v>0</v>
      </c>
      <c r="BI572" s="116">
        <f>IF(N572="nulová",J572,0)</f>
        <v>0</v>
      </c>
      <c r="BJ572" s="17" t="s">
        <v>83</v>
      </c>
      <c r="BK572" s="116">
        <f>ROUND(I572*H572,2)</f>
        <v>0</v>
      </c>
      <c r="BL572" s="17" t="s">
        <v>1334</v>
      </c>
      <c r="BM572" s="220" t="s">
        <v>1770</v>
      </c>
    </row>
    <row r="573" spans="2:47" s="1" customFormat="1" ht="11.25">
      <c r="B573" s="35"/>
      <c r="C573" s="36"/>
      <c r="D573" s="221" t="s">
        <v>207</v>
      </c>
      <c r="E573" s="36"/>
      <c r="F573" s="235" t="s">
        <v>1769</v>
      </c>
      <c r="G573" s="36"/>
      <c r="H573" s="36"/>
      <c r="I573" s="130"/>
      <c r="J573" s="36"/>
      <c r="K573" s="36"/>
      <c r="L573" s="37"/>
      <c r="M573" s="223"/>
      <c r="N573" s="67"/>
      <c r="O573" s="67"/>
      <c r="P573" s="67"/>
      <c r="Q573" s="67"/>
      <c r="R573" s="67"/>
      <c r="S573" s="67"/>
      <c r="T573" s="68"/>
      <c r="AT573" s="17" t="s">
        <v>207</v>
      </c>
      <c r="AU573" s="17" t="s">
        <v>85</v>
      </c>
    </row>
    <row r="574" spans="2:51" s="14" customFormat="1" ht="11.25">
      <c r="B574" s="275"/>
      <c r="C574" s="276"/>
      <c r="D574" s="221" t="s">
        <v>197</v>
      </c>
      <c r="E574" s="277" t="s">
        <v>1</v>
      </c>
      <c r="F574" s="278" t="s">
        <v>1482</v>
      </c>
      <c r="G574" s="276"/>
      <c r="H574" s="277" t="s">
        <v>1</v>
      </c>
      <c r="I574" s="279"/>
      <c r="J574" s="276"/>
      <c r="K574" s="276"/>
      <c r="L574" s="280"/>
      <c r="M574" s="281"/>
      <c r="N574" s="282"/>
      <c r="O574" s="282"/>
      <c r="P574" s="282"/>
      <c r="Q574" s="282"/>
      <c r="R574" s="282"/>
      <c r="S574" s="282"/>
      <c r="T574" s="283"/>
      <c r="AT574" s="284" t="s">
        <v>197</v>
      </c>
      <c r="AU574" s="284" t="s">
        <v>85</v>
      </c>
      <c r="AV574" s="14" t="s">
        <v>83</v>
      </c>
      <c r="AW574" s="14" t="s">
        <v>30</v>
      </c>
      <c r="AX574" s="14" t="s">
        <v>75</v>
      </c>
      <c r="AY574" s="284" t="s">
        <v>171</v>
      </c>
    </row>
    <row r="575" spans="2:51" s="11" customFormat="1" ht="11.25">
      <c r="B575" s="224"/>
      <c r="C575" s="225"/>
      <c r="D575" s="221" t="s">
        <v>197</v>
      </c>
      <c r="E575" s="226" t="s">
        <v>1</v>
      </c>
      <c r="F575" s="227" t="s">
        <v>1771</v>
      </c>
      <c r="G575" s="225"/>
      <c r="H575" s="228">
        <v>1</v>
      </c>
      <c r="I575" s="229"/>
      <c r="J575" s="225"/>
      <c r="K575" s="225"/>
      <c r="L575" s="230"/>
      <c r="M575" s="231"/>
      <c r="N575" s="232"/>
      <c r="O575" s="232"/>
      <c r="P575" s="232"/>
      <c r="Q575" s="232"/>
      <c r="R575" s="232"/>
      <c r="S575" s="232"/>
      <c r="T575" s="233"/>
      <c r="AT575" s="234" t="s">
        <v>197</v>
      </c>
      <c r="AU575" s="234" t="s">
        <v>85</v>
      </c>
      <c r="AV575" s="11" t="s">
        <v>85</v>
      </c>
      <c r="AW575" s="11" t="s">
        <v>30</v>
      </c>
      <c r="AX575" s="11" t="s">
        <v>75</v>
      </c>
      <c r="AY575" s="234" t="s">
        <v>171</v>
      </c>
    </row>
    <row r="576" spans="2:51" s="13" customFormat="1" ht="11.25">
      <c r="B576" s="248"/>
      <c r="C576" s="249"/>
      <c r="D576" s="221" t="s">
        <v>197</v>
      </c>
      <c r="E576" s="250" t="s">
        <v>1</v>
      </c>
      <c r="F576" s="251" t="s">
        <v>267</v>
      </c>
      <c r="G576" s="249"/>
      <c r="H576" s="252">
        <v>1</v>
      </c>
      <c r="I576" s="253"/>
      <c r="J576" s="249"/>
      <c r="K576" s="249"/>
      <c r="L576" s="254"/>
      <c r="M576" s="255"/>
      <c r="N576" s="256"/>
      <c r="O576" s="256"/>
      <c r="P576" s="256"/>
      <c r="Q576" s="256"/>
      <c r="R576" s="256"/>
      <c r="S576" s="256"/>
      <c r="T576" s="257"/>
      <c r="AT576" s="258" t="s">
        <v>197</v>
      </c>
      <c r="AU576" s="258" t="s">
        <v>85</v>
      </c>
      <c r="AV576" s="13" t="s">
        <v>189</v>
      </c>
      <c r="AW576" s="13" t="s">
        <v>30</v>
      </c>
      <c r="AX576" s="13" t="s">
        <v>83</v>
      </c>
      <c r="AY576" s="258" t="s">
        <v>171</v>
      </c>
    </row>
    <row r="577" spans="2:65" s="1" customFormat="1" ht="16.5" customHeight="1">
      <c r="B577" s="35"/>
      <c r="C577" s="209" t="s">
        <v>1387</v>
      </c>
      <c r="D577" s="209" t="s">
        <v>172</v>
      </c>
      <c r="E577" s="210" t="s">
        <v>1772</v>
      </c>
      <c r="F577" s="211" t="s">
        <v>1773</v>
      </c>
      <c r="G577" s="212" t="s">
        <v>355</v>
      </c>
      <c r="H577" s="213">
        <v>1</v>
      </c>
      <c r="I577" s="214"/>
      <c r="J577" s="215">
        <f>ROUND(I577*H577,2)</f>
        <v>0</v>
      </c>
      <c r="K577" s="211" t="s">
        <v>1</v>
      </c>
      <c r="L577" s="37"/>
      <c r="M577" s="216" t="s">
        <v>1</v>
      </c>
      <c r="N577" s="217" t="s">
        <v>40</v>
      </c>
      <c r="O577" s="67"/>
      <c r="P577" s="218">
        <f>O577*H577</f>
        <v>0</v>
      </c>
      <c r="Q577" s="218">
        <v>0</v>
      </c>
      <c r="R577" s="218">
        <f>Q577*H577</f>
        <v>0</v>
      </c>
      <c r="S577" s="218">
        <v>0</v>
      </c>
      <c r="T577" s="219">
        <f>S577*H577</f>
        <v>0</v>
      </c>
      <c r="AR577" s="220" t="s">
        <v>1334</v>
      </c>
      <c r="AT577" s="220" t="s">
        <v>172</v>
      </c>
      <c r="AU577" s="220" t="s">
        <v>85</v>
      </c>
      <c r="AY577" s="17" t="s">
        <v>171</v>
      </c>
      <c r="BE577" s="116">
        <f>IF(N577="základní",J577,0)</f>
        <v>0</v>
      </c>
      <c r="BF577" s="116">
        <f>IF(N577="snížená",J577,0)</f>
        <v>0</v>
      </c>
      <c r="BG577" s="116">
        <f>IF(N577="zákl. přenesená",J577,0)</f>
        <v>0</v>
      </c>
      <c r="BH577" s="116">
        <f>IF(N577="sníž. přenesená",J577,0)</f>
        <v>0</v>
      </c>
      <c r="BI577" s="116">
        <f>IF(N577="nulová",J577,0)</f>
        <v>0</v>
      </c>
      <c r="BJ577" s="17" t="s">
        <v>83</v>
      </c>
      <c r="BK577" s="116">
        <f>ROUND(I577*H577,2)</f>
        <v>0</v>
      </c>
      <c r="BL577" s="17" t="s">
        <v>1334</v>
      </c>
      <c r="BM577" s="220" t="s">
        <v>1774</v>
      </c>
    </row>
    <row r="578" spans="2:47" s="1" customFormat="1" ht="11.25">
      <c r="B578" s="35"/>
      <c r="C578" s="36"/>
      <c r="D578" s="221" t="s">
        <v>207</v>
      </c>
      <c r="E578" s="36"/>
      <c r="F578" s="235" t="s">
        <v>1773</v>
      </c>
      <c r="G578" s="36"/>
      <c r="H578" s="36"/>
      <c r="I578" s="130"/>
      <c r="J578" s="36"/>
      <c r="K578" s="36"/>
      <c r="L578" s="37"/>
      <c r="M578" s="223"/>
      <c r="N578" s="67"/>
      <c r="O578" s="67"/>
      <c r="P578" s="67"/>
      <c r="Q578" s="67"/>
      <c r="R578" s="67"/>
      <c r="S578" s="67"/>
      <c r="T578" s="68"/>
      <c r="AT578" s="17" t="s">
        <v>207</v>
      </c>
      <c r="AU578" s="17" t="s">
        <v>85</v>
      </c>
    </row>
    <row r="579" spans="2:51" s="14" customFormat="1" ht="11.25">
      <c r="B579" s="275"/>
      <c r="C579" s="276"/>
      <c r="D579" s="221" t="s">
        <v>197</v>
      </c>
      <c r="E579" s="277" t="s">
        <v>1</v>
      </c>
      <c r="F579" s="278" t="s">
        <v>1482</v>
      </c>
      <c r="G579" s="276"/>
      <c r="H579" s="277" t="s">
        <v>1</v>
      </c>
      <c r="I579" s="279"/>
      <c r="J579" s="276"/>
      <c r="K579" s="276"/>
      <c r="L579" s="280"/>
      <c r="M579" s="281"/>
      <c r="N579" s="282"/>
      <c r="O579" s="282"/>
      <c r="P579" s="282"/>
      <c r="Q579" s="282"/>
      <c r="R579" s="282"/>
      <c r="S579" s="282"/>
      <c r="T579" s="283"/>
      <c r="AT579" s="284" t="s">
        <v>197</v>
      </c>
      <c r="AU579" s="284" t="s">
        <v>85</v>
      </c>
      <c r="AV579" s="14" t="s">
        <v>83</v>
      </c>
      <c r="AW579" s="14" t="s">
        <v>30</v>
      </c>
      <c r="AX579" s="14" t="s">
        <v>75</v>
      </c>
      <c r="AY579" s="284" t="s">
        <v>171</v>
      </c>
    </row>
    <row r="580" spans="2:51" s="11" customFormat="1" ht="11.25">
      <c r="B580" s="224"/>
      <c r="C580" s="225"/>
      <c r="D580" s="221" t="s">
        <v>197</v>
      </c>
      <c r="E580" s="226" t="s">
        <v>1</v>
      </c>
      <c r="F580" s="227" t="s">
        <v>83</v>
      </c>
      <c r="G580" s="225"/>
      <c r="H580" s="228">
        <v>1</v>
      </c>
      <c r="I580" s="229"/>
      <c r="J580" s="225"/>
      <c r="K580" s="225"/>
      <c r="L580" s="230"/>
      <c r="M580" s="231"/>
      <c r="N580" s="232"/>
      <c r="O580" s="232"/>
      <c r="P580" s="232"/>
      <c r="Q580" s="232"/>
      <c r="R580" s="232"/>
      <c r="S580" s="232"/>
      <c r="T580" s="233"/>
      <c r="AT580" s="234" t="s">
        <v>197</v>
      </c>
      <c r="AU580" s="234" t="s">
        <v>85</v>
      </c>
      <c r="AV580" s="11" t="s">
        <v>85</v>
      </c>
      <c r="AW580" s="11" t="s">
        <v>30</v>
      </c>
      <c r="AX580" s="11" t="s">
        <v>75</v>
      </c>
      <c r="AY580" s="234" t="s">
        <v>171</v>
      </c>
    </row>
    <row r="581" spans="2:51" s="13" customFormat="1" ht="11.25">
      <c r="B581" s="248"/>
      <c r="C581" s="249"/>
      <c r="D581" s="221" t="s">
        <v>197</v>
      </c>
      <c r="E581" s="250" t="s">
        <v>1</v>
      </c>
      <c r="F581" s="251" t="s">
        <v>267</v>
      </c>
      <c r="G581" s="249"/>
      <c r="H581" s="252">
        <v>1</v>
      </c>
      <c r="I581" s="253"/>
      <c r="J581" s="249"/>
      <c r="K581" s="249"/>
      <c r="L581" s="254"/>
      <c r="M581" s="255"/>
      <c r="N581" s="256"/>
      <c r="O581" s="256"/>
      <c r="P581" s="256"/>
      <c r="Q581" s="256"/>
      <c r="R581" s="256"/>
      <c r="S581" s="256"/>
      <c r="T581" s="257"/>
      <c r="AT581" s="258" t="s">
        <v>197</v>
      </c>
      <c r="AU581" s="258" t="s">
        <v>85</v>
      </c>
      <c r="AV581" s="13" t="s">
        <v>189</v>
      </c>
      <c r="AW581" s="13" t="s">
        <v>30</v>
      </c>
      <c r="AX581" s="13" t="s">
        <v>83</v>
      </c>
      <c r="AY581" s="258" t="s">
        <v>171</v>
      </c>
    </row>
    <row r="582" spans="2:65" s="1" customFormat="1" ht="16.5" customHeight="1">
      <c r="B582" s="35"/>
      <c r="C582" s="209" t="s">
        <v>1775</v>
      </c>
      <c r="D582" s="209" t="s">
        <v>172</v>
      </c>
      <c r="E582" s="210" t="s">
        <v>1776</v>
      </c>
      <c r="F582" s="211" t="s">
        <v>1777</v>
      </c>
      <c r="G582" s="212" t="s">
        <v>355</v>
      </c>
      <c r="H582" s="213">
        <v>1</v>
      </c>
      <c r="I582" s="214"/>
      <c r="J582" s="215">
        <f>ROUND(I582*H582,2)</f>
        <v>0</v>
      </c>
      <c r="K582" s="211" t="s">
        <v>1</v>
      </c>
      <c r="L582" s="37"/>
      <c r="M582" s="216" t="s">
        <v>1</v>
      </c>
      <c r="N582" s="217" t="s">
        <v>40</v>
      </c>
      <c r="O582" s="67"/>
      <c r="P582" s="218">
        <f>O582*H582</f>
        <v>0</v>
      </c>
      <c r="Q582" s="218">
        <v>0</v>
      </c>
      <c r="R582" s="218">
        <f>Q582*H582</f>
        <v>0</v>
      </c>
      <c r="S582" s="218">
        <v>0</v>
      </c>
      <c r="T582" s="219">
        <f>S582*H582</f>
        <v>0</v>
      </c>
      <c r="AR582" s="220" t="s">
        <v>1334</v>
      </c>
      <c r="AT582" s="220" t="s">
        <v>172</v>
      </c>
      <c r="AU582" s="220" t="s">
        <v>85</v>
      </c>
      <c r="AY582" s="17" t="s">
        <v>171</v>
      </c>
      <c r="BE582" s="116">
        <f>IF(N582="základní",J582,0)</f>
        <v>0</v>
      </c>
      <c r="BF582" s="116">
        <f>IF(N582="snížená",J582,0)</f>
        <v>0</v>
      </c>
      <c r="BG582" s="116">
        <f>IF(N582="zákl. přenesená",J582,0)</f>
        <v>0</v>
      </c>
      <c r="BH582" s="116">
        <f>IF(N582="sníž. přenesená",J582,0)</f>
        <v>0</v>
      </c>
      <c r="BI582" s="116">
        <f>IF(N582="nulová",J582,0)</f>
        <v>0</v>
      </c>
      <c r="BJ582" s="17" t="s">
        <v>83</v>
      </c>
      <c r="BK582" s="116">
        <f>ROUND(I582*H582,2)</f>
        <v>0</v>
      </c>
      <c r="BL582" s="17" t="s">
        <v>1334</v>
      </c>
      <c r="BM582" s="220" t="s">
        <v>1778</v>
      </c>
    </row>
    <row r="583" spans="2:47" s="1" customFormat="1" ht="11.25">
      <c r="B583" s="35"/>
      <c r="C583" s="36"/>
      <c r="D583" s="221" t="s">
        <v>207</v>
      </c>
      <c r="E583" s="36"/>
      <c r="F583" s="235" t="s">
        <v>1777</v>
      </c>
      <c r="G583" s="36"/>
      <c r="H583" s="36"/>
      <c r="I583" s="130"/>
      <c r="J583" s="36"/>
      <c r="K583" s="36"/>
      <c r="L583" s="37"/>
      <c r="M583" s="223"/>
      <c r="N583" s="67"/>
      <c r="O583" s="67"/>
      <c r="P583" s="67"/>
      <c r="Q583" s="67"/>
      <c r="R583" s="67"/>
      <c r="S583" s="67"/>
      <c r="T583" s="68"/>
      <c r="AT583" s="17" t="s">
        <v>207</v>
      </c>
      <c r="AU583" s="17" t="s">
        <v>85</v>
      </c>
    </row>
    <row r="584" spans="2:51" s="14" customFormat="1" ht="11.25">
      <c r="B584" s="275"/>
      <c r="C584" s="276"/>
      <c r="D584" s="221" t="s">
        <v>197</v>
      </c>
      <c r="E584" s="277" t="s">
        <v>1</v>
      </c>
      <c r="F584" s="278" t="s">
        <v>1482</v>
      </c>
      <c r="G584" s="276"/>
      <c r="H584" s="277" t="s">
        <v>1</v>
      </c>
      <c r="I584" s="279"/>
      <c r="J584" s="276"/>
      <c r="K584" s="276"/>
      <c r="L584" s="280"/>
      <c r="M584" s="281"/>
      <c r="N584" s="282"/>
      <c r="O584" s="282"/>
      <c r="P584" s="282"/>
      <c r="Q584" s="282"/>
      <c r="R584" s="282"/>
      <c r="S584" s="282"/>
      <c r="T584" s="283"/>
      <c r="AT584" s="284" t="s">
        <v>197</v>
      </c>
      <c r="AU584" s="284" t="s">
        <v>85</v>
      </c>
      <c r="AV584" s="14" t="s">
        <v>83</v>
      </c>
      <c r="AW584" s="14" t="s">
        <v>30</v>
      </c>
      <c r="AX584" s="14" t="s">
        <v>75</v>
      </c>
      <c r="AY584" s="284" t="s">
        <v>171</v>
      </c>
    </row>
    <row r="585" spans="2:51" s="11" customFormat="1" ht="11.25">
      <c r="B585" s="224"/>
      <c r="C585" s="225"/>
      <c r="D585" s="221" t="s">
        <v>197</v>
      </c>
      <c r="E585" s="226" t="s">
        <v>1</v>
      </c>
      <c r="F585" s="227" t="s">
        <v>83</v>
      </c>
      <c r="G585" s="225"/>
      <c r="H585" s="228">
        <v>1</v>
      </c>
      <c r="I585" s="229"/>
      <c r="J585" s="225"/>
      <c r="K585" s="225"/>
      <c r="L585" s="230"/>
      <c r="M585" s="231"/>
      <c r="N585" s="232"/>
      <c r="O585" s="232"/>
      <c r="P585" s="232"/>
      <c r="Q585" s="232"/>
      <c r="R585" s="232"/>
      <c r="S585" s="232"/>
      <c r="T585" s="233"/>
      <c r="AT585" s="234" t="s">
        <v>197</v>
      </c>
      <c r="AU585" s="234" t="s">
        <v>85</v>
      </c>
      <c r="AV585" s="11" t="s">
        <v>85</v>
      </c>
      <c r="AW585" s="11" t="s">
        <v>30</v>
      </c>
      <c r="AX585" s="11" t="s">
        <v>75</v>
      </c>
      <c r="AY585" s="234" t="s">
        <v>171</v>
      </c>
    </row>
    <row r="586" spans="2:51" s="13" customFormat="1" ht="11.25">
      <c r="B586" s="248"/>
      <c r="C586" s="249"/>
      <c r="D586" s="221" t="s">
        <v>197</v>
      </c>
      <c r="E586" s="250" t="s">
        <v>1</v>
      </c>
      <c r="F586" s="251" t="s">
        <v>267</v>
      </c>
      <c r="G586" s="249"/>
      <c r="H586" s="252">
        <v>1</v>
      </c>
      <c r="I586" s="253"/>
      <c r="J586" s="249"/>
      <c r="K586" s="249"/>
      <c r="L586" s="254"/>
      <c r="M586" s="255"/>
      <c r="N586" s="256"/>
      <c r="O586" s="256"/>
      <c r="P586" s="256"/>
      <c r="Q586" s="256"/>
      <c r="R586" s="256"/>
      <c r="S586" s="256"/>
      <c r="T586" s="257"/>
      <c r="AT586" s="258" t="s">
        <v>197</v>
      </c>
      <c r="AU586" s="258" t="s">
        <v>85</v>
      </c>
      <c r="AV586" s="13" t="s">
        <v>189</v>
      </c>
      <c r="AW586" s="13" t="s">
        <v>30</v>
      </c>
      <c r="AX586" s="13" t="s">
        <v>83</v>
      </c>
      <c r="AY586" s="258" t="s">
        <v>171</v>
      </c>
    </row>
    <row r="587" spans="2:65" s="1" customFormat="1" ht="16.5" customHeight="1">
      <c r="B587" s="35"/>
      <c r="C587" s="209" t="s">
        <v>1390</v>
      </c>
      <c r="D587" s="209" t="s">
        <v>172</v>
      </c>
      <c r="E587" s="210" t="s">
        <v>1779</v>
      </c>
      <c r="F587" s="211" t="s">
        <v>1780</v>
      </c>
      <c r="G587" s="212" t="s">
        <v>1760</v>
      </c>
      <c r="H587" s="213">
        <v>1</v>
      </c>
      <c r="I587" s="214"/>
      <c r="J587" s="215">
        <f>ROUND(I587*H587,2)</f>
        <v>0</v>
      </c>
      <c r="K587" s="211" t="s">
        <v>1</v>
      </c>
      <c r="L587" s="37"/>
      <c r="M587" s="216" t="s">
        <v>1</v>
      </c>
      <c r="N587" s="217" t="s">
        <v>40</v>
      </c>
      <c r="O587" s="67"/>
      <c r="P587" s="218">
        <f>O587*H587</f>
        <v>0</v>
      </c>
      <c r="Q587" s="218">
        <v>0</v>
      </c>
      <c r="R587" s="218">
        <f>Q587*H587</f>
        <v>0</v>
      </c>
      <c r="S587" s="218">
        <v>0</v>
      </c>
      <c r="T587" s="219">
        <f>S587*H587</f>
        <v>0</v>
      </c>
      <c r="AR587" s="220" t="s">
        <v>1334</v>
      </c>
      <c r="AT587" s="220" t="s">
        <v>172</v>
      </c>
      <c r="AU587" s="220" t="s">
        <v>85</v>
      </c>
      <c r="AY587" s="17" t="s">
        <v>171</v>
      </c>
      <c r="BE587" s="116">
        <f>IF(N587="základní",J587,0)</f>
        <v>0</v>
      </c>
      <c r="BF587" s="116">
        <f>IF(N587="snížená",J587,0)</f>
        <v>0</v>
      </c>
      <c r="BG587" s="116">
        <f>IF(N587="zákl. přenesená",J587,0)</f>
        <v>0</v>
      </c>
      <c r="BH587" s="116">
        <f>IF(N587="sníž. přenesená",J587,0)</f>
        <v>0</v>
      </c>
      <c r="BI587" s="116">
        <f>IF(N587="nulová",J587,0)</f>
        <v>0</v>
      </c>
      <c r="BJ587" s="17" t="s">
        <v>83</v>
      </c>
      <c r="BK587" s="116">
        <f>ROUND(I587*H587,2)</f>
        <v>0</v>
      </c>
      <c r="BL587" s="17" t="s">
        <v>1334</v>
      </c>
      <c r="BM587" s="220" t="s">
        <v>1781</v>
      </c>
    </row>
    <row r="588" spans="2:47" s="1" customFormat="1" ht="11.25">
      <c r="B588" s="35"/>
      <c r="C588" s="36"/>
      <c r="D588" s="221" t="s">
        <v>207</v>
      </c>
      <c r="E588" s="36"/>
      <c r="F588" s="235" t="s">
        <v>1780</v>
      </c>
      <c r="G588" s="36"/>
      <c r="H588" s="36"/>
      <c r="I588" s="130"/>
      <c r="J588" s="36"/>
      <c r="K588" s="36"/>
      <c r="L588" s="37"/>
      <c r="M588" s="223"/>
      <c r="N588" s="67"/>
      <c r="O588" s="67"/>
      <c r="P588" s="67"/>
      <c r="Q588" s="67"/>
      <c r="R588" s="67"/>
      <c r="S588" s="67"/>
      <c r="T588" s="68"/>
      <c r="AT588" s="17" t="s">
        <v>207</v>
      </c>
      <c r="AU588" s="17" t="s">
        <v>85</v>
      </c>
    </row>
    <row r="589" spans="2:51" s="14" customFormat="1" ht="11.25">
      <c r="B589" s="275"/>
      <c r="C589" s="276"/>
      <c r="D589" s="221" t="s">
        <v>197</v>
      </c>
      <c r="E589" s="277" t="s">
        <v>1</v>
      </c>
      <c r="F589" s="278" t="s">
        <v>1482</v>
      </c>
      <c r="G589" s="276"/>
      <c r="H589" s="277" t="s">
        <v>1</v>
      </c>
      <c r="I589" s="279"/>
      <c r="J589" s="276"/>
      <c r="K589" s="276"/>
      <c r="L589" s="280"/>
      <c r="M589" s="281"/>
      <c r="N589" s="282"/>
      <c r="O589" s="282"/>
      <c r="P589" s="282"/>
      <c r="Q589" s="282"/>
      <c r="R589" s="282"/>
      <c r="S589" s="282"/>
      <c r="T589" s="283"/>
      <c r="AT589" s="284" t="s">
        <v>197</v>
      </c>
      <c r="AU589" s="284" t="s">
        <v>85</v>
      </c>
      <c r="AV589" s="14" t="s">
        <v>83</v>
      </c>
      <c r="AW589" s="14" t="s">
        <v>30</v>
      </c>
      <c r="AX589" s="14" t="s">
        <v>75</v>
      </c>
      <c r="AY589" s="284" t="s">
        <v>171</v>
      </c>
    </row>
    <row r="590" spans="2:51" s="11" customFormat="1" ht="11.25">
      <c r="B590" s="224"/>
      <c r="C590" s="225"/>
      <c r="D590" s="221" t="s">
        <v>197</v>
      </c>
      <c r="E590" s="226" t="s">
        <v>1</v>
      </c>
      <c r="F590" s="227" t="s">
        <v>83</v>
      </c>
      <c r="G590" s="225"/>
      <c r="H590" s="228">
        <v>1</v>
      </c>
      <c r="I590" s="229"/>
      <c r="J590" s="225"/>
      <c r="K590" s="225"/>
      <c r="L590" s="230"/>
      <c r="M590" s="231"/>
      <c r="N590" s="232"/>
      <c r="O590" s="232"/>
      <c r="P590" s="232"/>
      <c r="Q590" s="232"/>
      <c r="R590" s="232"/>
      <c r="S590" s="232"/>
      <c r="T590" s="233"/>
      <c r="AT590" s="234" t="s">
        <v>197</v>
      </c>
      <c r="AU590" s="234" t="s">
        <v>85</v>
      </c>
      <c r="AV590" s="11" t="s">
        <v>85</v>
      </c>
      <c r="AW590" s="11" t="s">
        <v>30</v>
      </c>
      <c r="AX590" s="11" t="s">
        <v>75</v>
      </c>
      <c r="AY590" s="234" t="s">
        <v>171</v>
      </c>
    </row>
    <row r="591" spans="2:51" s="13" customFormat="1" ht="11.25">
      <c r="B591" s="248"/>
      <c r="C591" s="249"/>
      <c r="D591" s="221" t="s">
        <v>197</v>
      </c>
      <c r="E591" s="250" t="s">
        <v>1</v>
      </c>
      <c r="F591" s="251" t="s">
        <v>267</v>
      </c>
      <c r="G591" s="249"/>
      <c r="H591" s="252">
        <v>1</v>
      </c>
      <c r="I591" s="253"/>
      <c r="J591" s="249"/>
      <c r="K591" s="249"/>
      <c r="L591" s="254"/>
      <c r="M591" s="255"/>
      <c r="N591" s="256"/>
      <c r="O591" s="256"/>
      <c r="P591" s="256"/>
      <c r="Q591" s="256"/>
      <c r="R591" s="256"/>
      <c r="S591" s="256"/>
      <c r="T591" s="257"/>
      <c r="AT591" s="258" t="s">
        <v>197</v>
      </c>
      <c r="AU591" s="258" t="s">
        <v>85</v>
      </c>
      <c r="AV591" s="13" t="s">
        <v>189</v>
      </c>
      <c r="AW591" s="13" t="s">
        <v>30</v>
      </c>
      <c r="AX591" s="13" t="s">
        <v>83</v>
      </c>
      <c r="AY591" s="258" t="s">
        <v>171</v>
      </c>
    </row>
    <row r="592" spans="2:63" s="10" customFormat="1" ht="22.9" customHeight="1">
      <c r="B592" s="195"/>
      <c r="C592" s="196"/>
      <c r="D592" s="197" t="s">
        <v>74</v>
      </c>
      <c r="E592" s="246" t="s">
        <v>1373</v>
      </c>
      <c r="F592" s="246" t="s">
        <v>1374</v>
      </c>
      <c r="G592" s="196"/>
      <c r="H592" s="196"/>
      <c r="I592" s="199"/>
      <c r="J592" s="247">
        <f>BK592</f>
        <v>0</v>
      </c>
      <c r="K592" s="196"/>
      <c r="L592" s="201"/>
      <c r="M592" s="202"/>
      <c r="N592" s="203"/>
      <c r="O592" s="203"/>
      <c r="P592" s="204">
        <f>SUM(P593:P600)</f>
        <v>0</v>
      </c>
      <c r="Q592" s="203"/>
      <c r="R592" s="204">
        <f>SUM(R593:R600)</f>
        <v>0</v>
      </c>
      <c r="S592" s="203"/>
      <c r="T592" s="205">
        <f>SUM(T593:T600)</f>
        <v>0</v>
      </c>
      <c r="AR592" s="206" t="s">
        <v>184</v>
      </c>
      <c r="AT592" s="207" t="s">
        <v>74</v>
      </c>
      <c r="AU592" s="207" t="s">
        <v>83</v>
      </c>
      <c r="AY592" s="206" t="s">
        <v>171</v>
      </c>
      <c r="BK592" s="208">
        <f>SUM(BK593:BK600)</f>
        <v>0</v>
      </c>
    </row>
    <row r="593" spans="2:65" s="1" customFormat="1" ht="24" customHeight="1">
      <c r="B593" s="35"/>
      <c r="C593" s="209" t="s">
        <v>1782</v>
      </c>
      <c r="D593" s="209" t="s">
        <v>172</v>
      </c>
      <c r="E593" s="210" t="s">
        <v>1783</v>
      </c>
      <c r="F593" s="211" t="s">
        <v>1784</v>
      </c>
      <c r="G593" s="212" t="s">
        <v>290</v>
      </c>
      <c r="H593" s="213">
        <v>2.2</v>
      </c>
      <c r="I593" s="214"/>
      <c r="J593" s="215">
        <f>ROUND(I593*H593,2)</f>
        <v>0</v>
      </c>
      <c r="K593" s="211" t="s">
        <v>1</v>
      </c>
      <c r="L593" s="37"/>
      <c r="M593" s="216" t="s">
        <v>1</v>
      </c>
      <c r="N593" s="217" t="s">
        <v>40</v>
      </c>
      <c r="O593" s="67"/>
      <c r="P593" s="218">
        <f>O593*H593</f>
        <v>0</v>
      </c>
      <c r="Q593" s="218">
        <v>0</v>
      </c>
      <c r="R593" s="218">
        <f>Q593*H593</f>
        <v>0</v>
      </c>
      <c r="S593" s="218">
        <v>0</v>
      </c>
      <c r="T593" s="219">
        <f>S593*H593</f>
        <v>0</v>
      </c>
      <c r="AR593" s="220" t="s">
        <v>1334</v>
      </c>
      <c r="AT593" s="220" t="s">
        <v>172</v>
      </c>
      <c r="AU593" s="220" t="s">
        <v>85</v>
      </c>
      <c r="AY593" s="17" t="s">
        <v>171</v>
      </c>
      <c r="BE593" s="116">
        <f>IF(N593="základní",J593,0)</f>
        <v>0</v>
      </c>
      <c r="BF593" s="116">
        <f>IF(N593="snížená",J593,0)</f>
        <v>0</v>
      </c>
      <c r="BG593" s="116">
        <f>IF(N593="zákl. přenesená",J593,0)</f>
        <v>0</v>
      </c>
      <c r="BH593" s="116">
        <f>IF(N593="sníž. přenesená",J593,0)</f>
        <v>0</v>
      </c>
      <c r="BI593" s="116">
        <f>IF(N593="nulová",J593,0)</f>
        <v>0</v>
      </c>
      <c r="BJ593" s="17" t="s">
        <v>83</v>
      </c>
      <c r="BK593" s="116">
        <f>ROUND(I593*H593,2)</f>
        <v>0</v>
      </c>
      <c r="BL593" s="17" t="s">
        <v>1334</v>
      </c>
      <c r="BM593" s="220" t="s">
        <v>1785</v>
      </c>
    </row>
    <row r="594" spans="2:47" s="1" customFormat="1" ht="19.5">
      <c r="B594" s="35"/>
      <c r="C594" s="36"/>
      <c r="D594" s="221" t="s">
        <v>207</v>
      </c>
      <c r="E594" s="36"/>
      <c r="F594" s="235" t="s">
        <v>1784</v>
      </c>
      <c r="G594" s="36"/>
      <c r="H594" s="36"/>
      <c r="I594" s="130"/>
      <c r="J594" s="36"/>
      <c r="K594" s="36"/>
      <c r="L594" s="37"/>
      <c r="M594" s="223"/>
      <c r="N594" s="67"/>
      <c r="O594" s="67"/>
      <c r="P594" s="67"/>
      <c r="Q594" s="67"/>
      <c r="R594" s="67"/>
      <c r="S594" s="67"/>
      <c r="T594" s="68"/>
      <c r="AT594" s="17" t="s">
        <v>207</v>
      </c>
      <c r="AU594" s="17" t="s">
        <v>85</v>
      </c>
    </row>
    <row r="595" spans="2:51" s="11" customFormat="1" ht="11.25">
      <c r="B595" s="224"/>
      <c r="C595" s="225"/>
      <c r="D595" s="221" t="s">
        <v>197</v>
      </c>
      <c r="E595" s="226" t="s">
        <v>1</v>
      </c>
      <c r="F595" s="227" t="s">
        <v>1786</v>
      </c>
      <c r="G595" s="225"/>
      <c r="H595" s="228">
        <v>2.2</v>
      </c>
      <c r="I595" s="229"/>
      <c r="J595" s="225"/>
      <c r="K595" s="225"/>
      <c r="L595" s="230"/>
      <c r="M595" s="231"/>
      <c r="N595" s="232"/>
      <c r="O595" s="232"/>
      <c r="P595" s="232"/>
      <c r="Q595" s="232"/>
      <c r="R595" s="232"/>
      <c r="S595" s="232"/>
      <c r="T595" s="233"/>
      <c r="AT595" s="234" t="s">
        <v>197</v>
      </c>
      <c r="AU595" s="234" t="s">
        <v>85</v>
      </c>
      <c r="AV595" s="11" t="s">
        <v>85</v>
      </c>
      <c r="AW595" s="11" t="s">
        <v>30</v>
      </c>
      <c r="AX595" s="11" t="s">
        <v>83</v>
      </c>
      <c r="AY595" s="234" t="s">
        <v>171</v>
      </c>
    </row>
    <row r="596" spans="2:65" s="1" customFormat="1" ht="16.5" customHeight="1">
      <c r="B596" s="35"/>
      <c r="C596" s="265" t="s">
        <v>1393</v>
      </c>
      <c r="D596" s="265" t="s">
        <v>548</v>
      </c>
      <c r="E596" s="266" t="s">
        <v>1787</v>
      </c>
      <c r="F596" s="267" t="s">
        <v>1788</v>
      </c>
      <c r="G596" s="268" t="s">
        <v>290</v>
      </c>
      <c r="H596" s="269">
        <v>2.2</v>
      </c>
      <c r="I596" s="270"/>
      <c r="J596" s="271">
        <f>ROUND(I596*H596,2)</f>
        <v>0</v>
      </c>
      <c r="K596" s="267" t="s">
        <v>1</v>
      </c>
      <c r="L596" s="272"/>
      <c r="M596" s="273" t="s">
        <v>1</v>
      </c>
      <c r="N596" s="274" t="s">
        <v>40</v>
      </c>
      <c r="O596" s="67"/>
      <c r="P596" s="218">
        <f>O596*H596</f>
        <v>0</v>
      </c>
      <c r="Q596" s="218">
        <v>0</v>
      </c>
      <c r="R596" s="218">
        <f>Q596*H596</f>
        <v>0</v>
      </c>
      <c r="S596" s="218">
        <v>0</v>
      </c>
      <c r="T596" s="219">
        <f>S596*H596</f>
        <v>0</v>
      </c>
      <c r="AR596" s="220" t="s">
        <v>1626</v>
      </c>
      <c r="AT596" s="220" t="s">
        <v>548</v>
      </c>
      <c r="AU596" s="220" t="s">
        <v>85</v>
      </c>
      <c r="AY596" s="17" t="s">
        <v>171</v>
      </c>
      <c r="BE596" s="116">
        <f>IF(N596="základní",J596,0)</f>
        <v>0</v>
      </c>
      <c r="BF596" s="116">
        <f>IF(N596="snížená",J596,0)</f>
        <v>0</v>
      </c>
      <c r="BG596" s="116">
        <f>IF(N596="zákl. přenesená",J596,0)</f>
        <v>0</v>
      </c>
      <c r="BH596" s="116">
        <f>IF(N596="sníž. přenesená",J596,0)</f>
        <v>0</v>
      </c>
      <c r="BI596" s="116">
        <f>IF(N596="nulová",J596,0)</f>
        <v>0</v>
      </c>
      <c r="BJ596" s="17" t="s">
        <v>83</v>
      </c>
      <c r="BK596" s="116">
        <f>ROUND(I596*H596,2)</f>
        <v>0</v>
      </c>
      <c r="BL596" s="17" t="s">
        <v>1334</v>
      </c>
      <c r="BM596" s="220" t="s">
        <v>1789</v>
      </c>
    </row>
    <row r="597" spans="2:47" s="1" customFormat="1" ht="11.25">
      <c r="B597" s="35"/>
      <c r="C597" s="36"/>
      <c r="D597" s="221" t="s">
        <v>207</v>
      </c>
      <c r="E597" s="36"/>
      <c r="F597" s="235" t="s">
        <v>1788</v>
      </c>
      <c r="G597" s="36"/>
      <c r="H597" s="36"/>
      <c r="I597" s="130"/>
      <c r="J597" s="36"/>
      <c r="K597" s="36"/>
      <c r="L597" s="37"/>
      <c r="M597" s="223"/>
      <c r="N597" s="67"/>
      <c r="O597" s="67"/>
      <c r="P597" s="67"/>
      <c r="Q597" s="67"/>
      <c r="R597" s="67"/>
      <c r="S597" s="67"/>
      <c r="T597" s="68"/>
      <c r="AT597" s="17" t="s">
        <v>207</v>
      </c>
      <c r="AU597" s="17" t="s">
        <v>85</v>
      </c>
    </row>
    <row r="598" spans="2:51" s="14" customFormat="1" ht="11.25">
      <c r="B598" s="275"/>
      <c r="C598" s="276"/>
      <c r="D598" s="221" t="s">
        <v>197</v>
      </c>
      <c r="E598" s="277" t="s">
        <v>1</v>
      </c>
      <c r="F598" s="278" t="s">
        <v>1482</v>
      </c>
      <c r="G598" s="276"/>
      <c r="H598" s="277" t="s">
        <v>1</v>
      </c>
      <c r="I598" s="279"/>
      <c r="J598" s="276"/>
      <c r="K598" s="276"/>
      <c r="L598" s="280"/>
      <c r="M598" s="281"/>
      <c r="N598" s="282"/>
      <c r="O598" s="282"/>
      <c r="P598" s="282"/>
      <c r="Q598" s="282"/>
      <c r="R598" s="282"/>
      <c r="S598" s="282"/>
      <c r="T598" s="283"/>
      <c r="AT598" s="284" t="s">
        <v>197</v>
      </c>
      <c r="AU598" s="284" t="s">
        <v>85</v>
      </c>
      <c r="AV598" s="14" t="s">
        <v>83</v>
      </c>
      <c r="AW598" s="14" t="s">
        <v>30</v>
      </c>
      <c r="AX598" s="14" t="s">
        <v>75</v>
      </c>
      <c r="AY598" s="284" t="s">
        <v>171</v>
      </c>
    </row>
    <row r="599" spans="2:51" s="11" customFormat="1" ht="11.25">
      <c r="B599" s="224"/>
      <c r="C599" s="225"/>
      <c r="D599" s="221" t="s">
        <v>197</v>
      </c>
      <c r="E599" s="226" t="s">
        <v>1</v>
      </c>
      <c r="F599" s="227" t="s">
        <v>1790</v>
      </c>
      <c r="G599" s="225"/>
      <c r="H599" s="228">
        <v>2.2</v>
      </c>
      <c r="I599" s="229"/>
      <c r="J599" s="225"/>
      <c r="K599" s="225"/>
      <c r="L599" s="230"/>
      <c r="M599" s="231"/>
      <c r="N599" s="232"/>
      <c r="O599" s="232"/>
      <c r="P599" s="232"/>
      <c r="Q599" s="232"/>
      <c r="R599" s="232"/>
      <c r="S599" s="232"/>
      <c r="T599" s="233"/>
      <c r="AT599" s="234" t="s">
        <v>197</v>
      </c>
      <c r="AU599" s="234" t="s">
        <v>85</v>
      </c>
      <c r="AV599" s="11" t="s">
        <v>85</v>
      </c>
      <c r="AW599" s="11" t="s">
        <v>30</v>
      </c>
      <c r="AX599" s="11" t="s">
        <v>75</v>
      </c>
      <c r="AY599" s="234" t="s">
        <v>171</v>
      </c>
    </row>
    <row r="600" spans="2:51" s="13" customFormat="1" ht="11.25">
      <c r="B600" s="248"/>
      <c r="C600" s="249"/>
      <c r="D600" s="221" t="s">
        <v>197</v>
      </c>
      <c r="E600" s="250" t="s">
        <v>1</v>
      </c>
      <c r="F600" s="251" t="s">
        <v>267</v>
      </c>
      <c r="G600" s="249"/>
      <c r="H600" s="252">
        <v>2.2</v>
      </c>
      <c r="I600" s="253"/>
      <c r="J600" s="249"/>
      <c r="K600" s="249"/>
      <c r="L600" s="254"/>
      <c r="M600" s="259"/>
      <c r="N600" s="260"/>
      <c r="O600" s="260"/>
      <c r="P600" s="260"/>
      <c r="Q600" s="260"/>
      <c r="R600" s="260"/>
      <c r="S600" s="260"/>
      <c r="T600" s="261"/>
      <c r="AT600" s="258" t="s">
        <v>197</v>
      </c>
      <c r="AU600" s="258" t="s">
        <v>85</v>
      </c>
      <c r="AV600" s="13" t="s">
        <v>189</v>
      </c>
      <c r="AW600" s="13" t="s">
        <v>30</v>
      </c>
      <c r="AX600" s="13" t="s">
        <v>83</v>
      </c>
      <c r="AY600" s="258" t="s">
        <v>171</v>
      </c>
    </row>
    <row r="601" spans="2:12" s="1" customFormat="1" ht="6.95" customHeight="1">
      <c r="B601" s="50"/>
      <c r="C601" s="51"/>
      <c r="D601" s="51"/>
      <c r="E601" s="51"/>
      <c r="F601" s="51"/>
      <c r="G601" s="51"/>
      <c r="H601" s="51"/>
      <c r="I601" s="163"/>
      <c r="J601" s="51"/>
      <c r="K601" s="51"/>
      <c r="L601" s="37"/>
    </row>
  </sheetData>
  <sheetProtection algorithmName="SHA-512" hashValue="ND61eqRjNesZfjUBmP88D/VpE1lxFWPC1vW9N6rz1JXa2FKpGEIEmTiS8b4M+BOm8gXarmk30DQiTRN06a/H+w==" saltValue="cO2urbht0lWFMEPVVXkaZNMZ2rAVHpmbMgRbBQqr0PbLVHxC1Y89vp5MMydlsuYVnS7vMFb4/updjbomfgEsfQ==" spinCount="100000" sheet="1" objects="1" scenarios="1" formatColumns="0" formatRows="0" autoFilter="0"/>
  <autoFilter ref="C133:K600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5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124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</row>
    <row r="4" spans="2:46" ht="24.95" customHeight="1">
      <c r="B4" s="20"/>
      <c r="D4" s="127" t="s">
        <v>137</v>
      </c>
      <c r="L4" s="20"/>
      <c r="M4" s="12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9" t="s">
        <v>16</v>
      </c>
      <c r="L6" s="20"/>
    </row>
    <row r="7" spans="2:12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</row>
    <row r="8" spans="2:12" s="1" customFormat="1" ht="12" customHeight="1">
      <c r="B8" s="37"/>
      <c r="D8" s="129" t="s">
        <v>138</v>
      </c>
      <c r="I8" s="130"/>
      <c r="L8" s="37"/>
    </row>
    <row r="9" spans="2:12" s="1" customFormat="1" ht="36.95" customHeight="1">
      <c r="B9" s="37"/>
      <c r="E9" s="348" t="s">
        <v>1791</v>
      </c>
      <c r="F9" s="349"/>
      <c r="G9" s="349"/>
      <c r="H9" s="349"/>
      <c r="I9" s="130"/>
      <c r="L9" s="37"/>
    </row>
    <row r="10" spans="2:12" s="1" customFormat="1" ht="11.25">
      <c r="B10" s="37"/>
      <c r="I10" s="130"/>
      <c r="L10" s="37"/>
    </row>
    <row r="11" spans="2:12" s="1" customFormat="1" ht="12" customHeight="1">
      <c r="B11" s="37"/>
      <c r="D11" s="129" t="s">
        <v>18</v>
      </c>
      <c r="F11" s="106" t="s">
        <v>1</v>
      </c>
      <c r="I11" s="131" t="s">
        <v>19</v>
      </c>
      <c r="J11" s="106" t="s">
        <v>1</v>
      </c>
      <c r="L11" s="37"/>
    </row>
    <row r="12" spans="2:12" s="1" customFormat="1" ht="12" customHeight="1">
      <c r="B12" s="37"/>
      <c r="D12" s="129" t="s">
        <v>20</v>
      </c>
      <c r="F12" s="106" t="s">
        <v>21</v>
      </c>
      <c r="I12" s="131" t="s">
        <v>22</v>
      </c>
      <c r="J12" s="132" t="str">
        <f>'Rekapitulace stavby'!AN8</f>
        <v>26. 2. 2020</v>
      </c>
      <c r="L12" s="37"/>
    </row>
    <row r="13" spans="2:12" s="1" customFormat="1" ht="10.9" customHeight="1">
      <c r="B13" s="37"/>
      <c r="I13" s="130"/>
      <c r="L13" s="37"/>
    </row>
    <row r="14" spans="2:12" s="1" customFormat="1" ht="12" customHeight="1">
      <c r="B14" s="37"/>
      <c r="D14" s="129" t="s">
        <v>24</v>
      </c>
      <c r="I14" s="131" t="s">
        <v>25</v>
      </c>
      <c r="J14" s="106" t="str">
        <f>IF('Rekapitulace stavby'!AN10="","",'Rekapitulace stavby'!AN10)</f>
        <v/>
      </c>
      <c r="L14" s="37"/>
    </row>
    <row r="15" spans="2:12" s="1" customFormat="1" ht="18" customHeight="1">
      <c r="B15" s="37"/>
      <c r="E15" s="106" t="str">
        <f>IF('Rekapitulace stavby'!E11="","",'Rekapitulace stavby'!E11)</f>
        <v xml:space="preserve"> </v>
      </c>
      <c r="I15" s="131" t="s">
        <v>26</v>
      </c>
      <c r="J15" s="106" t="str">
        <f>IF('Rekapitulace stavby'!AN11="","",'Rekapitulace stavby'!AN11)</f>
        <v/>
      </c>
      <c r="L15" s="37"/>
    </row>
    <row r="16" spans="2:12" s="1" customFormat="1" ht="6.95" customHeight="1">
      <c r="B16" s="37"/>
      <c r="I16" s="130"/>
      <c r="L16" s="37"/>
    </row>
    <row r="17" spans="2:12" s="1" customFormat="1" ht="12" customHeight="1">
      <c r="B17" s="37"/>
      <c r="D17" s="129" t="s">
        <v>27</v>
      </c>
      <c r="I17" s="131" t="s">
        <v>25</v>
      </c>
      <c r="J17" s="30" t="str">
        <f>'Rekapitulace stavby'!AN13</f>
        <v>Vyplň údaj</v>
      </c>
      <c r="L17" s="37"/>
    </row>
    <row r="18" spans="2:12" s="1" customFormat="1" ht="18" customHeight="1">
      <c r="B18" s="37"/>
      <c r="E18" s="350" t="str">
        <f>'Rekapitulace stavby'!E14</f>
        <v>Vyplň údaj</v>
      </c>
      <c r="F18" s="351"/>
      <c r="G18" s="351"/>
      <c r="H18" s="351"/>
      <c r="I18" s="131" t="s">
        <v>26</v>
      </c>
      <c r="J18" s="30" t="str">
        <f>'Rekapitulace stavby'!AN14</f>
        <v>Vyplň údaj</v>
      </c>
      <c r="L18" s="37"/>
    </row>
    <row r="19" spans="2:12" s="1" customFormat="1" ht="6.95" customHeight="1">
      <c r="B19" s="37"/>
      <c r="I19" s="130"/>
      <c r="L19" s="37"/>
    </row>
    <row r="20" spans="2:12" s="1" customFormat="1" ht="12" customHeight="1">
      <c r="B20" s="37"/>
      <c r="D20" s="129" t="s">
        <v>29</v>
      </c>
      <c r="I20" s="131" t="s">
        <v>25</v>
      </c>
      <c r="J20" s="106" t="str">
        <f>IF('Rekapitulace stavby'!AN16="","",'Rekapitulace stavby'!AN16)</f>
        <v/>
      </c>
      <c r="L20" s="37"/>
    </row>
    <row r="21" spans="2:12" s="1" customFormat="1" ht="18" customHeight="1">
      <c r="B21" s="37"/>
      <c r="E21" s="106" t="str">
        <f>IF('Rekapitulace stavby'!E17="","",'Rekapitulace stavby'!E17)</f>
        <v xml:space="preserve"> </v>
      </c>
      <c r="I21" s="131" t="s">
        <v>26</v>
      </c>
      <c r="J21" s="106" t="str">
        <f>IF('Rekapitulace stavby'!AN17="","",'Rekapitulace stavby'!AN17)</f>
        <v/>
      </c>
      <c r="L21" s="37"/>
    </row>
    <row r="22" spans="2:12" s="1" customFormat="1" ht="6.95" customHeight="1">
      <c r="B22" s="37"/>
      <c r="I22" s="130"/>
      <c r="L22" s="37"/>
    </row>
    <row r="23" spans="2:12" s="1" customFormat="1" ht="12" customHeight="1">
      <c r="B23" s="37"/>
      <c r="D23" s="129" t="s">
        <v>31</v>
      </c>
      <c r="I23" s="131" t="s">
        <v>25</v>
      </c>
      <c r="J23" s="106" t="str">
        <f>IF('Rekapitulace stavby'!AN19="","",'Rekapitulace stavby'!AN19)</f>
        <v/>
      </c>
      <c r="L23" s="37"/>
    </row>
    <row r="24" spans="2:12" s="1" customFormat="1" ht="18" customHeight="1">
      <c r="B24" s="37"/>
      <c r="E24" s="106" t="str">
        <f>IF('Rekapitulace stavby'!E20="","",'Rekapitulace stavby'!E20)</f>
        <v xml:space="preserve"> </v>
      </c>
      <c r="I24" s="131" t="s">
        <v>26</v>
      </c>
      <c r="J24" s="106" t="str">
        <f>IF('Rekapitulace stavby'!AN20="","",'Rekapitulace stavby'!AN20)</f>
        <v/>
      </c>
      <c r="L24" s="37"/>
    </row>
    <row r="25" spans="2:12" s="1" customFormat="1" ht="6.95" customHeight="1">
      <c r="B25" s="37"/>
      <c r="I25" s="130"/>
      <c r="L25" s="37"/>
    </row>
    <row r="26" spans="2:12" s="1" customFormat="1" ht="12" customHeight="1">
      <c r="B26" s="37"/>
      <c r="D26" s="129" t="s">
        <v>32</v>
      </c>
      <c r="I26" s="130"/>
      <c r="L26" s="37"/>
    </row>
    <row r="27" spans="2:12" s="7" customFormat="1" ht="16.5" customHeight="1">
      <c r="B27" s="133"/>
      <c r="E27" s="352" t="s">
        <v>1</v>
      </c>
      <c r="F27" s="352"/>
      <c r="G27" s="352"/>
      <c r="H27" s="352"/>
      <c r="I27" s="134"/>
      <c r="L27" s="133"/>
    </row>
    <row r="28" spans="2:12" s="1" customFormat="1" ht="6.95" customHeight="1">
      <c r="B28" s="37"/>
      <c r="I28" s="130"/>
      <c r="L28" s="37"/>
    </row>
    <row r="29" spans="2:12" s="1" customFormat="1" ht="6.95" customHeight="1">
      <c r="B29" s="37"/>
      <c r="D29" s="63"/>
      <c r="E29" s="63"/>
      <c r="F29" s="63"/>
      <c r="G29" s="63"/>
      <c r="H29" s="63"/>
      <c r="I29" s="135"/>
      <c r="J29" s="63"/>
      <c r="K29" s="63"/>
      <c r="L29" s="37"/>
    </row>
    <row r="30" spans="2:12" s="1" customFormat="1" ht="14.45" customHeight="1">
      <c r="B30" s="37"/>
      <c r="D30" s="106" t="s">
        <v>140</v>
      </c>
      <c r="I30" s="130"/>
      <c r="J30" s="136">
        <f>J96</f>
        <v>0</v>
      </c>
      <c r="L30" s="37"/>
    </row>
    <row r="31" spans="2:12" s="1" customFormat="1" ht="14.45" customHeight="1">
      <c r="B31" s="37"/>
      <c r="D31" s="137" t="s">
        <v>131</v>
      </c>
      <c r="I31" s="130"/>
      <c r="J31" s="136">
        <f>J110</f>
        <v>0</v>
      </c>
      <c r="L31" s="37"/>
    </row>
    <row r="32" spans="2:12" s="1" customFormat="1" ht="25.35" customHeight="1">
      <c r="B32" s="37"/>
      <c r="D32" s="138" t="s">
        <v>35</v>
      </c>
      <c r="I32" s="130"/>
      <c r="J32" s="139">
        <f>ROUND(J30+J31,2)</f>
        <v>0</v>
      </c>
      <c r="L32" s="37"/>
    </row>
    <row r="33" spans="2:12" s="1" customFormat="1" ht="6.95" customHeight="1">
      <c r="B33" s="37"/>
      <c r="D33" s="63"/>
      <c r="E33" s="63"/>
      <c r="F33" s="63"/>
      <c r="G33" s="63"/>
      <c r="H33" s="63"/>
      <c r="I33" s="135"/>
      <c r="J33" s="63"/>
      <c r="K33" s="63"/>
      <c r="L33" s="37"/>
    </row>
    <row r="34" spans="2:12" s="1" customFormat="1" ht="14.45" customHeight="1">
      <c r="B34" s="37"/>
      <c r="F34" s="140" t="s">
        <v>37</v>
      </c>
      <c r="I34" s="141" t="s">
        <v>36</v>
      </c>
      <c r="J34" s="140" t="s">
        <v>38</v>
      </c>
      <c r="L34" s="37"/>
    </row>
    <row r="35" spans="2:12" s="1" customFormat="1" ht="14.45" customHeight="1">
      <c r="B35" s="37"/>
      <c r="D35" s="142" t="s">
        <v>39</v>
      </c>
      <c r="E35" s="129" t="s">
        <v>40</v>
      </c>
      <c r="F35" s="143">
        <f>ROUND((SUM(BE110:BE117)+SUM(BE137:BE574)),2)</f>
        <v>0</v>
      </c>
      <c r="I35" s="144">
        <v>0.21</v>
      </c>
      <c r="J35" s="143">
        <f>ROUND(((SUM(BE110:BE117)+SUM(BE137:BE574))*I35),2)</f>
        <v>0</v>
      </c>
      <c r="L35" s="37"/>
    </row>
    <row r="36" spans="2:12" s="1" customFormat="1" ht="14.45" customHeight="1">
      <c r="B36" s="37"/>
      <c r="E36" s="129" t="s">
        <v>41</v>
      </c>
      <c r="F36" s="143">
        <f>ROUND((SUM(BF110:BF117)+SUM(BF137:BF574)),2)</f>
        <v>0</v>
      </c>
      <c r="I36" s="144">
        <v>0.15</v>
      </c>
      <c r="J36" s="143">
        <f>ROUND(((SUM(BF110:BF117)+SUM(BF137:BF574))*I36),2)</f>
        <v>0</v>
      </c>
      <c r="L36" s="37"/>
    </row>
    <row r="37" spans="2:12" s="1" customFormat="1" ht="14.45" customHeight="1" hidden="1">
      <c r="B37" s="37"/>
      <c r="E37" s="129" t="s">
        <v>42</v>
      </c>
      <c r="F37" s="143">
        <f>ROUND((SUM(BG110:BG117)+SUM(BG137:BG574)),2)</f>
        <v>0</v>
      </c>
      <c r="I37" s="144">
        <v>0.21</v>
      </c>
      <c r="J37" s="143">
        <f>0</f>
        <v>0</v>
      </c>
      <c r="L37" s="37"/>
    </row>
    <row r="38" spans="2:12" s="1" customFormat="1" ht="14.45" customHeight="1" hidden="1">
      <c r="B38" s="37"/>
      <c r="E38" s="129" t="s">
        <v>43</v>
      </c>
      <c r="F38" s="143">
        <f>ROUND((SUM(BH110:BH117)+SUM(BH137:BH574)),2)</f>
        <v>0</v>
      </c>
      <c r="I38" s="144">
        <v>0.15</v>
      </c>
      <c r="J38" s="143">
        <f>0</f>
        <v>0</v>
      </c>
      <c r="L38" s="37"/>
    </row>
    <row r="39" spans="2:12" s="1" customFormat="1" ht="14.45" customHeight="1" hidden="1">
      <c r="B39" s="37"/>
      <c r="E39" s="129" t="s">
        <v>44</v>
      </c>
      <c r="F39" s="143">
        <f>ROUND((SUM(BI110:BI117)+SUM(BI137:BI574)),2)</f>
        <v>0</v>
      </c>
      <c r="I39" s="144">
        <v>0</v>
      </c>
      <c r="J39" s="143">
        <f>0</f>
        <v>0</v>
      </c>
      <c r="L39" s="37"/>
    </row>
    <row r="40" spans="2:12" s="1" customFormat="1" ht="6.95" customHeight="1">
      <c r="B40" s="37"/>
      <c r="I40" s="130"/>
      <c r="L40" s="37"/>
    </row>
    <row r="41" spans="2:12" s="1" customFormat="1" ht="25.35" customHeight="1">
      <c r="B41" s="37"/>
      <c r="C41" s="145"/>
      <c r="D41" s="146" t="s">
        <v>45</v>
      </c>
      <c r="E41" s="147"/>
      <c r="F41" s="147"/>
      <c r="G41" s="148" t="s">
        <v>46</v>
      </c>
      <c r="H41" s="149" t="s">
        <v>47</v>
      </c>
      <c r="I41" s="150"/>
      <c r="J41" s="151">
        <f>SUM(J32:J39)</f>
        <v>0</v>
      </c>
      <c r="K41" s="152"/>
      <c r="L41" s="37"/>
    </row>
    <row r="42" spans="2:12" s="1" customFormat="1" ht="14.45" customHeight="1">
      <c r="B42" s="37"/>
      <c r="I42" s="130"/>
      <c r="L42" s="37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s="1" customFormat="1" ht="12" customHeight="1">
      <c r="B86" s="35"/>
      <c r="C86" s="29" t="s">
        <v>138</v>
      </c>
      <c r="D86" s="36"/>
      <c r="E86" s="36"/>
      <c r="F86" s="36"/>
      <c r="G86" s="36"/>
      <c r="H86" s="36"/>
      <c r="I86" s="130"/>
      <c r="J86" s="36"/>
      <c r="K86" s="36"/>
      <c r="L86" s="37"/>
    </row>
    <row r="87" spans="2:12" s="1" customFormat="1" ht="16.5" customHeight="1">
      <c r="B87" s="35"/>
      <c r="C87" s="36"/>
      <c r="D87" s="36"/>
      <c r="E87" s="314" t="str">
        <f>E9</f>
        <v>SO502 - Přeložka NTL přípojky vč. regulační stanice v areálu TS Opava</v>
      </c>
      <c r="F87" s="355"/>
      <c r="G87" s="355"/>
      <c r="H87" s="355"/>
      <c r="I87" s="130"/>
      <c r="J87" s="36"/>
      <c r="K87" s="36"/>
      <c r="L87" s="37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2" customHeight="1"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31" t="s">
        <v>22</v>
      </c>
      <c r="J89" s="62" t="str">
        <f>IF(J12="","",J12)</f>
        <v>26. 2. 2020</v>
      </c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5.2" customHeight="1"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31" t="s">
        <v>29</v>
      </c>
      <c r="J91" s="32" t="str">
        <f>E21</f>
        <v xml:space="preserve"> </v>
      </c>
      <c r="K91" s="36"/>
      <c r="L91" s="37"/>
    </row>
    <row r="92" spans="2:12" s="1" customFormat="1" ht="15.2" customHeight="1"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31" t="s">
        <v>31</v>
      </c>
      <c r="J92" s="32" t="str">
        <f>E24</f>
        <v xml:space="preserve"> </v>
      </c>
      <c r="K92" s="36"/>
      <c r="L92" s="37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37"/>
    </row>
    <row r="94" spans="2:12" s="1" customFormat="1" ht="29.25" customHeight="1">
      <c r="B94" s="35"/>
      <c r="C94" s="167" t="s">
        <v>142</v>
      </c>
      <c r="D94" s="121"/>
      <c r="E94" s="121"/>
      <c r="F94" s="121"/>
      <c r="G94" s="121"/>
      <c r="H94" s="121"/>
      <c r="I94" s="168"/>
      <c r="J94" s="169" t="s">
        <v>143</v>
      </c>
      <c r="K94" s="121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47" s="1" customFormat="1" ht="22.9" customHeight="1">
      <c r="B96" s="35"/>
      <c r="C96" s="170" t="s">
        <v>144</v>
      </c>
      <c r="D96" s="36"/>
      <c r="E96" s="36"/>
      <c r="F96" s="36"/>
      <c r="G96" s="36"/>
      <c r="H96" s="36"/>
      <c r="I96" s="130"/>
      <c r="J96" s="80">
        <f>J137</f>
        <v>0</v>
      </c>
      <c r="K96" s="36"/>
      <c r="L96" s="37"/>
      <c r="AU96" s="17" t="s">
        <v>145</v>
      </c>
    </row>
    <row r="97" spans="2:12" s="8" customFormat="1" ht="24.95" customHeight="1">
      <c r="B97" s="171"/>
      <c r="C97" s="172"/>
      <c r="D97" s="173" t="s">
        <v>246</v>
      </c>
      <c r="E97" s="174"/>
      <c r="F97" s="174"/>
      <c r="G97" s="174"/>
      <c r="H97" s="174"/>
      <c r="I97" s="175"/>
      <c r="J97" s="176">
        <f>J138</f>
        <v>0</v>
      </c>
      <c r="K97" s="172"/>
      <c r="L97" s="177"/>
    </row>
    <row r="98" spans="2:12" s="12" customFormat="1" ht="19.9" customHeight="1">
      <c r="B98" s="240"/>
      <c r="C98" s="100"/>
      <c r="D98" s="241" t="s">
        <v>247</v>
      </c>
      <c r="E98" s="242"/>
      <c r="F98" s="242"/>
      <c r="G98" s="242"/>
      <c r="H98" s="242"/>
      <c r="I98" s="243"/>
      <c r="J98" s="244">
        <f>J139</f>
        <v>0</v>
      </c>
      <c r="K98" s="100"/>
      <c r="L98" s="245"/>
    </row>
    <row r="99" spans="2:12" s="12" customFormat="1" ht="19.9" customHeight="1">
      <c r="B99" s="240"/>
      <c r="C99" s="100"/>
      <c r="D99" s="241" t="s">
        <v>521</v>
      </c>
      <c r="E99" s="242"/>
      <c r="F99" s="242"/>
      <c r="G99" s="242"/>
      <c r="H99" s="242"/>
      <c r="I99" s="243"/>
      <c r="J99" s="244">
        <f>J333</f>
        <v>0</v>
      </c>
      <c r="K99" s="100"/>
      <c r="L99" s="245"/>
    </row>
    <row r="100" spans="2:12" s="12" customFormat="1" ht="19.9" customHeight="1">
      <c r="B100" s="240"/>
      <c r="C100" s="100"/>
      <c r="D100" s="241" t="s">
        <v>952</v>
      </c>
      <c r="E100" s="242"/>
      <c r="F100" s="242"/>
      <c r="G100" s="242"/>
      <c r="H100" s="242"/>
      <c r="I100" s="243"/>
      <c r="J100" s="244">
        <f>J347</f>
        <v>0</v>
      </c>
      <c r="K100" s="100"/>
      <c r="L100" s="245"/>
    </row>
    <row r="101" spans="2:12" s="12" customFormat="1" ht="19.9" customHeight="1">
      <c r="B101" s="240"/>
      <c r="C101" s="100"/>
      <c r="D101" s="241" t="s">
        <v>522</v>
      </c>
      <c r="E101" s="242"/>
      <c r="F101" s="242"/>
      <c r="G101" s="242"/>
      <c r="H101" s="242"/>
      <c r="I101" s="243"/>
      <c r="J101" s="244">
        <f>J369</f>
        <v>0</v>
      </c>
      <c r="K101" s="100"/>
      <c r="L101" s="245"/>
    </row>
    <row r="102" spans="2:12" s="12" customFormat="1" ht="19.9" customHeight="1">
      <c r="B102" s="240"/>
      <c r="C102" s="100"/>
      <c r="D102" s="241" t="s">
        <v>523</v>
      </c>
      <c r="E102" s="242"/>
      <c r="F102" s="242"/>
      <c r="G102" s="242"/>
      <c r="H102" s="242"/>
      <c r="I102" s="243"/>
      <c r="J102" s="244">
        <f>J392</f>
        <v>0</v>
      </c>
      <c r="K102" s="100"/>
      <c r="L102" s="245"/>
    </row>
    <row r="103" spans="2:12" s="12" customFormat="1" ht="19.9" customHeight="1">
      <c r="B103" s="240"/>
      <c r="C103" s="100"/>
      <c r="D103" s="241" t="s">
        <v>249</v>
      </c>
      <c r="E103" s="242"/>
      <c r="F103" s="242"/>
      <c r="G103" s="242"/>
      <c r="H103" s="242"/>
      <c r="I103" s="243"/>
      <c r="J103" s="244">
        <f>J401</f>
        <v>0</v>
      </c>
      <c r="K103" s="100"/>
      <c r="L103" s="245"/>
    </row>
    <row r="104" spans="2:12" s="12" customFormat="1" ht="19.9" customHeight="1">
      <c r="B104" s="240"/>
      <c r="C104" s="100"/>
      <c r="D104" s="241" t="s">
        <v>524</v>
      </c>
      <c r="E104" s="242"/>
      <c r="F104" s="242"/>
      <c r="G104" s="242"/>
      <c r="H104" s="242"/>
      <c r="I104" s="243"/>
      <c r="J104" s="244">
        <f>J418</f>
        <v>0</v>
      </c>
      <c r="K104" s="100"/>
      <c r="L104" s="245"/>
    </row>
    <row r="105" spans="2:12" s="8" customFormat="1" ht="24.95" customHeight="1">
      <c r="B105" s="171"/>
      <c r="C105" s="172"/>
      <c r="D105" s="173" t="s">
        <v>1250</v>
      </c>
      <c r="E105" s="174"/>
      <c r="F105" s="174"/>
      <c r="G105" s="174"/>
      <c r="H105" s="174"/>
      <c r="I105" s="175"/>
      <c r="J105" s="176">
        <f>J422</f>
        <v>0</v>
      </c>
      <c r="K105" s="172"/>
      <c r="L105" s="177"/>
    </row>
    <row r="106" spans="2:12" s="12" customFormat="1" ht="19.9" customHeight="1">
      <c r="B106" s="240"/>
      <c r="C106" s="100"/>
      <c r="D106" s="241" t="s">
        <v>1472</v>
      </c>
      <c r="E106" s="242"/>
      <c r="F106" s="242"/>
      <c r="G106" s="242"/>
      <c r="H106" s="242"/>
      <c r="I106" s="243"/>
      <c r="J106" s="244">
        <f>J423</f>
        <v>0</v>
      </c>
      <c r="K106" s="100"/>
      <c r="L106" s="245"/>
    </row>
    <row r="107" spans="2:12" s="12" customFormat="1" ht="19.9" customHeight="1">
      <c r="B107" s="240"/>
      <c r="C107" s="100"/>
      <c r="D107" s="241" t="s">
        <v>1252</v>
      </c>
      <c r="E107" s="242"/>
      <c r="F107" s="242"/>
      <c r="G107" s="242"/>
      <c r="H107" s="242"/>
      <c r="I107" s="243"/>
      <c r="J107" s="244">
        <f>J566</f>
        <v>0</v>
      </c>
      <c r="K107" s="100"/>
      <c r="L107" s="245"/>
    </row>
    <row r="108" spans="2:12" s="1" customFormat="1" ht="21.75" customHeight="1">
      <c r="B108" s="35"/>
      <c r="C108" s="36"/>
      <c r="D108" s="36"/>
      <c r="E108" s="36"/>
      <c r="F108" s="36"/>
      <c r="G108" s="36"/>
      <c r="H108" s="36"/>
      <c r="I108" s="130"/>
      <c r="J108" s="36"/>
      <c r="K108" s="36"/>
      <c r="L108" s="37"/>
    </row>
    <row r="109" spans="2:12" s="1" customFormat="1" ht="6.95" customHeight="1">
      <c r="B109" s="35"/>
      <c r="C109" s="36"/>
      <c r="D109" s="36"/>
      <c r="E109" s="36"/>
      <c r="F109" s="36"/>
      <c r="G109" s="36"/>
      <c r="H109" s="36"/>
      <c r="I109" s="130"/>
      <c r="J109" s="36"/>
      <c r="K109" s="36"/>
      <c r="L109" s="37"/>
    </row>
    <row r="110" spans="2:14" s="1" customFormat="1" ht="29.25" customHeight="1">
      <c r="B110" s="35"/>
      <c r="C110" s="170" t="s">
        <v>147</v>
      </c>
      <c r="D110" s="36"/>
      <c r="E110" s="36"/>
      <c r="F110" s="36"/>
      <c r="G110" s="36"/>
      <c r="H110" s="36"/>
      <c r="I110" s="130"/>
      <c r="J110" s="178">
        <f>ROUND(J111+J112+J113+J114+J115+J116,2)</f>
        <v>0</v>
      </c>
      <c r="K110" s="36"/>
      <c r="L110" s="37"/>
      <c r="N110" s="179" t="s">
        <v>39</v>
      </c>
    </row>
    <row r="111" spans="2:65" s="1" customFormat="1" ht="18" customHeight="1">
      <c r="B111" s="35"/>
      <c r="C111" s="36"/>
      <c r="D111" s="333" t="s">
        <v>148</v>
      </c>
      <c r="E111" s="332"/>
      <c r="F111" s="332"/>
      <c r="G111" s="36"/>
      <c r="H111" s="36"/>
      <c r="I111" s="130"/>
      <c r="J111" s="113">
        <v>0</v>
      </c>
      <c r="K111" s="36"/>
      <c r="L111" s="180"/>
      <c r="M111" s="130"/>
      <c r="N111" s="181" t="s">
        <v>40</v>
      </c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82" t="s">
        <v>149</v>
      </c>
      <c r="AZ111" s="130"/>
      <c r="BA111" s="130"/>
      <c r="BB111" s="130"/>
      <c r="BC111" s="130"/>
      <c r="BD111" s="130"/>
      <c r="BE111" s="183">
        <f aca="true" t="shared" si="0" ref="BE111:BE116">IF(N111="základní",J111,0)</f>
        <v>0</v>
      </c>
      <c r="BF111" s="183">
        <f aca="true" t="shared" si="1" ref="BF111:BF116">IF(N111="snížená",J111,0)</f>
        <v>0</v>
      </c>
      <c r="BG111" s="183">
        <f aca="true" t="shared" si="2" ref="BG111:BG116">IF(N111="zákl. přenesená",J111,0)</f>
        <v>0</v>
      </c>
      <c r="BH111" s="183">
        <f aca="true" t="shared" si="3" ref="BH111:BH116">IF(N111="sníž. přenesená",J111,0)</f>
        <v>0</v>
      </c>
      <c r="BI111" s="183">
        <f aca="true" t="shared" si="4" ref="BI111:BI116">IF(N111="nulová",J111,0)</f>
        <v>0</v>
      </c>
      <c r="BJ111" s="182" t="s">
        <v>83</v>
      </c>
      <c r="BK111" s="130"/>
      <c r="BL111" s="130"/>
      <c r="BM111" s="130"/>
    </row>
    <row r="112" spans="2:65" s="1" customFormat="1" ht="18" customHeight="1">
      <c r="B112" s="35"/>
      <c r="C112" s="36"/>
      <c r="D112" s="333" t="s">
        <v>150</v>
      </c>
      <c r="E112" s="332"/>
      <c r="F112" s="332"/>
      <c r="G112" s="36"/>
      <c r="H112" s="36"/>
      <c r="I112" s="130"/>
      <c r="J112" s="113">
        <v>0</v>
      </c>
      <c r="K112" s="36"/>
      <c r="L112" s="180"/>
      <c r="M112" s="130"/>
      <c r="N112" s="181" t="s">
        <v>40</v>
      </c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82" t="s">
        <v>149</v>
      </c>
      <c r="AZ112" s="130"/>
      <c r="BA112" s="130"/>
      <c r="BB112" s="130"/>
      <c r="BC112" s="130"/>
      <c r="BD112" s="13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83</v>
      </c>
      <c r="BK112" s="130"/>
      <c r="BL112" s="130"/>
      <c r="BM112" s="130"/>
    </row>
    <row r="113" spans="2:65" s="1" customFormat="1" ht="18" customHeight="1">
      <c r="B113" s="35"/>
      <c r="C113" s="36"/>
      <c r="D113" s="333" t="s">
        <v>151</v>
      </c>
      <c r="E113" s="332"/>
      <c r="F113" s="332"/>
      <c r="G113" s="36"/>
      <c r="H113" s="36"/>
      <c r="I113" s="130"/>
      <c r="J113" s="113">
        <v>0</v>
      </c>
      <c r="K113" s="36"/>
      <c r="L113" s="180"/>
      <c r="M113" s="130"/>
      <c r="N113" s="181" t="s">
        <v>40</v>
      </c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82" t="s">
        <v>149</v>
      </c>
      <c r="AZ113" s="130"/>
      <c r="BA113" s="130"/>
      <c r="BB113" s="130"/>
      <c r="BC113" s="130"/>
      <c r="BD113" s="13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83</v>
      </c>
      <c r="BK113" s="130"/>
      <c r="BL113" s="130"/>
      <c r="BM113" s="130"/>
    </row>
    <row r="114" spans="2:65" s="1" customFormat="1" ht="18" customHeight="1">
      <c r="B114" s="35"/>
      <c r="C114" s="36"/>
      <c r="D114" s="333" t="s">
        <v>152</v>
      </c>
      <c r="E114" s="332"/>
      <c r="F114" s="332"/>
      <c r="G114" s="36"/>
      <c r="H114" s="36"/>
      <c r="I114" s="130"/>
      <c r="J114" s="113">
        <v>0</v>
      </c>
      <c r="K114" s="36"/>
      <c r="L114" s="180"/>
      <c r="M114" s="130"/>
      <c r="N114" s="181" t="s">
        <v>40</v>
      </c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82" t="s">
        <v>149</v>
      </c>
      <c r="AZ114" s="130"/>
      <c r="BA114" s="130"/>
      <c r="BB114" s="130"/>
      <c r="BC114" s="130"/>
      <c r="BD114" s="130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83</v>
      </c>
      <c r="BK114" s="130"/>
      <c r="BL114" s="130"/>
      <c r="BM114" s="130"/>
    </row>
    <row r="115" spans="2:65" s="1" customFormat="1" ht="18" customHeight="1">
      <c r="B115" s="35"/>
      <c r="C115" s="36"/>
      <c r="D115" s="333" t="s">
        <v>153</v>
      </c>
      <c r="E115" s="332"/>
      <c r="F115" s="332"/>
      <c r="G115" s="36"/>
      <c r="H115" s="36"/>
      <c r="I115" s="130"/>
      <c r="J115" s="113">
        <v>0</v>
      </c>
      <c r="K115" s="36"/>
      <c r="L115" s="180"/>
      <c r="M115" s="130"/>
      <c r="N115" s="181" t="s">
        <v>40</v>
      </c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82" t="s">
        <v>149</v>
      </c>
      <c r="AZ115" s="130"/>
      <c r="BA115" s="130"/>
      <c r="BB115" s="130"/>
      <c r="BC115" s="130"/>
      <c r="BD115" s="130"/>
      <c r="BE115" s="183">
        <f t="shared" si="0"/>
        <v>0</v>
      </c>
      <c r="BF115" s="183">
        <f t="shared" si="1"/>
        <v>0</v>
      </c>
      <c r="BG115" s="183">
        <f t="shared" si="2"/>
        <v>0</v>
      </c>
      <c r="BH115" s="183">
        <f t="shared" si="3"/>
        <v>0</v>
      </c>
      <c r="BI115" s="183">
        <f t="shared" si="4"/>
        <v>0</v>
      </c>
      <c r="BJ115" s="182" t="s">
        <v>83</v>
      </c>
      <c r="BK115" s="130"/>
      <c r="BL115" s="130"/>
      <c r="BM115" s="130"/>
    </row>
    <row r="116" spans="2:65" s="1" customFormat="1" ht="18" customHeight="1">
      <c r="B116" s="35"/>
      <c r="C116" s="36"/>
      <c r="D116" s="112" t="s">
        <v>154</v>
      </c>
      <c r="E116" s="36"/>
      <c r="F116" s="36"/>
      <c r="G116" s="36"/>
      <c r="H116" s="36"/>
      <c r="I116" s="130"/>
      <c r="J116" s="113">
        <f>ROUND(J30*T116,2)</f>
        <v>0</v>
      </c>
      <c r="K116" s="36"/>
      <c r="L116" s="180"/>
      <c r="M116" s="130"/>
      <c r="N116" s="181" t="s">
        <v>40</v>
      </c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82" t="s">
        <v>155</v>
      </c>
      <c r="AZ116" s="130"/>
      <c r="BA116" s="130"/>
      <c r="BB116" s="130"/>
      <c r="BC116" s="130"/>
      <c r="BD116" s="130"/>
      <c r="BE116" s="183">
        <f t="shared" si="0"/>
        <v>0</v>
      </c>
      <c r="BF116" s="183">
        <f t="shared" si="1"/>
        <v>0</v>
      </c>
      <c r="BG116" s="183">
        <f t="shared" si="2"/>
        <v>0</v>
      </c>
      <c r="BH116" s="183">
        <f t="shared" si="3"/>
        <v>0</v>
      </c>
      <c r="BI116" s="183">
        <f t="shared" si="4"/>
        <v>0</v>
      </c>
      <c r="BJ116" s="182" t="s">
        <v>83</v>
      </c>
      <c r="BK116" s="130"/>
      <c r="BL116" s="130"/>
      <c r="BM116" s="130"/>
    </row>
    <row r="117" spans="2:12" s="1" customFormat="1" ht="11.25">
      <c r="B117" s="35"/>
      <c r="C117" s="36"/>
      <c r="D117" s="36"/>
      <c r="E117" s="36"/>
      <c r="F117" s="36"/>
      <c r="G117" s="36"/>
      <c r="H117" s="36"/>
      <c r="I117" s="130"/>
      <c r="J117" s="36"/>
      <c r="K117" s="36"/>
      <c r="L117" s="37"/>
    </row>
    <row r="118" spans="2:12" s="1" customFormat="1" ht="29.25" customHeight="1">
      <c r="B118" s="35"/>
      <c r="C118" s="120" t="s">
        <v>136</v>
      </c>
      <c r="D118" s="121"/>
      <c r="E118" s="121"/>
      <c r="F118" s="121"/>
      <c r="G118" s="121"/>
      <c r="H118" s="121"/>
      <c r="I118" s="168"/>
      <c r="J118" s="122">
        <f>ROUND(J96+J110,2)</f>
        <v>0</v>
      </c>
      <c r="K118" s="121"/>
      <c r="L118" s="37"/>
    </row>
    <row r="119" spans="2:12" s="1" customFormat="1" ht="6.95" customHeight="1">
      <c r="B119" s="50"/>
      <c r="C119" s="51"/>
      <c r="D119" s="51"/>
      <c r="E119" s="51"/>
      <c r="F119" s="51"/>
      <c r="G119" s="51"/>
      <c r="H119" s="51"/>
      <c r="I119" s="163"/>
      <c r="J119" s="51"/>
      <c r="K119" s="51"/>
      <c r="L119" s="37"/>
    </row>
    <row r="123" spans="2:12" s="1" customFormat="1" ht="6.95" customHeight="1">
      <c r="B123" s="52"/>
      <c r="C123" s="53"/>
      <c r="D123" s="53"/>
      <c r="E123" s="53"/>
      <c r="F123" s="53"/>
      <c r="G123" s="53"/>
      <c r="H123" s="53"/>
      <c r="I123" s="166"/>
      <c r="J123" s="53"/>
      <c r="K123" s="53"/>
      <c r="L123" s="37"/>
    </row>
    <row r="124" spans="2:12" s="1" customFormat="1" ht="24.95" customHeight="1">
      <c r="B124" s="35"/>
      <c r="C124" s="23" t="s">
        <v>156</v>
      </c>
      <c r="D124" s="36"/>
      <c r="E124" s="36"/>
      <c r="F124" s="36"/>
      <c r="G124" s="36"/>
      <c r="H124" s="36"/>
      <c r="I124" s="130"/>
      <c r="J124" s="36"/>
      <c r="K124" s="36"/>
      <c r="L124" s="37"/>
    </row>
    <row r="125" spans="2:12" s="1" customFormat="1" ht="6.95" customHeight="1">
      <c r="B125" s="35"/>
      <c r="C125" s="36"/>
      <c r="D125" s="36"/>
      <c r="E125" s="36"/>
      <c r="F125" s="36"/>
      <c r="G125" s="36"/>
      <c r="H125" s="36"/>
      <c r="I125" s="130"/>
      <c r="J125" s="36"/>
      <c r="K125" s="36"/>
      <c r="L125" s="37"/>
    </row>
    <row r="126" spans="2:12" s="1" customFormat="1" ht="12" customHeight="1">
      <c r="B126" s="35"/>
      <c r="C126" s="29" t="s">
        <v>16</v>
      </c>
      <c r="D126" s="36"/>
      <c r="E126" s="36"/>
      <c r="F126" s="36"/>
      <c r="G126" s="36"/>
      <c r="H126" s="36"/>
      <c r="I126" s="130"/>
      <c r="J126" s="36"/>
      <c r="K126" s="36"/>
      <c r="L126" s="37"/>
    </row>
    <row r="127" spans="2:12" s="1" customFormat="1" ht="16.5" customHeight="1">
      <c r="B127" s="35"/>
      <c r="C127" s="36"/>
      <c r="D127" s="36"/>
      <c r="E127" s="353" t="str">
        <f>E7</f>
        <v>Propojení Krnovská - Žižkova</v>
      </c>
      <c r="F127" s="354"/>
      <c r="G127" s="354"/>
      <c r="H127" s="354"/>
      <c r="I127" s="130"/>
      <c r="J127" s="36"/>
      <c r="K127" s="36"/>
      <c r="L127" s="37"/>
    </row>
    <row r="128" spans="2:12" s="1" customFormat="1" ht="12" customHeight="1">
      <c r="B128" s="35"/>
      <c r="C128" s="29" t="s">
        <v>138</v>
      </c>
      <c r="D128" s="36"/>
      <c r="E128" s="36"/>
      <c r="F128" s="36"/>
      <c r="G128" s="36"/>
      <c r="H128" s="36"/>
      <c r="I128" s="130"/>
      <c r="J128" s="36"/>
      <c r="K128" s="36"/>
      <c r="L128" s="37"/>
    </row>
    <row r="129" spans="2:12" s="1" customFormat="1" ht="16.5" customHeight="1">
      <c r="B129" s="35"/>
      <c r="C129" s="36"/>
      <c r="D129" s="36"/>
      <c r="E129" s="314" t="str">
        <f>E9</f>
        <v>SO502 - Přeložka NTL přípojky vč. regulační stanice v areálu TS Opava</v>
      </c>
      <c r="F129" s="355"/>
      <c r="G129" s="355"/>
      <c r="H129" s="355"/>
      <c r="I129" s="130"/>
      <c r="J129" s="36"/>
      <c r="K129" s="36"/>
      <c r="L129" s="37"/>
    </row>
    <row r="130" spans="2:12" s="1" customFormat="1" ht="6.95" customHeight="1">
      <c r="B130" s="35"/>
      <c r="C130" s="36"/>
      <c r="D130" s="36"/>
      <c r="E130" s="36"/>
      <c r="F130" s="36"/>
      <c r="G130" s="36"/>
      <c r="H130" s="36"/>
      <c r="I130" s="130"/>
      <c r="J130" s="36"/>
      <c r="K130" s="36"/>
      <c r="L130" s="37"/>
    </row>
    <row r="131" spans="2:12" s="1" customFormat="1" ht="12" customHeight="1">
      <c r="B131" s="35"/>
      <c r="C131" s="29" t="s">
        <v>20</v>
      </c>
      <c r="D131" s="36"/>
      <c r="E131" s="36"/>
      <c r="F131" s="27" t="str">
        <f>F12</f>
        <v xml:space="preserve"> </v>
      </c>
      <c r="G131" s="36"/>
      <c r="H131" s="36"/>
      <c r="I131" s="131" t="s">
        <v>22</v>
      </c>
      <c r="J131" s="62" t="str">
        <f>IF(J12="","",J12)</f>
        <v>26. 2. 2020</v>
      </c>
      <c r="K131" s="36"/>
      <c r="L131" s="37"/>
    </row>
    <row r="132" spans="2:12" s="1" customFormat="1" ht="6.95" customHeight="1">
      <c r="B132" s="35"/>
      <c r="C132" s="36"/>
      <c r="D132" s="36"/>
      <c r="E132" s="36"/>
      <c r="F132" s="36"/>
      <c r="G132" s="36"/>
      <c r="H132" s="36"/>
      <c r="I132" s="130"/>
      <c r="J132" s="36"/>
      <c r="K132" s="36"/>
      <c r="L132" s="37"/>
    </row>
    <row r="133" spans="2:12" s="1" customFormat="1" ht="15.2" customHeight="1">
      <c r="B133" s="35"/>
      <c r="C133" s="29" t="s">
        <v>24</v>
      </c>
      <c r="D133" s="36"/>
      <c r="E133" s="36"/>
      <c r="F133" s="27" t="str">
        <f>E15</f>
        <v xml:space="preserve"> </v>
      </c>
      <c r="G133" s="36"/>
      <c r="H133" s="36"/>
      <c r="I133" s="131" t="s">
        <v>29</v>
      </c>
      <c r="J133" s="32" t="str">
        <f>E21</f>
        <v xml:space="preserve"> </v>
      </c>
      <c r="K133" s="36"/>
      <c r="L133" s="37"/>
    </row>
    <row r="134" spans="2:12" s="1" customFormat="1" ht="15.2" customHeight="1">
      <c r="B134" s="35"/>
      <c r="C134" s="29" t="s">
        <v>27</v>
      </c>
      <c r="D134" s="36"/>
      <c r="E134" s="36"/>
      <c r="F134" s="27" t="str">
        <f>IF(E18="","",E18)</f>
        <v>Vyplň údaj</v>
      </c>
      <c r="G134" s="36"/>
      <c r="H134" s="36"/>
      <c r="I134" s="131" t="s">
        <v>31</v>
      </c>
      <c r="J134" s="32" t="str">
        <f>E24</f>
        <v xml:space="preserve"> </v>
      </c>
      <c r="K134" s="36"/>
      <c r="L134" s="37"/>
    </row>
    <row r="135" spans="2:12" s="1" customFormat="1" ht="10.35" customHeight="1">
      <c r="B135" s="35"/>
      <c r="C135" s="36"/>
      <c r="D135" s="36"/>
      <c r="E135" s="36"/>
      <c r="F135" s="36"/>
      <c r="G135" s="36"/>
      <c r="H135" s="36"/>
      <c r="I135" s="130"/>
      <c r="J135" s="36"/>
      <c r="K135" s="36"/>
      <c r="L135" s="37"/>
    </row>
    <row r="136" spans="2:20" s="9" customFormat="1" ht="29.25" customHeight="1">
      <c r="B136" s="184"/>
      <c r="C136" s="185" t="s">
        <v>157</v>
      </c>
      <c r="D136" s="186" t="s">
        <v>60</v>
      </c>
      <c r="E136" s="186" t="s">
        <v>56</v>
      </c>
      <c r="F136" s="186" t="s">
        <v>57</v>
      </c>
      <c r="G136" s="186" t="s">
        <v>158</v>
      </c>
      <c r="H136" s="186" t="s">
        <v>159</v>
      </c>
      <c r="I136" s="187" t="s">
        <v>160</v>
      </c>
      <c r="J136" s="188" t="s">
        <v>143</v>
      </c>
      <c r="K136" s="189" t="s">
        <v>161</v>
      </c>
      <c r="L136" s="190"/>
      <c r="M136" s="71" t="s">
        <v>1</v>
      </c>
      <c r="N136" s="72" t="s">
        <v>39</v>
      </c>
      <c r="O136" s="72" t="s">
        <v>162</v>
      </c>
      <c r="P136" s="72" t="s">
        <v>163</v>
      </c>
      <c r="Q136" s="72" t="s">
        <v>164</v>
      </c>
      <c r="R136" s="72" t="s">
        <v>165</v>
      </c>
      <c r="S136" s="72" t="s">
        <v>166</v>
      </c>
      <c r="T136" s="73" t="s">
        <v>167</v>
      </c>
    </row>
    <row r="137" spans="2:63" s="1" customFormat="1" ht="22.9" customHeight="1">
      <c r="B137" s="35"/>
      <c r="C137" s="78" t="s">
        <v>168</v>
      </c>
      <c r="D137" s="36"/>
      <c r="E137" s="36"/>
      <c r="F137" s="36"/>
      <c r="G137" s="36"/>
      <c r="H137" s="36"/>
      <c r="I137" s="130"/>
      <c r="J137" s="191">
        <f>BK137</f>
        <v>0</v>
      </c>
      <c r="K137" s="36"/>
      <c r="L137" s="37"/>
      <c r="M137" s="74"/>
      <c r="N137" s="75"/>
      <c r="O137" s="75"/>
      <c r="P137" s="192">
        <f>P138+P422</f>
        <v>0</v>
      </c>
      <c r="Q137" s="75"/>
      <c r="R137" s="192">
        <f>R138+R422</f>
        <v>12.188781800000003</v>
      </c>
      <c r="S137" s="75"/>
      <c r="T137" s="193">
        <f>T138+T422</f>
        <v>2.1563999999999997</v>
      </c>
      <c r="AT137" s="17" t="s">
        <v>74</v>
      </c>
      <c r="AU137" s="17" t="s">
        <v>145</v>
      </c>
      <c r="BK137" s="194">
        <f>BK138+BK422</f>
        <v>0</v>
      </c>
    </row>
    <row r="138" spans="2:63" s="10" customFormat="1" ht="25.9" customHeight="1">
      <c r="B138" s="195"/>
      <c r="C138" s="196"/>
      <c r="D138" s="197" t="s">
        <v>74</v>
      </c>
      <c r="E138" s="198" t="s">
        <v>250</v>
      </c>
      <c r="F138" s="198" t="s">
        <v>251</v>
      </c>
      <c r="G138" s="196"/>
      <c r="H138" s="196"/>
      <c r="I138" s="199"/>
      <c r="J138" s="200">
        <f>BK138</f>
        <v>0</v>
      </c>
      <c r="K138" s="196"/>
      <c r="L138" s="201"/>
      <c r="M138" s="202"/>
      <c r="N138" s="203"/>
      <c r="O138" s="203"/>
      <c r="P138" s="204">
        <f>P139+P333+P347+P369+P392+P401+P418</f>
        <v>0</v>
      </c>
      <c r="Q138" s="203"/>
      <c r="R138" s="204">
        <f>R139+R333+R347+R369+R392+R401+R418</f>
        <v>12.184471800000003</v>
      </c>
      <c r="S138" s="203"/>
      <c r="T138" s="205">
        <f>T139+T333+T347+T369+T392+T401+T418</f>
        <v>2.1563999999999997</v>
      </c>
      <c r="AR138" s="206" t="s">
        <v>83</v>
      </c>
      <c r="AT138" s="207" t="s">
        <v>74</v>
      </c>
      <c r="AU138" s="207" t="s">
        <v>75</v>
      </c>
      <c r="AY138" s="206" t="s">
        <v>171</v>
      </c>
      <c r="BK138" s="208">
        <f>BK139+BK333+BK347+BK369+BK392+BK401+BK418</f>
        <v>0</v>
      </c>
    </row>
    <row r="139" spans="2:63" s="10" customFormat="1" ht="22.9" customHeight="1">
      <c r="B139" s="195"/>
      <c r="C139" s="196"/>
      <c r="D139" s="197" t="s">
        <v>74</v>
      </c>
      <c r="E139" s="246" t="s">
        <v>83</v>
      </c>
      <c r="F139" s="246" t="s">
        <v>252</v>
      </c>
      <c r="G139" s="196"/>
      <c r="H139" s="196"/>
      <c r="I139" s="199"/>
      <c r="J139" s="247">
        <f>BK139</f>
        <v>0</v>
      </c>
      <c r="K139" s="196"/>
      <c r="L139" s="201"/>
      <c r="M139" s="202"/>
      <c r="N139" s="203"/>
      <c r="O139" s="203"/>
      <c r="P139" s="204">
        <f>SUM(P140:P332)</f>
        <v>0</v>
      </c>
      <c r="Q139" s="203"/>
      <c r="R139" s="204">
        <f>SUM(R140:R332)</f>
        <v>7.78859</v>
      </c>
      <c r="S139" s="203"/>
      <c r="T139" s="205">
        <f>SUM(T140:T332)</f>
        <v>2.1563999999999997</v>
      </c>
      <c r="AR139" s="206" t="s">
        <v>83</v>
      </c>
      <c r="AT139" s="207" t="s">
        <v>74</v>
      </c>
      <c r="AU139" s="207" t="s">
        <v>83</v>
      </c>
      <c r="AY139" s="206" t="s">
        <v>171</v>
      </c>
      <c r="BK139" s="208">
        <f>SUM(BK140:BK332)</f>
        <v>0</v>
      </c>
    </row>
    <row r="140" spans="2:65" s="1" customFormat="1" ht="24" customHeight="1">
      <c r="B140" s="35"/>
      <c r="C140" s="209" t="s">
        <v>83</v>
      </c>
      <c r="D140" s="209" t="s">
        <v>172</v>
      </c>
      <c r="E140" s="210" t="s">
        <v>1792</v>
      </c>
      <c r="F140" s="211" t="s">
        <v>1793</v>
      </c>
      <c r="G140" s="212" t="s">
        <v>255</v>
      </c>
      <c r="H140" s="213">
        <v>4.68</v>
      </c>
      <c r="I140" s="214"/>
      <c r="J140" s="215">
        <f>ROUND(I140*H140,2)</f>
        <v>0</v>
      </c>
      <c r="K140" s="211" t="s">
        <v>256</v>
      </c>
      <c r="L140" s="37"/>
      <c r="M140" s="216" t="s">
        <v>1</v>
      </c>
      <c r="N140" s="217" t="s">
        <v>40</v>
      </c>
      <c r="O140" s="67"/>
      <c r="P140" s="218">
        <f>O140*H140</f>
        <v>0</v>
      </c>
      <c r="Q140" s="218">
        <v>0</v>
      </c>
      <c r="R140" s="218">
        <f>Q140*H140</f>
        <v>0</v>
      </c>
      <c r="S140" s="218">
        <v>0.26</v>
      </c>
      <c r="T140" s="219">
        <f>S140*H140</f>
        <v>1.2167999999999999</v>
      </c>
      <c r="AR140" s="220" t="s">
        <v>189</v>
      </c>
      <c r="AT140" s="220" t="s">
        <v>172</v>
      </c>
      <c r="AU140" s="220" t="s">
        <v>85</v>
      </c>
      <c r="AY140" s="17" t="s">
        <v>171</v>
      </c>
      <c r="BE140" s="116">
        <f>IF(N140="základní",J140,0)</f>
        <v>0</v>
      </c>
      <c r="BF140" s="116">
        <f>IF(N140="snížená",J140,0)</f>
        <v>0</v>
      </c>
      <c r="BG140" s="116">
        <f>IF(N140="zákl. přenesená",J140,0)</f>
        <v>0</v>
      </c>
      <c r="BH140" s="116">
        <f>IF(N140="sníž. přenesená",J140,0)</f>
        <v>0</v>
      </c>
      <c r="BI140" s="116">
        <f>IF(N140="nulová",J140,0)</f>
        <v>0</v>
      </c>
      <c r="BJ140" s="17" t="s">
        <v>83</v>
      </c>
      <c r="BK140" s="116">
        <f>ROUND(I140*H140,2)</f>
        <v>0</v>
      </c>
      <c r="BL140" s="17" t="s">
        <v>189</v>
      </c>
      <c r="BM140" s="220" t="s">
        <v>85</v>
      </c>
    </row>
    <row r="141" spans="2:47" s="1" customFormat="1" ht="39">
      <c r="B141" s="35"/>
      <c r="C141" s="36"/>
      <c r="D141" s="221" t="s">
        <v>207</v>
      </c>
      <c r="E141" s="36"/>
      <c r="F141" s="235" t="s">
        <v>1794</v>
      </c>
      <c r="G141" s="36"/>
      <c r="H141" s="36"/>
      <c r="I141" s="130"/>
      <c r="J141" s="36"/>
      <c r="K141" s="36"/>
      <c r="L141" s="37"/>
      <c r="M141" s="223"/>
      <c r="N141" s="67"/>
      <c r="O141" s="67"/>
      <c r="P141" s="67"/>
      <c r="Q141" s="67"/>
      <c r="R141" s="67"/>
      <c r="S141" s="67"/>
      <c r="T141" s="68"/>
      <c r="AT141" s="17" t="s">
        <v>207</v>
      </c>
      <c r="AU141" s="17" t="s">
        <v>85</v>
      </c>
    </row>
    <row r="142" spans="2:51" s="14" customFormat="1" ht="11.25">
      <c r="B142" s="275"/>
      <c r="C142" s="276"/>
      <c r="D142" s="221" t="s">
        <v>197</v>
      </c>
      <c r="E142" s="277" t="s">
        <v>1</v>
      </c>
      <c r="F142" s="278" t="s">
        <v>1795</v>
      </c>
      <c r="G142" s="276"/>
      <c r="H142" s="277" t="s">
        <v>1</v>
      </c>
      <c r="I142" s="279"/>
      <c r="J142" s="276"/>
      <c r="K142" s="276"/>
      <c r="L142" s="280"/>
      <c r="M142" s="281"/>
      <c r="N142" s="282"/>
      <c r="O142" s="282"/>
      <c r="P142" s="282"/>
      <c r="Q142" s="282"/>
      <c r="R142" s="282"/>
      <c r="S142" s="282"/>
      <c r="T142" s="283"/>
      <c r="AT142" s="284" t="s">
        <v>197</v>
      </c>
      <c r="AU142" s="284" t="s">
        <v>85</v>
      </c>
      <c r="AV142" s="14" t="s">
        <v>83</v>
      </c>
      <c r="AW142" s="14" t="s">
        <v>30</v>
      </c>
      <c r="AX142" s="14" t="s">
        <v>75</v>
      </c>
      <c r="AY142" s="284" t="s">
        <v>171</v>
      </c>
    </row>
    <row r="143" spans="2:51" s="11" customFormat="1" ht="11.25">
      <c r="B143" s="224"/>
      <c r="C143" s="225"/>
      <c r="D143" s="221" t="s">
        <v>197</v>
      </c>
      <c r="E143" s="226" t="s">
        <v>1</v>
      </c>
      <c r="F143" s="227" t="s">
        <v>1796</v>
      </c>
      <c r="G143" s="225"/>
      <c r="H143" s="228">
        <v>2.7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AT143" s="234" t="s">
        <v>197</v>
      </c>
      <c r="AU143" s="234" t="s">
        <v>85</v>
      </c>
      <c r="AV143" s="11" t="s">
        <v>85</v>
      </c>
      <c r="AW143" s="11" t="s">
        <v>30</v>
      </c>
      <c r="AX143" s="11" t="s">
        <v>75</v>
      </c>
      <c r="AY143" s="234" t="s">
        <v>171</v>
      </c>
    </row>
    <row r="144" spans="2:51" s="14" customFormat="1" ht="11.25">
      <c r="B144" s="275"/>
      <c r="C144" s="276"/>
      <c r="D144" s="221" t="s">
        <v>197</v>
      </c>
      <c r="E144" s="277" t="s">
        <v>1</v>
      </c>
      <c r="F144" s="278" t="s">
        <v>1797</v>
      </c>
      <c r="G144" s="276"/>
      <c r="H144" s="277" t="s">
        <v>1</v>
      </c>
      <c r="I144" s="279"/>
      <c r="J144" s="276"/>
      <c r="K144" s="276"/>
      <c r="L144" s="280"/>
      <c r="M144" s="281"/>
      <c r="N144" s="282"/>
      <c r="O144" s="282"/>
      <c r="P144" s="282"/>
      <c r="Q144" s="282"/>
      <c r="R144" s="282"/>
      <c r="S144" s="282"/>
      <c r="T144" s="283"/>
      <c r="AT144" s="284" t="s">
        <v>197</v>
      </c>
      <c r="AU144" s="284" t="s">
        <v>85</v>
      </c>
      <c r="AV144" s="14" t="s">
        <v>83</v>
      </c>
      <c r="AW144" s="14" t="s">
        <v>30</v>
      </c>
      <c r="AX144" s="14" t="s">
        <v>75</v>
      </c>
      <c r="AY144" s="284" t="s">
        <v>171</v>
      </c>
    </row>
    <row r="145" spans="2:51" s="11" customFormat="1" ht="11.25">
      <c r="B145" s="224"/>
      <c r="C145" s="225"/>
      <c r="D145" s="221" t="s">
        <v>197</v>
      </c>
      <c r="E145" s="226" t="s">
        <v>1</v>
      </c>
      <c r="F145" s="227" t="s">
        <v>1798</v>
      </c>
      <c r="G145" s="225"/>
      <c r="H145" s="228">
        <v>1.98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197</v>
      </c>
      <c r="AU145" s="234" t="s">
        <v>85</v>
      </c>
      <c r="AV145" s="11" t="s">
        <v>85</v>
      </c>
      <c r="AW145" s="11" t="s">
        <v>30</v>
      </c>
      <c r="AX145" s="11" t="s">
        <v>75</v>
      </c>
      <c r="AY145" s="234" t="s">
        <v>171</v>
      </c>
    </row>
    <row r="146" spans="2:51" s="13" customFormat="1" ht="11.25">
      <c r="B146" s="248"/>
      <c r="C146" s="249"/>
      <c r="D146" s="221" t="s">
        <v>197</v>
      </c>
      <c r="E146" s="250" t="s">
        <v>1</v>
      </c>
      <c r="F146" s="251" t="s">
        <v>267</v>
      </c>
      <c r="G146" s="249"/>
      <c r="H146" s="252">
        <v>4.68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197</v>
      </c>
      <c r="AU146" s="258" t="s">
        <v>85</v>
      </c>
      <c r="AV146" s="13" t="s">
        <v>189</v>
      </c>
      <c r="AW146" s="13" t="s">
        <v>30</v>
      </c>
      <c r="AX146" s="13" t="s">
        <v>83</v>
      </c>
      <c r="AY146" s="258" t="s">
        <v>171</v>
      </c>
    </row>
    <row r="147" spans="2:65" s="1" customFormat="1" ht="24" customHeight="1">
      <c r="B147" s="35"/>
      <c r="C147" s="209" t="s">
        <v>85</v>
      </c>
      <c r="D147" s="209" t="s">
        <v>172</v>
      </c>
      <c r="E147" s="210" t="s">
        <v>1799</v>
      </c>
      <c r="F147" s="211" t="s">
        <v>1800</v>
      </c>
      <c r="G147" s="212" t="s">
        <v>255</v>
      </c>
      <c r="H147" s="213">
        <v>3.24</v>
      </c>
      <c r="I147" s="214"/>
      <c r="J147" s="215">
        <f>ROUND(I147*H147,2)</f>
        <v>0</v>
      </c>
      <c r="K147" s="211" t="s">
        <v>256</v>
      </c>
      <c r="L147" s="37"/>
      <c r="M147" s="216" t="s">
        <v>1</v>
      </c>
      <c r="N147" s="217" t="s">
        <v>40</v>
      </c>
      <c r="O147" s="67"/>
      <c r="P147" s="218">
        <f>O147*H147</f>
        <v>0</v>
      </c>
      <c r="Q147" s="218">
        <v>0</v>
      </c>
      <c r="R147" s="218">
        <f>Q147*H147</f>
        <v>0</v>
      </c>
      <c r="S147" s="218">
        <v>0.29</v>
      </c>
      <c r="T147" s="219">
        <f>S147*H147</f>
        <v>0.9396</v>
      </c>
      <c r="AR147" s="220" t="s">
        <v>189</v>
      </c>
      <c r="AT147" s="220" t="s">
        <v>172</v>
      </c>
      <c r="AU147" s="220" t="s">
        <v>85</v>
      </c>
      <c r="AY147" s="17" t="s">
        <v>171</v>
      </c>
      <c r="BE147" s="116">
        <f>IF(N147="základní",J147,0)</f>
        <v>0</v>
      </c>
      <c r="BF147" s="116">
        <f>IF(N147="snížená",J147,0)</f>
        <v>0</v>
      </c>
      <c r="BG147" s="116">
        <f>IF(N147="zákl. přenesená",J147,0)</f>
        <v>0</v>
      </c>
      <c r="BH147" s="116">
        <f>IF(N147="sníž. přenesená",J147,0)</f>
        <v>0</v>
      </c>
      <c r="BI147" s="116">
        <f>IF(N147="nulová",J147,0)</f>
        <v>0</v>
      </c>
      <c r="BJ147" s="17" t="s">
        <v>83</v>
      </c>
      <c r="BK147" s="116">
        <f>ROUND(I147*H147,2)</f>
        <v>0</v>
      </c>
      <c r="BL147" s="17" t="s">
        <v>189</v>
      </c>
      <c r="BM147" s="220" t="s">
        <v>189</v>
      </c>
    </row>
    <row r="148" spans="2:47" s="1" customFormat="1" ht="39">
      <c r="B148" s="35"/>
      <c r="C148" s="36"/>
      <c r="D148" s="221" t="s">
        <v>207</v>
      </c>
      <c r="E148" s="36"/>
      <c r="F148" s="235" t="s">
        <v>1801</v>
      </c>
      <c r="G148" s="36"/>
      <c r="H148" s="36"/>
      <c r="I148" s="130"/>
      <c r="J148" s="36"/>
      <c r="K148" s="36"/>
      <c r="L148" s="37"/>
      <c r="M148" s="223"/>
      <c r="N148" s="67"/>
      <c r="O148" s="67"/>
      <c r="P148" s="67"/>
      <c r="Q148" s="67"/>
      <c r="R148" s="67"/>
      <c r="S148" s="67"/>
      <c r="T148" s="68"/>
      <c r="AT148" s="17" t="s">
        <v>207</v>
      </c>
      <c r="AU148" s="17" t="s">
        <v>85</v>
      </c>
    </row>
    <row r="149" spans="2:51" s="14" customFormat="1" ht="11.25">
      <c r="B149" s="275"/>
      <c r="C149" s="276"/>
      <c r="D149" s="221" t="s">
        <v>197</v>
      </c>
      <c r="E149" s="277" t="s">
        <v>1</v>
      </c>
      <c r="F149" s="278" t="s">
        <v>1795</v>
      </c>
      <c r="G149" s="276"/>
      <c r="H149" s="277" t="s">
        <v>1</v>
      </c>
      <c r="I149" s="279"/>
      <c r="J149" s="276"/>
      <c r="K149" s="276"/>
      <c r="L149" s="280"/>
      <c r="M149" s="281"/>
      <c r="N149" s="282"/>
      <c r="O149" s="282"/>
      <c r="P149" s="282"/>
      <c r="Q149" s="282"/>
      <c r="R149" s="282"/>
      <c r="S149" s="282"/>
      <c r="T149" s="283"/>
      <c r="AT149" s="284" t="s">
        <v>197</v>
      </c>
      <c r="AU149" s="284" t="s">
        <v>85</v>
      </c>
      <c r="AV149" s="14" t="s">
        <v>83</v>
      </c>
      <c r="AW149" s="14" t="s">
        <v>30</v>
      </c>
      <c r="AX149" s="14" t="s">
        <v>75</v>
      </c>
      <c r="AY149" s="284" t="s">
        <v>171</v>
      </c>
    </row>
    <row r="150" spans="2:51" s="11" customFormat="1" ht="11.25">
      <c r="B150" s="224"/>
      <c r="C150" s="225"/>
      <c r="D150" s="221" t="s">
        <v>197</v>
      </c>
      <c r="E150" s="226" t="s">
        <v>1</v>
      </c>
      <c r="F150" s="227" t="s">
        <v>1802</v>
      </c>
      <c r="G150" s="225"/>
      <c r="H150" s="228">
        <v>1.8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197</v>
      </c>
      <c r="AU150" s="234" t="s">
        <v>85</v>
      </c>
      <c r="AV150" s="11" t="s">
        <v>85</v>
      </c>
      <c r="AW150" s="11" t="s">
        <v>30</v>
      </c>
      <c r="AX150" s="11" t="s">
        <v>75</v>
      </c>
      <c r="AY150" s="234" t="s">
        <v>171</v>
      </c>
    </row>
    <row r="151" spans="2:51" s="14" customFormat="1" ht="11.25">
      <c r="B151" s="275"/>
      <c r="C151" s="276"/>
      <c r="D151" s="221" t="s">
        <v>197</v>
      </c>
      <c r="E151" s="277" t="s">
        <v>1</v>
      </c>
      <c r="F151" s="278" t="s">
        <v>1797</v>
      </c>
      <c r="G151" s="276"/>
      <c r="H151" s="277" t="s">
        <v>1</v>
      </c>
      <c r="I151" s="279"/>
      <c r="J151" s="276"/>
      <c r="K151" s="276"/>
      <c r="L151" s="280"/>
      <c r="M151" s="281"/>
      <c r="N151" s="282"/>
      <c r="O151" s="282"/>
      <c r="P151" s="282"/>
      <c r="Q151" s="282"/>
      <c r="R151" s="282"/>
      <c r="S151" s="282"/>
      <c r="T151" s="283"/>
      <c r="AT151" s="284" t="s">
        <v>197</v>
      </c>
      <c r="AU151" s="284" t="s">
        <v>85</v>
      </c>
      <c r="AV151" s="14" t="s">
        <v>83</v>
      </c>
      <c r="AW151" s="14" t="s">
        <v>30</v>
      </c>
      <c r="AX151" s="14" t="s">
        <v>75</v>
      </c>
      <c r="AY151" s="284" t="s">
        <v>171</v>
      </c>
    </row>
    <row r="152" spans="2:51" s="11" customFormat="1" ht="11.25">
      <c r="B152" s="224"/>
      <c r="C152" s="225"/>
      <c r="D152" s="221" t="s">
        <v>197</v>
      </c>
      <c r="E152" s="226" t="s">
        <v>1</v>
      </c>
      <c r="F152" s="227" t="s">
        <v>1803</v>
      </c>
      <c r="G152" s="225"/>
      <c r="H152" s="228">
        <v>1.44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AT152" s="234" t="s">
        <v>197</v>
      </c>
      <c r="AU152" s="234" t="s">
        <v>85</v>
      </c>
      <c r="AV152" s="11" t="s">
        <v>85</v>
      </c>
      <c r="AW152" s="11" t="s">
        <v>30</v>
      </c>
      <c r="AX152" s="11" t="s">
        <v>75</v>
      </c>
      <c r="AY152" s="234" t="s">
        <v>171</v>
      </c>
    </row>
    <row r="153" spans="2:51" s="13" customFormat="1" ht="11.25">
      <c r="B153" s="248"/>
      <c r="C153" s="249"/>
      <c r="D153" s="221" t="s">
        <v>197</v>
      </c>
      <c r="E153" s="250" t="s">
        <v>1</v>
      </c>
      <c r="F153" s="251" t="s">
        <v>267</v>
      </c>
      <c r="G153" s="249"/>
      <c r="H153" s="252">
        <v>3.24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197</v>
      </c>
      <c r="AU153" s="258" t="s">
        <v>85</v>
      </c>
      <c r="AV153" s="13" t="s">
        <v>189</v>
      </c>
      <c r="AW153" s="13" t="s">
        <v>30</v>
      </c>
      <c r="AX153" s="13" t="s">
        <v>83</v>
      </c>
      <c r="AY153" s="258" t="s">
        <v>171</v>
      </c>
    </row>
    <row r="154" spans="2:65" s="1" customFormat="1" ht="24" customHeight="1">
      <c r="B154" s="35"/>
      <c r="C154" s="209" t="s">
        <v>184</v>
      </c>
      <c r="D154" s="209" t="s">
        <v>172</v>
      </c>
      <c r="E154" s="210" t="s">
        <v>1479</v>
      </c>
      <c r="F154" s="211" t="s">
        <v>1480</v>
      </c>
      <c r="G154" s="212" t="s">
        <v>302</v>
      </c>
      <c r="H154" s="213">
        <v>4.369</v>
      </c>
      <c r="I154" s="214"/>
      <c r="J154" s="215">
        <f>ROUND(I154*H154,2)</f>
        <v>0</v>
      </c>
      <c r="K154" s="211" t="s">
        <v>256</v>
      </c>
      <c r="L154" s="37"/>
      <c r="M154" s="216" t="s">
        <v>1</v>
      </c>
      <c r="N154" s="217" t="s">
        <v>40</v>
      </c>
      <c r="O154" s="67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AR154" s="220" t="s">
        <v>189</v>
      </c>
      <c r="AT154" s="220" t="s">
        <v>172</v>
      </c>
      <c r="AU154" s="220" t="s">
        <v>85</v>
      </c>
      <c r="AY154" s="17" t="s">
        <v>171</v>
      </c>
      <c r="BE154" s="116">
        <f>IF(N154="základní",J154,0)</f>
        <v>0</v>
      </c>
      <c r="BF154" s="116">
        <f>IF(N154="snížená",J154,0)</f>
        <v>0</v>
      </c>
      <c r="BG154" s="116">
        <f>IF(N154="zákl. přenesená",J154,0)</f>
        <v>0</v>
      </c>
      <c r="BH154" s="116">
        <f>IF(N154="sníž. přenesená",J154,0)</f>
        <v>0</v>
      </c>
      <c r="BI154" s="116">
        <f>IF(N154="nulová",J154,0)</f>
        <v>0</v>
      </c>
      <c r="BJ154" s="17" t="s">
        <v>83</v>
      </c>
      <c r="BK154" s="116">
        <f>ROUND(I154*H154,2)</f>
        <v>0</v>
      </c>
      <c r="BL154" s="17" t="s">
        <v>189</v>
      </c>
      <c r="BM154" s="220" t="s">
        <v>198</v>
      </c>
    </row>
    <row r="155" spans="2:47" s="1" customFormat="1" ht="29.25">
      <c r="B155" s="35"/>
      <c r="C155" s="36"/>
      <c r="D155" s="221" t="s">
        <v>207</v>
      </c>
      <c r="E155" s="36"/>
      <c r="F155" s="235" t="s">
        <v>1481</v>
      </c>
      <c r="G155" s="36"/>
      <c r="H155" s="36"/>
      <c r="I155" s="130"/>
      <c r="J155" s="36"/>
      <c r="K155" s="36"/>
      <c r="L155" s="37"/>
      <c r="M155" s="223"/>
      <c r="N155" s="67"/>
      <c r="O155" s="67"/>
      <c r="P155" s="67"/>
      <c r="Q155" s="67"/>
      <c r="R155" s="67"/>
      <c r="S155" s="67"/>
      <c r="T155" s="68"/>
      <c r="AT155" s="17" t="s">
        <v>207</v>
      </c>
      <c r="AU155" s="17" t="s">
        <v>85</v>
      </c>
    </row>
    <row r="156" spans="2:51" s="14" customFormat="1" ht="11.25">
      <c r="B156" s="275"/>
      <c r="C156" s="276"/>
      <c r="D156" s="221" t="s">
        <v>197</v>
      </c>
      <c r="E156" s="277" t="s">
        <v>1</v>
      </c>
      <c r="F156" s="278" t="s">
        <v>1482</v>
      </c>
      <c r="G156" s="276"/>
      <c r="H156" s="277" t="s">
        <v>1</v>
      </c>
      <c r="I156" s="279"/>
      <c r="J156" s="276"/>
      <c r="K156" s="276"/>
      <c r="L156" s="280"/>
      <c r="M156" s="281"/>
      <c r="N156" s="282"/>
      <c r="O156" s="282"/>
      <c r="P156" s="282"/>
      <c r="Q156" s="282"/>
      <c r="R156" s="282"/>
      <c r="S156" s="282"/>
      <c r="T156" s="283"/>
      <c r="AT156" s="284" t="s">
        <v>197</v>
      </c>
      <c r="AU156" s="284" t="s">
        <v>85</v>
      </c>
      <c r="AV156" s="14" t="s">
        <v>83</v>
      </c>
      <c r="AW156" s="14" t="s">
        <v>30</v>
      </c>
      <c r="AX156" s="14" t="s">
        <v>75</v>
      </c>
      <c r="AY156" s="284" t="s">
        <v>171</v>
      </c>
    </row>
    <row r="157" spans="2:51" s="14" customFormat="1" ht="11.25">
      <c r="B157" s="275"/>
      <c r="C157" s="276"/>
      <c r="D157" s="221" t="s">
        <v>197</v>
      </c>
      <c r="E157" s="277" t="s">
        <v>1</v>
      </c>
      <c r="F157" s="278" t="s">
        <v>1484</v>
      </c>
      <c r="G157" s="276"/>
      <c r="H157" s="277" t="s">
        <v>1</v>
      </c>
      <c r="I157" s="279"/>
      <c r="J157" s="276"/>
      <c r="K157" s="276"/>
      <c r="L157" s="280"/>
      <c r="M157" s="281"/>
      <c r="N157" s="282"/>
      <c r="O157" s="282"/>
      <c r="P157" s="282"/>
      <c r="Q157" s="282"/>
      <c r="R157" s="282"/>
      <c r="S157" s="282"/>
      <c r="T157" s="283"/>
      <c r="AT157" s="284" t="s">
        <v>197</v>
      </c>
      <c r="AU157" s="284" t="s">
        <v>85</v>
      </c>
      <c r="AV157" s="14" t="s">
        <v>83</v>
      </c>
      <c r="AW157" s="14" t="s">
        <v>30</v>
      </c>
      <c r="AX157" s="14" t="s">
        <v>75</v>
      </c>
      <c r="AY157" s="284" t="s">
        <v>171</v>
      </c>
    </row>
    <row r="158" spans="2:51" s="11" customFormat="1" ht="11.25">
      <c r="B158" s="224"/>
      <c r="C158" s="225"/>
      <c r="D158" s="221" t="s">
        <v>197</v>
      </c>
      <c r="E158" s="226" t="s">
        <v>1</v>
      </c>
      <c r="F158" s="227" t="s">
        <v>1804</v>
      </c>
      <c r="G158" s="225"/>
      <c r="H158" s="228">
        <v>1.52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197</v>
      </c>
      <c r="AU158" s="234" t="s">
        <v>85</v>
      </c>
      <c r="AV158" s="11" t="s">
        <v>85</v>
      </c>
      <c r="AW158" s="11" t="s">
        <v>30</v>
      </c>
      <c r="AX158" s="11" t="s">
        <v>75</v>
      </c>
      <c r="AY158" s="234" t="s">
        <v>171</v>
      </c>
    </row>
    <row r="159" spans="2:51" s="14" customFormat="1" ht="11.25">
      <c r="B159" s="275"/>
      <c r="C159" s="276"/>
      <c r="D159" s="221" t="s">
        <v>197</v>
      </c>
      <c r="E159" s="277" t="s">
        <v>1</v>
      </c>
      <c r="F159" s="278" t="s">
        <v>1805</v>
      </c>
      <c r="G159" s="276"/>
      <c r="H159" s="277" t="s">
        <v>1</v>
      </c>
      <c r="I159" s="279"/>
      <c r="J159" s="276"/>
      <c r="K159" s="276"/>
      <c r="L159" s="280"/>
      <c r="M159" s="281"/>
      <c r="N159" s="282"/>
      <c r="O159" s="282"/>
      <c r="P159" s="282"/>
      <c r="Q159" s="282"/>
      <c r="R159" s="282"/>
      <c r="S159" s="282"/>
      <c r="T159" s="283"/>
      <c r="AT159" s="284" t="s">
        <v>197</v>
      </c>
      <c r="AU159" s="284" t="s">
        <v>85</v>
      </c>
      <c r="AV159" s="14" t="s">
        <v>83</v>
      </c>
      <c r="AW159" s="14" t="s">
        <v>30</v>
      </c>
      <c r="AX159" s="14" t="s">
        <v>75</v>
      </c>
      <c r="AY159" s="284" t="s">
        <v>171</v>
      </c>
    </row>
    <row r="160" spans="2:51" s="11" customFormat="1" ht="11.25">
      <c r="B160" s="224"/>
      <c r="C160" s="225"/>
      <c r="D160" s="221" t="s">
        <v>197</v>
      </c>
      <c r="E160" s="226" t="s">
        <v>1</v>
      </c>
      <c r="F160" s="227" t="s">
        <v>1806</v>
      </c>
      <c r="G160" s="225"/>
      <c r="H160" s="228">
        <v>2.268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AT160" s="234" t="s">
        <v>197</v>
      </c>
      <c r="AU160" s="234" t="s">
        <v>85</v>
      </c>
      <c r="AV160" s="11" t="s">
        <v>85</v>
      </c>
      <c r="AW160" s="11" t="s">
        <v>30</v>
      </c>
      <c r="AX160" s="11" t="s">
        <v>75</v>
      </c>
      <c r="AY160" s="234" t="s">
        <v>171</v>
      </c>
    </row>
    <row r="161" spans="2:51" s="11" customFormat="1" ht="11.25">
      <c r="B161" s="224"/>
      <c r="C161" s="225"/>
      <c r="D161" s="221" t="s">
        <v>197</v>
      </c>
      <c r="E161" s="226" t="s">
        <v>1</v>
      </c>
      <c r="F161" s="227" t="s">
        <v>1807</v>
      </c>
      <c r="G161" s="225"/>
      <c r="H161" s="228">
        <v>2.7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197</v>
      </c>
      <c r="AU161" s="234" t="s">
        <v>85</v>
      </c>
      <c r="AV161" s="11" t="s">
        <v>85</v>
      </c>
      <c r="AW161" s="11" t="s">
        <v>30</v>
      </c>
      <c r="AX161" s="11" t="s">
        <v>75</v>
      </c>
      <c r="AY161" s="234" t="s">
        <v>171</v>
      </c>
    </row>
    <row r="162" spans="2:51" s="11" customFormat="1" ht="11.25">
      <c r="B162" s="224"/>
      <c r="C162" s="225"/>
      <c r="D162" s="221" t="s">
        <v>197</v>
      </c>
      <c r="E162" s="226" t="s">
        <v>1</v>
      </c>
      <c r="F162" s="227" t="s">
        <v>1808</v>
      </c>
      <c r="G162" s="225"/>
      <c r="H162" s="228">
        <v>2.25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AT162" s="234" t="s">
        <v>197</v>
      </c>
      <c r="AU162" s="234" t="s">
        <v>85</v>
      </c>
      <c r="AV162" s="11" t="s">
        <v>85</v>
      </c>
      <c r="AW162" s="11" t="s">
        <v>30</v>
      </c>
      <c r="AX162" s="11" t="s">
        <v>75</v>
      </c>
      <c r="AY162" s="234" t="s">
        <v>171</v>
      </c>
    </row>
    <row r="163" spans="2:51" s="15" customFormat="1" ht="11.25">
      <c r="B163" s="285"/>
      <c r="C163" s="286"/>
      <c r="D163" s="221" t="s">
        <v>197</v>
      </c>
      <c r="E163" s="287" t="s">
        <v>1</v>
      </c>
      <c r="F163" s="288" t="s">
        <v>1490</v>
      </c>
      <c r="G163" s="286"/>
      <c r="H163" s="289">
        <v>8.738</v>
      </c>
      <c r="I163" s="290"/>
      <c r="J163" s="286"/>
      <c r="K163" s="286"/>
      <c r="L163" s="291"/>
      <c r="M163" s="292"/>
      <c r="N163" s="293"/>
      <c r="O163" s="293"/>
      <c r="P163" s="293"/>
      <c r="Q163" s="293"/>
      <c r="R163" s="293"/>
      <c r="S163" s="293"/>
      <c r="T163" s="294"/>
      <c r="AT163" s="295" t="s">
        <v>197</v>
      </c>
      <c r="AU163" s="295" t="s">
        <v>85</v>
      </c>
      <c r="AV163" s="15" t="s">
        <v>184</v>
      </c>
      <c r="AW163" s="15" t="s">
        <v>30</v>
      </c>
      <c r="AX163" s="15" t="s">
        <v>75</v>
      </c>
      <c r="AY163" s="295" t="s">
        <v>171</v>
      </c>
    </row>
    <row r="164" spans="2:51" s="11" customFormat="1" ht="11.25">
      <c r="B164" s="224"/>
      <c r="C164" s="225"/>
      <c r="D164" s="221" t="s">
        <v>197</v>
      </c>
      <c r="E164" s="226" t="s">
        <v>1</v>
      </c>
      <c r="F164" s="227" t="s">
        <v>1809</v>
      </c>
      <c r="G164" s="225"/>
      <c r="H164" s="228">
        <v>4.369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197</v>
      </c>
      <c r="AU164" s="234" t="s">
        <v>85</v>
      </c>
      <c r="AV164" s="11" t="s">
        <v>85</v>
      </c>
      <c r="AW164" s="11" t="s">
        <v>30</v>
      </c>
      <c r="AX164" s="11" t="s">
        <v>83</v>
      </c>
      <c r="AY164" s="234" t="s">
        <v>171</v>
      </c>
    </row>
    <row r="165" spans="2:65" s="1" customFormat="1" ht="24" customHeight="1">
      <c r="B165" s="35"/>
      <c r="C165" s="209" t="s">
        <v>189</v>
      </c>
      <c r="D165" s="209" t="s">
        <v>172</v>
      </c>
      <c r="E165" s="210" t="s">
        <v>1493</v>
      </c>
      <c r="F165" s="211" t="s">
        <v>1494</v>
      </c>
      <c r="G165" s="212" t="s">
        <v>302</v>
      </c>
      <c r="H165" s="213">
        <v>4.369</v>
      </c>
      <c r="I165" s="214"/>
      <c r="J165" s="215">
        <f>ROUND(I165*H165,2)</f>
        <v>0</v>
      </c>
      <c r="K165" s="211" t="s">
        <v>256</v>
      </c>
      <c r="L165" s="37"/>
      <c r="M165" s="216" t="s">
        <v>1</v>
      </c>
      <c r="N165" s="217" t="s">
        <v>40</v>
      </c>
      <c r="O165" s="67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AR165" s="220" t="s">
        <v>189</v>
      </c>
      <c r="AT165" s="220" t="s">
        <v>172</v>
      </c>
      <c r="AU165" s="220" t="s">
        <v>85</v>
      </c>
      <c r="AY165" s="17" t="s">
        <v>171</v>
      </c>
      <c r="BE165" s="116">
        <f>IF(N165="základní",J165,0)</f>
        <v>0</v>
      </c>
      <c r="BF165" s="116">
        <f>IF(N165="snížená",J165,0)</f>
        <v>0</v>
      </c>
      <c r="BG165" s="116">
        <f>IF(N165="zákl. přenesená",J165,0)</f>
        <v>0</v>
      </c>
      <c r="BH165" s="116">
        <f>IF(N165="sníž. přenesená",J165,0)</f>
        <v>0</v>
      </c>
      <c r="BI165" s="116">
        <f>IF(N165="nulová",J165,0)</f>
        <v>0</v>
      </c>
      <c r="BJ165" s="17" t="s">
        <v>83</v>
      </c>
      <c r="BK165" s="116">
        <f>ROUND(I165*H165,2)</f>
        <v>0</v>
      </c>
      <c r="BL165" s="17" t="s">
        <v>189</v>
      </c>
      <c r="BM165" s="220" t="s">
        <v>209</v>
      </c>
    </row>
    <row r="166" spans="2:47" s="1" customFormat="1" ht="29.25">
      <c r="B166" s="35"/>
      <c r="C166" s="36"/>
      <c r="D166" s="221" t="s">
        <v>207</v>
      </c>
      <c r="E166" s="36"/>
      <c r="F166" s="235" t="s">
        <v>1495</v>
      </c>
      <c r="G166" s="36"/>
      <c r="H166" s="36"/>
      <c r="I166" s="130"/>
      <c r="J166" s="36"/>
      <c r="K166" s="36"/>
      <c r="L166" s="37"/>
      <c r="M166" s="223"/>
      <c r="N166" s="67"/>
      <c r="O166" s="67"/>
      <c r="P166" s="67"/>
      <c r="Q166" s="67"/>
      <c r="R166" s="67"/>
      <c r="S166" s="67"/>
      <c r="T166" s="68"/>
      <c r="AT166" s="17" t="s">
        <v>207</v>
      </c>
      <c r="AU166" s="17" t="s">
        <v>85</v>
      </c>
    </row>
    <row r="167" spans="2:51" s="14" customFormat="1" ht="11.25">
      <c r="B167" s="275"/>
      <c r="C167" s="276"/>
      <c r="D167" s="221" t="s">
        <v>197</v>
      </c>
      <c r="E167" s="277" t="s">
        <v>1</v>
      </c>
      <c r="F167" s="278" t="s">
        <v>1482</v>
      </c>
      <c r="G167" s="276"/>
      <c r="H167" s="277" t="s">
        <v>1</v>
      </c>
      <c r="I167" s="279"/>
      <c r="J167" s="276"/>
      <c r="K167" s="276"/>
      <c r="L167" s="280"/>
      <c r="M167" s="281"/>
      <c r="N167" s="282"/>
      <c r="O167" s="282"/>
      <c r="P167" s="282"/>
      <c r="Q167" s="282"/>
      <c r="R167" s="282"/>
      <c r="S167" s="282"/>
      <c r="T167" s="283"/>
      <c r="AT167" s="284" t="s">
        <v>197</v>
      </c>
      <c r="AU167" s="284" t="s">
        <v>85</v>
      </c>
      <c r="AV167" s="14" t="s">
        <v>83</v>
      </c>
      <c r="AW167" s="14" t="s">
        <v>30</v>
      </c>
      <c r="AX167" s="14" t="s">
        <v>75</v>
      </c>
      <c r="AY167" s="284" t="s">
        <v>171</v>
      </c>
    </row>
    <row r="168" spans="2:51" s="14" customFormat="1" ht="11.25">
      <c r="B168" s="275"/>
      <c r="C168" s="276"/>
      <c r="D168" s="221" t="s">
        <v>197</v>
      </c>
      <c r="E168" s="277" t="s">
        <v>1</v>
      </c>
      <c r="F168" s="278" t="s">
        <v>1484</v>
      </c>
      <c r="G168" s="276"/>
      <c r="H168" s="277" t="s">
        <v>1</v>
      </c>
      <c r="I168" s="279"/>
      <c r="J168" s="276"/>
      <c r="K168" s="276"/>
      <c r="L168" s="280"/>
      <c r="M168" s="281"/>
      <c r="N168" s="282"/>
      <c r="O168" s="282"/>
      <c r="P168" s="282"/>
      <c r="Q168" s="282"/>
      <c r="R168" s="282"/>
      <c r="S168" s="282"/>
      <c r="T168" s="283"/>
      <c r="AT168" s="284" t="s">
        <v>197</v>
      </c>
      <c r="AU168" s="284" t="s">
        <v>85</v>
      </c>
      <c r="AV168" s="14" t="s">
        <v>83</v>
      </c>
      <c r="AW168" s="14" t="s">
        <v>30</v>
      </c>
      <c r="AX168" s="14" t="s">
        <v>75</v>
      </c>
      <c r="AY168" s="284" t="s">
        <v>171</v>
      </c>
    </row>
    <row r="169" spans="2:51" s="11" customFormat="1" ht="11.25">
      <c r="B169" s="224"/>
      <c r="C169" s="225"/>
      <c r="D169" s="221" t="s">
        <v>197</v>
      </c>
      <c r="E169" s="226" t="s">
        <v>1</v>
      </c>
      <c r="F169" s="227" t="s">
        <v>1804</v>
      </c>
      <c r="G169" s="225"/>
      <c r="H169" s="228">
        <v>1.52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197</v>
      </c>
      <c r="AU169" s="234" t="s">
        <v>85</v>
      </c>
      <c r="AV169" s="11" t="s">
        <v>85</v>
      </c>
      <c r="AW169" s="11" t="s">
        <v>30</v>
      </c>
      <c r="AX169" s="11" t="s">
        <v>75</v>
      </c>
      <c r="AY169" s="234" t="s">
        <v>171</v>
      </c>
    </row>
    <row r="170" spans="2:51" s="14" customFormat="1" ht="11.25">
      <c r="B170" s="275"/>
      <c r="C170" s="276"/>
      <c r="D170" s="221" t="s">
        <v>197</v>
      </c>
      <c r="E170" s="277" t="s">
        <v>1</v>
      </c>
      <c r="F170" s="278" t="s">
        <v>1805</v>
      </c>
      <c r="G170" s="276"/>
      <c r="H170" s="277" t="s">
        <v>1</v>
      </c>
      <c r="I170" s="279"/>
      <c r="J170" s="276"/>
      <c r="K170" s="276"/>
      <c r="L170" s="280"/>
      <c r="M170" s="281"/>
      <c r="N170" s="282"/>
      <c r="O170" s="282"/>
      <c r="P170" s="282"/>
      <c r="Q170" s="282"/>
      <c r="R170" s="282"/>
      <c r="S170" s="282"/>
      <c r="T170" s="283"/>
      <c r="AT170" s="284" t="s">
        <v>197</v>
      </c>
      <c r="AU170" s="284" t="s">
        <v>85</v>
      </c>
      <c r="AV170" s="14" t="s">
        <v>83</v>
      </c>
      <c r="AW170" s="14" t="s">
        <v>30</v>
      </c>
      <c r="AX170" s="14" t="s">
        <v>75</v>
      </c>
      <c r="AY170" s="284" t="s">
        <v>171</v>
      </c>
    </row>
    <row r="171" spans="2:51" s="11" customFormat="1" ht="11.25">
      <c r="B171" s="224"/>
      <c r="C171" s="225"/>
      <c r="D171" s="221" t="s">
        <v>197</v>
      </c>
      <c r="E171" s="226" t="s">
        <v>1</v>
      </c>
      <c r="F171" s="227" t="s">
        <v>1806</v>
      </c>
      <c r="G171" s="225"/>
      <c r="H171" s="228">
        <v>2.268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197</v>
      </c>
      <c r="AU171" s="234" t="s">
        <v>85</v>
      </c>
      <c r="AV171" s="11" t="s">
        <v>85</v>
      </c>
      <c r="AW171" s="11" t="s">
        <v>30</v>
      </c>
      <c r="AX171" s="11" t="s">
        <v>75</v>
      </c>
      <c r="AY171" s="234" t="s">
        <v>171</v>
      </c>
    </row>
    <row r="172" spans="2:51" s="11" customFormat="1" ht="11.25">
      <c r="B172" s="224"/>
      <c r="C172" s="225"/>
      <c r="D172" s="221" t="s">
        <v>197</v>
      </c>
      <c r="E172" s="226" t="s">
        <v>1</v>
      </c>
      <c r="F172" s="227" t="s">
        <v>1807</v>
      </c>
      <c r="G172" s="225"/>
      <c r="H172" s="228">
        <v>2.7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AT172" s="234" t="s">
        <v>197</v>
      </c>
      <c r="AU172" s="234" t="s">
        <v>85</v>
      </c>
      <c r="AV172" s="11" t="s">
        <v>85</v>
      </c>
      <c r="AW172" s="11" t="s">
        <v>30</v>
      </c>
      <c r="AX172" s="11" t="s">
        <v>75</v>
      </c>
      <c r="AY172" s="234" t="s">
        <v>171</v>
      </c>
    </row>
    <row r="173" spans="2:51" s="11" customFormat="1" ht="11.25">
      <c r="B173" s="224"/>
      <c r="C173" s="225"/>
      <c r="D173" s="221" t="s">
        <v>197</v>
      </c>
      <c r="E173" s="226" t="s">
        <v>1</v>
      </c>
      <c r="F173" s="227" t="s">
        <v>1808</v>
      </c>
      <c r="G173" s="225"/>
      <c r="H173" s="228">
        <v>2.25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197</v>
      </c>
      <c r="AU173" s="234" t="s">
        <v>85</v>
      </c>
      <c r="AV173" s="11" t="s">
        <v>85</v>
      </c>
      <c r="AW173" s="11" t="s">
        <v>30</v>
      </c>
      <c r="AX173" s="11" t="s">
        <v>75</v>
      </c>
      <c r="AY173" s="234" t="s">
        <v>171</v>
      </c>
    </row>
    <row r="174" spans="2:51" s="15" customFormat="1" ht="11.25">
      <c r="B174" s="285"/>
      <c r="C174" s="286"/>
      <c r="D174" s="221" t="s">
        <v>197</v>
      </c>
      <c r="E174" s="287" t="s">
        <v>1</v>
      </c>
      <c r="F174" s="288" t="s">
        <v>1490</v>
      </c>
      <c r="G174" s="286"/>
      <c r="H174" s="289">
        <v>8.738</v>
      </c>
      <c r="I174" s="290"/>
      <c r="J174" s="286"/>
      <c r="K174" s="286"/>
      <c r="L174" s="291"/>
      <c r="M174" s="292"/>
      <c r="N174" s="293"/>
      <c r="O174" s="293"/>
      <c r="P174" s="293"/>
      <c r="Q174" s="293"/>
      <c r="R174" s="293"/>
      <c r="S174" s="293"/>
      <c r="T174" s="294"/>
      <c r="AT174" s="295" t="s">
        <v>197</v>
      </c>
      <c r="AU174" s="295" t="s">
        <v>85</v>
      </c>
      <c r="AV174" s="15" t="s">
        <v>184</v>
      </c>
      <c r="AW174" s="15" t="s">
        <v>30</v>
      </c>
      <c r="AX174" s="15" t="s">
        <v>75</v>
      </c>
      <c r="AY174" s="295" t="s">
        <v>171</v>
      </c>
    </row>
    <row r="175" spans="2:51" s="11" customFormat="1" ht="11.25">
      <c r="B175" s="224"/>
      <c r="C175" s="225"/>
      <c r="D175" s="221" t="s">
        <v>197</v>
      </c>
      <c r="E175" s="226" t="s">
        <v>1</v>
      </c>
      <c r="F175" s="227" t="s">
        <v>1809</v>
      </c>
      <c r="G175" s="225"/>
      <c r="H175" s="228">
        <v>4.369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AT175" s="234" t="s">
        <v>197</v>
      </c>
      <c r="AU175" s="234" t="s">
        <v>85</v>
      </c>
      <c r="AV175" s="11" t="s">
        <v>85</v>
      </c>
      <c r="AW175" s="11" t="s">
        <v>30</v>
      </c>
      <c r="AX175" s="11" t="s">
        <v>83</v>
      </c>
      <c r="AY175" s="234" t="s">
        <v>171</v>
      </c>
    </row>
    <row r="176" spans="2:65" s="1" customFormat="1" ht="24" customHeight="1">
      <c r="B176" s="35"/>
      <c r="C176" s="209" t="s">
        <v>170</v>
      </c>
      <c r="D176" s="209" t="s">
        <v>172</v>
      </c>
      <c r="E176" s="210" t="s">
        <v>1496</v>
      </c>
      <c r="F176" s="211" t="s">
        <v>1497</v>
      </c>
      <c r="G176" s="212" t="s">
        <v>302</v>
      </c>
      <c r="H176" s="213">
        <v>4.369</v>
      </c>
      <c r="I176" s="214"/>
      <c r="J176" s="215">
        <f>ROUND(I176*H176,2)</f>
        <v>0</v>
      </c>
      <c r="K176" s="211" t="s">
        <v>256</v>
      </c>
      <c r="L176" s="37"/>
      <c r="M176" s="216" t="s">
        <v>1</v>
      </c>
      <c r="N176" s="217" t="s">
        <v>40</v>
      </c>
      <c r="O176" s="67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AR176" s="220" t="s">
        <v>189</v>
      </c>
      <c r="AT176" s="220" t="s">
        <v>172</v>
      </c>
      <c r="AU176" s="220" t="s">
        <v>85</v>
      </c>
      <c r="AY176" s="17" t="s">
        <v>171</v>
      </c>
      <c r="BE176" s="116">
        <f>IF(N176="základní",J176,0)</f>
        <v>0</v>
      </c>
      <c r="BF176" s="116">
        <f>IF(N176="snížená",J176,0)</f>
        <v>0</v>
      </c>
      <c r="BG176" s="116">
        <f>IF(N176="zákl. přenesená",J176,0)</f>
        <v>0</v>
      </c>
      <c r="BH176" s="116">
        <f>IF(N176="sníž. přenesená",J176,0)</f>
        <v>0</v>
      </c>
      <c r="BI176" s="116">
        <f>IF(N176="nulová",J176,0)</f>
        <v>0</v>
      </c>
      <c r="BJ176" s="17" t="s">
        <v>83</v>
      </c>
      <c r="BK176" s="116">
        <f>ROUND(I176*H176,2)</f>
        <v>0</v>
      </c>
      <c r="BL176" s="17" t="s">
        <v>189</v>
      </c>
      <c r="BM176" s="220" t="s">
        <v>221</v>
      </c>
    </row>
    <row r="177" spans="2:47" s="1" customFormat="1" ht="29.25">
      <c r="B177" s="35"/>
      <c r="C177" s="36"/>
      <c r="D177" s="221" t="s">
        <v>207</v>
      </c>
      <c r="E177" s="36"/>
      <c r="F177" s="235" t="s">
        <v>1498</v>
      </c>
      <c r="G177" s="36"/>
      <c r="H177" s="36"/>
      <c r="I177" s="130"/>
      <c r="J177" s="36"/>
      <c r="K177" s="36"/>
      <c r="L177" s="37"/>
      <c r="M177" s="223"/>
      <c r="N177" s="67"/>
      <c r="O177" s="67"/>
      <c r="P177" s="67"/>
      <c r="Q177" s="67"/>
      <c r="R177" s="67"/>
      <c r="S177" s="67"/>
      <c r="T177" s="68"/>
      <c r="AT177" s="17" t="s">
        <v>207</v>
      </c>
      <c r="AU177" s="17" t="s">
        <v>85</v>
      </c>
    </row>
    <row r="178" spans="2:51" s="14" customFormat="1" ht="11.25">
      <c r="B178" s="275"/>
      <c r="C178" s="276"/>
      <c r="D178" s="221" t="s">
        <v>197</v>
      </c>
      <c r="E178" s="277" t="s">
        <v>1</v>
      </c>
      <c r="F178" s="278" t="s">
        <v>1482</v>
      </c>
      <c r="G178" s="276"/>
      <c r="H178" s="277" t="s">
        <v>1</v>
      </c>
      <c r="I178" s="279"/>
      <c r="J178" s="276"/>
      <c r="K178" s="276"/>
      <c r="L178" s="280"/>
      <c r="M178" s="281"/>
      <c r="N178" s="282"/>
      <c r="O178" s="282"/>
      <c r="P178" s="282"/>
      <c r="Q178" s="282"/>
      <c r="R178" s="282"/>
      <c r="S178" s="282"/>
      <c r="T178" s="283"/>
      <c r="AT178" s="284" t="s">
        <v>197</v>
      </c>
      <c r="AU178" s="284" t="s">
        <v>85</v>
      </c>
      <c r="AV178" s="14" t="s">
        <v>83</v>
      </c>
      <c r="AW178" s="14" t="s">
        <v>30</v>
      </c>
      <c r="AX178" s="14" t="s">
        <v>75</v>
      </c>
      <c r="AY178" s="284" t="s">
        <v>171</v>
      </c>
    </row>
    <row r="179" spans="2:51" s="14" customFormat="1" ht="11.25">
      <c r="B179" s="275"/>
      <c r="C179" s="276"/>
      <c r="D179" s="221" t="s">
        <v>197</v>
      </c>
      <c r="E179" s="277" t="s">
        <v>1</v>
      </c>
      <c r="F179" s="278" t="s">
        <v>1484</v>
      </c>
      <c r="G179" s="276"/>
      <c r="H179" s="277" t="s">
        <v>1</v>
      </c>
      <c r="I179" s="279"/>
      <c r="J179" s="276"/>
      <c r="K179" s="276"/>
      <c r="L179" s="280"/>
      <c r="M179" s="281"/>
      <c r="N179" s="282"/>
      <c r="O179" s="282"/>
      <c r="P179" s="282"/>
      <c r="Q179" s="282"/>
      <c r="R179" s="282"/>
      <c r="S179" s="282"/>
      <c r="T179" s="283"/>
      <c r="AT179" s="284" t="s">
        <v>197</v>
      </c>
      <c r="AU179" s="284" t="s">
        <v>85</v>
      </c>
      <c r="AV179" s="14" t="s">
        <v>83</v>
      </c>
      <c r="AW179" s="14" t="s">
        <v>30</v>
      </c>
      <c r="AX179" s="14" t="s">
        <v>75</v>
      </c>
      <c r="AY179" s="284" t="s">
        <v>171</v>
      </c>
    </row>
    <row r="180" spans="2:51" s="11" customFormat="1" ht="11.25">
      <c r="B180" s="224"/>
      <c r="C180" s="225"/>
      <c r="D180" s="221" t="s">
        <v>197</v>
      </c>
      <c r="E180" s="226" t="s">
        <v>1</v>
      </c>
      <c r="F180" s="227" t="s">
        <v>1804</v>
      </c>
      <c r="G180" s="225"/>
      <c r="H180" s="228">
        <v>1.52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197</v>
      </c>
      <c r="AU180" s="234" t="s">
        <v>85</v>
      </c>
      <c r="AV180" s="11" t="s">
        <v>85</v>
      </c>
      <c r="AW180" s="11" t="s">
        <v>30</v>
      </c>
      <c r="AX180" s="11" t="s">
        <v>75</v>
      </c>
      <c r="AY180" s="234" t="s">
        <v>171</v>
      </c>
    </row>
    <row r="181" spans="2:51" s="14" customFormat="1" ht="11.25">
      <c r="B181" s="275"/>
      <c r="C181" s="276"/>
      <c r="D181" s="221" t="s">
        <v>197</v>
      </c>
      <c r="E181" s="277" t="s">
        <v>1</v>
      </c>
      <c r="F181" s="278" t="s">
        <v>1805</v>
      </c>
      <c r="G181" s="276"/>
      <c r="H181" s="277" t="s">
        <v>1</v>
      </c>
      <c r="I181" s="279"/>
      <c r="J181" s="276"/>
      <c r="K181" s="276"/>
      <c r="L181" s="280"/>
      <c r="M181" s="281"/>
      <c r="N181" s="282"/>
      <c r="O181" s="282"/>
      <c r="P181" s="282"/>
      <c r="Q181" s="282"/>
      <c r="R181" s="282"/>
      <c r="S181" s="282"/>
      <c r="T181" s="283"/>
      <c r="AT181" s="284" t="s">
        <v>197</v>
      </c>
      <c r="AU181" s="284" t="s">
        <v>85</v>
      </c>
      <c r="AV181" s="14" t="s">
        <v>83</v>
      </c>
      <c r="AW181" s="14" t="s">
        <v>30</v>
      </c>
      <c r="AX181" s="14" t="s">
        <v>75</v>
      </c>
      <c r="AY181" s="284" t="s">
        <v>171</v>
      </c>
    </row>
    <row r="182" spans="2:51" s="11" customFormat="1" ht="11.25">
      <c r="B182" s="224"/>
      <c r="C182" s="225"/>
      <c r="D182" s="221" t="s">
        <v>197</v>
      </c>
      <c r="E182" s="226" t="s">
        <v>1</v>
      </c>
      <c r="F182" s="227" t="s">
        <v>1806</v>
      </c>
      <c r="G182" s="225"/>
      <c r="H182" s="228">
        <v>2.268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197</v>
      </c>
      <c r="AU182" s="234" t="s">
        <v>85</v>
      </c>
      <c r="AV182" s="11" t="s">
        <v>85</v>
      </c>
      <c r="AW182" s="11" t="s">
        <v>30</v>
      </c>
      <c r="AX182" s="11" t="s">
        <v>75</v>
      </c>
      <c r="AY182" s="234" t="s">
        <v>171</v>
      </c>
    </row>
    <row r="183" spans="2:51" s="11" customFormat="1" ht="11.25">
      <c r="B183" s="224"/>
      <c r="C183" s="225"/>
      <c r="D183" s="221" t="s">
        <v>197</v>
      </c>
      <c r="E183" s="226" t="s">
        <v>1</v>
      </c>
      <c r="F183" s="227" t="s">
        <v>1807</v>
      </c>
      <c r="G183" s="225"/>
      <c r="H183" s="228">
        <v>2.7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197</v>
      </c>
      <c r="AU183" s="234" t="s">
        <v>85</v>
      </c>
      <c r="AV183" s="11" t="s">
        <v>85</v>
      </c>
      <c r="AW183" s="11" t="s">
        <v>30</v>
      </c>
      <c r="AX183" s="11" t="s">
        <v>75</v>
      </c>
      <c r="AY183" s="234" t="s">
        <v>171</v>
      </c>
    </row>
    <row r="184" spans="2:51" s="11" customFormat="1" ht="11.25">
      <c r="B184" s="224"/>
      <c r="C184" s="225"/>
      <c r="D184" s="221" t="s">
        <v>197</v>
      </c>
      <c r="E184" s="226" t="s">
        <v>1</v>
      </c>
      <c r="F184" s="227" t="s">
        <v>1808</v>
      </c>
      <c r="G184" s="225"/>
      <c r="H184" s="228">
        <v>2.25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AT184" s="234" t="s">
        <v>197</v>
      </c>
      <c r="AU184" s="234" t="s">
        <v>85</v>
      </c>
      <c r="AV184" s="11" t="s">
        <v>85</v>
      </c>
      <c r="AW184" s="11" t="s">
        <v>30</v>
      </c>
      <c r="AX184" s="11" t="s">
        <v>75</v>
      </c>
      <c r="AY184" s="234" t="s">
        <v>171</v>
      </c>
    </row>
    <row r="185" spans="2:51" s="15" customFormat="1" ht="11.25">
      <c r="B185" s="285"/>
      <c r="C185" s="286"/>
      <c r="D185" s="221" t="s">
        <v>197</v>
      </c>
      <c r="E185" s="287" t="s">
        <v>1</v>
      </c>
      <c r="F185" s="288" t="s">
        <v>1490</v>
      </c>
      <c r="G185" s="286"/>
      <c r="H185" s="289">
        <v>8.738</v>
      </c>
      <c r="I185" s="290"/>
      <c r="J185" s="286"/>
      <c r="K185" s="286"/>
      <c r="L185" s="291"/>
      <c r="M185" s="292"/>
      <c r="N185" s="293"/>
      <c r="O185" s="293"/>
      <c r="P185" s="293"/>
      <c r="Q185" s="293"/>
      <c r="R185" s="293"/>
      <c r="S185" s="293"/>
      <c r="T185" s="294"/>
      <c r="AT185" s="295" t="s">
        <v>197</v>
      </c>
      <c r="AU185" s="295" t="s">
        <v>85</v>
      </c>
      <c r="AV185" s="15" t="s">
        <v>184</v>
      </c>
      <c r="AW185" s="15" t="s">
        <v>30</v>
      </c>
      <c r="AX185" s="15" t="s">
        <v>75</v>
      </c>
      <c r="AY185" s="295" t="s">
        <v>171</v>
      </c>
    </row>
    <row r="186" spans="2:51" s="11" customFormat="1" ht="11.25">
      <c r="B186" s="224"/>
      <c r="C186" s="225"/>
      <c r="D186" s="221" t="s">
        <v>197</v>
      </c>
      <c r="E186" s="226" t="s">
        <v>1</v>
      </c>
      <c r="F186" s="227" t="s">
        <v>1810</v>
      </c>
      <c r="G186" s="225"/>
      <c r="H186" s="228">
        <v>4.369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AT186" s="234" t="s">
        <v>197</v>
      </c>
      <c r="AU186" s="234" t="s">
        <v>85</v>
      </c>
      <c r="AV186" s="11" t="s">
        <v>85</v>
      </c>
      <c r="AW186" s="11" t="s">
        <v>30</v>
      </c>
      <c r="AX186" s="11" t="s">
        <v>83</v>
      </c>
      <c r="AY186" s="234" t="s">
        <v>171</v>
      </c>
    </row>
    <row r="187" spans="2:65" s="1" customFormat="1" ht="24" customHeight="1">
      <c r="B187" s="35"/>
      <c r="C187" s="209" t="s">
        <v>198</v>
      </c>
      <c r="D187" s="209" t="s">
        <v>172</v>
      </c>
      <c r="E187" s="210" t="s">
        <v>1500</v>
      </c>
      <c r="F187" s="211" t="s">
        <v>1501</v>
      </c>
      <c r="G187" s="212" t="s">
        <v>302</v>
      </c>
      <c r="H187" s="213">
        <v>4.369</v>
      </c>
      <c r="I187" s="214"/>
      <c r="J187" s="215">
        <f>ROUND(I187*H187,2)</f>
        <v>0</v>
      </c>
      <c r="K187" s="211" t="s">
        <v>256</v>
      </c>
      <c r="L187" s="37"/>
      <c r="M187" s="216" t="s">
        <v>1</v>
      </c>
      <c r="N187" s="217" t="s">
        <v>40</v>
      </c>
      <c r="O187" s="67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AR187" s="220" t="s">
        <v>189</v>
      </c>
      <c r="AT187" s="220" t="s">
        <v>172</v>
      </c>
      <c r="AU187" s="220" t="s">
        <v>85</v>
      </c>
      <c r="AY187" s="17" t="s">
        <v>171</v>
      </c>
      <c r="BE187" s="116">
        <f>IF(N187="základní",J187,0)</f>
        <v>0</v>
      </c>
      <c r="BF187" s="116">
        <f>IF(N187="snížená",J187,0)</f>
        <v>0</v>
      </c>
      <c r="BG187" s="116">
        <f>IF(N187="zákl. přenesená",J187,0)</f>
        <v>0</v>
      </c>
      <c r="BH187" s="116">
        <f>IF(N187="sníž. přenesená",J187,0)</f>
        <v>0</v>
      </c>
      <c r="BI187" s="116">
        <f>IF(N187="nulová",J187,0)</f>
        <v>0</v>
      </c>
      <c r="BJ187" s="17" t="s">
        <v>83</v>
      </c>
      <c r="BK187" s="116">
        <f>ROUND(I187*H187,2)</f>
        <v>0</v>
      </c>
      <c r="BL187" s="17" t="s">
        <v>189</v>
      </c>
      <c r="BM187" s="220" t="s">
        <v>230</v>
      </c>
    </row>
    <row r="188" spans="2:47" s="1" customFormat="1" ht="29.25">
      <c r="B188" s="35"/>
      <c r="C188" s="36"/>
      <c r="D188" s="221" t="s">
        <v>207</v>
      </c>
      <c r="E188" s="36"/>
      <c r="F188" s="235" t="s">
        <v>1502</v>
      </c>
      <c r="G188" s="36"/>
      <c r="H188" s="36"/>
      <c r="I188" s="130"/>
      <c r="J188" s="36"/>
      <c r="K188" s="36"/>
      <c r="L188" s="37"/>
      <c r="M188" s="223"/>
      <c r="N188" s="67"/>
      <c r="O188" s="67"/>
      <c r="P188" s="67"/>
      <c r="Q188" s="67"/>
      <c r="R188" s="67"/>
      <c r="S188" s="67"/>
      <c r="T188" s="68"/>
      <c r="AT188" s="17" t="s">
        <v>207</v>
      </c>
      <c r="AU188" s="17" t="s">
        <v>85</v>
      </c>
    </row>
    <row r="189" spans="2:51" s="14" customFormat="1" ht="11.25">
      <c r="B189" s="275"/>
      <c r="C189" s="276"/>
      <c r="D189" s="221" t="s">
        <v>197</v>
      </c>
      <c r="E189" s="277" t="s">
        <v>1</v>
      </c>
      <c r="F189" s="278" t="s">
        <v>1482</v>
      </c>
      <c r="G189" s="276"/>
      <c r="H189" s="277" t="s">
        <v>1</v>
      </c>
      <c r="I189" s="279"/>
      <c r="J189" s="276"/>
      <c r="K189" s="276"/>
      <c r="L189" s="280"/>
      <c r="M189" s="281"/>
      <c r="N189" s="282"/>
      <c r="O189" s="282"/>
      <c r="P189" s="282"/>
      <c r="Q189" s="282"/>
      <c r="R189" s="282"/>
      <c r="S189" s="282"/>
      <c r="T189" s="283"/>
      <c r="AT189" s="284" t="s">
        <v>197</v>
      </c>
      <c r="AU189" s="284" t="s">
        <v>85</v>
      </c>
      <c r="AV189" s="14" t="s">
        <v>83</v>
      </c>
      <c r="AW189" s="14" t="s">
        <v>30</v>
      </c>
      <c r="AX189" s="14" t="s">
        <v>75</v>
      </c>
      <c r="AY189" s="284" t="s">
        <v>171</v>
      </c>
    </row>
    <row r="190" spans="2:51" s="14" customFormat="1" ht="11.25">
      <c r="B190" s="275"/>
      <c r="C190" s="276"/>
      <c r="D190" s="221" t="s">
        <v>197</v>
      </c>
      <c r="E190" s="277" t="s">
        <v>1</v>
      </c>
      <c r="F190" s="278" t="s">
        <v>1484</v>
      </c>
      <c r="G190" s="276"/>
      <c r="H190" s="277" t="s">
        <v>1</v>
      </c>
      <c r="I190" s="279"/>
      <c r="J190" s="276"/>
      <c r="K190" s="276"/>
      <c r="L190" s="280"/>
      <c r="M190" s="281"/>
      <c r="N190" s="282"/>
      <c r="O190" s="282"/>
      <c r="P190" s="282"/>
      <c r="Q190" s="282"/>
      <c r="R190" s="282"/>
      <c r="S190" s="282"/>
      <c r="T190" s="283"/>
      <c r="AT190" s="284" t="s">
        <v>197</v>
      </c>
      <c r="AU190" s="284" t="s">
        <v>85</v>
      </c>
      <c r="AV190" s="14" t="s">
        <v>83</v>
      </c>
      <c r="AW190" s="14" t="s">
        <v>30</v>
      </c>
      <c r="AX190" s="14" t="s">
        <v>75</v>
      </c>
      <c r="AY190" s="284" t="s">
        <v>171</v>
      </c>
    </row>
    <row r="191" spans="2:51" s="11" customFormat="1" ht="11.25">
      <c r="B191" s="224"/>
      <c r="C191" s="225"/>
      <c r="D191" s="221" t="s">
        <v>197</v>
      </c>
      <c r="E191" s="226" t="s">
        <v>1</v>
      </c>
      <c r="F191" s="227" t="s">
        <v>1804</v>
      </c>
      <c r="G191" s="225"/>
      <c r="H191" s="228">
        <v>1.52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197</v>
      </c>
      <c r="AU191" s="234" t="s">
        <v>85</v>
      </c>
      <c r="AV191" s="11" t="s">
        <v>85</v>
      </c>
      <c r="AW191" s="11" t="s">
        <v>30</v>
      </c>
      <c r="AX191" s="11" t="s">
        <v>75</v>
      </c>
      <c r="AY191" s="234" t="s">
        <v>171</v>
      </c>
    </row>
    <row r="192" spans="2:51" s="14" customFormat="1" ht="11.25">
      <c r="B192" s="275"/>
      <c r="C192" s="276"/>
      <c r="D192" s="221" t="s">
        <v>197</v>
      </c>
      <c r="E192" s="277" t="s">
        <v>1</v>
      </c>
      <c r="F192" s="278" t="s">
        <v>1805</v>
      </c>
      <c r="G192" s="276"/>
      <c r="H192" s="277" t="s">
        <v>1</v>
      </c>
      <c r="I192" s="279"/>
      <c r="J192" s="276"/>
      <c r="K192" s="276"/>
      <c r="L192" s="280"/>
      <c r="M192" s="281"/>
      <c r="N192" s="282"/>
      <c r="O192" s="282"/>
      <c r="P192" s="282"/>
      <c r="Q192" s="282"/>
      <c r="R192" s="282"/>
      <c r="S192" s="282"/>
      <c r="T192" s="283"/>
      <c r="AT192" s="284" t="s">
        <v>197</v>
      </c>
      <c r="AU192" s="284" t="s">
        <v>85</v>
      </c>
      <c r="AV192" s="14" t="s">
        <v>83</v>
      </c>
      <c r="AW192" s="14" t="s">
        <v>30</v>
      </c>
      <c r="AX192" s="14" t="s">
        <v>75</v>
      </c>
      <c r="AY192" s="284" t="s">
        <v>171</v>
      </c>
    </row>
    <row r="193" spans="2:51" s="11" customFormat="1" ht="11.25">
      <c r="B193" s="224"/>
      <c r="C193" s="225"/>
      <c r="D193" s="221" t="s">
        <v>197</v>
      </c>
      <c r="E193" s="226" t="s">
        <v>1</v>
      </c>
      <c r="F193" s="227" t="s">
        <v>1806</v>
      </c>
      <c r="G193" s="225"/>
      <c r="H193" s="228">
        <v>2.268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AT193" s="234" t="s">
        <v>197</v>
      </c>
      <c r="AU193" s="234" t="s">
        <v>85</v>
      </c>
      <c r="AV193" s="11" t="s">
        <v>85</v>
      </c>
      <c r="AW193" s="11" t="s">
        <v>30</v>
      </c>
      <c r="AX193" s="11" t="s">
        <v>75</v>
      </c>
      <c r="AY193" s="234" t="s">
        <v>171</v>
      </c>
    </row>
    <row r="194" spans="2:51" s="11" customFormat="1" ht="11.25">
      <c r="B194" s="224"/>
      <c r="C194" s="225"/>
      <c r="D194" s="221" t="s">
        <v>197</v>
      </c>
      <c r="E194" s="226" t="s">
        <v>1</v>
      </c>
      <c r="F194" s="227" t="s">
        <v>1807</v>
      </c>
      <c r="G194" s="225"/>
      <c r="H194" s="228">
        <v>2.7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AT194" s="234" t="s">
        <v>197</v>
      </c>
      <c r="AU194" s="234" t="s">
        <v>85</v>
      </c>
      <c r="AV194" s="11" t="s">
        <v>85</v>
      </c>
      <c r="AW194" s="11" t="s">
        <v>30</v>
      </c>
      <c r="AX194" s="11" t="s">
        <v>75</v>
      </c>
      <c r="AY194" s="234" t="s">
        <v>171</v>
      </c>
    </row>
    <row r="195" spans="2:51" s="11" customFormat="1" ht="11.25">
      <c r="B195" s="224"/>
      <c r="C195" s="225"/>
      <c r="D195" s="221" t="s">
        <v>197</v>
      </c>
      <c r="E195" s="226" t="s">
        <v>1</v>
      </c>
      <c r="F195" s="227" t="s">
        <v>1808</v>
      </c>
      <c r="G195" s="225"/>
      <c r="H195" s="228">
        <v>2.25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197</v>
      </c>
      <c r="AU195" s="234" t="s">
        <v>85</v>
      </c>
      <c r="AV195" s="11" t="s">
        <v>85</v>
      </c>
      <c r="AW195" s="11" t="s">
        <v>30</v>
      </c>
      <c r="AX195" s="11" t="s">
        <v>75</v>
      </c>
      <c r="AY195" s="234" t="s">
        <v>171</v>
      </c>
    </row>
    <row r="196" spans="2:51" s="15" customFormat="1" ht="11.25">
      <c r="B196" s="285"/>
      <c r="C196" s="286"/>
      <c r="D196" s="221" t="s">
        <v>197</v>
      </c>
      <c r="E196" s="287" t="s">
        <v>1</v>
      </c>
      <c r="F196" s="288" t="s">
        <v>1490</v>
      </c>
      <c r="G196" s="286"/>
      <c r="H196" s="289">
        <v>8.738</v>
      </c>
      <c r="I196" s="290"/>
      <c r="J196" s="286"/>
      <c r="K196" s="286"/>
      <c r="L196" s="291"/>
      <c r="M196" s="292"/>
      <c r="N196" s="293"/>
      <c r="O196" s="293"/>
      <c r="P196" s="293"/>
      <c r="Q196" s="293"/>
      <c r="R196" s="293"/>
      <c r="S196" s="293"/>
      <c r="T196" s="294"/>
      <c r="AT196" s="295" t="s">
        <v>197</v>
      </c>
      <c r="AU196" s="295" t="s">
        <v>85</v>
      </c>
      <c r="AV196" s="15" t="s">
        <v>184</v>
      </c>
      <c r="AW196" s="15" t="s">
        <v>30</v>
      </c>
      <c r="AX196" s="15" t="s">
        <v>75</v>
      </c>
      <c r="AY196" s="295" t="s">
        <v>171</v>
      </c>
    </row>
    <row r="197" spans="2:51" s="11" customFormat="1" ht="11.25">
      <c r="B197" s="224"/>
      <c r="C197" s="225"/>
      <c r="D197" s="221" t="s">
        <v>197</v>
      </c>
      <c r="E197" s="226" t="s">
        <v>1</v>
      </c>
      <c r="F197" s="227" t="s">
        <v>1810</v>
      </c>
      <c r="G197" s="225"/>
      <c r="H197" s="228">
        <v>4.369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AT197" s="234" t="s">
        <v>197</v>
      </c>
      <c r="AU197" s="234" t="s">
        <v>85</v>
      </c>
      <c r="AV197" s="11" t="s">
        <v>85</v>
      </c>
      <c r="AW197" s="11" t="s">
        <v>30</v>
      </c>
      <c r="AX197" s="11" t="s">
        <v>83</v>
      </c>
      <c r="AY197" s="234" t="s">
        <v>171</v>
      </c>
    </row>
    <row r="198" spans="2:65" s="1" customFormat="1" ht="24" customHeight="1">
      <c r="B198" s="35"/>
      <c r="C198" s="209" t="s">
        <v>203</v>
      </c>
      <c r="D198" s="209" t="s">
        <v>172</v>
      </c>
      <c r="E198" s="210" t="s">
        <v>1503</v>
      </c>
      <c r="F198" s="211" t="s">
        <v>1504</v>
      </c>
      <c r="G198" s="212" t="s">
        <v>302</v>
      </c>
      <c r="H198" s="213">
        <v>7.123</v>
      </c>
      <c r="I198" s="214"/>
      <c r="J198" s="215">
        <f>ROUND(I198*H198,2)</f>
        <v>0</v>
      </c>
      <c r="K198" s="211" t="s">
        <v>256</v>
      </c>
      <c r="L198" s="37"/>
      <c r="M198" s="216" t="s">
        <v>1</v>
      </c>
      <c r="N198" s="217" t="s">
        <v>40</v>
      </c>
      <c r="O198" s="67"/>
      <c r="P198" s="218">
        <f>O198*H198</f>
        <v>0</v>
      </c>
      <c r="Q198" s="218">
        <v>0</v>
      </c>
      <c r="R198" s="218">
        <f>Q198*H198</f>
        <v>0</v>
      </c>
      <c r="S198" s="218">
        <v>0</v>
      </c>
      <c r="T198" s="219">
        <f>S198*H198</f>
        <v>0</v>
      </c>
      <c r="AR198" s="220" t="s">
        <v>189</v>
      </c>
      <c r="AT198" s="220" t="s">
        <v>172</v>
      </c>
      <c r="AU198" s="220" t="s">
        <v>85</v>
      </c>
      <c r="AY198" s="17" t="s">
        <v>171</v>
      </c>
      <c r="BE198" s="116">
        <f>IF(N198="základní",J198,0)</f>
        <v>0</v>
      </c>
      <c r="BF198" s="116">
        <f>IF(N198="snížená",J198,0)</f>
        <v>0</v>
      </c>
      <c r="BG198" s="116">
        <f>IF(N198="zákl. přenesená",J198,0)</f>
        <v>0</v>
      </c>
      <c r="BH198" s="116">
        <f>IF(N198="sníž. přenesená",J198,0)</f>
        <v>0</v>
      </c>
      <c r="BI198" s="116">
        <f>IF(N198="nulová",J198,0)</f>
        <v>0</v>
      </c>
      <c r="BJ198" s="17" t="s">
        <v>83</v>
      </c>
      <c r="BK198" s="116">
        <f>ROUND(I198*H198,2)</f>
        <v>0</v>
      </c>
      <c r="BL198" s="17" t="s">
        <v>189</v>
      </c>
      <c r="BM198" s="220" t="s">
        <v>326</v>
      </c>
    </row>
    <row r="199" spans="2:47" s="1" customFormat="1" ht="29.25">
      <c r="B199" s="35"/>
      <c r="C199" s="36"/>
      <c r="D199" s="221" t="s">
        <v>207</v>
      </c>
      <c r="E199" s="36"/>
      <c r="F199" s="235" t="s">
        <v>1505</v>
      </c>
      <c r="G199" s="36"/>
      <c r="H199" s="36"/>
      <c r="I199" s="130"/>
      <c r="J199" s="36"/>
      <c r="K199" s="36"/>
      <c r="L199" s="37"/>
      <c r="M199" s="223"/>
      <c r="N199" s="67"/>
      <c r="O199" s="67"/>
      <c r="P199" s="67"/>
      <c r="Q199" s="67"/>
      <c r="R199" s="67"/>
      <c r="S199" s="67"/>
      <c r="T199" s="68"/>
      <c r="AT199" s="17" t="s">
        <v>207</v>
      </c>
      <c r="AU199" s="17" t="s">
        <v>85</v>
      </c>
    </row>
    <row r="200" spans="2:51" s="14" customFormat="1" ht="11.25">
      <c r="B200" s="275"/>
      <c r="C200" s="276"/>
      <c r="D200" s="221" t="s">
        <v>197</v>
      </c>
      <c r="E200" s="277" t="s">
        <v>1</v>
      </c>
      <c r="F200" s="278" t="s">
        <v>1482</v>
      </c>
      <c r="G200" s="276"/>
      <c r="H200" s="277" t="s">
        <v>1</v>
      </c>
      <c r="I200" s="279"/>
      <c r="J200" s="276"/>
      <c r="K200" s="276"/>
      <c r="L200" s="280"/>
      <c r="M200" s="281"/>
      <c r="N200" s="282"/>
      <c r="O200" s="282"/>
      <c r="P200" s="282"/>
      <c r="Q200" s="282"/>
      <c r="R200" s="282"/>
      <c r="S200" s="282"/>
      <c r="T200" s="283"/>
      <c r="AT200" s="284" t="s">
        <v>197</v>
      </c>
      <c r="AU200" s="284" t="s">
        <v>85</v>
      </c>
      <c r="AV200" s="14" t="s">
        <v>83</v>
      </c>
      <c r="AW200" s="14" t="s">
        <v>30</v>
      </c>
      <c r="AX200" s="14" t="s">
        <v>75</v>
      </c>
      <c r="AY200" s="284" t="s">
        <v>171</v>
      </c>
    </row>
    <row r="201" spans="2:51" s="14" customFormat="1" ht="11.25">
      <c r="B201" s="275"/>
      <c r="C201" s="276"/>
      <c r="D201" s="221" t="s">
        <v>197</v>
      </c>
      <c r="E201" s="277" t="s">
        <v>1</v>
      </c>
      <c r="F201" s="278" t="s">
        <v>1476</v>
      </c>
      <c r="G201" s="276"/>
      <c r="H201" s="277" t="s">
        <v>1</v>
      </c>
      <c r="I201" s="279"/>
      <c r="J201" s="276"/>
      <c r="K201" s="276"/>
      <c r="L201" s="280"/>
      <c r="M201" s="281"/>
      <c r="N201" s="282"/>
      <c r="O201" s="282"/>
      <c r="P201" s="282"/>
      <c r="Q201" s="282"/>
      <c r="R201" s="282"/>
      <c r="S201" s="282"/>
      <c r="T201" s="283"/>
      <c r="AT201" s="284" t="s">
        <v>197</v>
      </c>
      <c r="AU201" s="284" t="s">
        <v>85</v>
      </c>
      <c r="AV201" s="14" t="s">
        <v>83</v>
      </c>
      <c r="AW201" s="14" t="s">
        <v>30</v>
      </c>
      <c r="AX201" s="14" t="s">
        <v>75</v>
      </c>
      <c r="AY201" s="284" t="s">
        <v>171</v>
      </c>
    </row>
    <row r="202" spans="2:51" s="14" customFormat="1" ht="11.25">
      <c r="B202" s="275"/>
      <c r="C202" s="276"/>
      <c r="D202" s="221" t="s">
        <v>197</v>
      </c>
      <c r="E202" s="277" t="s">
        <v>1</v>
      </c>
      <c r="F202" s="278" t="s">
        <v>1811</v>
      </c>
      <c r="G202" s="276"/>
      <c r="H202" s="277" t="s">
        <v>1</v>
      </c>
      <c r="I202" s="279"/>
      <c r="J202" s="276"/>
      <c r="K202" s="276"/>
      <c r="L202" s="280"/>
      <c r="M202" s="281"/>
      <c r="N202" s="282"/>
      <c r="O202" s="282"/>
      <c r="P202" s="282"/>
      <c r="Q202" s="282"/>
      <c r="R202" s="282"/>
      <c r="S202" s="282"/>
      <c r="T202" s="283"/>
      <c r="AT202" s="284" t="s">
        <v>197</v>
      </c>
      <c r="AU202" s="284" t="s">
        <v>85</v>
      </c>
      <c r="AV202" s="14" t="s">
        <v>83</v>
      </c>
      <c r="AW202" s="14" t="s">
        <v>30</v>
      </c>
      <c r="AX202" s="14" t="s">
        <v>75</v>
      </c>
      <c r="AY202" s="284" t="s">
        <v>171</v>
      </c>
    </row>
    <row r="203" spans="2:51" s="11" customFormat="1" ht="11.25">
      <c r="B203" s="224"/>
      <c r="C203" s="225"/>
      <c r="D203" s="221" t="s">
        <v>197</v>
      </c>
      <c r="E203" s="226" t="s">
        <v>1</v>
      </c>
      <c r="F203" s="227" t="s">
        <v>1812</v>
      </c>
      <c r="G203" s="225"/>
      <c r="H203" s="228">
        <v>0.768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AT203" s="234" t="s">
        <v>197</v>
      </c>
      <c r="AU203" s="234" t="s">
        <v>85</v>
      </c>
      <c r="AV203" s="11" t="s">
        <v>85</v>
      </c>
      <c r="AW203" s="11" t="s">
        <v>30</v>
      </c>
      <c r="AX203" s="11" t="s">
        <v>75</v>
      </c>
      <c r="AY203" s="234" t="s">
        <v>171</v>
      </c>
    </row>
    <row r="204" spans="2:51" s="11" customFormat="1" ht="11.25">
      <c r="B204" s="224"/>
      <c r="C204" s="225"/>
      <c r="D204" s="221" t="s">
        <v>197</v>
      </c>
      <c r="E204" s="226" t="s">
        <v>1</v>
      </c>
      <c r="F204" s="227" t="s">
        <v>1813</v>
      </c>
      <c r="G204" s="225"/>
      <c r="H204" s="228">
        <v>1.382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197</v>
      </c>
      <c r="AU204" s="234" t="s">
        <v>85</v>
      </c>
      <c r="AV204" s="11" t="s">
        <v>85</v>
      </c>
      <c r="AW204" s="11" t="s">
        <v>30</v>
      </c>
      <c r="AX204" s="11" t="s">
        <v>75</v>
      </c>
      <c r="AY204" s="234" t="s">
        <v>171</v>
      </c>
    </row>
    <row r="205" spans="2:51" s="14" customFormat="1" ht="11.25">
      <c r="B205" s="275"/>
      <c r="C205" s="276"/>
      <c r="D205" s="221" t="s">
        <v>197</v>
      </c>
      <c r="E205" s="277" t="s">
        <v>1</v>
      </c>
      <c r="F205" s="278" t="s">
        <v>1814</v>
      </c>
      <c r="G205" s="276"/>
      <c r="H205" s="277" t="s">
        <v>1</v>
      </c>
      <c r="I205" s="279"/>
      <c r="J205" s="276"/>
      <c r="K205" s="276"/>
      <c r="L205" s="280"/>
      <c r="M205" s="281"/>
      <c r="N205" s="282"/>
      <c r="O205" s="282"/>
      <c r="P205" s="282"/>
      <c r="Q205" s="282"/>
      <c r="R205" s="282"/>
      <c r="S205" s="282"/>
      <c r="T205" s="283"/>
      <c r="AT205" s="284" t="s">
        <v>197</v>
      </c>
      <c r="AU205" s="284" t="s">
        <v>85</v>
      </c>
      <c r="AV205" s="14" t="s">
        <v>83</v>
      </c>
      <c r="AW205" s="14" t="s">
        <v>30</v>
      </c>
      <c r="AX205" s="14" t="s">
        <v>75</v>
      </c>
      <c r="AY205" s="284" t="s">
        <v>171</v>
      </c>
    </row>
    <row r="206" spans="2:51" s="11" customFormat="1" ht="11.25">
      <c r="B206" s="224"/>
      <c r="C206" s="225"/>
      <c r="D206" s="221" t="s">
        <v>197</v>
      </c>
      <c r="E206" s="226" t="s">
        <v>1</v>
      </c>
      <c r="F206" s="227" t="s">
        <v>1815</v>
      </c>
      <c r="G206" s="225"/>
      <c r="H206" s="228">
        <v>12.096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197</v>
      </c>
      <c r="AU206" s="234" t="s">
        <v>85</v>
      </c>
      <c r="AV206" s="11" t="s">
        <v>85</v>
      </c>
      <c r="AW206" s="11" t="s">
        <v>30</v>
      </c>
      <c r="AX206" s="11" t="s">
        <v>75</v>
      </c>
      <c r="AY206" s="234" t="s">
        <v>171</v>
      </c>
    </row>
    <row r="207" spans="2:51" s="15" customFormat="1" ht="11.25">
      <c r="B207" s="285"/>
      <c r="C207" s="286"/>
      <c r="D207" s="221" t="s">
        <v>197</v>
      </c>
      <c r="E207" s="287" t="s">
        <v>1</v>
      </c>
      <c r="F207" s="288" t="s">
        <v>1490</v>
      </c>
      <c r="G207" s="286"/>
      <c r="H207" s="289">
        <v>14.246</v>
      </c>
      <c r="I207" s="290"/>
      <c r="J207" s="286"/>
      <c r="K207" s="286"/>
      <c r="L207" s="291"/>
      <c r="M207" s="292"/>
      <c r="N207" s="293"/>
      <c r="O207" s="293"/>
      <c r="P207" s="293"/>
      <c r="Q207" s="293"/>
      <c r="R207" s="293"/>
      <c r="S207" s="293"/>
      <c r="T207" s="294"/>
      <c r="AT207" s="295" t="s">
        <v>197</v>
      </c>
      <c r="AU207" s="295" t="s">
        <v>85</v>
      </c>
      <c r="AV207" s="15" t="s">
        <v>184</v>
      </c>
      <c r="AW207" s="15" t="s">
        <v>30</v>
      </c>
      <c r="AX207" s="15" t="s">
        <v>75</v>
      </c>
      <c r="AY207" s="295" t="s">
        <v>171</v>
      </c>
    </row>
    <row r="208" spans="2:51" s="11" customFormat="1" ht="11.25">
      <c r="B208" s="224"/>
      <c r="C208" s="225"/>
      <c r="D208" s="221" t="s">
        <v>197</v>
      </c>
      <c r="E208" s="226" t="s">
        <v>1</v>
      </c>
      <c r="F208" s="227" t="s">
        <v>1816</v>
      </c>
      <c r="G208" s="225"/>
      <c r="H208" s="228">
        <v>7.123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AT208" s="234" t="s">
        <v>197</v>
      </c>
      <c r="AU208" s="234" t="s">
        <v>85</v>
      </c>
      <c r="AV208" s="11" t="s">
        <v>85</v>
      </c>
      <c r="AW208" s="11" t="s">
        <v>30</v>
      </c>
      <c r="AX208" s="11" t="s">
        <v>83</v>
      </c>
      <c r="AY208" s="234" t="s">
        <v>171</v>
      </c>
    </row>
    <row r="209" spans="2:65" s="1" customFormat="1" ht="24" customHeight="1">
      <c r="B209" s="35"/>
      <c r="C209" s="209" t="s">
        <v>209</v>
      </c>
      <c r="D209" s="209" t="s">
        <v>172</v>
      </c>
      <c r="E209" s="210" t="s">
        <v>1002</v>
      </c>
      <c r="F209" s="211" t="s">
        <v>1003</v>
      </c>
      <c r="G209" s="212" t="s">
        <v>302</v>
      </c>
      <c r="H209" s="213">
        <v>7.123</v>
      </c>
      <c r="I209" s="214"/>
      <c r="J209" s="215">
        <f>ROUND(I209*H209,2)</f>
        <v>0</v>
      </c>
      <c r="K209" s="211" t="s">
        <v>256</v>
      </c>
      <c r="L209" s="37"/>
      <c r="M209" s="216" t="s">
        <v>1</v>
      </c>
      <c r="N209" s="217" t="s">
        <v>40</v>
      </c>
      <c r="O209" s="67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AR209" s="220" t="s">
        <v>189</v>
      </c>
      <c r="AT209" s="220" t="s">
        <v>172</v>
      </c>
      <c r="AU209" s="220" t="s">
        <v>85</v>
      </c>
      <c r="AY209" s="17" t="s">
        <v>171</v>
      </c>
      <c r="BE209" s="116">
        <f>IF(N209="základní",J209,0)</f>
        <v>0</v>
      </c>
      <c r="BF209" s="116">
        <f>IF(N209="snížená",J209,0)</f>
        <v>0</v>
      </c>
      <c r="BG209" s="116">
        <f>IF(N209="zákl. přenesená",J209,0)</f>
        <v>0</v>
      </c>
      <c r="BH209" s="116">
        <f>IF(N209="sníž. přenesená",J209,0)</f>
        <v>0</v>
      </c>
      <c r="BI209" s="116">
        <f>IF(N209="nulová",J209,0)</f>
        <v>0</v>
      </c>
      <c r="BJ209" s="17" t="s">
        <v>83</v>
      </c>
      <c r="BK209" s="116">
        <f>ROUND(I209*H209,2)</f>
        <v>0</v>
      </c>
      <c r="BL209" s="17" t="s">
        <v>189</v>
      </c>
      <c r="BM209" s="220" t="s">
        <v>338</v>
      </c>
    </row>
    <row r="210" spans="2:47" s="1" customFormat="1" ht="29.25">
      <c r="B210" s="35"/>
      <c r="C210" s="36"/>
      <c r="D210" s="221" t="s">
        <v>207</v>
      </c>
      <c r="E210" s="36"/>
      <c r="F210" s="235" t="s">
        <v>1005</v>
      </c>
      <c r="G210" s="36"/>
      <c r="H210" s="36"/>
      <c r="I210" s="130"/>
      <c r="J210" s="36"/>
      <c r="K210" s="36"/>
      <c r="L210" s="37"/>
      <c r="M210" s="223"/>
      <c r="N210" s="67"/>
      <c r="O210" s="67"/>
      <c r="P210" s="67"/>
      <c r="Q210" s="67"/>
      <c r="R210" s="67"/>
      <c r="S210" s="67"/>
      <c r="T210" s="68"/>
      <c r="AT210" s="17" t="s">
        <v>207</v>
      </c>
      <c r="AU210" s="17" t="s">
        <v>85</v>
      </c>
    </row>
    <row r="211" spans="2:51" s="14" customFormat="1" ht="11.25">
      <c r="B211" s="275"/>
      <c r="C211" s="276"/>
      <c r="D211" s="221" t="s">
        <v>197</v>
      </c>
      <c r="E211" s="277" t="s">
        <v>1</v>
      </c>
      <c r="F211" s="278" t="s">
        <v>1482</v>
      </c>
      <c r="G211" s="276"/>
      <c r="H211" s="277" t="s">
        <v>1</v>
      </c>
      <c r="I211" s="279"/>
      <c r="J211" s="276"/>
      <c r="K211" s="276"/>
      <c r="L211" s="280"/>
      <c r="M211" s="281"/>
      <c r="N211" s="282"/>
      <c r="O211" s="282"/>
      <c r="P211" s="282"/>
      <c r="Q211" s="282"/>
      <c r="R211" s="282"/>
      <c r="S211" s="282"/>
      <c r="T211" s="283"/>
      <c r="AT211" s="284" t="s">
        <v>197</v>
      </c>
      <c r="AU211" s="284" t="s">
        <v>85</v>
      </c>
      <c r="AV211" s="14" t="s">
        <v>83</v>
      </c>
      <c r="AW211" s="14" t="s">
        <v>30</v>
      </c>
      <c r="AX211" s="14" t="s">
        <v>75</v>
      </c>
      <c r="AY211" s="284" t="s">
        <v>171</v>
      </c>
    </row>
    <row r="212" spans="2:51" s="14" customFormat="1" ht="11.25">
      <c r="B212" s="275"/>
      <c r="C212" s="276"/>
      <c r="D212" s="221" t="s">
        <v>197</v>
      </c>
      <c r="E212" s="277" t="s">
        <v>1</v>
      </c>
      <c r="F212" s="278" t="s">
        <v>1476</v>
      </c>
      <c r="G212" s="276"/>
      <c r="H212" s="277" t="s">
        <v>1</v>
      </c>
      <c r="I212" s="279"/>
      <c r="J212" s="276"/>
      <c r="K212" s="276"/>
      <c r="L212" s="280"/>
      <c r="M212" s="281"/>
      <c r="N212" s="282"/>
      <c r="O212" s="282"/>
      <c r="P212" s="282"/>
      <c r="Q212" s="282"/>
      <c r="R212" s="282"/>
      <c r="S212" s="282"/>
      <c r="T212" s="283"/>
      <c r="AT212" s="284" t="s">
        <v>197</v>
      </c>
      <c r="AU212" s="284" t="s">
        <v>85</v>
      </c>
      <c r="AV212" s="14" t="s">
        <v>83</v>
      </c>
      <c r="AW212" s="14" t="s">
        <v>30</v>
      </c>
      <c r="AX212" s="14" t="s">
        <v>75</v>
      </c>
      <c r="AY212" s="284" t="s">
        <v>171</v>
      </c>
    </row>
    <row r="213" spans="2:51" s="14" customFormat="1" ht="11.25">
      <c r="B213" s="275"/>
      <c r="C213" s="276"/>
      <c r="D213" s="221" t="s">
        <v>197</v>
      </c>
      <c r="E213" s="277" t="s">
        <v>1</v>
      </c>
      <c r="F213" s="278" t="s">
        <v>1811</v>
      </c>
      <c r="G213" s="276"/>
      <c r="H213" s="277" t="s">
        <v>1</v>
      </c>
      <c r="I213" s="279"/>
      <c r="J213" s="276"/>
      <c r="K213" s="276"/>
      <c r="L213" s="280"/>
      <c r="M213" s="281"/>
      <c r="N213" s="282"/>
      <c r="O213" s="282"/>
      <c r="P213" s="282"/>
      <c r="Q213" s="282"/>
      <c r="R213" s="282"/>
      <c r="S213" s="282"/>
      <c r="T213" s="283"/>
      <c r="AT213" s="284" t="s">
        <v>197</v>
      </c>
      <c r="AU213" s="284" t="s">
        <v>85</v>
      </c>
      <c r="AV213" s="14" t="s">
        <v>83</v>
      </c>
      <c r="AW213" s="14" t="s">
        <v>30</v>
      </c>
      <c r="AX213" s="14" t="s">
        <v>75</v>
      </c>
      <c r="AY213" s="284" t="s">
        <v>171</v>
      </c>
    </row>
    <row r="214" spans="2:51" s="11" customFormat="1" ht="11.25">
      <c r="B214" s="224"/>
      <c r="C214" s="225"/>
      <c r="D214" s="221" t="s">
        <v>197</v>
      </c>
      <c r="E214" s="226" t="s">
        <v>1</v>
      </c>
      <c r="F214" s="227" t="s">
        <v>1812</v>
      </c>
      <c r="G214" s="225"/>
      <c r="H214" s="228">
        <v>0.768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197</v>
      </c>
      <c r="AU214" s="234" t="s">
        <v>85</v>
      </c>
      <c r="AV214" s="11" t="s">
        <v>85</v>
      </c>
      <c r="AW214" s="11" t="s">
        <v>30</v>
      </c>
      <c r="AX214" s="11" t="s">
        <v>75</v>
      </c>
      <c r="AY214" s="234" t="s">
        <v>171</v>
      </c>
    </row>
    <row r="215" spans="2:51" s="11" customFormat="1" ht="11.25">
      <c r="B215" s="224"/>
      <c r="C215" s="225"/>
      <c r="D215" s="221" t="s">
        <v>197</v>
      </c>
      <c r="E215" s="226" t="s">
        <v>1</v>
      </c>
      <c r="F215" s="227" t="s">
        <v>1813</v>
      </c>
      <c r="G215" s="225"/>
      <c r="H215" s="228">
        <v>1.382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AT215" s="234" t="s">
        <v>197</v>
      </c>
      <c r="AU215" s="234" t="s">
        <v>85</v>
      </c>
      <c r="AV215" s="11" t="s">
        <v>85</v>
      </c>
      <c r="AW215" s="11" t="s">
        <v>30</v>
      </c>
      <c r="AX215" s="11" t="s">
        <v>75</v>
      </c>
      <c r="AY215" s="234" t="s">
        <v>171</v>
      </c>
    </row>
    <row r="216" spans="2:51" s="14" customFormat="1" ht="11.25">
      <c r="B216" s="275"/>
      <c r="C216" s="276"/>
      <c r="D216" s="221" t="s">
        <v>197</v>
      </c>
      <c r="E216" s="277" t="s">
        <v>1</v>
      </c>
      <c r="F216" s="278" t="s">
        <v>1814</v>
      </c>
      <c r="G216" s="276"/>
      <c r="H216" s="277" t="s">
        <v>1</v>
      </c>
      <c r="I216" s="279"/>
      <c r="J216" s="276"/>
      <c r="K216" s="276"/>
      <c r="L216" s="280"/>
      <c r="M216" s="281"/>
      <c r="N216" s="282"/>
      <c r="O216" s="282"/>
      <c r="P216" s="282"/>
      <c r="Q216" s="282"/>
      <c r="R216" s="282"/>
      <c r="S216" s="282"/>
      <c r="T216" s="283"/>
      <c r="AT216" s="284" t="s">
        <v>197</v>
      </c>
      <c r="AU216" s="284" t="s">
        <v>85</v>
      </c>
      <c r="AV216" s="14" t="s">
        <v>83</v>
      </c>
      <c r="AW216" s="14" t="s">
        <v>30</v>
      </c>
      <c r="AX216" s="14" t="s">
        <v>75</v>
      </c>
      <c r="AY216" s="284" t="s">
        <v>171</v>
      </c>
    </row>
    <row r="217" spans="2:51" s="11" customFormat="1" ht="11.25">
      <c r="B217" s="224"/>
      <c r="C217" s="225"/>
      <c r="D217" s="221" t="s">
        <v>197</v>
      </c>
      <c r="E217" s="226" t="s">
        <v>1</v>
      </c>
      <c r="F217" s="227" t="s">
        <v>1815</v>
      </c>
      <c r="G217" s="225"/>
      <c r="H217" s="228">
        <v>12.096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AT217" s="234" t="s">
        <v>197</v>
      </c>
      <c r="AU217" s="234" t="s">
        <v>85</v>
      </c>
      <c r="AV217" s="11" t="s">
        <v>85</v>
      </c>
      <c r="AW217" s="11" t="s">
        <v>30</v>
      </c>
      <c r="AX217" s="11" t="s">
        <v>75</v>
      </c>
      <c r="AY217" s="234" t="s">
        <v>171</v>
      </c>
    </row>
    <row r="218" spans="2:51" s="15" customFormat="1" ht="11.25">
      <c r="B218" s="285"/>
      <c r="C218" s="286"/>
      <c r="D218" s="221" t="s">
        <v>197</v>
      </c>
      <c r="E218" s="287" t="s">
        <v>1</v>
      </c>
      <c r="F218" s="288" t="s">
        <v>1490</v>
      </c>
      <c r="G218" s="286"/>
      <c r="H218" s="289">
        <v>14.246</v>
      </c>
      <c r="I218" s="290"/>
      <c r="J218" s="286"/>
      <c r="K218" s="286"/>
      <c r="L218" s="291"/>
      <c r="M218" s="292"/>
      <c r="N218" s="293"/>
      <c r="O218" s="293"/>
      <c r="P218" s="293"/>
      <c r="Q218" s="293"/>
      <c r="R218" s="293"/>
      <c r="S218" s="293"/>
      <c r="T218" s="294"/>
      <c r="AT218" s="295" t="s">
        <v>197</v>
      </c>
      <c r="AU218" s="295" t="s">
        <v>85</v>
      </c>
      <c r="AV218" s="15" t="s">
        <v>184</v>
      </c>
      <c r="AW218" s="15" t="s">
        <v>30</v>
      </c>
      <c r="AX218" s="15" t="s">
        <v>75</v>
      </c>
      <c r="AY218" s="295" t="s">
        <v>171</v>
      </c>
    </row>
    <row r="219" spans="2:51" s="11" customFormat="1" ht="11.25">
      <c r="B219" s="224"/>
      <c r="C219" s="225"/>
      <c r="D219" s="221" t="s">
        <v>197</v>
      </c>
      <c r="E219" s="226" t="s">
        <v>1</v>
      </c>
      <c r="F219" s="227" t="s">
        <v>1816</v>
      </c>
      <c r="G219" s="225"/>
      <c r="H219" s="228">
        <v>7.123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197</v>
      </c>
      <c r="AU219" s="234" t="s">
        <v>85</v>
      </c>
      <c r="AV219" s="11" t="s">
        <v>85</v>
      </c>
      <c r="AW219" s="11" t="s">
        <v>30</v>
      </c>
      <c r="AX219" s="11" t="s">
        <v>83</v>
      </c>
      <c r="AY219" s="234" t="s">
        <v>171</v>
      </c>
    </row>
    <row r="220" spans="2:65" s="1" customFormat="1" ht="24" customHeight="1">
      <c r="B220" s="35"/>
      <c r="C220" s="209" t="s">
        <v>214</v>
      </c>
      <c r="D220" s="209" t="s">
        <v>172</v>
      </c>
      <c r="E220" s="210" t="s">
        <v>1512</v>
      </c>
      <c r="F220" s="211" t="s">
        <v>1513</v>
      </c>
      <c r="G220" s="212" t="s">
        <v>302</v>
      </c>
      <c r="H220" s="213">
        <v>7.123</v>
      </c>
      <c r="I220" s="214"/>
      <c r="J220" s="215">
        <f>ROUND(I220*H220,2)</f>
        <v>0</v>
      </c>
      <c r="K220" s="211" t="s">
        <v>256</v>
      </c>
      <c r="L220" s="37"/>
      <c r="M220" s="216" t="s">
        <v>1</v>
      </c>
      <c r="N220" s="217" t="s">
        <v>40</v>
      </c>
      <c r="O220" s="67"/>
      <c r="P220" s="218">
        <f>O220*H220</f>
        <v>0</v>
      </c>
      <c r="Q220" s="218">
        <v>0</v>
      </c>
      <c r="R220" s="218">
        <f>Q220*H220</f>
        <v>0</v>
      </c>
      <c r="S220" s="218">
        <v>0</v>
      </c>
      <c r="T220" s="219">
        <f>S220*H220</f>
        <v>0</v>
      </c>
      <c r="AR220" s="220" t="s">
        <v>189</v>
      </c>
      <c r="AT220" s="220" t="s">
        <v>172</v>
      </c>
      <c r="AU220" s="220" t="s">
        <v>85</v>
      </c>
      <c r="AY220" s="17" t="s">
        <v>171</v>
      </c>
      <c r="BE220" s="116">
        <f>IF(N220="základní",J220,0)</f>
        <v>0</v>
      </c>
      <c r="BF220" s="116">
        <f>IF(N220="snížená",J220,0)</f>
        <v>0</v>
      </c>
      <c r="BG220" s="116">
        <f>IF(N220="zákl. přenesená",J220,0)</f>
        <v>0</v>
      </c>
      <c r="BH220" s="116">
        <f>IF(N220="sníž. přenesená",J220,0)</f>
        <v>0</v>
      </c>
      <c r="BI220" s="116">
        <f>IF(N220="nulová",J220,0)</f>
        <v>0</v>
      </c>
      <c r="BJ220" s="17" t="s">
        <v>83</v>
      </c>
      <c r="BK220" s="116">
        <f>ROUND(I220*H220,2)</f>
        <v>0</v>
      </c>
      <c r="BL220" s="17" t="s">
        <v>189</v>
      </c>
      <c r="BM220" s="220" t="s">
        <v>352</v>
      </c>
    </row>
    <row r="221" spans="2:47" s="1" customFormat="1" ht="29.25">
      <c r="B221" s="35"/>
      <c r="C221" s="36"/>
      <c r="D221" s="221" t="s">
        <v>207</v>
      </c>
      <c r="E221" s="36"/>
      <c r="F221" s="235" t="s">
        <v>1514</v>
      </c>
      <c r="G221" s="36"/>
      <c r="H221" s="36"/>
      <c r="I221" s="130"/>
      <c r="J221" s="36"/>
      <c r="K221" s="36"/>
      <c r="L221" s="37"/>
      <c r="M221" s="223"/>
      <c r="N221" s="67"/>
      <c r="O221" s="67"/>
      <c r="P221" s="67"/>
      <c r="Q221" s="67"/>
      <c r="R221" s="67"/>
      <c r="S221" s="67"/>
      <c r="T221" s="68"/>
      <c r="AT221" s="17" t="s">
        <v>207</v>
      </c>
      <c r="AU221" s="17" t="s">
        <v>85</v>
      </c>
    </row>
    <row r="222" spans="2:51" s="14" customFormat="1" ht="11.25">
      <c r="B222" s="275"/>
      <c r="C222" s="276"/>
      <c r="D222" s="221" t="s">
        <v>197</v>
      </c>
      <c r="E222" s="277" t="s">
        <v>1</v>
      </c>
      <c r="F222" s="278" t="s">
        <v>1482</v>
      </c>
      <c r="G222" s="276"/>
      <c r="H222" s="277" t="s">
        <v>1</v>
      </c>
      <c r="I222" s="279"/>
      <c r="J222" s="276"/>
      <c r="K222" s="276"/>
      <c r="L222" s="280"/>
      <c r="M222" s="281"/>
      <c r="N222" s="282"/>
      <c r="O222" s="282"/>
      <c r="P222" s="282"/>
      <c r="Q222" s="282"/>
      <c r="R222" s="282"/>
      <c r="S222" s="282"/>
      <c r="T222" s="283"/>
      <c r="AT222" s="284" t="s">
        <v>197</v>
      </c>
      <c r="AU222" s="284" t="s">
        <v>85</v>
      </c>
      <c r="AV222" s="14" t="s">
        <v>83</v>
      </c>
      <c r="AW222" s="14" t="s">
        <v>30</v>
      </c>
      <c r="AX222" s="14" t="s">
        <v>75</v>
      </c>
      <c r="AY222" s="284" t="s">
        <v>171</v>
      </c>
    </row>
    <row r="223" spans="2:51" s="14" customFormat="1" ht="11.25">
      <c r="B223" s="275"/>
      <c r="C223" s="276"/>
      <c r="D223" s="221" t="s">
        <v>197</v>
      </c>
      <c r="E223" s="277" t="s">
        <v>1</v>
      </c>
      <c r="F223" s="278" t="s">
        <v>1476</v>
      </c>
      <c r="G223" s="276"/>
      <c r="H223" s="277" t="s">
        <v>1</v>
      </c>
      <c r="I223" s="279"/>
      <c r="J223" s="276"/>
      <c r="K223" s="276"/>
      <c r="L223" s="280"/>
      <c r="M223" s="281"/>
      <c r="N223" s="282"/>
      <c r="O223" s="282"/>
      <c r="P223" s="282"/>
      <c r="Q223" s="282"/>
      <c r="R223" s="282"/>
      <c r="S223" s="282"/>
      <c r="T223" s="283"/>
      <c r="AT223" s="284" t="s">
        <v>197</v>
      </c>
      <c r="AU223" s="284" t="s">
        <v>85</v>
      </c>
      <c r="AV223" s="14" t="s">
        <v>83</v>
      </c>
      <c r="AW223" s="14" t="s">
        <v>30</v>
      </c>
      <c r="AX223" s="14" t="s">
        <v>75</v>
      </c>
      <c r="AY223" s="284" t="s">
        <v>171</v>
      </c>
    </row>
    <row r="224" spans="2:51" s="14" customFormat="1" ht="11.25">
      <c r="B224" s="275"/>
      <c r="C224" s="276"/>
      <c r="D224" s="221" t="s">
        <v>197</v>
      </c>
      <c r="E224" s="277" t="s">
        <v>1</v>
      </c>
      <c r="F224" s="278" t="s">
        <v>1811</v>
      </c>
      <c r="G224" s="276"/>
      <c r="H224" s="277" t="s">
        <v>1</v>
      </c>
      <c r="I224" s="279"/>
      <c r="J224" s="276"/>
      <c r="K224" s="276"/>
      <c r="L224" s="280"/>
      <c r="M224" s="281"/>
      <c r="N224" s="282"/>
      <c r="O224" s="282"/>
      <c r="P224" s="282"/>
      <c r="Q224" s="282"/>
      <c r="R224" s="282"/>
      <c r="S224" s="282"/>
      <c r="T224" s="283"/>
      <c r="AT224" s="284" t="s">
        <v>197</v>
      </c>
      <c r="AU224" s="284" t="s">
        <v>85</v>
      </c>
      <c r="AV224" s="14" t="s">
        <v>83</v>
      </c>
      <c r="AW224" s="14" t="s">
        <v>30</v>
      </c>
      <c r="AX224" s="14" t="s">
        <v>75</v>
      </c>
      <c r="AY224" s="284" t="s">
        <v>171</v>
      </c>
    </row>
    <row r="225" spans="2:51" s="11" customFormat="1" ht="11.25">
      <c r="B225" s="224"/>
      <c r="C225" s="225"/>
      <c r="D225" s="221" t="s">
        <v>197</v>
      </c>
      <c r="E225" s="226" t="s">
        <v>1</v>
      </c>
      <c r="F225" s="227" t="s">
        <v>1812</v>
      </c>
      <c r="G225" s="225"/>
      <c r="H225" s="228">
        <v>0.768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AT225" s="234" t="s">
        <v>197</v>
      </c>
      <c r="AU225" s="234" t="s">
        <v>85</v>
      </c>
      <c r="AV225" s="11" t="s">
        <v>85</v>
      </c>
      <c r="AW225" s="11" t="s">
        <v>30</v>
      </c>
      <c r="AX225" s="11" t="s">
        <v>75</v>
      </c>
      <c r="AY225" s="234" t="s">
        <v>171</v>
      </c>
    </row>
    <row r="226" spans="2:51" s="11" customFormat="1" ht="11.25">
      <c r="B226" s="224"/>
      <c r="C226" s="225"/>
      <c r="D226" s="221" t="s">
        <v>197</v>
      </c>
      <c r="E226" s="226" t="s">
        <v>1</v>
      </c>
      <c r="F226" s="227" t="s">
        <v>1813</v>
      </c>
      <c r="G226" s="225"/>
      <c r="H226" s="228">
        <v>1.382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AT226" s="234" t="s">
        <v>197</v>
      </c>
      <c r="AU226" s="234" t="s">
        <v>85</v>
      </c>
      <c r="AV226" s="11" t="s">
        <v>85</v>
      </c>
      <c r="AW226" s="11" t="s">
        <v>30</v>
      </c>
      <c r="AX226" s="11" t="s">
        <v>75</v>
      </c>
      <c r="AY226" s="234" t="s">
        <v>171</v>
      </c>
    </row>
    <row r="227" spans="2:51" s="14" customFormat="1" ht="11.25">
      <c r="B227" s="275"/>
      <c r="C227" s="276"/>
      <c r="D227" s="221" t="s">
        <v>197</v>
      </c>
      <c r="E227" s="277" t="s">
        <v>1</v>
      </c>
      <c r="F227" s="278" t="s">
        <v>1814</v>
      </c>
      <c r="G227" s="276"/>
      <c r="H227" s="277" t="s">
        <v>1</v>
      </c>
      <c r="I227" s="279"/>
      <c r="J227" s="276"/>
      <c r="K227" s="276"/>
      <c r="L227" s="280"/>
      <c r="M227" s="281"/>
      <c r="N227" s="282"/>
      <c r="O227" s="282"/>
      <c r="P227" s="282"/>
      <c r="Q227" s="282"/>
      <c r="R227" s="282"/>
      <c r="S227" s="282"/>
      <c r="T227" s="283"/>
      <c r="AT227" s="284" t="s">
        <v>197</v>
      </c>
      <c r="AU227" s="284" t="s">
        <v>85</v>
      </c>
      <c r="AV227" s="14" t="s">
        <v>83</v>
      </c>
      <c r="AW227" s="14" t="s">
        <v>30</v>
      </c>
      <c r="AX227" s="14" t="s">
        <v>75</v>
      </c>
      <c r="AY227" s="284" t="s">
        <v>171</v>
      </c>
    </row>
    <row r="228" spans="2:51" s="11" customFormat="1" ht="11.25">
      <c r="B228" s="224"/>
      <c r="C228" s="225"/>
      <c r="D228" s="221" t="s">
        <v>197</v>
      </c>
      <c r="E228" s="226" t="s">
        <v>1</v>
      </c>
      <c r="F228" s="227" t="s">
        <v>1815</v>
      </c>
      <c r="G228" s="225"/>
      <c r="H228" s="228">
        <v>12.096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AT228" s="234" t="s">
        <v>197</v>
      </c>
      <c r="AU228" s="234" t="s">
        <v>85</v>
      </c>
      <c r="AV228" s="11" t="s">
        <v>85</v>
      </c>
      <c r="AW228" s="11" t="s">
        <v>30</v>
      </c>
      <c r="AX228" s="11" t="s">
        <v>75</v>
      </c>
      <c r="AY228" s="234" t="s">
        <v>171</v>
      </c>
    </row>
    <row r="229" spans="2:51" s="15" customFormat="1" ht="11.25">
      <c r="B229" s="285"/>
      <c r="C229" s="286"/>
      <c r="D229" s="221" t="s">
        <v>197</v>
      </c>
      <c r="E229" s="287" t="s">
        <v>1</v>
      </c>
      <c r="F229" s="288" t="s">
        <v>1490</v>
      </c>
      <c r="G229" s="286"/>
      <c r="H229" s="289">
        <v>14.246</v>
      </c>
      <c r="I229" s="290"/>
      <c r="J229" s="286"/>
      <c r="K229" s="286"/>
      <c r="L229" s="291"/>
      <c r="M229" s="292"/>
      <c r="N229" s="293"/>
      <c r="O229" s="293"/>
      <c r="P229" s="293"/>
      <c r="Q229" s="293"/>
      <c r="R229" s="293"/>
      <c r="S229" s="293"/>
      <c r="T229" s="294"/>
      <c r="AT229" s="295" t="s">
        <v>197</v>
      </c>
      <c r="AU229" s="295" t="s">
        <v>85</v>
      </c>
      <c r="AV229" s="15" t="s">
        <v>184</v>
      </c>
      <c r="AW229" s="15" t="s">
        <v>30</v>
      </c>
      <c r="AX229" s="15" t="s">
        <v>75</v>
      </c>
      <c r="AY229" s="295" t="s">
        <v>171</v>
      </c>
    </row>
    <row r="230" spans="2:51" s="11" customFormat="1" ht="11.25">
      <c r="B230" s="224"/>
      <c r="C230" s="225"/>
      <c r="D230" s="221" t="s">
        <v>197</v>
      </c>
      <c r="E230" s="226" t="s">
        <v>1</v>
      </c>
      <c r="F230" s="227" t="s">
        <v>1817</v>
      </c>
      <c r="G230" s="225"/>
      <c r="H230" s="228">
        <v>7.123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AT230" s="234" t="s">
        <v>197</v>
      </c>
      <c r="AU230" s="234" t="s">
        <v>85</v>
      </c>
      <c r="AV230" s="11" t="s">
        <v>85</v>
      </c>
      <c r="AW230" s="11" t="s">
        <v>30</v>
      </c>
      <c r="AX230" s="11" t="s">
        <v>83</v>
      </c>
      <c r="AY230" s="234" t="s">
        <v>171</v>
      </c>
    </row>
    <row r="231" spans="2:65" s="1" customFormat="1" ht="24" customHeight="1">
      <c r="B231" s="35"/>
      <c r="C231" s="209" t="s">
        <v>221</v>
      </c>
      <c r="D231" s="209" t="s">
        <v>172</v>
      </c>
      <c r="E231" s="210" t="s">
        <v>1010</v>
      </c>
      <c r="F231" s="211" t="s">
        <v>1011</v>
      </c>
      <c r="G231" s="212" t="s">
        <v>302</v>
      </c>
      <c r="H231" s="213">
        <v>7.123</v>
      </c>
      <c r="I231" s="214"/>
      <c r="J231" s="215">
        <f>ROUND(I231*H231,2)</f>
        <v>0</v>
      </c>
      <c r="K231" s="211" t="s">
        <v>256</v>
      </c>
      <c r="L231" s="37"/>
      <c r="M231" s="216" t="s">
        <v>1</v>
      </c>
      <c r="N231" s="217" t="s">
        <v>40</v>
      </c>
      <c r="O231" s="67"/>
      <c r="P231" s="218">
        <f>O231*H231</f>
        <v>0</v>
      </c>
      <c r="Q231" s="218">
        <v>0</v>
      </c>
      <c r="R231" s="218">
        <f>Q231*H231</f>
        <v>0</v>
      </c>
      <c r="S231" s="218">
        <v>0</v>
      </c>
      <c r="T231" s="219">
        <f>S231*H231</f>
        <v>0</v>
      </c>
      <c r="AR231" s="220" t="s">
        <v>189</v>
      </c>
      <c r="AT231" s="220" t="s">
        <v>172</v>
      </c>
      <c r="AU231" s="220" t="s">
        <v>85</v>
      </c>
      <c r="AY231" s="17" t="s">
        <v>171</v>
      </c>
      <c r="BE231" s="116">
        <f>IF(N231="základní",J231,0)</f>
        <v>0</v>
      </c>
      <c r="BF231" s="116">
        <f>IF(N231="snížená",J231,0)</f>
        <v>0</v>
      </c>
      <c r="BG231" s="116">
        <f>IF(N231="zákl. přenesená",J231,0)</f>
        <v>0</v>
      </c>
      <c r="BH231" s="116">
        <f>IF(N231="sníž. přenesená",J231,0)</f>
        <v>0</v>
      </c>
      <c r="BI231" s="116">
        <f>IF(N231="nulová",J231,0)</f>
        <v>0</v>
      </c>
      <c r="BJ231" s="17" t="s">
        <v>83</v>
      </c>
      <c r="BK231" s="116">
        <f>ROUND(I231*H231,2)</f>
        <v>0</v>
      </c>
      <c r="BL231" s="17" t="s">
        <v>189</v>
      </c>
      <c r="BM231" s="220" t="s">
        <v>366</v>
      </c>
    </row>
    <row r="232" spans="2:47" s="1" customFormat="1" ht="29.25">
      <c r="B232" s="35"/>
      <c r="C232" s="36"/>
      <c r="D232" s="221" t="s">
        <v>207</v>
      </c>
      <c r="E232" s="36"/>
      <c r="F232" s="235" t="s">
        <v>1013</v>
      </c>
      <c r="G232" s="36"/>
      <c r="H232" s="36"/>
      <c r="I232" s="130"/>
      <c r="J232" s="36"/>
      <c r="K232" s="36"/>
      <c r="L232" s="37"/>
      <c r="M232" s="223"/>
      <c r="N232" s="67"/>
      <c r="O232" s="67"/>
      <c r="P232" s="67"/>
      <c r="Q232" s="67"/>
      <c r="R232" s="67"/>
      <c r="S232" s="67"/>
      <c r="T232" s="68"/>
      <c r="AT232" s="17" t="s">
        <v>207</v>
      </c>
      <c r="AU232" s="17" t="s">
        <v>85</v>
      </c>
    </row>
    <row r="233" spans="2:51" s="14" customFormat="1" ht="11.25">
      <c r="B233" s="275"/>
      <c r="C233" s="276"/>
      <c r="D233" s="221" t="s">
        <v>197</v>
      </c>
      <c r="E233" s="277" t="s">
        <v>1</v>
      </c>
      <c r="F233" s="278" t="s">
        <v>1482</v>
      </c>
      <c r="G233" s="276"/>
      <c r="H233" s="277" t="s">
        <v>1</v>
      </c>
      <c r="I233" s="279"/>
      <c r="J233" s="276"/>
      <c r="K233" s="276"/>
      <c r="L233" s="280"/>
      <c r="M233" s="281"/>
      <c r="N233" s="282"/>
      <c r="O233" s="282"/>
      <c r="P233" s="282"/>
      <c r="Q233" s="282"/>
      <c r="R233" s="282"/>
      <c r="S233" s="282"/>
      <c r="T233" s="283"/>
      <c r="AT233" s="284" t="s">
        <v>197</v>
      </c>
      <c r="AU233" s="284" t="s">
        <v>85</v>
      </c>
      <c r="AV233" s="14" t="s">
        <v>83</v>
      </c>
      <c r="AW233" s="14" t="s">
        <v>30</v>
      </c>
      <c r="AX233" s="14" t="s">
        <v>75</v>
      </c>
      <c r="AY233" s="284" t="s">
        <v>171</v>
      </c>
    </row>
    <row r="234" spans="2:51" s="14" customFormat="1" ht="11.25">
      <c r="B234" s="275"/>
      <c r="C234" s="276"/>
      <c r="D234" s="221" t="s">
        <v>197</v>
      </c>
      <c r="E234" s="277" t="s">
        <v>1</v>
      </c>
      <c r="F234" s="278" t="s">
        <v>1476</v>
      </c>
      <c r="G234" s="276"/>
      <c r="H234" s="277" t="s">
        <v>1</v>
      </c>
      <c r="I234" s="279"/>
      <c r="J234" s="276"/>
      <c r="K234" s="276"/>
      <c r="L234" s="280"/>
      <c r="M234" s="281"/>
      <c r="N234" s="282"/>
      <c r="O234" s="282"/>
      <c r="P234" s="282"/>
      <c r="Q234" s="282"/>
      <c r="R234" s="282"/>
      <c r="S234" s="282"/>
      <c r="T234" s="283"/>
      <c r="AT234" s="284" t="s">
        <v>197</v>
      </c>
      <c r="AU234" s="284" t="s">
        <v>85</v>
      </c>
      <c r="AV234" s="14" t="s">
        <v>83</v>
      </c>
      <c r="AW234" s="14" t="s">
        <v>30</v>
      </c>
      <c r="AX234" s="14" t="s">
        <v>75</v>
      </c>
      <c r="AY234" s="284" t="s">
        <v>171</v>
      </c>
    </row>
    <row r="235" spans="2:51" s="14" customFormat="1" ht="11.25">
      <c r="B235" s="275"/>
      <c r="C235" s="276"/>
      <c r="D235" s="221" t="s">
        <v>197</v>
      </c>
      <c r="E235" s="277" t="s">
        <v>1</v>
      </c>
      <c r="F235" s="278" t="s">
        <v>1811</v>
      </c>
      <c r="G235" s="276"/>
      <c r="H235" s="277" t="s">
        <v>1</v>
      </c>
      <c r="I235" s="279"/>
      <c r="J235" s="276"/>
      <c r="K235" s="276"/>
      <c r="L235" s="280"/>
      <c r="M235" s="281"/>
      <c r="N235" s="282"/>
      <c r="O235" s="282"/>
      <c r="P235" s="282"/>
      <c r="Q235" s="282"/>
      <c r="R235" s="282"/>
      <c r="S235" s="282"/>
      <c r="T235" s="283"/>
      <c r="AT235" s="284" t="s">
        <v>197</v>
      </c>
      <c r="AU235" s="284" t="s">
        <v>85</v>
      </c>
      <c r="AV235" s="14" t="s">
        <v>83</v>
      </c>
      <c r="AW235" s="14" t="s">
        <v>30</v>
      </c>
      <c r="AX235" s="14" t="s">
        <v>75</v>
      </c>
      <c r="AY235" s="284" t="s">
        <v>171</v>
      </c>
    </row>
    <row r="236" spans="2:51" s="11" customFormat="1" ht="11.25">
      <c r="B236" s="224"/>
      <c r="C236" s="225"/>
      <c r="D236" s="221" t="s">
        <v>197</v>
      </c>
      <c r="E236" s="226" t="s">
        <v>1</v>
      </c>
      <c r="F236" s="227" t="s">
        <v>1812</v>
      </c>
      <c r="G236" s="225"/>
      <c r="H236" s="228">
        <v>0.768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197</v>
      </c>
      <c r="AU236" s="234" t="s">
        <v>85</v>
      </c>
      <c r="AV236" s="11" t="s">
        <v>85</v>
      </c>
      <c r="AW236" s="11" t="s">
        <v>30</v>
      </c>
      <c r="AX236" s="11" t="s">
        <v>75</v>
      </c>
      <c r="AY236" s="234" t="s">
        <v>171</v>
      </c>
    </row>
    <row r="237" spans="2:51" s="11" customFormat="1" ht="11.25">
      <c r="B237" s="224"/>
      <c r="C237" s="225"/>
      <c r="D237" s="221" t="s">
        <v>197</v>
      </c>
      <c r="E237" s="226" t="s">
        <v>1</v>
      </c>
      <c r="F237" s="227" t="s">
        <v>1813</v>
      </c>
      <c r="G237" s="225"/>
      <c r="H237" s="228">
        <v>1.382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AT237" s="234" t="s">
        <v>197</v>
      </c>
      <c r="AU237" s="234" t="s">
        <v>85</v>
      </c>
      <c r="AV237" s="11" t="s">
        <v>85</v>
      </c>
      <c r="AW237" s="11" t="s">
        <v>30</v>
      </c>
      <c r="AX237" s="11" t="s">
        <v>75</v>
      </c>
      <c r="AY237" s="234" t="s">
        <v>171</v>
      </c>
    </row>
    <row r="238" spans="2:51" s="14" customFormat="1" ht="11.25">
      <c r="B238" s="275"/>
      <c r="C238" s="276"/>
      <c r="D238" s="221" t="s">
        <v>197</v>
      </c>
      <c r="E238" s="277" t="s">
        <v>1</v>
      </c>
      <c r="F238" s="278" t="s">
        <v>1814</v>
      </c>
      <c r="G238" s="276"/>
      <c r="H238" s="277" t="s">
        <v>1</v>
      </c>
      <c r="I238" s="279"/>
      <c r="J238" s="276"/>
      <c r="K238" s="276"/>
      <c r="L238" s="280"/>
      <c r="M238" s="281"/>
      <c r="N238" s="282"/>
      <c r="O238" s="282"/>
      <c r="P238" s="282"/>
      <c r="Q238" s="282"/>
      <c r="R238" s="282"/>
      <c r="S238" s="282"/>
      <c r="T238" s="283"/>
      <c r="AT238" s="284" t="s">
        <v>197</v>
      </c>
      <c r="AU238" s="284" t="s">
        <v>85</v>
      </c>
      <c r="AV238" s="14" t="s">
        <v>83</v>
      </c>
      <c r="AW238" s="14" t="s">
        <v>30</v>
      </c>
      <c r="AX238" s="14" t="s">
        <v>75</v>
      </c>
      <c r="AY238" s="284" t="s">
        <v>171</v>
      </c>
    </row>
    <row r="239" spans="2:51" s="11" customFormat="1" ht="11.25">
      <c r="B239" s="224"/>
      <c r="C239" s="225"/>
      <c r="D239" s="221" t="s">
        <v>197</v>
      </c>
      <c r="E239" s="226" t="s">
        <v>1</v>
      </c>
      <c r="F239" s="227" t="s">
        <v>1815</v>
      </c>
      <c r="G239" s="225"/>
      <c r="H239" s="228">
        <v>12.096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197</v>
      </c>
      <c r="AU239" s="234" t="s">
        <v>85</v>
      </c>
      <c r="AV239" s="11" t="s">
        <v>85</v>
      </c>
      <c r="AW239" s="11" t="s">
        <v>30</v>
      </c>
      <c r="AX239" s="11" t="s">
        <v>75</v>
      </c>
      <c r="AY239" s="234" t="s">
        <v>171</v>
      </c>
    </row>
    <row r="240" spans="2:51" s="15" customFormat="1" ht="11.25">
      <c r="B240" s="285"/>
      <c r="C240" s="286"/>
      <c r="D240" s="221" t="s">
        <v>197</v>
      </c>
      <c r="E240" s="287" t="s">
        <v>1</v>
      </c>
      <c r="F240" s="288" t="s">
        <v>1490</v>
      </c>
      <c r="G240" s="286"/>
      <c r="H240" s="289">
        <v>14.246</v>
      </c>
      <c r="I240" s="290"/>
      <c r="J240" s="286"/>
      <c r="K240" s="286"/>
      <c r="L240" s="291"/>
      <c r="M240" s="292"/>
      <c r="N240" s="293"/>
      <c r="O240" s="293"/>
      <c r="P240" s="293"/>
      <c r="Q240" s="293"/>
      <c r="R240" s="293"/>
      <c r="S240" s="293"/>
      <c r="T240" s="294"/>
      <c r="AT240" s="295" t="s">
        <v>197</v>
      </c>
      <c r="AU240" s="295" t="s">
        <v>85</v>
      </c>
      <c r="AV240" s="15" t="s">
        <v>184</v>
      </c>
      <c r="AW240" s="15" t="s">
        <v>30</v>
      </c>
      <c r="AX240" s="15" t="s">
        <v>75</v>
      </c>
      <c r="AY240" s="295" t="s">
        <v>171</v>
      </c>
    </row>
    <row r="241" spans="2:51" s="11" customFormat="1" ht="11.25">
      <c r="B241" s="224"/>
      <c r="C241" s="225"/>
      <c r="D241" s="221" t="s">
        <v>197</v>
      </c>
      <c r="E241" s="226" t="s">
        <v>1</v>
      </c>
      <c r="F241" s="227" t="s">
        <v>1817</v>
      </c>
      <c r="G241" s="225"/>
      <c r="H241" s="228">
        <v>7.123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AT241" s="234" t="s">
        <v>197</v>
      </c>
      <c r="AU241" s="234" t="s">
        <v>85</v>
      </c>
      <c r="AV241" s="11" t="s">
        <v>85</v>
      </c>
      <c r="AW241" s="11" t="s">
        <v>30</v>
      </c>
      <c r="AX241" s="11" t="s">
        <v>83</v>
      </c>
      <c r="AY241" s="234" t="s">
        <v>171</v>
      </c>
    </row>
    <row r="242" spans="2:65" s="1" customFormat="1" ht="16.5" customHeight="1">
      <c r="B242" s="35"/>
      <c r="C242" s="209" t="s">
        <v>226</v>
      </c>
      <c r="D242" s="209" t="s">
        <v>172</v>
      </c>
      <c r="E242" s="210" t="s">
        <v>1523</v>
      </c>
      <c r="F242" s="211" t="s">
        <v>1524</v>
      </c>
      <c r="G242" s="212" t="s">
        <v>255</v>
      </c>
      <c r="H242" s="213">
        <v>23.7</v>
      </c>
      <c r="I242" s="214"/>
      <c r="J242" s="215">
        <f>ROUND(I242*H242,2)</f>
        <v>0</v>
      </c>
      <c r="K242" s="211" t="s">
        <v>256</v>
      </c>
      <c r="L242" s="37"/>
      <c r="M242" s="216" t="s">
        <v>1</v>
      </c>
      <c r="N242" s="217" t="s">
        <v>40</v>
      </c>
      <c r="O242" s="67"/>
      <c r="P242" s="218">
        <f>O242*H242</f>
        <v>0</v>
      </c>
      <c r="Q242" s="218">
        <v>0.0007</v>
      </c>
      <c r="R242" s="218">
        <f>Q242*H242</f>
        <v>0.01659</v>
      </c>
      <c r="S242" s="218">
        <v>0</v>
      </c>
      <c r="T242" s="219">
        <f>S242*H242</f>
        <v>0</v>
      </c>
      <c r="AR242" s="220" t="s">
        <v>189</v>
      </c>
      <c r="AT242" s="220" t="s">
        <v>172</v>
      </c>
      <c r="AU242" s="220" t="s">
        <v>85</v>
      </c>
      <c r="AY242" s="17" t="s">
        <v>171</v>
      </c>
      <c r="BE242" s="116">
        <f>IF(N242="základní",J242,0)</f>
        <v>0</v>
      </c>
      <c r="BF242" s="116">
        <f>IF(N242="snížená",J242,0)</f>
        <v>0</v>
      </c>
      <c r="BG242" s="116">
        <f>IF(N242="zákl. přenesená",J242,0)</f>
        <v>0</v>
      </c>
      <c r="BH242" s="116">
        <f>IF(N242="sníž. přenesená",J242,0)</f>
        <v>0</v>
      </c>
      <c r="BI242" s="116">
        <f>IF(N242="nulová",J242,0)</f>
        <v>0</v>
      </c>
      <c r="BJ242" s="17" t="s">
        <v>83</v>
      </c>
      <c r="BK242" s="116">
        <f>ROUND(I242*H242,2)</f>
        <v>0</v>
      </c>
      <c r="BL242" s="17" t="s">
        <v>189</v>
      </c>
      <c r="BM242" s="220" t="s">
        <v>379</v>
      </c>
    </row>
    <row r="243" spans="2:47" s="1" customFormat="1" ht="19.5">
      <c r="B243" s="35"/>
      <c r="C243" s="36"/>
      <c r="D243" s="221" t="s">
        <v>207</v>
      </c>
      <c r="E243" s="36"/>
      <c r="F243" s="235" t="s">
        <v>1525</v>
      </c>
      <c r="G243" s="36"/>
      <c r="H243" s="36"/>
      <c r="I243" s="130"/>
      <c r="J243" s="36"/>
      <c r="K243" s="36"/>
      <c r="L243" s="37"/>
      <c r="M243" s="223"/>
      <c r="N243" s="67"/>
      <c r="O243" s="67"/>
      <c r="P243" s="67"/>
      <c r="Q243" s="67"/>
      <c r="R243" s="67"/>
      <c r="S243" s="67"/>
      <c r="T243" s="68"/>
      <c r="AT243" s="17" t="s">
        <v>207</v>
      </c>
      <c r="AU243" s="17" t="s">
        <v>85</v>
      </c>
    </row>
    <row r="244" spans="2:51" s="11" customFormat="1" ht="11.25">
      <c r="B244" s="224"/>
      <c r="C244" s="225"/>
      <c r="D244" s="221" t="s">
        <v>197</v>
      </c>
      <c r="E244" s="226" t="s">
        <v>1</v>
      </c>
      <c r="F244" s="227" t="s">
        <v>1818</v>
      </c>
      <c r="G244" s="225"/>
      <c r="H244" s="228">
        <v>8.1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AT244" s="234" t="s">
        <v>197</v>
      </c>
      <c r="AU244" s="234" t="s">
        <v>85</v>
      </c>
      <c r="AV244" s="11" t="s">
        <v>85</v>
      </c>
      <c r="AW244" s="11" t="s">
        <v>30</v>
      </c>
      <c r="AX244" s="11" t="s">
        <v>75</v>
      </c>
      <c r="AY244" s="234" t="s">
        <v>171</v>
      </c>
    </row>
    <row r="245" spans="2:51" s="11" customFormat="1" ht="11.25">
      <c r="B245" s="224"/>
      <c r="C245" s="225"/>
      <c r="D245" s="221" t="s">
        <v>197</v>
      </c>
      <c r="E245" s="226" t="s">
        <v>1</v>
      </c>
      <c r="F245" s="227" t="s">
        <v>1818</v>
      </c>
      <c r="G245" s="225"/>
      <c r="H245" s="228">
        <v>8.1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197</v>
      </c>
      <c r="AU245" s="234" t="s">
        <v>85</v>
      </c>
      <c r="AV245" s="11" t="s">
        <v>85</v>
      </c>
      <c r="AW245" s="11" t="s">
        <v>30</v>
      </c>
      <c r="AX245" s="11" t="s">
        <v>75</v>
      </c>
      <c r="AY245" s="234" t="s">
        <v>171</v>
      </c>
    </row>
    <row r="246" spans="2:51" s="11" customFormat="1" ht="11.25">
      <c r="B246" s="224"/>
      <c r="C246" s="225"/>
      <c r="D246" s="221" t="s">
        <v>197</v>
      </c>
      <c r="E246" s="226" t="s">
        <v>1</v>
      </c>
      <c r="F246" s="227" t="s">
        <v>1819</v>
      </c>
      <c r="G246" s="225"/>
      <c r="H246" s="228">
        <v>7.5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AT246" s="234" t="s">
        <v>197</v>
      </c>
      <c r="AU246" s="234" t="s">
        <v>85</v>
      </c>
      <c r="AV246" s="11" t="s">
        <v>85</v>
      </c>
      <c r="AW246" s="11" t="s">
        <v>30</v>
      </c>
      <c r="AX246" s="11" t="s">
        <v>75</v>
      </c>
      <c r="AY246" s="234" t="s">
        <v>171</v>
      </c>
    </row>
    <row r="247" spans="2:51" s="13" customFormat="1" ht="11.25">
      <c r="B247" s="248"/>
      <c r="C247" s="249"/>
      <c r="D247" s="221" t="s">
        <v>197</v>
      </c>
      <c r="E247" s="250" t="s">
        <v>1</v>
      </c>
      <c r="F247" s="251" t="s">
        <v>267</v>
      </c>
      <c r="G247" s="249"/>
      <c r="H247" s="252">
        <v>23.7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197</v>
      </c>
      <c r="AU247" s="258" t="s">
        <v>85</v>
      </c>
      <c r="AV247" s="13" t="s">
        <v>189</v>
      </c>
      <c r="AW247" s="13" t="s">
        <v>30</v>
      </c>
      <c r="AX247" s="13" t="s">
        <v>83</v>
      </c>
      <c r="AY247" s="258" t="s">
        <v>171</v>
      </c>
    </row>
    <row r="248" spans="2:65" s="1" customFormat="1" ht="16.5" customHeight="1">
      <c r="B248" s="35"/>
      <c r="C248" s="209" t="s">
        <v>230</v>
      </c>
      <c r="D248" s="209" t="s">
        <v>172</v>
      </c>
      <c r="E248" s="210" t="s">
        <v>1529</v>
      </c>
      <c r="F248" s="211" t="s">
        <v>1530</v>
      </c>
      <c r="G248" s="212" t="s">
        <v>255</v>
      </c>
      <c r="H248" s="213">
        <v>23.7</v>
      </c>
      <c r="I248" s="214"/>
      <c r="J248" s="215">
        <f>ROUND(I248*H248,2)</f>
        <v>0</v>
      </c>
      <c r="K248" s="211" t="s">
        <v>256</v>
      </c>
      <c r="L248" s="37"/>
      <c r="M248" s="216" t="s">
        <v>1</v>
      </c>
      <c r="N248" s="217" t="s">
        <v>40</v>
      </c>
      <c r="O248" s="67"/>
      <c r="P248" s="218">
        <f>O248*H248</f>
        <v>0</v>
      </c>
      <c r="Q248" s="218">
        <v>0</v>
      </c>
      <c r="R248" s="218">
        <f>Q248*H248</f>
        <v>0</v>
      </c>
      <c r="S248" s="218">
        <v>0</v>
      </c>
      <c r="T248" s="219">
        <f>S248*H248</f>
        <v>0</v>
      </c>
      <c r="AR248" s="220" t="s">
        <v>189</v>
      </c>
      <c r="AT248" s="220" t="s">
        <v>172</v>
      </c>
      <c r="AU248" s="220" t="s">
        <v>85</v>
      </c>
      <c r="AY248" s="17" t="s">
        <v>171</v>
      </c>
      <c r="BE248" s="116">
        <f>IF(N248="základní",J248,0)</f>
        <v>0</v>
      </c>
      <c r="BF248" s="116">
        <f>IF(N248="snížená",J248,0)</f>
        <v>0</v>
      </c>
      <c r="BG248" s="116">
        <f>IF(N248="zákl. přenesená",J248,0)</f>
        <v>0</v>
      </c>
      <c r="BH248" s="116">
        <f>IF(N248="sníž. přenesená",J248,0)</f>
        <v>0</v>
      </c>
      <c r="BI248" s="116">
        <f>IF(N248="nulová",J248,0)</f>
        <v>0</v>
      </c>
      <c r="BJ248" s="17" t="s">
        <v>83</v>
      </c>
      <c r="BK248" s="116">
        <f>ROUND(I248*H248,2)</f>
        <v>0</v>
      </c>
      <c r="BL248" s="17" t="s">
        <v>189</v>
      </c>
      <c r="BM248" s="220" t="s">
        <v>395</v>
      </c>
    </row>
    <row r="249" spans="2:47" s="1" customFormat="1" ht="19.5">
      <c r="B249" s="35"/>
      <c r="C249" s="36"/>
      <c r="D249" s="221" t="s">
        <v>207</v>
      </c>
      <c r="E249" s="36"/>
      <c r="F249" s="235" t="s">
        <v>1531</v>
      </c>
      <c r="G249" s="36"/>
      <c r="H249" s="36"/>
      <c r="I249" s="130"/>
      <c r="J249" s="36"/>
      <c r="K249" s="36"/>
      <c r="L249" s="37"/>
      <c r="M249" s="223"/>
      <c r="N249" s="67"/>
      <c r="O249" s="67"/>
      <c r="P249" s="67"/>
      <c r="Q249" s="67"/>
      <c r="R249" s="67"/>
      <c r="S249" s="67"/>
      <c r="T249" s="68"/>
      <c r="AT249" s="17" t="s">
        <v>207</v>
      </c>
      <c r="AU249" s="17" t="s">
        <v>85</v>
      </c>
    </row>
    <row r="250" spans="2:51" s="11" customFormat="1" ht="11.25">
      <c r="B250" s="224"/>
      <c r="C250" s="225"/>
      <c r="D250" s="221" t="s">
        <v>197</v>
      </c>
      <c r="E250" s="226" t="s">
        <v>1</v>
      </c>
      <c r="F250" s="227" t="s">
        <v>1818</v>
      </c>
      <c r="G250" s="225"/>
      <c r="H250" s="228">
        <v>8.1</v>
      </c>
      <c r="I250" s="229"/>
      <c r="J250" s="225"/>
      <c r="K250" s="225"/>
      <c r="L250" s="230"/>
      <c r="M250" s="231"/>
      <c r="N250" s="232"/>
      <c r="O250" s="232"/>
      <c r="P250" s="232"/>
      <c r="Q250" s="232"/>
      <c r="R250" s="232"/>
      <c r="S250" s="232"/>
      <c r="T250" s="233"/>
      <c r="AT250" s="234" t="s">
        <v>197</v>
      </c>
      <c r="AU250" s="234" t="s">
        <v>85</v>
      </c>
      <c r="AV250" s="11" t="s">
        <v>85</v>
      </c>
      <c r="AW250" s="11" t="s">
        <v>30</v>
      </c>
      <c r="AX250" s="11" t="s">
        <v>75</v>
      </c>
      <c r="AY250" s="234" t="s">
        <v>171</v>
      </c>
    </row>
    <row r="251" spans="2:51" s="11" customFormat="1" ht="11.25">
      <c r="B251" s="224"/>
      <c r="C251" s="225"/>
      <c r="D251" s="221" t="s">
        <v>197</v>
      </c>
      <c r="E251" s="226" t="s">
        <v>1</v>
      </c>
      <c r="F251" s="227" t="s">
        <v>1818</v>
      </c>
      <c r="G251" s="225"/>
      <c r="H251" s="228">
        <v>8.1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AT251" s="234" t="s">
        <v>197</v>
      </c>
      <c r="AU251" s="234" t="s">
        <v>85</v>
      </c>
      <c r="AV251" s="11" t="s">
        <v>85</v>
      </c>
      <c r="AW251" s="11" t="s">
        <v>30</v>
      </c>
      <c r="AX251" s="11" t="s">
        <v>75</v>
      </c>
      <c r="AY251" s="234" t="s">
        <v>171</v>
      </c>
    </row>
    <row r="252" spans="2:51" s="11" customFormat="1" ht="11.25">
      <c r="B252" s="224"/>
      <c r="C252" s="225"/>
      <c r="D252" s="221" t="s">
        <v>197</v>
      </c>
      <c r="E252" s="226" t="s">
        <v>1</v>
      </c>
      <c r="F252" s="227" t="s">
        <v>1819</v>
      </c>
      <c r="G252" s="225"/>
      <c r="H252" s="228">
        <v>7.5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AT252" s="234" t="s">
        <v>197</v>
      </c>
      <c r="AU252" s="234" t="s">
        <v>85</v>
      </c>
      <c r="AV252" s="11" t="s">
        <v>85</v>
      </c>
      <c r="AW252" s="11" t="s">
        <v>30</v>
      </c>
      <c r="AX252" s="11" t="s">
        <v>75</v>
      </c>
      <c r="AY252" s="234" t="s">
        <v>171</v>
      </c>
    </row>
    <row r="253" spans="2:51" s="13" customFormat="1" ht="11.25">
      <c r="B253" s="248"/>
      <c r="C253" s="249"/>
      <c r="D253" s="221" t="s">
        <v>197</v>
      </c>
      <c r="E253" s="250" t="s">
        <v>1</v>
      </c>
      <c r="F253" s="251" t="s">
        <v>267</v>
      </c>
      <c r="G253" s="249"/>
      <c r="H253" s="252">
        <v>23.7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197</v>
      </c>
      <c r="AU253" s="258" t="s">
        <v>85</v>
      </c>
      <c r="AV253" s="13" t="s">
        <v>189</v>
      </c>
      <c r="AW253" s="13" t="s">
        <v>30</v>
      </c>
      <c r="AX253" s="13" t="s">
        <v>83</v>
      </c>
      <c r="AY253" s="258" t="s">
        <v>171</v>
      </c>
    </row>
    <row r="254" spans="2:65" s="1" customFormat="1" ht="24" customHeight="1">
      <c r="B254" s="35"/>
      <c r="C254" s="209" t="s">
        <v>234</v>
      </c>
      <c r="D254" s="209" t="s">
        <v>172</v>
      </c>
      <c r="E254" s="210" t="s">
        <v>1026</v>
      </c>
      <c r="F254" s="211" t="s">
        <v>1027</v>
      </c>
      <c r="G254" s="212" t="s">
        <v>302</v>
      </c>
      <c r="H254" s="213">
        <v>22.984</v>
      </c>
      <c r="I254" s="214"/>
      <c r="J254" s="215">
        <f>ROUND(I254*H254,2)</f>
        <v>0</v>
      </c>
      <c r="K254" s="211" t="s">
        <v>256</v>
      </c>
      <c r="L254" s="37"/>
      <c r="M254" s="216" t="s">
        <v>1</v>
      </c>
      <c r="N254" s="217" t="s">
        <v>40</v>
      </c>
      <c r="O254" s="67"/>
      <c r="P254" s="218">
        <f>O254*H254</f>
        <v>0</v>
      </c>
      <c r="Q254" s="218">
        <v>0</v>
      </c>
      <c r="R254" s="218">
        <f>Q254*H254</f>
        <v>0</v>
      </c>
      <c r="S254" s="218">
        <v>0</v>
      </c>
      <c r="T254" s="219">
        <f>S254*H254</f>
        <v>0</v>
      </c>
      <c r="AR254" s="220" t="s">
        <v>189</v>
      </c>
      <c r="AT254" s="220" t="s">
        <v>172</v>
      </c>
      <c r="AU254" s="220" t="s">
        <v>85</v>
      </c>
      <c r="AY254" s="17" t="s">
        <v>171</v>
      </c>
      <c r="BE254" s="116">
        <f>IF(N254="základní",J254,0)</f>
        <v>0</v>
      </c>
      <c r="BF254" s="116">
        <f>IF(N254="snížená",J254,0)</f>
        <v>0</v>
      </c>
      <c r="BG254" s="116">
        <f>IF(N254="zákl. přenesená",J254,0)</f>
        <v>0</v>
      </c>
      <c r="BH254" s="116">
        <f>IF(N254="sníž. přenesená",J254,0)</f>
        <v>0</v>
      </c>
      <c r="BI254" s="116">
        <f>IF(N254="nulová",J254,0)</f>
        <v>0</v>
      </c>
      <c r="BJ254" s="17" t="s">
        <v>83</v>
      </c>
      <c r="BK254" s="116">
        <f>ROUND(I254*H254,2)</f>
        <v>0</v>
      </c>
      <c r="BL254" s="17" t="s">
        <v>189</v>
      </c>
      <c r="BM254" s="220" t="s">
        <v>412</v>
      </c>
    </row>
    <row r="255" spans="2:47" s="1" customFormat="1" ht="29.25">
      <c r="B255" s="35"/>
      <c r="C255" s="36"/>
      <c r="D255" s="221" t="s">
        <v>207</v>
      </c>
      <c r="E255" s="36"/>
      <c r="F255" s="235" t="s">
        <v>1029</v>
      </c>
      <c r="G255" s="36"/>
      <c r="H255" s="36"/>
      <c r="I255" s="130"/>
      <c r="J255" s="36"/>
      <c r="K255" s="36"/>
      <c r="L255" s="37"/>
      <c r="M255" s="223"/>
      <c r="N255" s="67"/>
      <c r="O255" s="67"/>
      <c r="P255" s="67"/>
      <c r="Q255" s="67"/>
      <c r="R255" s="67"/>
      <c r="S255" s="67"/>
      <c r="T255" s="68"/>
      <c r="AT255" s="17" t="s">
        <v>207</v>
      </c>
      <c r="AU255" s="17" t="s">
        <v>85</v>
      </c>
    </row>
    <row r="256" spans="2:51" s="14" customFormat="1" ht="11.25">
      <c r="B256" s="275"/>
      <c r="C256" s="276"/>
      <c r="D256" s="221" t="s">
        <v>197</v>
      </c>
      <c r="E256" s="277" t="s">
        <v>1</v>
      </c>
      <c r="F256" s="278" t="s">
        <v>1532</v>
      </c>
      <c r="G256" s="276"/>
      <c r="H256" s="277" t="s">
        <v>1</v>
      </c>
      <c r="I256" s="279"/>
      <c r="J256" s="276"/>
      <c r="K256" s="276"/>
      <c r="L256" s="280"/>
      <c r="M256" s="281"/>
      <c r="N256" s="282"/>
      <c r="O256" s="282"/>
      <c r="P256" s="282"/>
      <c r="Q256" s="282"/>
      <c r="R256" s="282"/>
      <c r="S256" s="282"/>
      <c r="T256" s="283"/>
      <c r="AT256" s="284" t="s">
        <v>197</v>
      </c>
      <c r="AU256" s="284" t="s">
        <v>85</v>
      </c>
      <c r="AV256" s="14" t="s">
        <v>83</v>
      </c>
      <c r="AW256" s="14" t="s">
        <v>30</v>
      </c>
      <c r="AX256" s="14" t="s">
        <v>75</v>
      </c>
      <c r="AY256" s="284" t="s">
        <v>171</v>
      </c>
    </row>
    <row r="257" spans="2:51" s="11" customFormat="1" ht="11.25">
      <c r="B257" s="224"/>
      <c r="C257" s="225"/>
      <c r="D257" s="221" t="s">
        <v>197</v>
      </c>
      <c r="E257" s="226" t="s">
        <v>1</v>
      </c>
      <c r="F257" s="227" t="s">
        <v>1820</v>
      </c>
      <c r="G257" s="225"/>
      <c r="H257" s="228">
        <v>8.738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AT257" s="234" t="s">
        <v>197</v>
      </c>
      <c r="AU257" s="234" t="s">
        <v>85</v>
      </c>
      <c r="AV257" s="11" t="s">
        <v>85</v>
      </c>
      <c r="AW257" s="11" t="s">
        <v>30</v>
      </c>
      <c r="AX257" s="11" t="s">
        <v>75</v>
      </c>
      <c r="AY257" s="234" t="s">
        <v>171</v>
      </c>
    </row>
    <row r="258" spans="2:51" s="11" customFormat="1" ht="11.25">
      <c r="B258" s="224"/>
      <c r="C258" s="225"/>
      <c r="D258" s="221" t="s">
        <v>197</v>
      </c>
      <c r="E258" s="226" t="s">
        <v>1</v>
      </c>
      <c r="F258" s="227" t="s">
        <v>1821</v>
      </c>
      <c r="G258" s="225"/>
      <c r="H258" s="228">
        <v>14.246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197</v>
      </c>
      <c r="AU258" s="234" t="s">
        <v>85</v>
      </c>
      <c r="AV258" s="11" t="s">
        <v>85</v>
      </c>
      <c r="AW258" s="11" t="s">
        <v>30</v>
      </c>
      <c r="AX258" s="11" t="s">
        <v>75</v>
      </c>
      <c r="AY258" s="234" t="s">
        <v>171</v>
      </c>
    </row>
    <row r="259" spans="2:51" s="13" customFormat="1" ht="11.25">
      <c r="B259" s="248"/>
      <c r="C259" s="249"/>
      <c r="D259" s="221" t="s">
        <v>197</v>
      </c>
      <c r="E259" s="250" t="s">
        <v>1</v>
      </c>
      <c r="F259" s="251" t="s">
        <v>267</v>
      </c>
      <c r="G259" s="249"/>
      <c r="H259" s="252">
        <v>22.984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197</v>
      </c>
      <c r="AU259" s="258" t="s">
        <v>85</v>
      </c>
      <c r="AV259" s="13" t="s">
        <v>189</v>
      </c>
      <c r="AW259" s="13" t="s">
        <v>30</v>
      </c>
      <c r="AX259" s="13" t="s">
        <v>83</v>
      </c>
      <c r="AY259" s="258" t="s">
        <v>171</v>
      </c>
    </row>
    <row r="260" spans="2:65" s="1" customFormat="1" ht="24" customHeight="1">
      <c r="B260" s="35"/>
      <c r="C260" s="209" t="s">
        <v>326</v>
      </c>
      <c r="D260" s="209" t="s">
        <v>172</v>
      </c>
      <c r="E260" s="210" t="s">
        <v>311</v>
      </c>
      <c r="F260" s="211" t="s">
        <v>312</v>
      </c>
      <c r="G260" s="212" t="s">
        <v>302</v>
      </c>
      <c r="H260" s="213">
        <v>5.17</v>
      </c>
      <c r="I260" s="214"/>
      <c r="J260" s="215">
        <f>ROUND(I260*H260,2)</f>
        <v>0</v>
      </c>
      <c r="K260" s="211" t="s">
        <v>256</v>
      </c>
      <c r="L260" s="37"/>
      <c r="M260" s="216" t="s">
        <v>1</v>
      </c>
      <c r="N260" s="217" t="s">
        <v>40</v>
      </c>
      <c r="O260" s="67"/>
      <c r="P260" s="218">
        <f>O260*H260</f>
        <v>0</v>
      </c>
      <c r="Q260" s="218">
        <v>0</v>
      </c>
      <c r="R260" s="218">
        <f>Q260*H260</f>
        <v>0</v>
      </c>
      <c r="S260" s="218">
        <v>0</v>
      </c>
      <c r="T260" s="219">
        <f>S260*H260</f>
        <v>0</v>
      </c>
      <c r="AR260" s="220" t="s">
        <v>189</v>
      </c>
      <c r="AT260" s="220" t="s">
        <v>172</v>
      </c>
      <c r="AU260" s="220" t="s">
        <v>85</v>
      </c>
      <c r="AY260" s="17" t="s">
        <v>171</v>
      </c>
      <c r="BE260" s="116">
        <f>IF(N260="základní",J260,0)</f>
        <v>0</v>
      </c>
      <c r="BF260" s="116">
        <f>IF(N260="snížená",J260,0)</f>
        <v>0</v>
      </c>
      <c r="BG260" s="116">
        <f>IF(N260="zákl. přenesená",J260,0)</f>
        <v>0</v>
      </c>
      <c r="BH260" s="116">
        <f>IF(N260="sníž. přenesená",J260,0)</f>
        <v>0</v>
      </c>
      <c r="BI260" s="116">
        <f>IF(N260="nulová",J260,0)</f>
        <v>0</v>
      </c>
      <c r="BJ260" s="17" t="s">
        <v>83</v>
      </c>
      <c r="BK260" s="116">
        <f>ROUND(I260*H260,2)</f>
        <v>0</v>
      </c>
      <c r="BL260" s="17" t="s">
        <v>189</v>
      </c>
      <c r="BM260" s="220" t="s">
        <v>428</v>
      </c>
    </row>
    <row r="261" spans="2:47" s="1" customFormat="1" ht="39">
      <c r="B261" s="35"/>
      <c r="C261" s="36"/>
      <c r="D261" s="221" t="s">
        <v>207</v>
      </c>
      <c r="E261" s="36"/>
      <c r="F261" s="235" t="s">
        <v>314</v>
      </c>
      <c r="G261" s="36"/>
      <c r="H261" s="36"/>
      <c r="I261" s="130"/>
      <c r="J261" s="36"/>
      <c r="K261" s="36"/>
      <c r="L261" s="37"/>
      <c r="M261" s="223"/>
      <c r="N261" s="67"/>
      <c r="O261" s="67"/>
      <c r="P261" s="67"/>
      <c r="Q261" s="67"/>
      <c r="R261" s="67"/>
      <c r="S261" s="67"/>
      <c r="T261" s="68"/>
      <c r="AT261" s="17" t="s">
        <v>207</v>
      </c>
      <c r="AU261" s="17" t="s">
        <v>85</v>
      </c>
    </row>
    <row r="262" spans="2:51" s="11" customFormat="1" ht="11.25">
      <c r="B262" s="224"/>
      <c r="C262" s="225"/>
      <c r="D262" s="221" t="s">
        <v>197</v>
      </c>
      <c r="E262" s="226" t="s">
        <v>1</v>
      </c>
      <c r="F262" s="227" t="s">
        <v>1822</v>
      </c>
      <c r="G262" s="225"/>
      <c r="H262" s="228">
        <v>22.984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197</v>
      </c>
      <c r="AU262" s="234" t="s">
        <v>85</v>
      </c>
      <c r="AV262" s="11" t="s">
        <v>85</v>
      </c>
      <c r="AW262" s="11" t="s">
        <v>30</v>
      </c>
      <c r="AX262" s="11" t="s">
        <v>75</v>
      </c>
      <c r="AY262" s="234" t="s">
        <v>171</v>
      </c>
    </row>
    <row r="263" spans="2:51" s="11" customFormat="1" ht="11.25">
      <c r="B263" s="224"/>
      <c r="C263" s="225"/>
      <c r="D263" s="221" t="s">
        <v>197</v>
      </c>
      <c r="E263" s="226" t="s">
        <v>1</v>
      </c>
      <c r="F263" s="227" t="s">
        <v>1823</v>
      </c>
      <c r="G263" s="225"/>
      <c r="H263" s="228">
        <v>-2.392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AT263" s="234" t="s">
        <v>197</v>
      </c>
      <c r="AU263" s="234" t="s">
        <v>85</v>
      </c>
      <c r="AV263" s="11" t="s">
        <v>85</v>
      </c>
      <c r="AW263" s="11" t="s">
        <v>30</v>
      </c>
      <c r="AX263" s="11" t="s">
        <v>75</v>
      </c>
      <c r="AY263" s="234" t="s">
        <v>171</v>
      </c>
    </row>
    <row r="264" spans="2:51" s="11" customFormat="1" ht="11.25">
      <c r="B264" s="224"/>
      <c r="C264" s="225"/>
      <c r="D264" s="221" t="s">
        <v>197</v>
      </c>
      <c r="E264" s="226" t="s">
        <v>1</v>
      </c>
      <c r="F264" s="227" t="s">
        <v>1824</v>
      </c>
      <c r="G264" s="225"/>
      <c r="H264" s="228">
        <v>-4.206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AT264" s="234" t="s">
        <v>197</v>
      </c>
      <c r="AU264" s="234" t="s">
        <v>85</v>
      </c>
      <c r="AV264" s="11" t="s">
        <v>85</v>
      </c>
      <c r="AW264" s="11" t="s">
        <v>30</v>
      </c>
      <c r="AX264" s="11" t="s">
        <v>75</v>
      </c>
      <c r="AY264" s="234" t="s">
        <v>171</v>
      </c>
    </row>
    <row r="265" spans="2:51" s="11" customFormat="1" ht="11.25">
      <c r="B265" s="224"/>
      <c r="C265" s="225"/>
      <c r="D265" s="221" t="s">
        <v>197</v>
      </c>
      <c r="E265" s="226" t="s">
        <v>1</v>
      </c>
      <c r="F265" s="227" t="s">
        <v>1825</v>
      </c>
      <c r="G265" s="225"/>
      <c r="H265" s="228">
        <v>-11.216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AT265" s="234" t="s">
        <v>197</v>
      </c>
      <c r="AU265" s="234" t="s">
        <v>85</v>
      </c>
      <c r="AV265" s="11" t="s">
        <v>85</v>
      </c>
      <c r="AW265" s="11" t="s">
        <v>30</v>
      </c>
      <c r="AX265" s="11" t="s">
        <v>75</v>
      </c>
      <c r="AY265" s="234" t="s">
        <v>171</v>
      </c>
    </row>
    <row r="266" spans="2:51" s="13" customFormat="1" ht="11.25">
      <c r="B266" s="248"/>
      <c r="C266" s="249"/>
      <c r="D266" s="221" t="s">
        <v>197</v>
      </c>
      <c r="E266" s="250" t="s">
        <v>1</v>
      </c>
      <c r="F266" s="251" t="s">
        <v>267</v>
      </c>
      <c r="G266" s="249"/>
      <c r="H266" s="252">
        <v>5.1700000000000035</v>
      </c>
      <c r="I266" s="253"/>
      <c r="J266" s="249"/>
      <c r="K266" s="249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197</v>
      </c>
      <c r="AU266" s="258" t="s">
        <v>85</v>
      </c>
      <c r="AV266" s="13" t="s">
        <v>189</v>
      </c>
      <c r="AW266" s="13" t="s">
        <v>30</v>
      </c>
      <c r="AX266" s="13" t="s">
        <v>83</v>
      </c>
      <c r="AY266" s="258" t="s">
        <v>171</v>
      </c>
    </row>
    <row r="267" spans="2:65" s="1" customFormat="1" ht="24" customHeight="1">
      <c r="B267" s="35"/>
      <c r="C267" s="209" t="s">
        <v>8</v>
      </c>
      <c r="D267" s="209" t="s">
        <v>172</v>
      </c>
      <c r="E267" s="210" t="s">
        <v>316</v>
      </c>
      <c r="F267" s="211" t="s">
        <v>317</v>
      </c>
      <c r="G267" s="212" t="s">
        <v>302</v>
      </c>
      <c r="H267" s="213">
        <v>51.7</v>
      </c>
      <c r="I267" s="214"/>
      <c r="J267" s="215">
        <f>ROUND(I267*H267,2)</f>
        <v>0</v>
      </c>
      <c r="K267" s="211" t="s">
        <v>256</v>
      </c>
      <c r="L267" s="37"/>
      <c r="M267" s="216" t="s">
        <v>1</v>
      </c>
      <c r="N267" s="217" t="s">
        <v>40</v>
      </c>
      <c r="O267" s="67"/>
      <c r="P267" s="218">
        <f>O267*H267</f>
        <v>0</v>
      </c>
      <c r="Q267" s="218">
        <v>0</v>
      </c>
      <c r="R267" s="218">
        <f>Q267*H267</f>
        <v>0</v>
      </c>
      <c r="S267" s="218">
        <v>0</v>
      </c>
      <c r="T267" s="219">
        <f>S267*H267</f>
        <v>0</v>
      </c>
      <c r="AR267" s="220" t="s">
        <v>189</v>
      </c>
      <c r="AT267" s="220" t="s">
        <v>172</v>
      </c>
      <c r="AU267" s="220" t="s">
        <v>85</v>
      </c>
      <c r="AY267" s="17" t="s">
        <v>171</v>
      </c>
      <c r="BE267" s="116">
        <f>IF(N267="základní",J267,0)</f>
        <v>0</v>
      </c>
      <c r="BF267" s="116">
        <f>IF(N267="snížená",J267,0)</f>
        <v>0</v>
      </c>
      <c r="BG267" s="116">
        <f>IF(N267="zákl. přenesená",J267,0)</f>
        <v>0</v>
      </c>
      <c r="BH267" s="116">
        <f>IF(N267="sníž. přenesená",J267,0)</f>
        <v>0</v>
      </c>
      <c r="BI267" s="116">
        <f>IF(N267="nulová",J267,0)</f>
        <v>0</v>
      </c>
      <c r="BJ267" s="17" t="s">
        <v>83</v>
      </c>
      <c r="BK267" s="116">
        <f>ROUND(I267*H267,2)</f>
        <v>0</v>
      </c>
      <c r="BL267" s="17" t="s">
        <v>189</v>
      </c>
      <c r="BM267" s="220" t="s">
        <v>1826</v>
      </c>
    </row>
    <row r="268" spans="2:47" s="1" customFormat="1" ht="39">
      <c r="B268" s="35"/>
      <c r="C268" s="36"/>
      <c r="D268" s="221" t="s">
        <v>207</v>
      </c>
      <c r="E268" s="36"/>
      <c r="F268" s="235" t="s">
        <v>319</v>
      </c>
      <c r="G268" s="36"/>
      <c r="H268" s="36"/>
      <c r="I268" s="130"/>
      <c r="J268" s="36"/>
      <c r="K268" s="36"/>
      <c r="L268" s="37"/>
      <c r="M268" s="223"/>
      <c r="N268" s="67"/>
      <c r="O268" s="67"/>
      <c r="P268" s="67"/>
      <c r="Q268" s="67"/>
      <c r="R268" s="67"/>
      <c r="S268" s="67"/>
      <c r="T268" s="68"/>
      <c r="AT268" s="17" t="s">
        <v>207</v>
      </c>
      <c r="AU268" s="17" t="s">
        <v>85</v>
      </c>
    </row>
    <row r="269" spans="2:51" s="11" customFormat="1" ht="11.25">
      <c r="B269" s="224"/>
      <c r="C269" s="225"/>
      <c r="D269" s="221" t="s">
        <v>197</v>
      </c>
      <c r="E269" s="226" t="s">
        <v>1</v>
      </c>
      <c r="F269" s="227" t="s">
        <v>1827</v>
      </c>
      <c r="G269" s="225"/>
      <c r="H269" s="228">
        <v>51.7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AT269" s="234" t="s">
        <v>197</v>
      </c>
      <c r="AU269" s="234" t="s">
        <v>85</v>
      </c>
      <c r="AV269" s="11" t="s">
        <v>85</v>
      </c>
      <c r="AW269" s="11" t="s">
        <v>30</v>
      </c>
      <c r="AX269" s="11" t="s">
        <v>83</v>
      </c>
      <c r="AY269" s="234" t="s">
        <v>171</v>
      </c>
    </row>
    <row r="270" spans="2:65" s="1" customFormat="1" ht="16.5" customHeight="1">
      <c r="B270" s="35"/>
      <c r="C270" s="209" t="s">
        <v>338</v>
      </c>
      <c r="D270" s="209" t="s">
        <v>172</v>
      </c>
      <c r="E270" s="210" t="s">
        <v>327</v>
      </c>
      <c r="F270" s="211" t="s">
        <v>328</v>
      </c>
      <c r="G270" s="212" t="s">
        <v>302</v>
      </c>
      <c r="H270" s="213">
        <v>5.17</v>
      </c>
      <c r="I270" s="214"/>
      <c r="J270" s="215">
        <f>ROUND(I270*H270,2)</f>
        <v>0</v>
      </c>
      <c r="K270" s="211" t="s">
        <v>256</v>
      </c>
      <c r="L270" s="37"/>
      <c r="M270" s="216" t="s">
        <v>1</v>
      </c>
      <c r="N270" s="217" t="s">
        <v>40</v>
      </c>
      <c r="O270" s="67"/>
      <c r="P270" s="218">
        <f>O270*H270</f>
        <v>0</v>
      </c>
      <c r="Q270" s="218">
        <v>0</v>
      </c>
      <c r="R270" s="218">
        <f>Q270*H270</f>
        <v>0</v>
      </c>
      <c r="S270" s="218">
        <v>0</v>
      </c>
      <c r="T270" s="219">
        <f>S270*H270</f>
        <v>0</v>
      </c>
      <c r="AR270" s="220" t="s">
        <v>189</v>
      </c>
      <c r="AT270" s="220" t="s">
        <v>172</v>
      </c>
      <c r="AU270" s="220" t="s">
        <v>85</v>
      </c>
      <c r="AY270" s="17" t="s">
        <v>171</v>
      </c>
      <c r="BE270" s="116">
        <f>IF(N270="základní",J270,0)</f>
        <v>0</v>
      </c>
      <c r="BF270" s="116">
        <f>IF(N270="snížená",J270,0)</f>
        <v>0</v>
      </c>
      <c r="BG270" s="116">
        <f>IF(N270="zákl. přenesená",J270,0)</f>
        <v>0</v>
      </c>
      <c r="BH270" s="116">
        <f>IF(N270="sníž. přenesená",J270,0)</f>
        <v>0</v>
      </c>
      <c r="BI270" s="116">
        <f>IF(N270="nulová",J270,0)</f>
        <v>0</v>
      </c>
      <c r="BJ270" s="17" t="s">
        <v>83</v>
      </c>
      <c r="BK270" s="116">
        <f>ROUND(I270*H270,2)</f>
        <v>0</v>
      </c>
      <c r="BL270" s="17" t="s">
        <v>189</v>
      </c>
      <c r="BM270" s="220" t="s">
        <v>438</v>
      </c>
    </row>
    <row r="271" spans="2:47" s="1" customFormat="1" ht="11.25">
      <c r="B271" s="35"/>
      <c r="C271" s="36"/>
      <c r="D271" s="221" t="s">
        <v>207</v>
      </c>
      <c r="E271" s="36"/>
      <c r="F271" s="235" t="s">
        <v>330</v>
      </c>
      <c r="G271" s="36"/>
      <c r="H271" s="36"/>
      <c r="I271" s="130"/>
      <c r="J271" s="36"/>
      <c r="K271" s="36"/>
      <c r="L271" s="37"/>
      <c r="M271" s="223"/>
      <c r="N271" s="67"/>
      <c r="O271" s="67"/>
      <c r="P271" s="67"/>
      <c r="Q271" s="67"/>
      <c r="R271" s="67"/>
      <c r="S271" s="67"/>
      <c r="T271" s="68"/>
      <c r="AT271" s="17" t="s">
        <v>207</v>
      </c>
      <c r="AU271" s="17" t="s">
        <v>85</v>
      </c>
    </row>
    <row r="272" spans="2:51" s="11" customFormat="1" ht="11.25">
      <c r="B272" s="224"/>
      <c r="C272" s="225"/>
      <c r="D272" s="221" t="s">
        <v>197</v>
      </c>
      <c r="E272" s="226" t="s">
        <v>1</v>
      </c>
      <c r="F272" s="227" t="s">
        <v>1828</v>
      </c>
      <c r="G272" s="225"/>
      <c r="H272" s="228">
        <v>5.17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AT272" s="234" t="s">
        <v>197</v>
      </c>
      <c r="AU272" s="234" t="s">
        <v>85</v>
      </c>
      <c r="AV272" s="11" t="s">
        <v>85</v>
      </c>
      <c r="AW272" s="11" t="s">
        <v>30</v>
      </c>
      <c r="AX272" s="11" t="s">
        <v>83</v>
      </c>
      <c r="AY272" s="234" t="s">
        <v>171</v>
      </c>
    </row>
    <row r="273" spans="2:65" s="1" customFormat="1" ht="24" customHeight="1">
      <c r="B273" s="35"/>
      <c r="C273" s="209" t="s">
        <v>344</v>
      </c>
      <c r="D273" s="209" t="s">
        <v>172</v>
      </c>
      <c r="E273" s="210" t="s">
        <v>331</v>
      </c>
      <c r="F273" s="211" t="s">
        <v>332</v>
      </c>
      <c r="G273" s="212" t="s">
        <v>333</v>
      </c>
      <c r="H273" s="213">
        <v>9.306</v>
      </c>
      <c r="I273" s="214"/>
      <c r="J273" s="215">
        <f>ROUND(I273*H273,2)</f>
        <v>0</v>
      </c>
      <c r="K273" s="211" t="s">
        <v>256</v>
      </c>
      <c r="L273" s="37"/>
      <c r="M273" s="216" t="s">
        <v>1</v>
      </c>
      <c r="N273" s="217" t="s">
        <v>40</v>
      </c>
      <c r="O273" s="67"/>
      <c r="P273" s="218">
        <f>O273*H273</f>
        <v>0</v>
      </c>
      <c r="Q273" s="218">
        <v>0</v>
      </c>
      <c r="R273" s="218">
        <f>Q273*H273</f>
        <v>0</v>
      </c>
      <c r="S273" s="218">
        <v>0</v>
      </c>
      <c r="T273" s="219">
        <f>S273*H273</f>
        <v>0</v>
      </c>
      <c r="AR273" s="220" t="s">
        <v>189</v>
      </c>
      <c r="AT273" s="220" t="s">
        <v>172</v>
      </c>
      <c r="AU273" s="220" t="s">
        <v>85</v>
      </c>
      <c r="AY273" s="17" t="s">
        <v>171</v>
      </c>
      <c r="BE273" s="116">
        <f>IF(N273="základní",J273,0)</f>
        <v>0</v>
      </c>
      <c r="BF273" s="116">
        <f>IF(N273="snížená",J273,0)</f>
        <v>0</v>
      </c>
      <c r="BG273" s="116">
        <f>IF(N273="zákl. přenesená",J273,0)</f>
        <v>0</v>
      </c>
      <c r="BH273" s="116">
        <f>IF(N273="sníž. přenesená",J273,0)</f>
        <v>0</v>
      </c>
      <c r="BI273" s="116">
        <f>IF(N273="nulová",J273,0)</f>
        <v>0</v>
      </c>
      <c r="BJ273" s="17" t="s">
        <v>83</v>
      </c>
      <c r="BK273" s="116">
        <f>ROUND(I273*H273,2)</f>
        <v>0</v>
      </c>
      <c r="BL273" s="17" t="s">
        <v>189</v>
      </c>
      <c r="BM273" s="220" t="s">
        <v>666</v>
      </c>
    </row>
    <row r="274" spans="2:47" s="1" customFormat="1" ht="29.25">
      <c r="B274" s="35"/>
      <c r="C274" s="36"/>
      <c r="D274" s="221" t="s">
        <v>207</v>
      </c>
      <c r="E274" s="36"/>
      <c r="F274" s="235" t="s">
        <v>335</v>
      </c>
      <c r="G274" s="36"/>
      <c r="H274" s="36"/>
      <c r="I274" s="130"/>
      <c r="J274" s="36"/>
      <c r="K274" s="36"/>
      <c r="L274" s="37"/>
      <c r="M274" s="223"/>
      <c r="N274" s="67"/>
      <c r="O274" s="67"/>
      <c r="P274" s="67"/>
      <c r="Q274" s="67"/>
      <c r="R274" s="67"/>
      <c r="S274" s="67"/>
      <c r="T274" s="68"/>
      <c r="AT274" s="17" t="s">
        <v>207</v>
      </c>
      <c r="AU274" s="17" t="s">
        <v>85</v>
      </c>
    </row>
    <row r="275" spans="2:51" s="11" customFormat="1" ht="11.25">
      <c r="B275" s="224"/>
      <c r="C275" s="225"/>
      <c r="D275" s="221" t="s">
        <v>197</v>
      </c>
      <c r="E275" s="226" t="s">
        <v>1</v>
      </c>
      <c r="F275" s="227" t="s">
        <v>1829</v>
      </c>
      <c r="G275" s="225"/>
      <c r="H275" s="228">
        <v>9.306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AT275" s="234" t="s">
        <v>197</v>
      </c>
      <c r="AU275" s="234" t="s">
        <v>85</v>
      </c>
      <c r="AV275" s="11" t="s">
        <v>85</v>
      </c>
      <c r="AW275" s="11" t="s">
        <v>30</v>
      </c>
      <c r="AX275" s="11" t="s">
        <v>75</v>
      </c>
      <c r="AY275" s="234" t="s">
        <v>171</v>
      </c>
    </row>
    <row r="276" spans="2:51" s="13" customFormat="1" ht="11.25">
      <c r="B276" s="248"/>
      <c r="C276" s="249"/>
      <c r="D276" s="221" t="s">
        <v>197</v>
      </c>
      <c r="E276" s="250" t="s">
        <v>1</v>
      </c>
      <c r="F276" s="251" t="s">
        <v>267</v>
      </c>
      <c r="G276" s="249"/>
      <c r="H276" s="252">
        <v>9.306</v>
      </c>
      <c r="I276" s="253"/>
      <c r="J276" s="249"/>
      <c r="K276" s="249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197</v>
      </c>
      <c r="AU276" s="258" t="s">
        <v>85</v>
      </c>
      <c r="AV276" s="13" t="s">
        <v>189</v>
      </c>
      <c r="AW276" s="13" t="s">
        <v>30</v>
      </c>
      <c r="AX276" s="13" t="s">
        <v>83</v>
      </c>
      <c r="AY276" s="258" t="s">
        <v>171</v>
      </c>
    </row>
    <row r="277" spans="2:65" s="1" customFormat="1" ht="24" customHeight="1">
      <c r="B277" s="35"/>
      <c r="C277" s="209" t="s">
        <v>352</v>
      </c>
      <c r="D277" s="209" t="s">
        <v>172</v>
      </c>
      <c r="E277" s="210" t="s">
        <v>448</v>
      </c>
      <c r="F277" s="211" t="s">
        <v>449</v>
      </c>
      <c r="G277" s="212" t="s">
        <v>302</v>
      </c>
      <c r="H277" s="213">
        <v>14.13</v>
      </c>
      <c r="I277" s="214"/>
      <c r="J277" s="215">
        <f>ROUND(I277*H277,2)</f>
        <v>0</v>
      </c>
      <c r="K277" s="211" t="s">
        <v>256</v>
      </c>
      <c r="L277" s="37"/>
      <c r="M277" s="216" t="s">
        <v>1</v>
      </c>
      <c r="N277" s="217" t="s">
        <v>40</v>
      </c>
      <c r="O277" s="67"/>
      <c r="P277" s="218">
        <f>O277*H277</f>
        <v>0</v>
      </c>
      <c r="Q277" s="218">
        <v>0</v>
      </c>
      <c r="R277" s="218">
        <f>Q277*H277</f>
        <v>0</v>
      </c>
      <c r="S277" s="218">
        <v>0</v>
      </c>
      <c r="T277" s="219">
        <f>S277*H277</f>
        <v>0</v>
      </c>
      <c r="AR277" s="220" t="s">
        <v>189</v>
      </c>
      <c r="AT277" s="220" t="s">
        <v>172</v>
      </c>
      <c r="AU277" s="220" t="s">
        <v>85</v>
      </c>
      <c r="AY277" s="17" t="s">
        <v>171</v>
      </c>
      <c r="BE277" s="116">
        <f>IF(N277="základní",J277,0)</f>
        <v>0</v>
      </c>
      <c r="BF277" s="116">
        <f>IF(N277="snížená",J277,0)</f>
        <v>0</v>
      </c>
      <c r="BG277" s="116">
        <f>IF(N277="zákl. přenesená",J277,0)</f>
        <v>0</v>
      </c>
      <c r="BH277" s="116">
        <f>IF(N277="sníž. přenesená",J277,0)</f>
        <v>0</v>
      </c>
      <c r="BI277" s="116">
        <f>IF(N277="nulová",J277,0)</f>
        <v>0</v>
      </c>
      <c r="BJ277" s="17" t="s">
        <v>83</v>
      </c>
      <c r="BK277" s="116">
        <f>ROUND(I277*H277,2)</f>
        <v>0</v>
      </c>
      <c r="BL277" s="17" t="s">
        <v>189</v>
      </c>
      <c r="BM277" s="220" t="s">
        <v>681</v>
      </c>
    </row>
    <row r="278" spans="2:47" s="1" customFormat="1" ht="29.25">
      <c r="B278" s="35"/>
      <c r="C278" s="36"/>
      <c r="D278" s="221" t="s">
        <v>207</v>
      </c>
      <c r="E278" s="36"/>
      <c r="F278" s="235" t="s">
        <v>451</v>
      </c>
      <c r="G278" s="36"/>
      <c r="H278" s="36"/>
      <c r="I278" s="130"/>
      <c r="J278" s="36"/>
      <c r="K278" s="36"/>
      <c r="L278" s="37"/>
      <c r="M278" s="223"/>
      <c r="N278" s="67"/>
      <c r="O278" s="67"/>
      <c r="P278" s="67"/>
      <c r="Q278" s="67"/>
      <c r="R278" s="67"/>
      <c r="S278" s="67"/>
      <c r="T278" s="68"/>
      <c r="AT278" s="17" t="s">
        <v>207</v>
      </c>
      <c r="AU278" s="17" t="s">
        <v>85</v>
      </c>
    </row>
    <row r="279" spans="2:51" s="14" customFormat="1" ht="11.25">
      <c r="B279" s="275"/>
      <c r="C279" s="276"/>
      <c r="D279" s="221" t="s">
        <v>197</v>
      </c>
      <c r="E279" s="277" t="s">
        <v>1</v>
      </c>
      <c r="F279" s="278" t="s">
        <v>1482</v>
      </c>
      <c r="G279" s="276"/>
      <c r="H279" s="277" t="s">
        <v>1</v>
      </c>
      <c r="I279" s="279"/>
      <c r="J279" s="276"/>
      <c r="K279" s="276"/>
      <c r="L279" s="280"/>
      <c r="M279" s="281"/>
      <c r="N279" s="282"/>
      <c r="O279" s="282"/>
      <c r="P279" s="282"/>
      <c r="Q279" s="282"/>
      <c r="R279" s="282"/>
      <c r="S279" s="282"/>
      <c r="T279" s="283"/>
      <c r="AT279" s="284" t="s">
        <v>197</v>
      </c>
      <c r="AU279" s="284" t="s">
        <v>85</v>
      </c>
      <c r="AV279" s="14" t="s">
        <v>83</v>
      </c>
      <c r="AW279" s="14" t="s">
        <v>30</v>
      </c>
      <c r="AX279" s="14" t="s">
        <v>75</v>
      </c>
      <c r="AY279" s="284" t="s">
        <v>171</v>
      </c>
    </row>
    <row r="280" spans="2:51" s="14" customFormat="1" ht="11.25">
      <c r="B280" s="275"/>
      <c r="C280" s="276"/>
      <c r="D280" s="221" t="s">
        <v>197</v>
      </c>
      <c r="E280" s="277" t="s">
        <v>1</v>
      </c>
      <c r="F280" s="278" t="s">
        <v>1484</v>
      </c>
      <c r="G280" s="276"/>
      <c r="H280" s="277" t="s">
        <v>1</v>
      </c>
      <c r="I280" s="279"/>
      <c r="J280" s="276"/>
      <c r="K280" s="276"/>
      <c r="L280" s="280"/>
      <c r="M280" s="281"/>
      <c r="N280" s="282"/>
      <c r="O280" s="282"/>
      <c r="P280" s="282"/>
      <c r="Q280" s="282"/>
      <c r="R280" s="282"/>
      <c r="S280" s="282"/>
      <c r="T280" s="283"/>
      <c r="AT280" s="284" t="s">
        <v>197</v>
      </c>
      <c r="AU280" s="284" t="s">
        <v>85</v>
      </c>
      <c r="AV280" s="14" t="s">
        <v>83</v>
      </c>
      <c r="AW280" s="14" t="s">
        <v>30</v>
      </c>
      <c r="AX280" s="14" t="s">
        <v>75</v>
      </c>
      <c r="AY280" s="284" t="s">
        <v>171</v>
      </c>
    </row>
    <row r="281" spans="2:51" s="14" customFormat="1" ht="11.25">
      <c r="B281" s="275"/>
      <c r="C281" s="276"/>
      <c r="D281" s="221" t="s">
        <v>197</v>
      </c>
      <c r="E281" s="277" t="s">
        <v>1</v>
      </c>
      <c r="F281" s="278" t="s">
        <v>1476</v>
      </c>
      <c r="G281" s="276"/>
      <c r="H281" s="277" t="s">
        <v>1</v>
      </c>
      <c r="I281" s="279"/>
      <c r="J281" s="276"/>
      <c r="K281" s="276"/>
      <c r="L281" s="280"/>
      <c r="M281" s="281"/>
      <c r="N281" s="282"/>
      <c r="O281" s="282"/>
      <c r="P281" s="282"/>
      <c r="Q281" s="282"/>
      <c r="R281" s="282"/>
      <c r="S281" s="282"/>
      <c r="T281" s="283"/>
      <c r="AT281" s="284" t="s">
        <v>197</v>
      </c>
      <c r="AU281" s="284" t="s">
        <v>85</v>
      </c>
      <c r="AV281" s="14" t="s">
        <v>83</v>
      </c>
      <c r="AW281" s="14" t="s">
        <v>30</v>
      </c>
      <c r="AX281" s="14" t="s">
        <v>75</v>
      </c>
      <c r="AY281" s="284" t="s">
        <v>171</v>
      </c>
    </row>
    <row r="282" spans="2:51" s="11" customFormat="1" ht="11.25">
      <c r="B282" s="224"/>
      <c r="C282" s="225"/>
      <c r="D282" s="221" t="s">
        <v>197</v>
      </c>
      <c r="E282" s="226" t="s">
        <v>1</v>
      </c>
      <c r="F282" s="227" t="s">
        <v>1830</v>
      </c>
      <c r="G282" s="225"/>
      <c r="H282" s="228">
        <v>1.52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AT282" s="234" t="s">
        <v>197</v>
      </c>
      <c r="AU282" s="234" t="s">
        <v>85</v>
      </c>
      <c r="AV282" s="11" t="s">
        <v>85</v>
      </c>
      <c r="AW282" s="11" t="s">
        <v>30</v>
      </c>
      <c r="AX282" s="11" t="s">
        <v>75</v>
      </c>
      <c r="AY282" s="234" t="s">
        <v>171</v>
      </c>
    </row>
    <row r="283" spans="2:51" s="11" customFormat="1" ht="11.25">
      <c r="B283" s="224"/>
      <c r="C283" s="225"/>
      <c r="D283" s="221" t="s">
        <v>197</v>
      </c>
      <c r="E283" s="226" t="s">
        <v>1</v>
      </c>
      <c r="F283" s="227" t="s">
        <v>1831</v>
      </c>
      <c r="G283" s="225"/>
      <c r="H283" s="228">
        <v>-0.42</v>
      </c>
      <c r="I283" s="229"/>
      <c r="J283" s="225"/>
      <c r="K283" s="225"/>
      <c r="L283" s="230"/>
      <c r="M283" s="231"/>
      <c r="N283" s="232"/>
      <c r="O283" s="232"/>
      <c r="P283" s="232"/>
      <c r="Q283" s="232"/>
      <c r="R283" s="232"/>
      <c r="S283" s="232"/>
      <c r="T283" s="233"/>
      <c r="AT283" s="234" t="s">
        <v>197</v>
      </c>
      <c r="AU283" s="234" t="s">
        <v>85</v>
      </c>
      <c r="AV283" s="11" t="s">
        <v>85</v>
      </c>
      <c r="AW283" s="11" t="s">
        <v>30</v>
      </c>
      <c r="AX283" s="11" t="s">
        <v>75</v>
      </c>
      <c r="AY283" s="234" t="s">
        <v>171</v>
      </c>
    </row>
    <row r="284" spans="2:51" s="15" customFormat="1" ht="11.25">
      <c r="B284" s="285"/>
      <c r="C284" s="286"/>
      <c r="D284" s="221" t="s">
        <v>197</v>
      </c>
      <c r="E284" s="287" t="s">
        <v>1</v>
      </c>
      <c r="F284" s="288" t="s">
        <v>1490</v>
      </c>
      <c r="G284" s="286"/>
      <c r="H284" s="289">
        <v>1.1</v>
      </c>
      <c r="I284" s="290"/>
      <c r="J284" s="286"/>
      <c r="K284" s="286"/>
      <c r="L284" s="291"/>
      <c r="M284" s="292"/>
      <c r="N284" s="293"/>
      <c r="O284" s="293"/>
      <c r="P284" s="293"/>
      <c r="Q284" s="293"/>
      <c r="R284" s="293"/>
      <c r="S284" s="293"/>
      <c r="T284" s="294"/>
      <c r="AT284" s="295" t="s">
        <v>197</v>
      </c>
      <c r="AU284" s="295" t="s">
        <v>85</v>
      </c>
      <c r="AV284" s="15" t="s">
        <v>184</v>
      </c>
      <c r="AW284" s="15" t="s">
        <v>30</v>
      </c>
      <c r="AX284" s="15" t="s">
        <v>75</v>
      </c>
      <c r="AY284" s="295" t="s">
        <v>171</v>
      </c>
    </row>
    <row r="285" spans="2:51" s="14" customFormat="1" ht="11.25">
      <c r="B285" s="275"/>
      <c r="C285" s="276"/>
      <c r="D285" s="221" t="s">
        <v>197</v>
      </c>
      <c r="E285" s="277" t="s">
        <v>1</v>
      </c>
      <c r="F285" s="278" t="s">
        <v>1832</v>
      </c>
      <c r="G285" s="276"/>
      <c r="H285" s="277" t="s">
        <v>1</v>
      </c>
      <c r="I285" s="279"/>
      <c r="J285" s="276"/>
      <c r="K285" s="276"/>
      <c r="L285" s="280"/>
      <c r="M285" s="281"/>
      <c r="N285" s="282"/>
      <c r="O285" s="282"/>
      <c r="P285" s="282"/>
      <c r="Q285" s="282"/>
      <c r="R285" s="282"/>
      <c r="S285" s="282"/>
      <c r="T285" s="283"/>
      <c r="AT285" s="284" t="s">
        <v>197</v>
      </c>
      <c r="AU285" s="284" t="s">
        <v>85</v>
      </c>
      <c r="AV285" s="14" t="s">
        <v>83</v>
      </c>
      <c r="AW285" s="14" t="s">
        <v>30</v>
      </c>
      <c r="AX285" s="14" t="s">
        <v>75</v>
      </c>
      <c r="AY285" s="284" t="s">
        <v>171</v>
      </c>
    </row>
    <row r="286" spans="2:51" s="11" customFormat="1" ht="11.25">
      <c r="B286" s="224"/>
      <c r="C286" s="225"/>
      <c r="D286" s="221" t="s">
        <v>197</v>
      </c>
      <c r="E286" s="226" t="s">
        <v>1</v>
      </c>
      <c r="F286" s="227" t="s">
        <v>1833</v>
      </c>
      <c r="G286" s="225"/>
      <c r="H286" s="228">
        <v>1.008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AT286" s="234" t="s">
        <v>197</v>
      </c>
      <c r="AU286" s="234" t="s">
        <v>85</v>
      </c>
      <c r="AV286" s="11" t="s">
        <v>85</v>
      </c>
      <c r="AW286" s="11" t="s">
        <v>30</v>
      </c>
      <c r="AX286" s="11" t="s">
        <v>75</v>
      </c>
      <c r="AY286" s="234" t="s">
        <v>171</v>
      </c>
    </row>
    <row r="287" spans="2:51" s="11" customFormat="1" ht="11.25">
      <c r="B287" s="224"/>
      <c r="C287" s="225"/>
      <c r="D287" s="221" t="s">
        <v>197</v>
      </c>
      <c r="E287" s="226" t="s">
        <v>1</v>
      </c>
      <c r="F287" s="227" t="s">
        <v>1834</v>
      </c>
      <c r="G287" s="225"/>
      <c r="H287" s="228">
        <v>1.44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AT287" s="234" t="s">
        <v>197</v>
      </c>
      <c r="AU287" s="234" t="s">
        <v>85</v>
      </c>
      <c r="AV287" s="11" t="s">
        <v>85</v>
      </c>
      <c r="AW287" s="11" t="s">
        <v>30</v>
      </c>
      <c r="AX287" s="11" t="s">
        <v>75</v>
      </c>
      <c r="AY287" s="234" t="s">
        <v>171</v>
      </c>
    </row>
    <row r="288" spans="2:51" s="11" customFormat="1" ht="11.25">
      <c r="B288" s="224"/>
      <c r="C288" s="225"/>
      <c r="D288" s="221" t="s">
        <v>197</v>
      </c>
      <c r="E288" s="226" t="s">
        <v>1</v>
      </c>
      <c r="F288" s="227" t="s">
        <v>1835</v>
      </c>
      <c r="G288" s="225"/>
      <c r="H288" s="228">
        <v>1.2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AT288" s="234" t="s">
        <v>197</v>
      </c>
      <c r="AU288" s="234" t="s">
        <v>85</v>
      </c>
      <c r="AV288" s="11" t="s">
        <v>85</v>
      </c>
      <c r="AW288" s="11" t="s">
        <v>30</v>
      </c>
      <c r="AX288" s="11" t="s">
        <v>75</v>
      </c>
      <c r="AY288" s="234" t="s">
        <v>171</v>
      </c>
    </row>
    <row r="289" spans="2:51" s="14" customFormat="1" ht="11.25">
      <c r="B289" s="275"/>
      <c r="C289" s="276"/>
      <c r="D289" s="221" t="s">
        <v>197</v>
      </c>
      <c r="E289" s="277" t="s">
        <v>1</v>
      </c>
      <c r="F289" s="278" t="s">
        <v>1836</v>
      </c>
      <c r="G289" s="276"/>
      <c r="H289" s="277" t="s">
        <v>1</v>
      </c>
      <c r="I289" s="279"/>
      <c r="J289" s="276"/>
      <c r="K289" s="276"/>
      <c r="L289" s="280"/>
      <c r="M289" s="281"/>
      <c r="N289" s="282"/>
      <c r="O289" s="282"/>
      <c r="P289" s="282"/>
      <c r="Q289" s="282"/>
      <c r="R289" s="282"/>
      <c r="S289" s="282"/>
      <c r="T289" s="283"/>
      <c r="AT289" s="284" t="s">
        <v>197</v>
      </c>
      <c r="AU289" s="284" t="s">
        <v>85</v>
      </c>
      <c r="AV289" s="14" t="s">
        <v>83</v>
      </c>
      <c r="AW289" s="14" t="s">
        <v>30</v>
      </c>
      <c r="AX289" s="14" t="s">
        <v>75</v>
      </c>
      <c r="AY289" s="284" t="s">
        <v>171</v>
      </c>
    </row>
    <row r="290" spans="2:51" s="11" customFormat="1" ht="11.25">
      <c r="B290" s="224"/>
      <c r="C290" s="225"/>
      <c r="D290" s="221" t="s">
        <v>197</v>
      </c>
      <c r="E290" s="226" t="s">
        <v>1</v>
      </c>
      <c r="F290" s="227" t="s">
        <v>1837</v>
      </c>
      <c r="G290" s="225"/>
      <c r="H290" s="228">
        <v>0.512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AT290" s="234" t="s">
        <v>197</v>
      </c>
      <c r="AU290" s="234" t="s">
        <v>85</v>
      </c>
      <c r="AV290" s="11" t="s">
        <v>85</v>
      </c>
      <c r="AW290" s="11" t="s">
        <v>30</v>
      </c>
      <c r="AX290" s="11" t="s">
        <v>75</v>
      </c>
      <c r="AY290" s="234" t="s">
        <v>171</v>
      </c>
    </row>
    <row r="291" spans="2:51" s="11" customFormat="1" ht="11.25">
      <c r="B291" s="224"/>
      <c r="C291" s="225"/>
      <c r="D291" s="221" t="s">
        <v>197</v>
      </c>
      <c r="E291" s="226" t="s">
        <v>1</v>
      </c>
      <c r="F291" s="227" t="s">
        <v>1838</v>
      </c>
      <c r="G291" s="225"/>
      <c r="H291" s="228">
        <v>0.806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AT291" s="234" t="s">
        <v>197</v>
      </c>
      <c r="AU291" s="234" t="s">
        <v>85</v>
      </c>
      <c r="AV291" s="11" t="s">
        <v>85</v>
      </c>
      <c r="AW291" s="11" t="s">
        <v>30</v>
      </c>
      <c r="AX291" s="11" t="s">
        <v>75</v>
      </c>
      <c r="AY291" s="234" t="s">
        <v>171</v>
      </c>
    </row>
    <row r="292" spans="2:51" s="14" customFormat="1" ht="11.25">
      <c r="B292" s="275"/>
      <c r="C292" s="276"/>
      <c r="D292" s="221" t="s">
        <v>197</v>
      </c>
      <c r="E292" s="277" t="s">
        <v>1</v>
      </c>
      <c r="F292" s="278" t="s">
        <v>1839</v>
      </c>
      <c r="G292" s="276"/>
      <c r="H292" s="277" t="s">
        <v>1</v>
      </c>
      <c r="I292" s="279"/>
      <c r="J292" s="276"/>
      <c r="K292" s="276"/>
      <c r="L292" s="280"/>
      <c r="M292" s="281"/>
      <c r="N292" s="282"/>
      <c r="O292" s="282"/>
      <c r="P292" s="282"/>
      <c r="Q292" s="282"/>
      <c r="R292" s="282"/>
      <c r="S292" s="282"/>
      <c r="T292" s="283"/>
      <c r="AT292" s="284" t="s">
        <v>197</v>
      </c>
      <c r="AU292" s="284" t="s">
        <v>85</v>
      </c>
      <c r="AV292" s="14" t="s">
        <v>83</v>
      </c>
      <c r="AW292" s="14" t="s">
        <v>30</v>
      </c>
      <c r="AX292" s="14" t="s">
        <v>75</v>
      </c>
      <c r="AY292" s="284" t="s">
        <v>171</v>
      </c>
    </row>
    <row r="293" spans="2:51" s="11" customFormat="1" ht="11.25">
      <c r="B293" s="224"/>
      <c r="C293" s="225"/>
      <c r="D293" s="221" t="s">
        <v>197</v>
      </c>
      <c r="E293" s="226" t="s">
        <v>1</v>
      </c>
      <c r="F293" s="227" t="s">
        <v>1840</v>
      </c>
      <c r="G293" s="225"/>
      <c r="H293" s="228">
        <v>8.064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AT293" s="234" t="s">
        <v>197</v>
      </c>
      <c r="AU293" s="234" t="s">
        <v>85</v>
      </c>
      <c r="AV293" s="11" t="s">
        <v>85</v>
      </c>
      <c r="AW293" s="11" t="s">
        <v>30</v>
      </c>
      <c r="AX293" s="11" t="s">
        <v>75</v>
      </c>
      <c r="AY293" s="234" t="s">
        <v>171</v>
      </c>
    </row>
    <row r="294" spans="2:51" s="15" customFormat="1" ht="11.25">
      <c r="B294" s="285"/>
      <c r="C294" s="286"/>
      <c r="D294" s="221" t="s">
        <v>197</v>
      </c>
      <c r="E294" s="287" t="s">
        <v>1</v>
      </c>
      <c r="F294" s="288" t="s">
        <v>1490</v>
      </c>
      <c r="G294" s="286"/>
      <c r="H294" s="289">
        <v>13.030000000000001</v>
      </c>
      <c r="I294" s="290"/>
      <c r="J294" s="286"/>
      <c r="K294" s="286"/>
      <c r="L294" s="291"/>
      <c r="M294" s="292"/>
      <c r="N294" s="293"/>
      <c r="O294" s="293"/>
      <c r="P294" s="293"/>
      <c r="Q294" s="293"/>
      <c r="R294" s="293"/>
      <c r="S294" s="293"/>
      <c r="T294" s="294"/>
      <c r="AT294" s="295" t="s">
        <v>197</v>
      </c>
      <c r="AU294" s="295" t="s">
        <v>85</v>
      </c>
      <c r="AV294" s="15" t="s">
        <v>184</v>
      </c>
      <c r="AW294" s="15" t="s">
        <v>30</v>
      </c>
      <c r="AX294" s="15" t="s">
        <v>75</v>
      </c>
      <c r="AY294" s="295" t="s">
        <v>171</v>
      </c>
    </row>
    <row r="295" spans="2:51" s="11" customFormat="1" ht="11.25">
      <c r="B295" s="224"/>
      <c r="C295" s="225"/>
      <c r="D295" s="221" t="s">
        <v>197</v>
      </c>
      <c r="E295" s="226" t="s">
        <v>1</v>
      </c>
      <c r="F295" s="227" t="s">
        <v>1841</v>
      </c>
      <c r="G295" s="225"/>
      <c r="H295" s="228">
        <v>2.914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AT295" s="234" t="s">
        <v>197</v>
      </c>
      <c r="AU295" s="234" t="s">
        <v>85</v>
      </c>
      <c r="AV295" s="11" t="s">
        <v>85</v>
      </c>
      <c r="AW295" s="11" t="s">
        <v>30</v>
      </c>
      <c r="AX295" s="11" t="s">
        <v>75</v>
      </c>
      <c r="AY295" s="234" t="s">
        <v>171</v>
      </c>
    </row>
    <row r="296" spans="2:51" s="11" customFormat="1" ht="11.25">
      <c r="B296" s="224"/>
      <c r="C296" s="225"/>
      <c r="D296" s="221" t="s">
        <v>197</v>
      </c>
      <c r="E296" s="226" t="s">
        <v>1</v>
      </c>
      <c r="F296" s="227" t="s">
        <v>1842</v>
      </c>
      <c r="G296" s="225"/>
      <c r="H296" s="228">
        <v>11.216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AT296" s="234" t="s">
        <v>197</v>
      </c>
      <c r="AU296" s="234" t="s">
        <v>85</v>
      </c>
      <c r="AV296" s="11" t="s">
        <v>85</v>
      </c>
      <c r="AW296" s="11" t="s">
        <v>30</v>
      </c>
      <c r="AX296" s="11" t="s">
        <v>75</v>
      </c>
      <c r="AY296" s="234" t="s">
        <v>171</v>
      </c>
    </row>
    <row r="297" spans="2:51" s="11" customFormat="1" ht="11.25">
      <c r="B297" s="224"/>
      <c r="C297" s="225"/>
      <c r="D297" s="221" t="s">
        <v>197</v>
      </c>
      <c r="E297" s="226" t="s">
        <v>1</v>
      </c>
      <c r="F297" s="227" t="s">
        <v>1843</v>
      </c>
      <c r="G297" s="225"/>
      <c r="H297" s="228">
        <v>14.13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AT297" s="234" t="s">
        <v>197</v>
      </c>
      <c r="AU297" s="234" t="s">
        <v>85</v>
      </c>
      <c r="AV297" s="11" t="s">
        <v>85</v>
      </c>
      <c r="AW297" s="11" t="s">
        <v>30</v>
      </c>
      <c r="AX297" s="11" t="s">
        <v>83</v>
      </c>
      <c r="AY297" s="234" t="s">
        <v>171</v>
      </c>
    </row>
    <row r="298" spans="2:65" s="1" customFormat="1" ht="16.5" customHeight="1">
      <c r="B298" s="35"/>
      <c r="C298" s="265" t="s">
        <v>360</v>
      </c>
      <c r="D298" s="265" t="s">
        <v>548</v>
      </c>
      <c r="E298" s="266" t="s">
        <v>1554</v>
      </c>
      <c r="F298" s="267" t="s">
        <v>1555</v>
      </c>
      <c r="G298" s="268" t="s">
        <v>333</v>
      </c>
      <c r="H298" s="269">
        <v>5.828</v>
      </c>
      <c r="I298" s="270"/>
      <c r="J298" s="271">
        <f>ROUND(I298*H298,2)</f>
        <v>0</v>
      </c>
      <c r="K298" s="267" t="s">
        <v>256</v>
      </c>
      <c r="L298" s="272"/>
      <c r="M298" s="273" t="s">
        <v>1</v>
      </c>
      <c r="N298" s="274" t="s">
        <v>40</v>
      </c>
      <c r="O298" s="67"/>
      <c r="P298" s="218">
        <f>O298*H298</f>
        <v>0</v>
      </c>
      <c r="Q298" s="218">
        <v>1</v>
      </c>
      <c r="R298" s="218">
        <f>Q298*H298</f>
        <v>5.828</v>
      </c>
      <c r="S298" s="218">
        <v>0</v>
      </c>
      <c r="T298" s="219">
        <f>S298*H298</f>
        <v>0</v>
      </c>
      <c r="AR298" s="220" t="s">
        <v>209</v>
      </c>
      <c r="AT298" s="220" t="s">
        <v>548</v>
      </c>
      <c r="AU298" s="220" t="s">
        <v>85</v>
      </c>
      <c r="AY298" s="17" t="s">
        <v>171</v>
      </c>
      <c r="BE298" s="116">
        <f>IF(N298="základní",J298,0)</f>
        <v>0</v>
      </c>
      <c r="BF298" s="116">
        <f>IF(N298="snížená",J298,0)</f>
        <v>0</v>
      </c>
      <c r="BG298" s="116">
        <f>IF(N298="zákl. přenesená",J298,0)</f>
        <v>0</v>
      </c>
      <c r="BH298" s="116">
        <f>IF(N298="sníž. přenesená",J298,0)</f>
        <v>0</v>
      </c>
      <c r="BI298" s="116">
        <f>IF(N298="nulová",J298,0)</f>
        <v>0</v>
      </c>
      <c r="BJ298" s="17" t="s">
        <v>83</v>
      </c>
      <c r="BK298" s="116">
        <f>ROUND(I298*H298,2)</f>
        <v>0</v>
      </c>
      <c r="BL298" s="17" t="s">
        <v>189</v>
      </c>
      <c r="BM298" s="220" t="s">
        <v>1113</v>
      </c>
    </row>
    <row r="299" spans="2:47" s="1" customFormat="1" ht="11.25">
      <c r="B299" s="35"/>
      <c r="C299" s="36"/>
      <c r="D299" s="221" t="s">
        <v>207</v>
      </c>
      <c r="E299" s="36"/>
      <c r="F299" s="235" t="s">
        <v>1555</v>
      </c>
      <c r="G299" s="36"/>
      <c r="H299" s="36"/>
      <c r="I299" s="130"/>
      <c r="J299" s="36"/>
      <c r="K299" s="36"/>
      <c r="L299" s="37"/>
      <c r="M299" s="223"/>
      <c r="N299" s="67"/>
      <c r="O299" s="67"/>
      <c r="P299" s="67"/>
      <c r="Q299" s="67"/>
      <c r="R299" s="67"/>
      <c r="S299" s="67"/>
      <c r="T299" s="68"/>
      <c r="AT299" s="17" t="s">
        <v>207</v>
      </c>
      <c r="AU299" s="17" t="s">
        <v>85</v>
      </c>
    </row>
    <row r="300" spans="2:51" s="11" customFormat="1" ht="11.25">
      <c r="B300" s="224"/>
      <c r="C300" s="225"/>
      <c r="D300" s="221" t="s">
        <v>197</v>
      </c>
      <c r="E300" s="226" t="s">
        <v>1</v>
      </c>
      <c r="F300" s="227" t="s">
        <v>1844</v>
      </c>
      <c r="G300" s="225"/>
      <c r="H300" s="228">
        <v>5.828</v>
      </c>
      <c r="I300" s="229"/>
      <c r="J300" s="225"/>
      <c r="K300" s="225"/>
      <c r="L300" s="230"/>
      <c r="M300" s="231"/>
      <c r="N300" s="232"/>
      <c r="O300" s="232"/>
      <c r="P300" s="232"/>
      <c r="Q300" s="232"/>
      <c r="R300" s="232"/>
      <c r="S300" s="232"/>
      <c r="T300" s="233"/>
      <c r="AT300" s="234" t="s">
        <v>197</v>
      </c>
      <c r="AU300" s="234" t="s">
        <v>85</v>
      </c>
      <c r="AV300" s="11" t="s">
        <v>85</v>
      </c>
      <c r="AW300" s="11" t="s">
        <v>30</v>
      </c>
      <c r="AX300" s="11" t="s">
        <v>75</v>
      </c>
      <c r="AY300" s="234" t="s">
        <v>171</v>
      </c>
    </row>
    <row r="301" spans="2:51" s="13" customFormat="1" ht="11.25">
      <c r="B301" s="248"/>
      <c r="C301" s="249"/>
      <c r="D301" s="221" t="s">
        <v>197</v>
      </c>
      <c r="E301" s="250" t="s">
        <v>1</v>
      </c>
      <c r="F301" s="251" t="s">
        <v>267</v>
      </c>
      <c r="G301" s="249"/>
      <c r="H301" s="252">
        <v>5.828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197</v>
      </c>
      <c r="AU301" s="258" t="s">
        <v>85</v>
      </c>
      <c r="AV301" s="13" t="s">
        <v>189</v>
      </c>
      <c r="AW301" s="13" t="s">
        <v>30</v>
      </c>
      <c r="AX301" s="13" t="s">
        <v>83</v>
      </c>
      <c r="AY301" s="258" t="s">
        <v>171</v>
      </c>
    </row>
    <row r="302" spans="2:65" s="1" customFormat="1" ht="24" customHeight="1">
      <c r="B302" s="35"/>
      <c r="C302" s="209" t="s">
        <v>366</v>
      </c>
      <c r="D302" s="209" t="s">
        <v>172</v>
      </c>
      <c r="E302" s="210" t="s">
        <v>1050</v>
      </c>
      <c r="F302" s="211" t="s">
        <v>1051</v>
      </c>
      <c r="G302" s="212" t="s">
        <v>302</v>
      </c>
      <c r="H302" s="213">
        <v>1.53</v>
      </c>
      <c r="I302" s="214"/>
      <c r="J302" s="215">
        <f>ROUND(I302*H302,2)</f>
        <v>0</v>
      </c>
      <c r="K302" s="211" t="s">
        <v>256</v>
      </c>
      <c r="L302" s="37"/>
      <c r="M302" s="216" t="s">
        <v>1</v>
      </c>
      <c r="N302" s="217" t="s">
        <v>40</v>
      </c>
      <c r="O302" s="67"/>
      <c r="P302" s="218">
        <f>O302*H302</f>
        <v>0</v>
      </c>
      <c r="Q302" s="218">
        <v>0</v>
      </c>
      <c r="R302" s="218">
        <f>Q302*H302</f>
        <v>0</v>
      </c>
      <c r="S302" s="218">
        <v>0</v>
      </c>
      <c r="T302" s="219">
        <f>S302*H302</f>
        <v>0</v>
      </c>
      <c r="AR302" s="220" t="s">
        <v>189</v>
      </c>
      <c r="AT302" s="220" t="s">
        <v>172</v>
      </c>
      <c r="AU302" s="220" t="s">
        <v>85</v>
      </c>
      <c r="AY302" s="17" t="s">
        <v>171</v>
      </c>
      <c r="BE302" s="116">
        <f>IF(N302="základní",J302,0)</f>
        <v>0</v>
      </c>
      <c r="BF302" s="116">
        <f>IF(N302="snížená",J302,0)</f>
        <v>0</v>
      </c>
      <c r="BG302" s="116">
        <f>IF(N302="zákl. přenesená",J302,0)</f>
        <v>0</v>
      </c>
      <c r="BH302" s="116">
        <f>IF(N302="sníž. přenesená",J302,0)</f>
        <v>0</v>
      </c>
      <c r="BI302" s="116">
        <f>IF(N302="nulová",J302,0)</f>
        <v>0</v>
      </c>
      <c r="BJ302" s="17" t="s">
        <v>83</v>
      </c>
      <c r="BK302" s="116">
        <f>ROUND(I302*H302,2)</f>
        <v>0</v>
      </c>
      <c r="BL302" s="17" t="s">
        <v>189</v>
      </c>
      <c r="BM302" s="220" t="s">
        <v>1124</v>
      </c>
    </row>
    <row r="303" spans="2:47" s="1" customFormat="1" ht="39">
      <c r="B303" s="35"/>
      <c r="C303" s="36"/>
      <c r="D303" s="221" t="s">
        <v>207</v>
      </c>
      <c r="E303" s="36"/>
      <c r="F303" s="235" t="s">
        <v>1053</v>
      </c>
      <c r="G303" s="36"/>
      <c r="H303" s="36"/>
      <c r="I303" s="130"/>
      <c r="J303" s="36"/>
      <c r="K303" s="36"/>
      <c r="L303" s="37"/>
      <c r="M303" s="223"/>
      <c r="N303" s="67"/>
      <c r="O303" s="67"/>
      <c r="P303" s="67"/>
      <c r="Q303" s="67"/>
      <c r="R303" s="67"/>
      <c r="S303" s="67"/>
      <c r="T303" s="68"/>
      <c r="AT303" s="17" t="s">
        <v>207</v>
      </c>
      <c r="AU303" s="17" t="s">
        <v>85</v>
      </c>
    </row>
    <row r="304" spans="2:51" s="14" customFormat="1" ht="11.25">
      <c r="B304" s="275"/>
      <c r="C304" s="276"/>
      <c r="D304" s="221" t="s">
        <v>197</v>
      </c>
      <c r="E304" s="277" t="s">
        <v>1</v>
      </c>
      <c r="F304" s="278" t="s">
        <v>1845</v>
      </c>
      <c r="G304" s="276"/>
      <c r="H304" s="277" t="s">
        <v>1</v>
      </c>
      <c r="I304" s="279"/>
      <c r="J304" s="276"/>
      <c r="K304" s="276"/>
      <c r="L304" s="280"/>
      <c r="M304" s="281"/>
      <c r="N304" s="282"/>
      <c r="O304" s="282"/>
      <c r="P304" s="282"/>
      <c r="Q304" s="282"/>
      <c r="R304" s="282"/>
      <c r="S304" s="282"/>
      <c r="T304" s="283"/>
      <c r="AT304" s="284" t="s">
        <v>197</v>
      </c>
      <c r="AU304" s="284" t="s">
        <v>85</v>
      </c>
      <c r="AV304" s="14" t="s">
        <v>83</v>
      </c>
      <c r="AW304" s="14" t="s">
        <v>30</v>
      </c>
      <c r="AX304" s="14" t="s">
        <v>75</v>
      </c>
      <c r="AY304" s="284" t="s">
        <v>171</v>
      </c>
    </row>
    <row r="305" spans="2:51" s="14" customFormat="1" ht="11.25">
      <c r="B305" s="275"/>
      <c r="C305" s="276"/>
      <c r="D305" s="221" t="s">
        <v>197</v>
      </c>
      <c r="E305" s="277" t="s">
        <v>1</v>
      </c>
      <c r="F305" s="278" t="s">
        <v>1832</v>
      </c>
      <c r="G305" s="276"/>
      <c r="H305" s="277" t="s">
        <v>1</v>
      </c>
      <c r="I305" s="279"/>
      <c r="J305" s="276"/>
      <c r="K305" s="276"/>
      <c r="L305" s="280"/>
      <c r="M305" s="281"/>
      <c r="N305" s="282"/>
      <c r="O305" s="282"/>
      <c r="P305" s="282"/>
      <c r="Q305" s="282"/>
      <c r="R305" s="282"/>
      <c r="S305" s="282"/>
      <c r="T305" s="283"/>
      <c r="AT305" s="284" t="s">
        <v>197</v>
      </c>
      <c r="AU305" s="284" t="s">
        <v>85</v>
      </c>
      <c r="AV305" s="14" t="s">
        <v>83</v>
      </c>
      <c r="AW305" s="14" t="s">
        <v>30</v>
      </c>
      <c r="AX305" s="14" t="s">
        <v>75</v>
      </c>
      <c r="AY305" s="284" t="s">
        <v>171</v>
      </c>
    </row>
    <row r="306" spans="2:51" s="11" customFormat="1" ht="11.25">
      <c r="B306" s="224"/>
      <c r="C306" s="225"/>
      <c r="D306" s="221" t="s">
        <v>197</v>
      </c>
      <c r="E306" s="226" t="s">
        <v>1</v>
      </c>
      <c r="F306" s="227" t="s">
        <v>1846</v>
      </c>
      <c r="G306" s="225"/>
      <c r="H306" s="228">
        <v>0.54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AT306" s="234" t="s">
        <v>197</v>
      </c>
      <c r="AU306" s="234" t="s">
        <v>85</v>
      </c>
      <c r="AV306" s="11" t="s">
        <v>85</v>
      </c>
      <c r="AW306" s="11" t="s">
        <v>30</v>
      </c>
      <c r="AX306" s="11" t="s">
        <v>75</v>
      </c>
      <c r="AY306" s="234" t="s">
        <v>171</v>
      </c>
    </row>
    <row r="307" spans="2:51" s="11" customFormat="1" ht="11.25">
      <c r="B307" s="224"/>
      <c r="C307" s="225"/>
      <c r="D307" s="221" t="s">
        <v>197</v>
      </c>
      <c r="E307" s="226" t="s">
        <v>1</v>
      </c>
      <c r="F307" s="227" t="s">
        <v>1847</v>
      </c>
      <c r="G307" s="225"/>
      <c r="H307" s="228">
        <v>0.54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AT307" s="234" t="s">
        <v>197</v>
      </c>
      <c r="AU307" s="234" t="s">
        <v>85</v>
      </c>
      <c r="AV307" s="11" t="s">
        <v>85</v>
      </c>
      <c r="AW307" s="11" t="s">
        <v>30</v>
      </c>
      <c r="AX307" s="11" t="s">
        <v>75</v>
      </c>
      <c r="AY307" s="234" t="s">
        <v>171</v>
      </c>
    </row>
    <row r="308" spans="2:51" s="11" customFormat="1" ht="11.25">
      <c r="B308" s="224"/>
      <c r="C308" s="225"/>
      <c r="D308" s="221" t="s">
        <v>197</v>
      </c>
      <c r="E308" s="226" t="s">
        <v>1</v>
      </c>
      <c r="F308" s="227" t="s">
        <v>1848</v>
      </c>
      <c r="G308" s="225"/>
      <c r="H308" s="228">
        <v>0.45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AT308" s="234" t="s">
        <v>197</v>
      </c>
      <c r="AU308" s="234" t="s">
        <v>85</v>
      </c>
      <c r="AV308" s="11" t="s">
        <v>85</v>
      </c>
      <c r="AW308" s="11" t="s">
        <v>30</v>
      </c>
      <c r="AX308" s="11" t="s">
        <v>75</v>
      </c>
      <c r="AY308" s="234" t="s">
        <v>171</v>
      </c>
    </row>
    <row r="309" spans="2:51" s="13" customFormat="1" ht="11.25">
      <c r="B309" s="248"/>
      <c r="C309" s="249"/>
      <c r="D309" s="221" t="s">
        <v>197</v>
      </c>
      <c r="E309" s="250" t="s">
        <v>1</v>
      </c>
      <c r="F309" s="251" t="s">
        <v>267</v>
      </c>
      <c r="G309" s="249"/>
      <c r="H309" s="252">
        <v>1.53</v>
      </c>
      <c r="I309" s="253"/>
      <c r="J309" s="249"/>
      <c r="K309" s="249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197</v>
      </c>
      <c r="AU309" s="258" t="s">
        <v>85</v>
      </c>
      <c r="AV309" s="13" t="s">
        <v>189</v>
      </c>
      <c r="AW309" s="13" t="s">
        <v>30</v>
      </c>
      <c r="AX309" s="13" t="s">
        <v>83</v>
      </c>
      <c r="AY309" s="258" t="s">
        <v>171</v>
      </c>
    </row>
    <row r="310" spans="2:51" s="14" customFormat="1" ht="11.25">
      <c r="B310" s="275"/>
      <c r="C310" s="276"/>
      <c r="D310" s="221" t="s">
        <v>197</v>
      </c>
      <c r="E310" s="277" t="s">
        <v>1</v>
      </c>
      <c r="F310" s="278" t="s">
        <v>1849</v>
      </c>
      <c r="G310" s="276"/>
      <c r="H310" s="277" t="s">
        <v>1</v>
      </c>
      <c r="I310" s="279"/>
      <c r="J310" s="276"/>
      <c r="K310" s="276"/>
      <c r="L310" s="280"/>
      <c r="M310" s="281"/>
      <c r="N310" s="282"/>
      <c r="O310" s="282"/>
      <c r="P310" s="282"/>
      <c r="Q310" s="282"/>
      <c r="R310" s="282"/>
      <c r="S310" s="282"/>
      <c r="T310" s="283"/>
      <c r="AT310" s="284" t="s">
        <v>197</v>
      </c>
      <c r="AU310" s="284" t="s">
        <v>85</v>
      </c>
      <c r="AV310" s="14" t="s">
        <v>83</v>
      </c>
      <c r="AW310" s="14" t="s">
        <v>30</v>
      </c>
      <c r="AX310" s="14" t="s">
        <v>75</v>
      </c>
      <c r="AY310" s="284" t="s">
        <v>171</v>
      </c>
    </row>
    <row r="311" spans="2:51" s="14" customFormat="1" ht="11.25">
      <c r="B311" s="275"/>
      <c r="C311" s="276"/>
      <c r="D311" s="221" t="s">
        <v>197</v>
      </c>
      <c r="E311" s="277" t="s">
        <v>1</v>
      </c>
      <c r="F311" s="278" t="s">
        <v>1850</v>
      </c>
      <c r="G311" s="276"/>
      <c r="H311" s="277" t="s">
        <v>1</v>
      </c>
      <c r="I311" s="279"/>
      <c r="J311" s="276"/>
      <c r="K311" s="276"/>
      <c r="L311" s="280"/>
      <c r="M311" s="281"/>
      <c r="N311" s="282"/>
      <c r="O311" s="282"/>
      <c r="P311" s="282"/>
      <c r="Q311" s="282"/>
      <c r="R311" s="282"/>
      <c r="S311" s="282"/>
      <c r="T311" s="283"/>
      <c r="AT311" s="284" t="s">
        <v>197</v>
      </c>
      <c r="AU311" s="284" t="s">
        <v>85</v>
      </c>
      <c r="AV311" s="14" t="s">
        <v>83</v>
      </c>
      <c r="AW311" s="14" t="s">
        <v>30</v>
      </c>
      <c r="AX311" s="14" t="s">
        <v>75</v>
      </c>
      <c r="AY311" s="284" t="s">
        <v>171</v>
      </c>
    </row>
    <row r="312" spans="2:65" s="1" customFormat="1" ht="24" customHeight="1">
      <c r="B312" s="35"/>
      <c r="C312" s="209" t="s">
        <v>7</v>
      </c>
      <c r="D312" s="209" t="s">
        <v>172</v>
      </c>
      <c r="E312" s="210" t="s">
        <v>1562</v>
      </c>
      <c r="F312" s="211" t="s">
        <v>1563</v>
      </c>
      <c r="G312" s="212" t="s">
        <v>302</v>
      </c>
      <c r="H312" s="213">
        <v>15.422</v>
      </c>
      <c r="I312" s="214"/>
      <c r="J312" s="215">
        <f>ROUND(I312*H312,2)</f>
        <v>0</v>
      </c>
      <c r="K312" s="211" t="s">
        <v>256</v>
      </c>
      <c r="L312" s="37"/>
      <c r="M312" s="216" t="s">
        <v>1</v>
      </c>
      <c r="N312" s="217" t="s">
        <v>40</v>
      </c>
      <c r="O312" s="67"/>
      <c r="P312" s="218">
        <f>O312*H312</f>
        <v>0</v>
      </c>
      <c r="Q312" s="218">
        <v>0</v>
      </c>
      <c r="R312" s="218">
        <f>Q312*H312</f>
        <v>0</v>
      </c>
      <c r="S312" s="218">
        <v>0</v>
      </c>
      <c r="T312" s="219">
        <f>S312*H312</f>
        <v>0</v>
      </c>
      <c r="AR312" s="220" t="s">
        <v>189</v>
      </c>
      <c r="AT312" s="220" t="s">
        <v>172</v>
      </c>
      <c r="AU312" s="220" t="s">
        <v>85</v>
      </c>
      <c r="AY312" s="17" t="s">
        <v>171</v>
      </c>
      <c r="BE312" s="116">
        <f>IF(N312="základní",J312,0)</f>
        <v>0</v>
      </c>
      <c r="BF312" s="116">
        <f>IF(N312="snížená",J312,0)</f>
        <v>0</v>
      </c>
      <c r="BG312" s="116">
        <f>IF(N312="zákl. přenesená",J312,0)</f>
        <v>0</v>
      </c>
      <c r="BH312" s="116">
        <f>IF(N312="sníž. přenesená",J312,0)</f>
        <v>0</v>
      </c>
      <c r="BI312" s="116">
        <f>IF(N312="nulová",J312,0)</f>
        <v>0</v>
      </c>
      <c r="BJ312" s="17" t="s">
        <v>83</v>
      </c>
      <c r="BK312" s="116">
        <f>ROUND(I312*H312,2)</f>
        <v>0</v>
      </c>
      <c r="BL312" s="17" t="s">
        <v>189</v>
      </c>
      <c r="BM312" s="220" t="s">
        <v>1136</v>
      </c>
    </row>
    <row r="313" spans="2:47" s="1" customFormat="1" ht="39">
      <c r="B313" s="35"/>
      <c r="C313" s="36"/>
      <c r="D313" s="221" t="s">
        <v>207</v>
      </c>
      <c r="E313" s="36"/>
      <c r="F313" s="235" t="s">
        <v>1564</v>
      </c>
      <c r="G313" s="36"/>
      <c r="H313" s="36"/>
      <c r="I313" s="130"/>
      <c r="J313" s="36"/>
      <c r="K313" s="36"/>
      <c r="L313" s="37"/>
      <c r="M313" s="223"/>
      <c r="N313" s="67"/>
      <c r="O313" s="67"/>
      <c r="P313" s="67"/>
      <c r="Q313" s="67"/>
      <c r="R313" s="67"/>
      <c r="S313" s="67"/>
      <c r="T313" s="68"/>
      <c r="AT313" s="17" t="s">
        <v>207</v>
      </c>
      <c r="AU313" s="17" t="s">
        <v>85</v>
      </c>
    </row>
    <row r="314" spans="2:51" s="11" customFormat="1" ht="11.25">
      <c r="B314" s="224"/>
      <c r="C314" s="225"/>
      <c r="D314" s="221" t="s">
        <v>197</v>
      </c>
      <c r="E314" s="226" t="s">
        <v>1</v>
      </c>
      <c r="F314" s="227" t="s">
        <v>1851</v>
      </c>
      <c r="G314" s="225"/>
      <c r="H314" s="228">
        <v>4.206</v>
      </c>
      <c r="I314" s="229"/>
      <c r="J314" s="225"/>
      <c r="K314" s="225"/>
      <c r="L314" s="230"/>
      <c r="M314" s="231"/>
      <c r="N314" s="232"/>
      <c r="O314" s="232"/>
      <c r="P314" s="232"/>
      <c r="Q314" s="232"/>
      <c r="R314" s="232"/>
      <c r="S314" s="232"/>
      <c r="T314" s="233"/>
      <c r="AT314" s="234" t="s">
        <v>197</v>
      </c>
      <c r="AU314" s="234" t="s">
        <v>85</v>
      </c>
      <c r="AV314" s="11" t="s">
        <v>85</v>
      </c>
      <c r="AW314" s="11" t="s">
        <v>30</v>
      </c>
      <c r="AX314" s="11" t="s">
        <v>75</v>
      </c>
      <c r="AY314" s="234" t="s">
        <v>171</v>
      </c>
    </row>
    <row r="315" spans="2:51" s="11" customFormat="1" ht="11.25">
      <c r="B315" s="224"/>
      <c r="C315" s="225"/>
      <c r="D315" s="221" t="s">
        <v>197</v>
      </c>
      <c r="E315" s="226" t="s">
        <v>1</v>
      </c>
      <c r="F315" s="227" t="s">
        <v>1852</v>
      </c>
      <c r="G315" s="225"/>
      <c r="H315" s="228">
        <v>11.216</v>
      </c>
      <c r="I315" s="229"/>
      <c r="J315" s="225"/>
      <c r="K315" s="225"/>
      <c r="L315" s="230"/>
      <c r="M315" s="231"/>
      <c r="N315" s="232"/>
      <c r="O315" s="232"/>
      <c r="P315" s="232"/>
      <c r="Q315" s="232"/>
      <c r="R315" s="232"/>
      <c r="S315" s="232"/>
      <c r="T315" s="233"/>
      <c r="AT315" s="234" t="s">
        <v>197</v>
      </c>
      <c r="AU315" s="234" t="s">
        <v>85</v>
      </c>
      <c r="AV315" s="11" t="s">
        <v>85</v>
      </c>
      <c r="AW315" s="11" t="s">
        <v>30</v>
      </c>
      <c r="AX315" s="11" t="s">
        <v>75</v>
      </c>
      <c r="AY315" s="234" t="s">
        <v>171</v>
      </c>
    </row>
    <row r="316" spans="2:51" s="13" customFormat="1" ht="11.25">
      <c r="B316" s="248"/>
      <c r="C316" s="249"/>
      <c r="D316" s="221" t="s">
        <v>197</v>
      </c>
      <c r="E316" s="250" t="s">
        <v>1</v>
      </c>
      <c r="F316" s="251" t="s">
        <v>267</v>
      </c>
      <c r="G316" s="249"/>
      <c r="H316" s="252">
        <v>15.422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197</v>
      </c>
      <c r="AU316" s="258" t="s">
        <v>85</v>
      </c>
      <c r="AV316" s="13" t="s">
        <v>189</v>
      </c>
      <c r="AW316" s="13" t="s">
        <v>30</v>
      </c>
      <c r="AX316" s="13" t="s">
        <v>83</v>
      </c>
      <c r="AY316" s="258" t="s">
        <v>171</v>
      </c>
    </row>
    <row r="317" spans="2:65" s="1" customFormat="1" ht="24" customHeight="1">
      <c r="B317" s="35"/>
      <c r="C317" s="209" t="s">
        <v>379</v>
      </c>
      <c r="D317" s="209" t="s">
        <v>172</v>
      </c>
      <c r="E317" s="210" t="s">
        <v>1567</v>
      </c>
      <c r="F317" s="211" t="s">
        <v>1568</v>
      </c>
      <c r="G317" s="212" t="s">
        <v>302</v>
      </c>
      <c r="H317" s="213">
        <v>3.648</v>
      </c>
      <c r="I317" s="214"/>
      <c r="J317" s="215">
        <f>ROUND(I317*H317,2)</f>
        <v>0</v>
      </c>
      <c r="K317" s="211" t="s">
        <v>256</v>
      </c>
      <c r="L317" s="37"/>
      <c r="M317" s="216" t="s">
        <v>1</v>
      </c>
      <c r="N317" s="217" t="s">
        <v>40</v>
      </c>
      <c r="O317" s="67"/>
      <c r="P317" s="218">
        <f>O317*H317</f>
        <v>0</v>
      </c>
      <c r="Q317" s="218">
        <v>0</v>
      </c>
      <c r="R317" s="218">
        <f>Q317*H317</f>
        <v>0</v>
      </c>
      <c r="S317" s="218">
        <v>0</v>
      </c>
      <c r="T317" s="219">
        <f>S317*H317</f>
        <v>0</v>
      </c>
      <c r="AR317" s="220" t="s">
        <v>189</v>
      </c>
      <c r="AT317" s="220" t="s">
        <v>172</v>
      </c>
      <c r="AU317" s="220" t="s">
        <v>85</v>
      </c>
      <c r="AY317" s="17" t="s">
        <v>171</v>
      </c>
      <c r="BE317" s="116">
        <f>IF(N317="základní",J317,0)</f>
        <v>0</v>
      </c>
      <c r="BF317" s="116">
        <f>IF(N317="snížená",J317,0)</f>
        <v>0</v>
      </c>
      <c r="BG317" s="116">
        <f>IF(N317="zákl. přenesená",J317,0)</f>
        <v>0</v>
      </c>
      <c r="BH317" s="116">
        <f>IF(N317="sníž. přenesená",J317,0)</f>
        <v>0</v>
      </c>
      <c r="BI317" s="116">
        <f>IF(N317="nulová",J317,0)</f>
        <v>0</v>
      </c>
      <c r="BJ317" s="17" t="s">
        <v>83</v>
      </c>
      <c r="BK317" s="116">
        <f>ROUND(I317*H317,2)</f>
        <v>0</v>
      </c>
      <c r="BL317" s="17" t="s">
        <v>189</v>
      </c>
      <c r="BM317" s="220" t="s">
        <v>1146</v>
      </c>
    </row>
    <row r="318" spans="2:47" s="1" customFormat="1" ht="39">
      <c r="B318" s="35"/>
      <c r="C318" s="36"/>
      <c r="D318" s="221" t="s">
        <v>207</v>
      </c>
      <c r="E318" s="36"/>
      <c r="F318" s="235" t="s">
        <v>1569</v>
      </c>
      <c r="G318" s="36"/>
      <c r="H318" s="36"/>
      <c r="I318" s="130"/>
      <c r="J318" s="36"/>
      <c r="K318" s="36"/>
      <c r="L318" s="37"/>
      <c r="M318" s="223"/>
      <c r="N318" s="67"/>
      <c r="O318" s="67"/>
      <c r="P318" s="67"/>
      <c r="Q318" s="67"/>
      <c r="R318" s="67"/>
      <c r="S318" s="67"/>
      <c r="T318" s="68"/>
      <c r="AT318" s="17" t="s">
        <v>207</v>
      </c>
      <c r="AU318" s="17" t="s">
        <v>85</v>
      </c>
    </row>
    <row r="319" spans="2:51" s="14" customFormat="1" ht="11.25">
      <c r="B319" s="275"/>
      <c r="C319" s="276"/>
      <c r="D319" s="221" t="s">
        <v>197</v>
      </c>
      <c r="E319" s="277" t="s">
        <v>1</v>
      </c>
      <c r="F319" s="278" t="s">
        <v>1482</v>
      </c>
      <c r="G319" s="276"/>
      <c r="H319" s="277" t="s">
        <v>1</v>
      </c>
      <c r="I319" s="279"/>
      <c r="J319" s="276"/>
      <c r="K319" s="276"/>
      <c r="L319" s="280"/>
      <c r="M319" s="281"/>
      <c r="N319" s="282"/>
      <c r="O319" s="282"/>
      <c r="P319" s="282"/>
      <c r="Q319" s="282"/>
      <c r="R319" s="282"/>
      <c r="S319" s="282"/>
      <c r="T319" s="283"/>
      <c r="AT319" s="284" t="s">
        <v>197</v>
      </c>
      <c r="AU319" s="284" t="s">
        <v>85</v>
      </c>
      <c r="AV319" s="14" t="s">
        <v>83</v>
      </c>
      <c r="AW319" s="14" t="s">
        <v>30</v>
      </c>
      <c r="AX319" s="14" t="s">
        <v>75</v>
      </c>
      <c r="AY319" s="284" t="s">
        <v>171</v>
      </c>
    </row>
    <row r="320" spans="2:51" s="14" customFormat="1" ht="11.25">
      <c r="B320" s="275"/>
      <c r="C320" s="276"/>
      <c r="D320" s="221" t="s">
        <v>197</v>
      </c>
      <c r="E320" s="277" t="s">
        <v>1</v>
      </c>
      <c r="F320" s="278" t="s">
        <v>1845</v>
      </c>
      <c r="G320" s="276"/>
      <c r="H320" s="277" t="s">
        <v>1</v>
      </c>
      <c r="I320" s="279"/>
      <c r="J320" s="276"/>
      <c r="K320" s="276"/>
      <c r="L320" s="280"/>
      <c r="M320" s="281"/>
      <c r="N320" s="282"/>
      <c r="O320" s="282"/>
      <c r="P320" s="282"/>
      <c r="Q320" s="282"/>
      <c r="R320" s="282"/>
      <c r="S320" s="282"/>
      <c r="T320" s="283"/>
      <c r="AT320" s="284" t="s">
        <v>197</v>
      </c>
      <c r="AU320" s="284" t="s">
        <v>85</v>
      </c>
      <c r="AV320" s="14" t="s">
        <v>83</v>
      </c>
      <c r="AW320" s="14" t="s">
        <v>30</v>
      </c>
      <c r="AX320" s="14" t="s">
        <v>75</v>
      </c>
      <c r="AY320" s="284" t="s">
        <v>171</v>
      </c>
    </row>
    <row r="321" spans="2:51" s="14" customFormat="1" ht="11.25">
      <c r="B321" s="275"/>
      <c r="C321" s="276"/>
      <c r="D321" s="221" t="s">
        <v>197</v>
      </c>
      <c r="E321" s="277" t="s">
        <v>1</v>
      </c>
      <c r="F321" s="278" t="s">
        <v>1797</v>
      </c>
      <c r="G321" s="276"/>
      <c r="H321" s="277" t="s">
        <v>1</v>
      </c>
      <c r="I321" s="279"/>
      <c r="J321" s="276"/>
      <c r="K321" s="276"/>
      <c r="L321" s="280"/>
      <c r="M321" s="281"/>
      <c r="N321" s="282"/>
      <c r="O321" s="282"/>
      <c r="P321" s="282"/>
      <c r="Q321" s="282"/>
      <c r="R321" s="282"/>
      <c r="S321" s="282"/>
      <c r="T321" s="283"/>
      <c r="AT321" s="284" t="s">
        <v>197</v>
      </c>
      <c r="AU321" s="284" t="s">
        <v>85</v>
      </c>
      <c r="AV321" s="14" t="s">
        <v>83</v>
      </c>
      <c r="AW321" s="14" t="s">
        <v>30</v>
      </c>
      <c r="AX321" s="14" t="s">
        <v>75</v>
      </c>
      <c r="AY321" s="284" t="s">
        <v>171</v>
      </c>
    </row>
    <row r="322" spans="2:51" s="11" customFormat="1" ht="11.25">
      <c r="B322" s="224"/>
      <c r="C322" s="225"/>
      <c r="D322" s="221" t="s">
        <v>197</v>
      </c>
      <c r="E322" s="226" t="s">
        <v>1</v>
      </c>
      <c r="F322" s="227" t="s">
        <v>1853</v>
      </c>
      <c r="G322" s="225"/>
      <c r="H322" s="228">
        <v>0.192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AT322" s="234" t="s">
        <v>197</v>
      </c>
      <c r="AU322" s="234" t="s">
        <v>85</v>
      </c>
      <c r="AV322" s="11" t="s">
        <v>85</v>
      </c>
      <c r="AW322" s="11" t="s">
        <v>30</v>
      </c>
      <c r="AX322" s="11" t="s">
        <v>75</v>
      </c>
      <c r="AY322" s="234" t="s">
        <v>171</v>
      </c>
    </row>
    <row r="323" spans="2:51" s="11" customFormat="1" ht="11.25">
      <c r="B323" s="224"/>
      <c r="C323" s="225"/>
      <c r="D323" s="221" t="s">
        <v>197</v>
      </c>
      <c r="E323" s="226" t="s">
        <v>1</v>
      </c>
      <c r="F323" s="227" t="s">
        <v>1854</v>
      </c>
      <c r="G323" s="225"/>
      <c r="H323" s="228">
        <v>0.432</v>
      </c>
      <c r="I323" s="229"/>
      <c r="J323" s="225"/>
      <c r="K323" s="225"/>
      <c r="L323" s="230"/>
      <c r="M323" s="231"/>
      <c r="N323" s="232"/>
      <c r="O323" s="232"/>
      <c r="P323" s="232"/>
      <c r="Q323" s="232"/>
      <c r="R323" s="232"/>
      <c r="S323" s="232"/>
      <c r="T323" s="233"/>
      <c r="AT323" s="234" t="s">
        <v>197</v>
      </c>
      <c r="AU323" s="234" t="s">
        <v>85</v>
      </c>
      <c r="AV323" s="11" t="s">
        <v>85</v>
      </c>
      <c r="AW323" s="11" t="s">
        <v>30</v>
      </c>
      <c r="AX323" s="11" t="s">
        <v>75</v>
      </c>
      <c r="AY323" s="234" t="s">
        <v>171</v>
      </c>
    </row>
    <row r="324" spans="2:51" s="14" customFormat="1" ht="11.25">
      <c r="B324" s="275"/>
      <c r="C324" s="276"/>
      <c r="D324" s="221" t="s">
        <v>197</v>
      </c>
      <c r="E324" s="277" t="s">
        <v>1</v>
      </c>
      <c r="F324" s="278" t="s">
        <v>1855</v>
      </c>
      <c r="G324" s="276"/>
      <c r="H324" s="277" t="s">
        <v>1</v>
      </c>
      <c r="I324" s="279"/>
      <c r="J324" s="276"/>
      <c r="K324" s="276"/>
      <c r="L324" s="280"/>
      <c r="M324" s="281"/>
      <c r="N324" s="282"/>
      <c r="O324" s="282"/>
      <c r="P324" s="282"/>
      <c r="Q324" s="282"/>
      <c r="R324" s="282"/>
      <c r="S324" s="282"/>
      <c r="T324" s="283"/>
      <c r="AT324" s="284" t="s">
        <v>197</v>
      </c>
      <c r="AU324" s="284" t="s">
        <v>85</v>
      </c>
      <c r="AV324" s="14" t="s">
        <v>83</v>
      </c>
      <c r="AW324" s="14" t="s">
        <v>30</v>
      </c>
      <c r="AX324" s="14" t="s">
        <v>75</v>
      </c>
      <c r="AY324" s="284" t="s">
        <v>171</v>
      </c>
    </row>
    <row r="325" spans="2:51" s="11" customFormat="1" ht="11.25">
      <c r="B325" s="224"/>
      <c r="C325" s="225"/>
      <c r="D325" s="221" t="s">
        <v>197</v>
      </c>
      <c r="E325" s="226" t="s">
        <v>1</v>
      </c>
      <c r="F325" s="227" t="s">
        <v>1856</v>
      </c>
      <c r="G325" s="225"/>
      <c r="H325" s="228">
        <v>3.024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AT325" s="234" t="s">
        <v>197</v>
      </c>
      <c r="AU325" s="234" t="s">
        <v>85</v>
      </c>
      <c r="AV325" s="11" t="s">
        <v>85</v>
      </c>
      <c r="AW325" s="11" t="s">
        <v>30</v>
      </c>
      <c r="AX325" s="11" t="s">
        <v>75</v>
      </c>
      <c r="AY325" s="234" t="s">
        <v>171</v>
      </c>
    </row>
    <row r="326" spans="2:51" s="13" customFormat="1" ht="11.25">
      <c r="B326" s="248"/>
      <c r="C326" s="249"/>
      <c r="D326" s="221" t="s">
        <v>197</v>
      </c>
      <c r="E326" s="250" t="s">
        <v>1</v>
      </c>
      <c r="F326" s="251" t="s">
        <v>267</v>
      </c>
      <c r="G326" s="249"/>
      <c r="H326" s="252">
        <v>3.648</v>
      </c>
      <c r="I326" s="253"/>
      <c r="J326" s="249"/>
      <c r="K326" s="249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197</v>
      </c>
      <c r="AU326" s="258" t="s">
        <v>85</v>
      </c>
      <c r="AV326" s="13" t="s">
        <v>189</v>
      </c>
      <c r="AW326" s="13" t="s">
        <v>30</v>
      </c>
      <c r="AX326" s="13" t="s">
        <v>83</v>
      </c>
      <c r="AY326" s="258" t="s">
        <v>171</v>
      </c>
    </row>
    <row r="327" spans="2:51" s="14" customFormat="1" ht="11.25">
      <c r="B327" s="275"/>
      <c r="C327" s="276"/>
      <c r="D327" s="221" t="s">
        <v>197</v>
      </c>
      <c r="E327" s="277" t="s">
        <v>1</v>
      </c>
      <c r="F327" s="278" t="s">
        <v>1857</v>
      </c>
      <c r="G327" s="276"/>
      <c r="H327" s="277" t="s">
        <v>1</v>
      </c>
      <c r="I327" s="279"/>
      <c r="J327" s="276"/>
      <c r="K327" s="276"/>
      <c r="L327" s="280"/>
      <c r="M327" s="281"/>
      <c r="N327" s="282"/>
      <c r="O327" s="282"/>
      <c r="P327" s="282"/>
      <c r="Q327" s="282"/>
      <c r="R327" s="282"/>
      <c r="S327" s="282"/>
      <c r="T327" s="283"/>
      <c r="AT327" s="284" t="s">
        <v>197</v>
      </c>
      <c r="AU327" s="284" t="s">
        <v>85</v>
      </c>
      <c r="AV327" s="14" t="s">
        <v>83</v>
      </c>
      <c r="AW327" s="14" t="s">
        <v>30</v>
      </c>
      <c r="AX327" s="14" t="s">
        <v>75</v>
      </c>
      <c r="AY327" s="284" t="s">
        <v>171</v>
      </c>
    </row>
    <row r="328" spans="2:51" s="14" customFormat="1" ht="11.25">
      <c r="B328" s="275"/>
      <c r="C328" s="276"/>
      <c r="D328" s="221" t="s">
        <v>197</v>
      </c>
      <c r="E328" s="277" t="s">
        <v>1</v>
      </c>
      <c r="F328" s="278" t="s">
        <v>1858</v>
      </c>
      <c r="G328" s="276"/>
      <c r="H328" s="277" t="s">
        <v>1</v>
      </c>
      <c r="I328" s="279"/>
      <c r="J328" s="276"/>
      <c r="K328" s="276"/>
      <c r="L328" s="280"/>
      <c r="M328" s="281"/>
      <c r="N328" s="282"/>
      <c r="O328" s="282"/>
      <c r="P328" s="282"/>
      <c r="Q328" s="282"/>
      <c r="R328" s="282"/>
      <c r="S328" s="282"/>
      <c r="T328" s="283"/>
      <c r="AT328" s="284" t="s">
        <v>197</v>
      </c>
      <c r="AU328" s="284" t="s">
        <v>85</v>
      </c>
      <c r="AV328" s="14" t="s">
        <v>83</v>
      </c>
      <c r="AW328" s="14" t="s">
        <v>30</v>
      </c>
      <c r="AX328" s="14" t="s">
        <v>75</v>
      </c>
      <c r="AY328" s="284" t="s">
        <v>171</v>
      </c>
    </row>
    <row r="329" spans="2:65" s="1" customFormat="1" ht="16.5" customHeight="1">
      <c r="B329" s="35"/>
      <c r="C329" s="265" t="s">
        <v>388</v>
      </c>
      <c r="D329" s="265" t="s">
        <v>548</v>
      </c>
      <c r="E329" s="266" t="s">
        <v>1577</v>
      </c>
      <c r="F329" s="267" t="s">
        <v>1578</v>
      </c>
      <c r="G329" s="268" t="s">
        <v>333</v>
      </c>
      <c r="H329" s="269">
        <v>1.944</v>
      </c>
      <c r="I329" s="270"/>
      <c r="J329" s="271">
        <f>ROUND(I329*H329,2)</f>
        <v>0</v>
      </c>
      <c r="K329" s="267" t="s">
        <v>256</v>
      </c>
      <c r="L329" s="272"/>
      <c r="M329" s="273" t="s">
        <v>1</v>
      </c>
      <c r="N329" s="274" t="s">
        <v>40</v>
      </c>
      <c r="O329" s="67"/>
      <c r="P329" s="218">
        <f>O329*H329</f>
        <v>0</v>
      </c>
      <c r="Q329" s="218">
        <v>1</v>
      </c>
      <c r="R329" s="218">
        <f>Q329*H329</f>
        <v>1.944</v>
      </c>
      <c r="S329" s="218">
        <v>0</v>
      </c>
      <c r="T329" s="219">
        <f>S329*H329</f>
        <v>0</v>
      </c>
      <c r="AR329" s="220" t="s">
        <v>209</v>
      </c>
      <c r="AT329" s="220" t="s">
        <v>548</v>
      </c>
      <c r="AU329" s="220" t="s">
        <v>85</v>
      </c>
      <c r="AY329" s="17" t="s">
        <v>171</v>
      </c>
      <c r="BE329" s="116">
        <f>IF(N329="základní",J329,0)</f>
        <v>0</v>
      </c>
      <c r="BF329" s="116">
        <f>IF(N329="snížená",J329,0)</f>
        <v>0</v>
      </c>
      <c r="BG329" s="116">
        <f>IF(N329="zákl. přenesená",J329,0)</f>
        <v>0</v>
      </c>
      <c r="BH329" s="116">
        <f>IF(N329="sníž. přenesená",J329,0)</f>
        <v>0</v>
      </c>
      <c r="BI329" s="116">
        <f>IF(N329="nulová",J329,0)</f>
        <v>0</v>
      </c>
      <c r="BJ329" s="17" t="s">
        <v>83</v>
      </c>
      <c r="BK329" s="116">
        <f>ROUND(I329*H329,2)</f>
        <v>0</v>
      </c>
      <c r="BL329" s="17" t="s">
        <v>189</v>
      </c>
      <c r="BM329" s="220" t="s">
        <v>1154</v>
      </c>
    </row>
    <row r="330" spans="2:47" s="1" customFormat="1" ht="11.25">
      <c r="B330" s="35"/>
      <c r="C330" s="36"/>
      <c r="D330" s="221" t="s">
        <v>207</v>
      </c>
      <c r="E330" s="36"/>
      <c r="F330" s="235" t="s">
        <v>1578</v>
      </c>
      <c r="G330" s="36"/>
      <c r="H330" s="36"/>
      <c r="I330" s="130"/>
      <c r="J330" s="36"/>
      <c r="K330" s="36"/>
      <c r="L330" s="37"/>
      <c r="M330" s="223"/>
      <c r="N330" s="67"/>
      <c r="O330" s="67"/>
      <c r="P330" s="67"/>
      <c r="Q330" s="67"/>
      <c r="R330" s="67"/>
      <c r="S330" s="67"/>
      <c r="T330" s="68"/>
      <c r="AT330" s="17" t="s">
        <v>207</v>
      </c>
      <c r="AU330" s="17" t="s">
        <v>85</v>
      </c>
    </row>
    <row r="331" spans="2:51" s="11" customFormat="1" ht="11.25">
      <c r="B331" s="224"/>
      <c r="C331" s="225"/>
      <c r="D331" s="221" t="s">
        <v>197</v>
      </c>
      <c r="E331" s="226" t="s">
        <v>1</v>
      </c>
      <c r="F331" s="227" t="s">
        <v>1859</v>
      </c>
      <c r="G331" s="225"/>
      <c r="H331" s="228">
        <v>0.972</v>
      </c>
      <c r="I331" s="229"/>
      <c r="J331" s="225"/>
      <c r="K331" s="225"/>
      <c r="L331" s="230"/>
      <c r="M331" s="231"/>
      <c r="N331" s="232"/>
      <c r="O331" s="232"/>
      <c r="P331" s="232"/>
      <c r="Q331" s="232"/>
      <c r="R331" s="232"/>
      <c r="S331" s="232"/>
      <c r="T331" s="233"/>
      <c r="AT331" s="234" t="s">
        <v>197</v>
      </c>
      <c r="AU331" s="234" t="s">
        <v>85</v>
      </c>
      <c r="AV331" s="11" t="s">
        <v>85</v>
      </c>
      <c r="AW331" s="11" t="s">
        <v>30</v>
      </c>
      <c r="AX331" s="11" t="s">
        <v>75</v>
      </c>
      <c r="AY331" s="234" t="s">
        <v>171</v>
      </c>
    </row>
    <row r="332" spans="2:51" s="11" customFormat="1" ht="11.25">
      <c r="B332" s="224"/>
      <c r="C332" s="225"/>
      <c r="D332" s="221" t="s">
        <v>197</v>
      </c>
      <c r="E332" s="226" t="s">
        <v>1</v>
      </c>
      <c r="F332" s="227" t="s">
        <v>1860</v>
      </c>
      <c r="G332" s="225"/>
      <c r="H332" s="228">
        <v>1.944</v>
      </c>
      <c r="I332" s="229"/>
      <c r="J332" s="225"/>
      <c r="K332" s="225"/>
      <c r="L332" s="230"/>
      <c r="M332" s="231"/>
      <c r="N332" s="232"/>
      <c r="O332" s="232"/>
      <c r="P332" s="232"/>
      <c r="Q332" s="232"/>
      <c r="R332" s="232"/>
      <c r="S332" s="232"/>
      <c r="T332" s="233"/>
      <c r="AT332" s="234" t="s">
        <v>197</v>
      </c>
      <c r="AU332" s="234" t="s">
        <v>85</v>
      </c>
      <c r="AV332" s="11" t="s">
        <v>85</v>
      </c>
      <c r="AW332" s="11" t="s">
        <v>30</v>
      </c>
      <c r="AX332" s="11" t="s">
        <v>83</v>
      </c>
      <c r="AY332" s="234" t="s">
        <v>171</v>
      </c>
    </row>
    <row r="333" spans="2:63" s="10" customFormat="1" ht="22.9" customHeight="1">
      <c r="B333" s="195"/>
      <c r="C333" s="196"/>
      <c r="D333" s="197" t="s">
        <v>74</v>
      </c>
      <c r="E333" s="246" t="s">
        <v>85</v>
      </c>
      <c r="F333" s="246" t="s">
        <v>577</v>
      </c>
      <c r="G333" s="196"/>
      <c r="H333" s="196"/>
      <c r="I333" s="199"/>
      <c r="J333" s="247">
        <f>BK333</f>
        <v>0</v>
      </c>
      <c r="K333" s="196"/>
      <c r="L333" s="201"/>
      <c r="M333" s="202"/>
      <c r="N333" s="203"/>
      <c r="O333" s="203"/>
      <c r="P333" s="204">
        <f>SUM(P334:P346)</f>
        <v>0</v>
      </c>
      <c r="Q333" s="203"/>
      <c r="R333" s="204">
        <f>SUM(R334:R346)</f>
        <v>1.3146189199999998</v>
      </c>
      <c r="S333" s="203"/>
      <c r="T333" s="205">
        <f>SUM(T334:T346)</f>
        <v>0</v>
      </c>
      <c r="AR333" s="206" t="s">
        <v>83</v>
      </c>
      <c r="AT333" s="207" t="s">
        <v>74</v>
      </c>
      <c r="AU333" s="207" t="s">
        <v>83</v>
      </c>
      <c r="AY333" s="206" t="s">
        <v>171</v>
      </c>
      <c r="BK333" s="208">
        <f>SUM(BK334:BK346)</f>
        <v>0</v>
      </c>
    </row>
    <row r="334" spans="2:65" s="1" customFormat="1" ht="16.5" customHeight="1">
      <c r="B334" s="35"/>
      <c r="C334" s="209" t="s">
        <v>395</v>
      </c>
      <c r="D334" s="209" t="s">
        <v>172</v>
      </c>
      <c r="E334" s="210" t="s">
        <v>1861</v>
      </c>
      <c r="F334" s="211" t="s">
        <v>1862</v>
      </c>
      <c r="G334" s="212" t="s">
        <v>302</v>
      </c>
      <c r="H334" s="213">
        <v>0.578</v>
      </c>
      <c r="I334" s="214"/>
      <c r="J334" s="215">
        <f>ROUND(I334*H334,2)</f>
        <v>0</v>
      </c>
      <c r="K334" s="211" t="s">
        <v>256</v>
      </c>
      <c r="L334" s="37"/>
      <c r="M334" s="216" t="s">
        <v>1</v>
      </c>
      <c r="N334" s="217" t="s">
        <v>40</v>
      </c>
      <c r="O334" s="67"/>
      <c r="P334" s="218">
        <f>O334*H334</f>
        <v>0</v>
      </c>
      <c r="Q334" s="218">
        <v>2.25634</v>
      </c>
      <c r="R334" s="218">
        <f>Q334*H334</f>
        <v>1.3041645199999998</v>
      </c>
      <c r="S334" s="218">
        <v>0</v>
      </c>
      <c r="T334" s="219">
        <f>S334*H334</f>
        <v>0</v>
      </c>
      <c r="AR334" s="220" t="s">
        <v>189</v>
      </c>
      <c r="AT334" s="220" t="s">
        <v>172</v>
      </c>
      <c r="AU334" s="220" t="s">
        <v>85</v>
      </c>
      <c r="AY334" s="17" t="s">
        <v>171</v>
      </c>
      <c r="BE334" s="116">
        <f>IF(N334="základní",J334,0)</f>
        <v>0</v>
      </c>
      <c r="BF334" s="116">
        <f>IF(N334="snížená",J334,0)</f>
        <v>0</v>
      </c>
      <c r="BG334" s="116">
        <f>IF(N334="zákl. přenesená",J334,0)</f>
        <v>0</v>
      </c>
      <c r="BH334" s="116">
        <f>IF(N334="sníž. přenesená",J334,0)</f>
        <v>0</v>
      </c>
      <c r="BI334" s="116">
        <f>IF(N334="nulová",J334,0)</f>
        <v>0</v>
      </c>
      <c r="BJ334" s="17" t="s">
        <v>83</v>
      </c>
      <c r="BK334" s="116">
        <f>ROUND(I334*H334,2)</f>
        <v>0</v>
      </c>
      <c r="BL334" s="17" t="s">
        <v>189</v>
      </c>
      <c r="BM334" s="220" t="s">
        <v>1164</v>
      </c>
    </row>
    <row r="335" spans="2:47" s="1" customFormat="1" ht="19.5">
      <c r="B335" s="35"/>
      <c r="C335" s="36"/>
      <c r="D335" s="221" t="s">
        <v>207</v>
      </c>
      <c r="E335" s="36"/>
      <c r="F335" s="235" t="s">
        <v>1863</v>
      </c>
      <c r="G335" s="36"/>
      <c r="H335" s="36"/>
      <c r="I335" s="130"/>
      <c r="J335" s="36"/>
      <c r="K335" s="36"/>
      <c r="L335" s="37"/>
      <c r="M335" s="223"/>
      <c r="N335" s="67"/>
      <c r="O335" s="67"/>
      <c r="P335" s="67"/>
      <c r="Q335" s="67"/>
      <c r="R335" s="67"/>
      <c r="S335" s="67"/>
      <c r="T335" s="68"/>
      <c r="AT335" s="17" t="s">
        <v>207</v>
      </c>
      <c r="AU335" s="17" t="s">
        <v>85</v>
      </c>
    </row>
    <row r="336" spans="2:51" s="14" customFormat="1" ht="11.25">
      <c r="B336" s="275"/>
      <c r="C336" s="276"/>
      <c r="D336" s="221" t="s">
        <v>197</v>
      </c>
      <c r="E336" s="277" t="s">
        <v>1</v>
      </c>
      <c r="F336" s="278" t="s">
        <v>1482</v>
      </c>
      <c r="G336" s="276"/>
      <c r="H336" s="277" t="s">
        <v>1</v>
      </c>
      <c r="I336" s="279"/>
      <c r="J336" s="276"/>
      <c r="K336" s="276"/>
      <c r="L336" s="280"/>
      <c r="M336" s="281"/>
      <c r="N336" s="282"/>
      <c r="O336" s="282"/>
      <c r="P336" s="282"/>
      <c r="Q336" s="282"/>
      <c r="R336" s="282"/>
      <c r="S336" s="282"/>
      <c r="T336" s="283"/>
      <c r="AT336" s="284" t="s">
        <v>197</v>
      </c>
      <c r="AU336" s="284" t="s">
        <v>85</v>
      </c>
      <c r="AV336" s="14" t="s">
        <v>83</v>
      </c>
      <c r="AW336" s="14" t="s">
        <v>30</v>
      </c>
      <c r="AX336" s="14" t="s">
        <v>75</v>
      </c>
      <c r="AY336" s="284" t="s">
        <v>171</v>
      </c>
    </row>
    <row r="337" spans="2:51" s="11" customFormat="1" ht="11.25">
      <c r="B337" s="224"/>
      <c r="C337" s="225"/>
      <c r="D337" s="221" t="s">
        <v>197</v>
      </c>
      <c r="E337" s="226" t="s">
        <v>1</v>
      </c>
      <c r="F337" s="227" t="s">
        <v>1864</v>
      </c>
      <c r="G337" s="225"/>
      <c r="H337" s="228">
        <v>0.578</v>
      </c>
      <c r="I337" s="229"/>
      <c r="J337" s="225"/>
      <c r="K337" s="225"/>
      <c r="L337" s="230"/>
      <c r="M337" s="231"/>
      <c r="N337" s="232"/>
      <c r="O337" s="232"/>
      <c r="P337" s="232"/>
      <c r="Q337" s="232"/>
      <c r="R337" s="232"/>
      <c r="S337" s="232"/>
      <c r="T337" s="233"/>
      <c r="AT337" s="234" t="s">
        <v>197</v>
      </c>
      <c r="AU337" s="234" t="s">
        <v>85</v>
      </c>
      <c r="AV337" s="11" t="s">
        <v>85</v>
      </c>
      <c r="AW337" s="11" t="s">
        <v>30</v>
      </c>
      <c r="AX337" s="11" t="s">
        <v>75</v>
      </c>
      <c r="AY337" s="234" t="s">
        <v>171</v>
      </c>
    </row>
    <row r="338" spans="2:51" s="13" customFormat="1" ht="11.25">
      <c r="B338" s="248"/>
      <c r="C338" s="249"/>
      <c r="D338" s="221" t="s">
        <v>197</v>
      </c>
      <c r="E338" s="250" t="s">
        <v>1</v>
      </c>
      <c r="F338" s="251" t="s">
        <v>267</v>
      </c>
      <c r="G338" s="249"/>
      <c r="H338" s="252">
        <v>0.578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AT338" s="258" t="s">
        <v>197</v>
      </c>
      <c r="AU338" s="258" t="s">
        <v>85</v>
      </c>
      <c r="AV338" s="13" t="s">
        <v>189</v>
      </c>
      <c r="AW338" s="13" t="s">
        <v>30</v>
      </c>
      <c r="AX338" s="13" t="s">
        <v>83</v>
      </c>
      <c r="AY338" s="258" t="s">
        <v>171</v>
      </c>
    </row>
    <row r="339" spans="2:65" s="1" customFormat="1" ht="16.5" customHeight="1">
      <c r="B339" s="35"/>
      <c r="C339" s="209" t="s">
        <v>401</v>
      </c>
      <c r="D339" s="209" t="s">
        <v>172</v>
      </c>
      <c r="E339" s="210" t="s">
        <v>1865</v>
      </c>
      <c r="F339" s="211" t="s">
        <v>1866</v>
      </c>
      <c r="G339" s="212" t="s">
        <v>255</v>
      </c>
      <c r="H339" s="213">
        <v>3.96</v>
      </c>
      <c r="I339" s="214"/>
      <c r="J339" s="215">
        <f>ROUND(I339*H339,2)</f>
        <v>0</v>
      </c>
      <c r="K339" s="211" t="s">
        <v>256</v>
      </c>
      <c r="L339" s="37"/>
      <c r="M339" s="216" t="s">
        <v>1</v>
      </c>
      <c r="N339" s="217" t="s">
        <v>40</v>
      </c>
      <c r="O339" s="67"/>
      <c r="P339" s="218">
        <f>O339*H339</f>
        <v>0</v>
      </c>
      <c r="Q339" s="218">
        <v>0.00264</v>
      </c>
      <c r="R339" s="218">
        <f>Q339*H339</f>
        <v>0.010454399999999999</v>
      </c>
      <c r="S339" s="218">
        <v>0</v>
      </c>
      <c r="T339" s="219">
        <f>S339*H339</f>
        <v>0</v>
      </c>
      <c r="AR339" s="220" t="s">
        <v>189</v>
      </c>
      <c r="AT339" s="220" t="s">
        <v>172</v>
      </c>
      <c r="AU339" s="220" t="s">
        <v>85</v>
      </c>
      <c r="AY339" s="17" t="s">
        <v>171</v>
      </c>
      <c r="BE339" s="116">
        <f>IF(N339="základní",J339,0)</f>
        <v>0</v>
      </c>
      <c r="BF339" s="116">
        <f>IF(N339="snížená",J339,0)</f>
        <v>0</v>
      </c>
      <c r="BG339" s="116">
        <f>IF(N339="zákl. přenesená",J339,0)</f>
        <v>0</v>
      </c>
      <c r="BH339" s="116">
        <f>IF(N339="sníž. přenesená",J339,0)</f>
        <v>0</v>
      </c>
      <c r="BI339" s="116">
        <f>IF(N339="nulová",J339,0)</f>
        <v>0</v>
      </c>
      <c r="BJ339" s="17" t="s">
        <v>83</v>
      </c>
      <c r="BK339" s="116">
        <f>ROUND(I339*H339,2)</f>
        <v>0</v>
      </c>
      <c r="BL339" s="17" t="s">
        <v>189</v>
      </c>
      <c r="BM339" s="220" t="s">
        <v>1173</v>
      </c>
    </row>
    <row r="340" spans="2:47" s="1" customFormat="1" ht="11.25">
      <c r="B340" s="35"/>
      <c r="C340" s="36"/>
      <c r="D340" s="221" t="s">
        <v>207</v>
      </c>
      <c r="E340" s="36"/>
      <c r="F340" s="235" t="s">
        <v>1867</v>
      </c>
      <c r="G340" s="36"/>
      <c r="H340" s="36"/>
      <c r="I340" s="130"/>
      <c r="J340" s="36"/>
      <c r="K340" s="36"/>
      <c r="L340" s="37"/>
      <c r="M340" s="223"/>
      <c r="N340" s="67"/>
      <c r="O340" s="67"/>
      <c r="P340" s="67"/>
      <c r="Q340" s="67"/>
      <c r="R340" s="67"/>
      <c r="S340" s="67"/>
      <c r="T340" s="68"/>
      <c r="AT340" s="17" t="s">
        <v>207</v>
      </c>
      <c r="AU340" s="17" t="s">
        <v>85</v>
      </c>
    </row>
    <row r="341" spans="2:51" s="11" customFormat="1" ht="11.25">
      <c r="B341" s="224"/>
      <c r="C341" s="225"/>
      <c r="D341" s="221" t="s">
        <v>197</v>
      </c>
      <c r="E341" s="226" t="s">
        <v>1</v>
      </c>
      <c r="F341" s="227" t="s">
        <v>1868</v>
      </c>
      <c r="G341" s="225"/>
      <c r="H341" s="228">
        <v>2.86</v>
      </c>
      <c r="I341" s="229"/>
      <c r="J341" s="225"/>
      <c r="K341" s="225"/>
      <c r="L341" s="230"/>
      <c r="M341" s="231"/>
      <c r="N341" s="232"/>
      <c r="O341" s="232"/>
      <c r="P341" s="232"/>
      <c r="Q341" s="232"/>
      <c r="R341" s="232"/>
      <c r="S341" s="232"/>
      <c r="T341" s="233"/>
      <c r="AT341" s="234" t="s">
        <v>197</v>
      </c>
      <c r="AU341" s="234" t="s">
        <v>85</v>
      </c>
      <c r="AV341" s="11" t="s">
        <v>85</v>
      </c>
      <c r="AW341" s="11" t="s">
        <v>30</v>
      </c>
      <c r="AX341" s="11" t="s">
        <v>75</v>
      </c>
      <c r="AY341" s="234" t="s">
        <v>171</v>
      </c>
    </row>
    <row r="342" spans="2:51" s="11" customFormat="1" ht="11.25">
      <c r="B342" s="224"/>
      <c r="C342" s="225"/>
      <c r="D342" s="221" t="s">
        <v>197</v>
      </c>
      <c r="E342" s="226" t="s">
        <v>1</v>
      </c>
      <c r="F342" s="227" t="s">
        <v>1869</v>
      </c>
      <c r="G342" s="225"/>
      <c r="H342" s="228">
        <v>1.1</v>
      </c>
      <c r="I342" s="229"/>
      <c r="J342" s="225"/>
      <c r="K342" s="225"/>
      <c r="L342" s="230"/>
      <c r="M342" s="231"/>
      <c r="N342" s="232"/>
      <c r="O342" s="232"/>
      <c r="P342" s="232"/>
      <c r="Q342" s="232"/>
      <c r="R342" s="232"/>
      <c r="S342" s="232"/>
      <c r="T342" s="233"/>
      <c r="AT342" s="234" t="s">
        <v>197</v>
      </c>
      <c r="AU342" s="234" t="s">
        <v>85</v>
      </c>
      <c r="AV342" s="11" t="s">
        <v>85</v>
      </c>
      <c r="AW342" s="11" t="s">
        <v>30</v>
      </c>
      <c r="AX342" s="11" t="s">
        <v>75</v>
      </c>
      <c r="AY342" s="234" t="s">
        <v>171</v>
      </c>
    </row>
    <row r="343" spans="2:51" s="13" customFormat="1" ht="11.25">
      <c r="B343" s="248"/>
      <c r="C343" s="249"/>
      <c r="D343" s="221" t="s">
        <v>197</v>
      </c>
      <c r="E343" s="250" t="s">
        <v>1</v>
      </c>
      <c r="F343" s="251" t="s">
        <v>267</v>
      </c>
      <c r="G343" s="249"/>
      <c r="H343" s="252">
        <v>3.96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197</v>
      </c>
      <c r="AU343" s="258" t="s">
        <v>85</v>
      </c>
      <c r="AV343" s="13" t="s">
        <v>189</v>
      </c>
      <c r="AW343" s="13" t="s">
        <v>30</v>
      </c>
      <c r="AX343" s="13" t="s">
        <v>83</v>
      </c>
      <c r="AY343" s="258" t="s">
        <v>171</v>
      </c>
    </row>
    <row r="344" spans="2:65" s="1" customFormat="1" ht="16.5" customHeight="1">
      <c r="B344" s="35"/>
      <c r="C344" s="209" t="s">
        <v>412</v>
      </c>
      <c r="D344" s="209" t="s">
        <v>172</v>
      </c>
      <c r="E344" s="210" t="s">
        <v>1870</v>
      </c>
      <c r="F344" s="211" t="s">
        <v>1871</v>
      </c>
      <c r="G344" s="212" t="s">
        <v>255</v>
      </c>
      <c r="H344" s="213">
        <v>3.96</v>
      </c>
      <c r="I344" s="214"/>
      <c r="J344" s="215">
        <f>ROUND(I344*H344,2)</f>
        <v>0</v>
      </c>
      <c r="K344" s="211" t="s">
        <v>256</v>
      </c>
      <c r="L344" s="37"/>
      <c r="M344" s="216" t="s">
        <v>1</v>
      </c>
      <c r="N344" s="217" t="s">
        <v>40</v>
      </c>
      <c r="O344" s="67"/>
      <c r="P344" s="218">
        <f>O344*H344</f>
        <v>0</v>
      </c>
      <c r="Q344" s="218">
        <v>0</v>
      </c>
      <c r="R344" s="218">
        <f>Q344*H344</f>
        <v>0</v>
      </c>
      <c r="S344" s="218">
        <v>0</v>
      </c>
      <c r="T344" s="219">
        <f>S344*H344</f>
        <v>0</v>
      </c>
      <c r="AR344" s="220" t="s">
        <v>189</v>
      </c>
      <c r="AT344" s="220" t="s">
        <v>172</v>
      </c>
      <c r="AU344" s="220" t="s">
        <v>85</v>
      </c>
      <c r="AY344" s="17" t="s">
        <v>171</v>
      </c>
      <c r="BE344" s="116">
        <f>IF(N344="základní",J344,0)</f>
        <v>0</v>
      </c>
      <c r="BF344" s="116">
        <f>IF(N344="snížená",J344,0)</f>
        <v>0</v>
      </c>
      <c r="BG344" s="116">
        <f>IF(N344="zákl. přenesená",J344,0)</f>
        <v>0</v>
      </c>
      <c r="BH344" s="116">
        <f>IF(N344="sníž. přenesená",J344,0)</f>
        <v>0</v>
      </c>
      <c r="BI344" s="116">
        <f>IF(N344="nulová",J344,0)</f>
        <v>0</v>
      </c>
      <c r="BJ344" s="17" t="s">
        <v>83</v>
      </c>
      <c r="BK344" s="116">
        <f>ROUND(I344*H344,2)</f>
        <v>0</v>
      </c>
      <c r="BL344" s="17" t="s">
        <v>189</v>
      </c>
      <c r="BM344" s="220" t="s">
        <v>1184</v>
      </c>
    </row>
    <row r="345" spans="2:47" s="1" customFormat="1" ht="11.25">
      <c r="B345" s="35"/>
      <c r="C345" s="36"/>
      <c r="D345" s="221" t="s">
        <v>207</v>
      </c>
      <c r="E345" s="36"/>
      <c r="F345" s="235" t="s">
        <v>1872</v>
      </c>
      <c r="G345" s="36"/>
      <c r="H345" s="36"/>
      <c r="I345" s="130"/>
      <c r="J345" s="36"/>
      <c r="K345" s="36"/>
      <c r="L345" s="37"/>
      <c r="M345" s="223"/>
      <c r="N345" s="67"/>
      <c r="O345" s="67"/>
      <c r="P345" s="67"/>
      <c r="Q345" s="67"/>
      <c r="R345" s="67"/>
      <c r="S345" s="67"/>
      <c r="T345" s="68"/>
      <c r="AT345" s="17" t="s">
        <v>207</v>
      </c>
      <c r="AU345" s="17" t="s">
        <v>85</v>
      </c>
    </row>
    <row r="346" spans="2:51" s="11" customFormat="1" ht="11.25">
      <c r="B346" s="224"/>
      <c r="C346" s="225"/>
      <c r="D346" s="221" t="s">
        <v>197</v>
      </c>
      <c r="E346" s="226" t="s">
        <v>1</v>
      </c>
      <c r="F346" s="227" t="s">
        <v>1873</v>
      </c>
      <c r="G346" s="225"/>
      <c r="H346" s="228">
        <v>3.96</v>
      </c>
      <c r="I346" s="229"/>
      <c r="J346" s="225"/>
      <c r="K346" s="225"/>
      <c r="L346" s="230"/>
      <c r="M346" s="231"/>
      <c r="N346" s="232"/>
      <c r="O346" s="232"/>
      <c r="P346" s="232"/>
      <c r="Q346" s="232"/>
      <c r="R346" s="232"/>
      <c r="S346" s="232"/>
      <c r="T346" s="233"/>
      <c r="AT346" s="234" t="s">
        <v>197</v>
      </c>
      <c r="AU346" s="234" t="s">
        <v>85</v>
      </c>
      <c r="AV346" s="11" t="s">
        <v>85</v>
      </c>
      <c r="AW346" s="11" t="s">
        <v>30</v>
      </c>
      <c r="AX346" s="11" t="s">
        <v>83</v>
      </c>
      <c r="AY346" s="234" t="s">
        <v>171</v>
      </c>
    </row>
    <row r="347" spans="2:63" s="10" customFormat="1" ht="22.9" customHeight="1">
      <c r="B347" s="195"/>
      <c r="C347" s="196"/>
      <c r="D347" s="197" t="s">
        <v>74</v>
      </c>
      <c r="E347" s="246" t="s">
        <v>189</v>
      </c>
      <c r="F347" s="246" t="s">
        <v>1080</v>
      </c>
      <c r="G347" s="196"/>
      <c r="H347" s="196"/>
      <c r="I347" s="199"/>
      <c r="J347" s="247">
        <f>BK347</f>
        <v>0</v>
      </c>
      <c r="K347" s="196"/>
      <c r="L347" s="201"/>
      <c r="M347" s="202"/>
      <c r="N347" s="203"/>
      <c r="O347" s="203"/>
      <c r="P347" s="204">
        <f>SUM(P348:P368)</f>
        <v>0</v>
      </c>
      <c r="Q347" s="203"/>
      <c r="R347" s="204">
        <f>SUM(R348:R368)</f>
        <v>1.63362528</v>
      </c>
      <c r="S347" s="203"/>
      <c r="T347" s="205">
        <f>SUM(T348:T368)</f>
        <v>0</v>
      </c>
      <c r="AR347" s="206" t="s">
        <v>83</v>
      </c>
      <c r="AT347" s="207" t="s">
        <v>74</v>
      </c>
      <c r="AU347" s="207" t="s">
        <v>83</v>
      </c>
      <c r="AY347" s="206" t="s">
        <v>171</v>
      </c>
      <c r="BK347" s="208">
        <f>SUM(BK348:BK368)</f>
        <v>0</v>
      </c>
    </row>
    <row r="348" spans="2:65" s="1" customFormat="1" ht="16.5" customHeight="1">
      <c r="B348" s="35"/>
      <c r="C348" s="209" t="s">
        <v>418</v>
      </c>
      <c r="D348" s="209" t="s">
        <v>172</v>
      </c>
      <c r="E348" s="210" t="s">
        <v>1587</v>
      </c>
      <c r="F348" s="211" t="s">
        <v>1588</v>
      </c>
      <c r="G348" s="212" t="s">
        <v>302</v>
      </c>
      <c r="H348" s="213">
        <v>0.864</v>
      </c>
      <c r="I348" s="214"/>
      <c r="J348" s="215">
        <f>ROUND(I348*H348,2)</f>
        <v>0</v>
      </c>
      <c r="K348" s="211" t="s">
        <v>256</v>
      </c>
      <c r="L348" s="37"/>
      <c r="M348" s="216" t="s">
        <v>1</v>
      </c>
      <c r="N348" s="217" t="s">
        <v>40</v>
      </c>
      <c r="O348" s="67"/>
      <c r="P348" s="218">
        <f>O348*H348</f>
        <v>0</v>
      </c>
      <c r="Q348" s="218">
        <v>1.89077</v>
      </c>
      <c r="R348" s="218">
        <f>Q348*H348</f>
        <v>1.63362528</v>
      </c>
      <c r="S348" s="218">
        <v>0</v>
      </c>
      <c r="T348" s="219">
        <f>S348*H348</f>
        <v>0</v>
      </c>
      <c r="AR348" s="220" t="s">
        <v>189</v>
      </c>
      <c r="AT348" s="220" t="s">
        <v>172</v>
      </c>
      <c r="AU348" s="220" t="s">
        <v>85</v>
      </c>
      <c r="AY348" s="17" t="s">
        <v>171</v>
      </c>
      <c r="BE348" s="116">
        <f>IF(N348="základní",J348,0)</f>
        <v>0</v>
      </c>
      <c r="BF348" s="116">
        <f>IF(N348="snížená",J348,0)</f>
        <v>0</v>
      </c>
      <c r="BG348" s="116">
        <f>IF(N348="zákl. přenesená",J348,0)</f>
        <v>0</v>
      </c>
      <c r="BH348" s="116">
        <f>IF(N348="sníž. přenesená",J348,0)</f>
        <v>0</v>
      </c>
      <c r="BI348" s="116">
        <f>IF(N348="nulová",J348,0)</f>
        <v>0</v>
      </c>
      <c r="BJ348" s="17" t="s">
        <v>83</v>
      </c>
      <c r="BK348" s="116">
        <f>ROUND(I348*H348,2)</f>
        <v>0</v>
      </c>
      <c r="BL348" s="17" t="s">
        <v>189</v>
      </c>
      <c r="BM348" s="220" t="s">
        <v>1196</v>
      </c>
    </row>
    <row r="349" spans="2:47" s="1" customFormat="1" ht="19.5">
      <c r="B349" s="35"/>
      <c r="C349" s="36"/>
      <c r="D349" s="221" t="s">
        <v>207</v>
      </c>
      <c r="E349" s="36"/>
      <c r="F349" s="235" t="s">
        <v>1589</v>
      </c>
      <c r="G349" s="36"/>
      <c r="H349" s="36"/>
      <c r="I349" s="130"/>
      <c r="J349" s="36"/>
      <c r="K349" s="36"/>
      <c r="L349" s="37"/>
      <c r="M349" s="223"/>
      <c r="N349" s="67"/>
      <c r="O349" s="67"/>
      <c r="P349" s="67"/>
      <c r="Q349" s="67"/>
      <c r="R349" s="67"/>
      <c r="S349" s="67"/>
      <c r="T349" s="68"/>
      <c r="AT349" s="17" t="s">
        <v>207</v>
      </c>
      <c r="AU349" s="17" t="s">
        <v>85</v>
      </c>
    </row>
    <row r="350" spans="2:51" s="14" customFormat="1" ht="11.25">
      <c r="B350" s="275"/>
      <c r="C350" s="276"/>
      <c r="D350" s="221" t="s">
        <v>197</v>
      </c>
      <c r="E350" s="277" t="s">
        <v>1</v>
      </c>
      <c r="F350" s="278" t="s">
        <v>1482</v>
      </c>
      <c r="G350" s="276"/>
      <c r="H350" s="277" t="s">
        <v>1</v>
      </c>
      <c r="I350" s="279"/>
      <c r="J350" s="276"/>
      <c r="K350" s="276"/>
      <c r="L350" s="280"/>
      <c r="M350" s="281"/>
      <c r="N350" s="282"/>
      <c r="O350" s="282"/>
      <c r="P350" s="282"/>
      <c r="Q350" s="282"/>
      <c r="R350" s="282"/>
      <c r="S350" s="282"/>
      <c r="T350" s="283"/>
      <c r="AT350" s="284" t="s">
        <v>197</v>
      </c>
      <c r="AU350" s="284" t="s">
        <v>85</v>
      </c>
      <c r="AV350" s="14" t="s">
        <v>83</v>
      </c>
      <c r="AW350" s="14" t="s">
        <v>30</v>
      </c>
      <c r="AX350" s="14" t="s">
        <v>75</v>
      </c>
      <c r="AY350" s="284" t="s">
        <v>171</v>
      </c>
    </row>
    <row r="351" spans="2:51" s="14" customFormat="1" ht="11.25">
      <c r="B351" s="275"/>
      <c r="C351" s="276"/>
      <c r="D351" s="221" t="s">
        <v>197</v>
      </c>
      <c r="E351" s="277" t="s">
        <v>1</v>
      </c>
      <c r="F351" s="278" t="s">
        <v>1845</v>
      </c>
      <c r="G351" s="276"/>
      <c r="H351" s="277" t="s">
        <v>1</v>
      </c>
      <c r="I351" s="279"/>
      <c r="J351" s="276"/>
      <c r="K351" s="276"/>
      <c r="L351" s="280"/>
      <c r="M351" s="281"/>
      <c r="N351" s="282"/>
      <c r="O351" s="282"/>
      <c r="P351" s="282"/>
      <c r="Q351" s="282"/>
      <c r="R351" s="282"/>
      <c r="S351" s="282"/>
      <c r="T351" s="283"/>
      <c r="AT351" s="284" t="s">
        <v>197</v>
      </c>
      <c r="AU351" s="284" t="s">
        <v>85</v>
      </c>
      <c r="AV351" s="14" t="s">
        <v>83</v>
      </c>
      <c r="AW351" s="14" t="s">
        <v>30</v>
      </c>
      <c r="AX351" s="14" t="s">
        <v>75</v>
      </c>
      <c r="AY351" s="284" t="s">
        <v>171</v>
      </c>
    </row>
    <row r="352" spans="2:51" s="14" customFormat="1" ht="11.25">
      <c r="B352" s="275"/>
      <c r="C352" s="276"/>
      <c r="D352" s="221" t="s">
        <v>197</v>
      </c>
      <c r="E352" s="277" t="s">
        <v>1</v>
      </c>
      <c r="F352" s="278" t="s">
        <v>1832</v>
      </c>
      <c r="G352" s="276"/>
      <c r="H352" s="277" t="s">
        <v>1</v>
      </c>
      <c r="I352" s="279"/>
      <c r="J352" s="276"/>
      <c r="K352" s="276"/>
      <c r="L352" s="280"/>
      <c r="M352" s="281"/>
      <c r="N352" s="282"/>
      <c r="O352" s="282"/>
      <c r="P352" s="282"/>
      <c r="Q352" s="282"/>
      <c r="R352" s="282"/>
      <c r="S352" s="282"/>
      <c r="T352" s="283"/>
      <c r="AT352" s="284" t="s">
        <v>197</v>
      </c>
      <c r="AU352" s="284" t="s">
        <v>85</v>
      </c>
      <c r="AV352" s="14" t="s">
        <v>83</v>
      </c>
      <c r="AW352" s="14" t="s">
        <v>30</v>
      </c>
      <c r="AX352" s="14" t="s">
        <v>75</v>
      </c>
      <c r="AY352" s="284" t="s">
        <v>171</v>
      </c>
    </row>
    <row r="353" spans="2:51" s="11" customFormat="1" ht="11.25">
      <c r="B353" s="224"/>
      <c r="C353" s="225"/>
      <c r="D353" s="221" t="s">
        <v>197</v>
      </c>
      <c r="E353" s="226" t="s">
        <v>1</v>
      </c>
      <c r="F353" s="227" t="s">
        <v>1874</v>
      </c>
      <c r="G353" s="225"/>
      <c r="H353" s="228">
        <v>0.72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AT353" s="234" t="s">
        <v>197</v>
      </c>
      <c r="AU353" s="234" t="s">
        <v>85</v>
      </c>
      <c r="AV353" s="11" t="s">
        <v>85</v>
      </c>
      <c r="AW353" s="11" t="s">
        <v>30</v>
      </c>
      <c r="AX353" s="11" t="s">
        <v>75</v>
      </c>
      <c r="AY353" s="234" t="s">
        <v>171</v>
      </c>
    </row>
    <row r="354" spans="2:51" s="14" customFormat="1" ht="11.25">
      <c r="B354" s="275"/>
      <c r="C354" s="276"/>
      <c r="D354" s="221" t="s">
        <v>197</v>
      </c>
      <c r="E354" s="277" t="s">
        <v>1</v>
      </c>
      <c r="F354" s="278" t="s">
        <v>1797</v>
      </c>
      <c r="G354" s="276"/>
      <c r="H354" s="277" t="s">
        <v>1</v>
      </c>
      <c r="I354" s="279"/>
      <c r="J354" s="276"/>
      <c r="K354" s="276"/>
      <c r="L354" s="280"/>
      <c r="M354" s="281"/>
      <c r="N354" s="282"/>
      <c r="O354" s="282"/>
      <c r="P354" s="282"/>
      <c r="Q354" s="282"/>
      <c r="R354" s="282"/>
      <c r="S354" s="282"/>
      <c r="T354" s="283"/>
      <c r="AT354" s="284" t="s">
        <v>197</v>
      </c>
      <c r="AU354" s="284" t="s">
        <v>85</v>
      </c>
      <c r="AV354" s="14" t="s">
        <v>83</v>
      </c>
      <c r="AW354" s="14" t="s">
        <v>30</v>
      </c>
      <c r="AX354" s="14" t="s">
        <v>75</v>
      </c>
      <c r="AY354" s="284" t="s">
        <v>171</v>
      </c>
    </row>
    <row r="355" spans="2:51" s="11" customFormat="1" ht="11.25">
      <c r="B355" s="224"/>
      <c r="C355" s="225"/>
      <c r="D355" s="221" t="s">
        <v>197</v>
      </c>
      <c r="E355" s="226" t="s">
        <v>1</v>
      </c>
      <c r="F355" s="227" t="s">
        <v>1875</v>
      </c>
      <c r="G355" s="225"/>
      <c r="H355" s="228">
        <v>0.144</v>
      </c>
      <c r="I355" s="229"/>
      <c r="J355" s="225"/>
      <c r="K355" s="225"/>
      <c r="L355" s="230"/>
      <c r="M355" s="231"/>
      <c r="N355" s="232"/>
      <c r="O355" s="232"/>
      <c r="P355" s="232"/>
      <c r="Q355" s="232"/>
      <c r="R355" s="232"/>
      <c r="S355" s="232"/>
      <c r="T355" s="233"/>
      <c r="AT355" s="234" t="s">
        <v>197</v>
      </c>
      <c r="AU355" s="234" t="s">
        <v>85</v>
      </c>
      <c r="AV355" s="11" t="s">
        <v>85</v>
      </c>
      <c r="AW355" s="11" t="s">
        <v>30</v>
      </c>
      <c r="AX355" s="11" t="s">
        <v>75</v>
      </c>
      <c r="AY355" s="234" t="s">
        <v>171</v>
      </c>
    </row>
    <row r="356" spans="2:51" s="13" customFormat="1" ht="11.25">
      <c r="B356" s="248"/>
      <c r="C356" s="249"/>
      <c r="D356" s="221" t="s">
        <v>197</v>
      </c>
      <c r="E356" s="250" t="s">
        <v>1</v>
      </c>
      <c r="F356" s="251" t="s">
        <v>267</v>
      </c>
      <c r="G356" s="249"/>
      <c r="H356" s="252">
        <v>0.864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197</v>
      </c>
      <c r="AU356" s="258" t="s">
        <v>85</v>
      </c>
      <c r="AV356" s="13" t="s">
        <v>189</v>
      </c>
      <c r="AW356" s="13" t="s">
        <v>30</v>
      </c>
      <c r="AX356" s="13" t="s">
        <v>83</v>
      </c>
      <c r="AY356" s="258" t="s">
        <v>171</v>
      </c>
    </row>
    <row r="357" spans="2:65" s="1" customFormat="1" ht="24" customHeight="1">
      <c r="B357" s="35"/>
      <c r="C357" s="209" t="s">
        <v>428</v>
      </c>
      <c r="D357" s="209" t="s">
        <v>172</v>
      </c>
      <c r="E357" s="210" t="s">
        <v>1597</v>
      </c>
      <c r="F357" s="211" t="s">
        <v>1598</v>
      </c>
      <c r="G357" s="212" t="s">
        <v>302</v>
      </c>
      <c r="H357" s="213">
        <v>2.392</v>
      </c>
      <c r="I357" s="214"/>
      <c r="J357" s="215">
        <f>ROUND(I357*H357,2)</f>
        <v>0</v>
      </c>
      <c r="K357" s="211" t="s">
        <v>256</v>
      </c>
      <c r="L357" s="37"/>
      <c r="M357" s="216" t="s">
        <v>1</v>
      </c>
      <c r="N357" s="217" t="s">
        <v>40</v>
      </c>
      <c r="O357" s="67"/>
      <c r="P357" s="218">
        <f>O357*H357</f>
        <v>0</v>
      </c>
      <c r="Q357" s="218">
        <v>0</v>
      </c>
      <c r="R357" s="218">
        <f>Q357*H357</f>
        <v>0</v>
      </c>
      <c r="S357" s="218">
        <v>0</v>
      </c>
      <c r="T357" s="219">
        <f>S357*H357</f>
        <v>0</v>
      </c>
      <c r="AR357" s="220" t="s">
        <v>189</v>
      </c>
      <c r="AT357" s="220" t="s">
        <v>172</v>
      </c>
      <c r="AU357" s="220" t="s">
        <v>85</v>
      </c>
      <c r="AY357" s="17" t="s">
        <v>171</v>
      </c>
      <c r="BE357" s="116">
        <f>IF(N357="základní",J357,0)</f>
        <v>0</v>
      </c>
      <c r="BF357" s="116">
        <f>IF(N357="snížená",J357,0)</f>
        <v>0</v>
      </c>
      <c r="BG357" s="116">
        <f>IF(N357="zákl. přenesená",J357,0)</f>
        <v>0</v>
      </c>
      <c r="BH357" s="116">
        <f>IF(N357="sníž. přenesená",J357,0)</f>
        <v>0</v>
      </c>
      <c r="BI357" s="116">
        <f>IF(N357="nulová",J357,0)</f>
        <v>0</v>
      </c>
      <c r="BJ357" s="17" t="s">
        <v>83</v>
      </c>
      <c r="BK357" s="116">
        <f>ROUND(I357*H357,2)</f>
        <v>0</v>
      </c>
      <c r="BL357" s="17" t="s">
        <v>189</v>
      </c>
      <c r="BM357" s="220" t="s">
        <v>1205</v>
      </c>
    </row>
    <row r="358" spans="2:47" s="1" customFormat="1" ht="19.5">
      <c r="B358" s="35"/>
      <c r="C358" s="36"/>
      <c r="D358" s="221" t="s">
        <v>207</v>
      </c>
      <c r="E358" s="36"/>
      <c r="F358" s="235" t="s">
        <v>1599</v>
      </c>
      <c r="G358" s="36"/>
      <c r="H358" s="36"/>
      <c r="I358" s="130"/>
      <c r="J358" s="36"/>
      <c r="K358" s="36"/>
      <c r="L358" s="37"/>
      <c r="M358" s="223"/>
      <c r="N358" s="67"/>
      <c r="O358" s="67"/>
      <c r="P358" s="67"/>
      <c r="Q358" s="67"/>
      <c r="R358" s="67"/>
      <c r="S358" s="67"/>
      <c r="T358" s="68"/>
      <c r="AT358" s="17" t="s">
        <v>207</v>
      </c>
      <c r="AU358" s="17" t="s">
        <v>85</v>
      </c>
    </row>
    <row r="359" spans="2:51" s="14" customFormat="1" ht="11.25">
      <c r="B359" s="275"/>
      <c r="C359" s="276"/>
      <c r="D359" s="221" t="s">
        <v>197</v>
      </c>
      <c r="E359" s="277" t="s">
        <v>1</v>
      </c>
      <c r="F359" s="278" t="s">
        <v>1482</v>
      </c>
      <c r="G359" s="276"/>
      <c r="H359" s="277" t="s">
        <v>1</v>
      </c>
      <c r="I359" s="279"/>
      <c r="J359" s="276"/>
      <c r="K359" s="276"/>
      <c r="L359" s="280"/>
      <c r="M359" s="281"/>
      <c r="N359" s="282"/>
      <c r="O359" s="282"/>
      <c r="P359" s="282"/>
      <c r="Q359" s="282"/>
      <c r="R359" s="282"/>
      <c r="S359" s="282"/>
      <c r="T359" s="283"/>
      <c r="AT359" s="284" t="s">
        <v>197</v>
      </c>
      <c r="AU359" s="284" t="s">
        <v>85</v>
      </c>
      <c r="AV359" s="14" t="s">
        <v>83</v>
      </c>
      <c r="AW359" s="14" t="s">
        <v>30</v>
      </c>
      <c r="AX359" s="14" t="s">
        <v>75</v>
      </c>
      <c r="AY359" s="284" t="s">
        <v>171</v>
      </c>
    </row>
    <row r="360" spans="2:51" s="14" customFormat="1" ht="11.25">
      <c r="B360" s="275"/>
      <c r="C360" s="276"/>
      <c r="D360" s="221" t="s">
        <v>197</v>
      </c>
      <c r="E360" s="277" t="s">
        <v>1</v>
      </c>
      <c r="F360" s="278" t="s">
        <v>1845</v>
      </c>
      <c r="G360" s="276"/>
      <c r="H360" s="277" t="s">
        <v>1</v>
      </c>
      <c r="I360" s="279"/>
      <c r="J360" s="276"/>
      <c r="K360" s="276"/>
      <c r="L360" s="280"/>
      <c r="M360" s="281"/>
      <c r="N360" s="282"/>
      <c r="O360" s="282"/>
      <c r="P360" s="282"/>
      <c r="Q360" s="282"/>
      <c r="R360" s="282"/>
      <c r="S360" s="282"/>
      <c r="T360" s="283"/>
      <c r="AT360" s="284" t="s">
        <v>197</v>
      </c>
      <c r="AU360" s="284" t="s">
        <v>85</v>
      </c>
      <c r="AV360" s="14" t="s">
        <v>83</v>
      </c>
      <c r="AW360" s="14" t="s">
        <v>30</v>
      </c>
      <c r="AX360" s="14" t="s">
        <v>75</v>
      </c>
      <c r="AY360" s="284" t="s">
        <v>171</v>
      </c>
    </row>
    <row r="361" spans="2:51" s="14" customFormat="1" ht="11.25">
      <c r="B361" s="275"/>
      <c r="C361" s="276"/>
      <c r="D361" s="221" t="s">
        <v>197</v>
      </c>
      <c r="E361" s="277" t="s">
        <v>1</v>
      </c>
      <c r="F361" s="278" t="s">
        <v>1832</v>
      </c>
      <c r="G361" s="276"/>
      <c r="H361" s="277" t="s">
        <v>1</v>
      </c>
      <c r="I361" s="279"/>
      <c r="J361" s="276"/>
      <c r="K361" s="276"/>
      <c r="L361" s="280"/>
      <c r="M361" s="281"/>
      <c r="N361" s="282"/>
      <c r="O361" s="282"/>
      <c r="P361" s="282"/>
      <c r="Q361" s="282"/>
      <c r="R361" s="282"/>
      <c r="S361" s="282"/>
      <c r="T361" s="283"/>
      <c r="AT361" s="284" t="s">
        <v>197</v>
      </c>
      <c r="AU361" s="284" t="s">
        <v>85</v>
      </c>
      <c r="AV361" s="14" t="s">
        <v>83</v>
      </c>
      <c r="AW361" s="14" t="s">
        <v>30</v>
      </c>
      <c r="AX361" s="14" t="s">
        <v>75</v>
      </c>
      <c r="AY361" s="284" t="s">
        <v>171</v>
      </c>
    </row>
    <row r="362" spans="2:51" s="11" customFormat="1" ht="11.25">
      <c r="B362" s="224"/>
      <c r="C362" s="225"/>
      <c r="D362" s="221" t="s">
        <v>197</v>
      </c>
      <c r="E362" s="226" t="s">
        <v>1</v>
      </c>
      <c r="F362" s="227" t="s">
        <v>1874</v>
      </c>
      <c r="G362" s="225"/>
      <c r="H362" s="228">
        <v>0.72</v>
      </c>
      <c r="I362" s="229"/>
      <c r="J362" s="225"/>
      <c r="K362" s="225"/>
      <c r="L362" s="230"/>
      <c r="M362" s="231"/>
      <c r="N362" s="232"/>
      <c r="O362" s="232"/>
      <c r="P362" s="232"/>
      <c r="Q362" s="232"/>
      <c r="R362" s="232"/>
      <c r="S362" s="232"/>
      <c r="T362" s="233"/>
      <c r="AT362" s="234" t="s">
        <v>197</v>
      </c>
      <c r="AU362" s="234" t="s">
        <v>85</v>
      </c>
      <c r="AV362" s="11" t="s">
        <v>85</v>
      </c>
      <c r="AW362" s="11" t="s">
        <v>30</v>
      </c>
      <c r="AX362" s="11" t="s">
        <v>75</v>
      </c>
      <c r="AY362" s="234" t="s">
        <v>171</v>
      </c>
    </row>
    <row r="363" spans="2:51" s="11" customFormat="1" ht="11.25">
      <c r="B363" s="224"/>
      <c r="C363" s="225"/>
      <c r="D363" s="221" t="s">
        <v>197</v>
      </c>
      <c r="E363" s="226" t="s">
        <v>1</v>
      </c>
      <c r="F363" s="227" t="s">
        <v>1876</v>
      </c>
      <c r="G363" s="225"/>
      <c r="H363" s="228">
        <v>0.6</v>
      </c>
      <c r="I363" s="229"/>
      <c r="J363" s="225"/>
      <c r="K363" s="225"/>
      <c r="L363" s="230"/>
      <c r="M363" s="231"/>
      <c r="N363" s="232"/>
      <c r="O363" s="232"/>
      <c r="P363" s="232"/>
      <c r="Q363" s="232"/>
      <c r="R363" s="232"/>
      <c r="S363" s="232"/>
      <c r="T363" s="233"/>
      <c r="AT363" s="234" t="s">
        <v>197</v>
      </c>
      <c r="AU363" s="234" t="s">
        <v>85</v>
      </c>
      <c r="AV363" s="11" t="s">
        <v>85</v>
      </c>
      <c r="AW363" s="11" t="s">
        <v>30</v>
      </c>
      <c r="AX363" s="11" t="s">
        <v>75</v>
      </c>
      <c r="AY363" s="234" t="s">
        <v>171</v>
      </c>
    </row>
    <row r="364" spans="2:51" s="14" customFormat="1" ht="11.25">
      <c r="B364" s="275"/>
      <c r="C364" s="276"/>
      <c r="D364" s="221" t="s">
        <v>197</v>
      </c>
      <c r="E364" s="277" t="s">
        <v>1</v>
      </c>
      <c r="F364" s="278" t="s">
        <v>1797</v>
      </c>
      <c r="G364" s="276"/>
      <c r="H364" s="277" t="s">
        <v>1</v>
      </c>
      <c r="I364" s="279"/>
      <c r="J364" s="276"/>
      <c r="K364" s="276"/>
      <c r="L364" s="280"/>
      <c r="M364" s="281"/>
      <c r="N364" s="282"/>
      <c r="O364" s="282"/>
      <c r="P364" s="282"/>
      <c r="Q364" s="282"/>
      <c r="R364" s="282"/>
      <c r="S364" s="282"/>
      <c r="T364" s="283"/>
      <c r="AT364" s="284" t="s">
        <v>197</v>
      </c>
      <c r="AU364" s="284" t="s">
        <v>85</v>
      </c>
      <c r="AV364" s="14" t="s">
        <v>83</v>
      </c>
      <c r="AW364" s="14" t="s">
        <v>30</v>
      </c>
      <c r="AX364" s="14" t="s">
        <v>75</v>
      </c>
      <c r="AY364" s="284" t="s">
        <v>171</v>
      </c>
    </row>
    <row r="365" spans="2:51" s="11" customFormat="1" ht="11.25">
      <c r="B365" s="224"/>
      <c r="C365" s="225"/>
      <c r="D365" s="221" t="s">
        <v>197</v>
      </c>
      <c r="E365" s="226" t="s">
        <v>1</v>
      </c>
      <c r="F365" s="227" t="s">
        <v>1877</v>
      </c>
      <c r="G365" s="225"/>
      <c r="H365" s="228">
        <v>0.064</v>
      </c>
      <c r="I365" s="229"/>
      <c r="J365" s="225"/>
      <c r="K365" s="225"/>
      <c r="L365" s="230"/>
      <c r="M365" s="231"/>
      <c r="N365" s="232"/>
      <c r="O365" s="232"/>
      <c r="P365" s="232"/>
      <c r="Q365" s="232"/>
      <c r="R365" s="232"/>
      <c r="S365" s="232"/>
      <c r="T365" s="233"/>
      <c r="AT365" s="234" t="s">
        <v>197</v>
      </c>
      <c r="AU365" s="234" t="s">
        <v>85</v>
      </c>
      <c r="AV365" s="11" t="s">
        <v>85</v>
      </c>
      <c r="AW365" s="11" t="s">
        <v>30</v>
      </c>
      <c r="AX365" s="11" t="s">
        <v>75</v>
      </c>
      <c r="AY365" s="234" t="s">
        <v>171</v>
      </c>
    </row>
    <row r="366" spans="2:51" s="14" customFormat="1" ht="11.25">
      <c r="B366" s="275"/>
      <c r="C366" s="276"/>
      <c r="D366" s="221" t="s">
        <v>197</v>
      </c>
      <c r="E366" s="277" t="s">
        <v>1</v>
      </c>
      <c r="F366" s="278" t="s">
        <v>1855</v>
      </c>
      <c r="G366" s="276"/>
      <c r="H366" s="277" t="s">
        <v>1</v>
      </c>
      <c r="I366" s="279"/>
      <c r="J366" s="276"/>
      <c r="K366" s="276"/>
      <c r="L366" s="280"/>
      <c r="M366" s="281"/>
      <c r="N366" s="282"/>
      <c r="O366" s="282"/>
      <c r="P366" s="282"/>
      <c r="Q366" s="282"/>
      <c r="R366" s="282"/>
      <c r="S366" s="282"/>
      <c r="T366" s="283"/>
      <c r="AT366" s="284" t="s">
        <v>197</v>
      </c>
      <c r="AU366" s="284" t="s">
        <v>85</v>
      </c>
      <c r="AV366" s="14" t="s">
        <v>83</v>
      </c>
      <c r="AW366" s="14" t="s">
        <v>30</v>
      </c>
      <c r="AX366" s="14" t="s">
        <v>75</v>
      </c>
      <c r="AY366" s="284" t="s">
        <v>171</v>
      </c>
    </row>
    <row r="367" spans="2:51" s="11" customFormat="1" ht="11.25">
      <c r="B367" s="224"/>
      <c r="C367" s="225"/>
      <c r="D367" s="221" t="s">
        <v>197</v>
      </c>
      <c r="E367" s="226" t="s">
        <v>1</v>
      </c>
      <c r="F367" s="227" t="s">
        <v>1878</v>
      </c>
      <c r="G367" s="225"/>
      <c r="H367" s="228">
        <v>1.008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AT367" s="234" t="s">
        <v>197</v>
      </c>
      <c r="AU367" s="234" t="s">
        <v>85</v>
      </c>
      <c r="AV367" s="11" t="s">
        <v>85</v>
      </c>
      <c r="AW367" s="11" t="s">
        <v>30</v>
      </c>
      <c r="AX367" s="11" t="s">
        <v>75</v>
      </c>
      <c r="AY367" s="234" t="s">
        <v>171</v>
      </c>
    </row>
    <row r="368" spans="2:51" s="13" customFormat="1" ht="11.25">
      <c r="B368" s="248"/>
      <c r="C368" s="249"/>
      <c r="D368" s="221" t="s">
        <v>197</v>
      </c>
      <c r="E368" s="250" t="s">
        <v>1</v>
      </c>
      <c r="F368" s="251" t="s">
        <v>267</v>
      </c>
      <c r="G368" s="249"/>
      <c r="H368" s="252">
        <v>2.392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197</v>
      </c>
      <c r="AU368" s="258" t="s">
        <v>85</v>
      </c>
      <c r="AV368" s="13" t="s">
        <v>189</v>
      </c>
      <c r="AW368" s="13" t="s">
        <v>30</v>
      </c>
      <c r="AX368" s="13" t="s">
        <v>83</v>
      </c>
      <c r="AY368" s="258" t="s">
        <v>171</v>
      </c>
    </row>
    <row r="369" spans="2:63" s="10" customFormat="1" ht="22.9" customHeight="1">
      <c r="B369" s="195"/>
      <c r="C369" s="196"/>
      <c r="D369" s="197" t="s">
        <v>74</v>
      </c>
      <c r="E369" s="246" t="s">
        <v>170</v>
      </c>
      <c r="F369" s="246" t="s">
        <v>597</v>
      </c>
      <c r="G369" s="196"/>
      <c r="H369" s="196"/>
      <c r="I369" s="199"/>
      <c r="J369" s="247">
        <f>BK369</f>
        <v>0</v>
      </c>
      <c r="K369" s="196"/>
      <c r="L369" s="201"/>
      <c r="M369" s="202"/>
      <c r="N369" s="203"/>
      <c r="O369" s="203"/>
      <c r="P369" s="204">
        <f>SUM(P370:P391)</f>
        <v>0</v>
      </c>
      <c r="Q369" s="203"/>
      <c r="R369" s="204">
        <f>SUM(R370:R391)</f>
        <v>1.4428656000000002</v>
      </c>
      <c r="S369" s="203"/>
      <c r="T369" s="205">
        <f>SUM(T370:T391)</f>
        <v>0</v>
      </c>
      <c r="AR369" s="206" t="s">
        <v>83</v>
      </c>
      <c r="AT369" s="207" t="s">
        <v>74</v>
      </c>
      <c r="AU369" s="207" t="s">
        <v>83</v>
      </c>
      <c r="AY369" s="206" t="s">
        <v>171</v>
      </c>
      <c r="BK369" s="208">
        <f>SUM(BK370:BK391)</f>
        <v>0</v>
      </c>
    </row>
    <row r="370" spans="2:65" s="1" customFormat="1" ht="16.5" customHeight="1">
      <c r="B370" s="35"/>
      <c r="C370" s="209" t="s">
        <v>433</v>
      </c>
      <c r="D370" s="209" t="s">
        <v>172</v>
      </c>
      <c r="E370" s="210" t="s">
        <v>598</v>
      </c>
      <c r="F370" s="211" t="s">
        <v>599</v>
      </c>
      <c r="G370" s="212" t="s">
        <v>255</v>
      </c>
      <c r="H370" s="213">
        <v>3.24</v>
      </c>
      <c r="I370" s="214"/>
      <c r="J370" s="215">
        <f>ROUND(I370*H370,2)</f>
        <v>0</v>
      </c>
      <c r="K370" s="211" t="s">
        <v>256</v>
      </c>
      <c r="L370" s="37"/>
      <c r="M370" s="216" t="s">
        <v>1</v>
      </c>
      <c r="N370" s="217" t="s">
        <v>40</v>
      </c>
      <c r="O370" s="67"/>
      <c r="P370" s="218">
        <f>O370*H370</f>
        <v>0</v>
      </c>
      <c r="Q370" s="218">
        <v>0.27994</v>
      </c>
      <c r="R370" s="218">
        <f>Q370*H370</f>
        <v>0.9070056000000001</v>
      </c>
      <c r="S370" s="218">
        <v>0</v>
      </c>
      <c r="T370" s="219">
        <f>S370*H370</f>
        <v>0</v>
      </c>
      <c r="AR370" s="220" t="s">
        <v>189</v>
      </c>
      <c r="AT370" s="220" t="s">
        <v>172</v>
      </c>
      <c r="AU370" s="220" t="s">
        <v>85</v>
      </c>
      <c r="AY370" s="17" t="s">
        <v>171</v>
      </c>
      <c r="BE370" s="116">
        <f>IF(N370="základní",J370,0)</f>
        <v>0</v>
      </c>
      <c r="BF370" s="116">
        <f>IF(N370="snížená",J370,0)</f>
        <v>0</v>
      </c>
      <c r="BG370" s="116">
        <f>IF(N370="zákl. přenesená",J370,0)</f>
        <v>0</v>
      </c>
      <c r="BH370" s="116">
        <f>IF(N370="sníž. přenesená",J370,0)</f>
        <v>0</v>
      </c>
      <c r="BI370" s="116">
        <f>IF(N370="nulová",J370,0)</f>
        <v>0</v>
      </c>
      <c r="BJ370" s="17" t="s">
        <v>83</v>
      </c>
      <c r="BK370" s="116">
        <f>ROUND(I370*H370,2)</f>
        <v>0</v>
      </c>
      <c r="BL370" s="17" t="s">
        <v>189</v>
      </c>
      <c r="BM370" s="220" t="s">
        <v>371</v>
      </c>
    </row>
    <row r="371" spans="2:47" s="1" customFormat="1" ht="19.5">
      <c r="B371" s="35"/>
      <c r="C371" s="36"/>
      <c r="D371" s="221" t="s">
        <v>207</v>
      </c>
      <c r="E371" s="36"/>
      <c r="F371" s="235" t="s">
        <v>601</v>
      </c>
      <c r="G371" s="36"/>
      <c r="H371" s="36"/>
      <c r="I371" s="130"/>
      <c r="J371" s="36"/>
      <c r="K371" s="36"/>
      <c r="L371" s="37"/>
      <c r="M371" s="223"/>
      <c r="N371" s="67"/>
      <c r="O371" s="67"/>
      <c r="P371" s="67"/>
      <c r="Q371" s="67"/>
      <c r="R371" s="67"/>
      <c r="S371" s="67"/>
      <c r="T371" s="68"/>
      <c r="AT371" s="17" t="s">
        <v>207</v>
      </c>
      <c r="AU371" s="17" t="s">
        <v>85</v>
      </c>
    </row>
    <row r="372" spans="2:51" s="14" customFormat="1" ht="11.25">
      <c r="B372" s="275"/>
      <c r="C372" s="276"/>
      <c r="D372" s="221" t="s">
        <v>197</v>
      </c>
      <c r="E372" s="277" t="s">
        <v>1</v>
      </c>
      <c r="F372" s="278" t="s">
        <v>1476</v>
      </c>
      <c r="G372" s="276"/>
      <c r="H372" s="277" t="s">
        <v>1</v>
      </c>
      <c r="I372" s="279"/>
      <c r="J372" s="276"/>
      <c r="K372" s="276"/>
      <c r="L372" s="280"/>
      <c r="M372" s="281"/>
      <c r="N372" s="282"/>
      <c r="O372" s="282"/>
      <c r="P372" s="282"/>
      <c r="Q372" s="282"/>
      <c r="R372" s="282"/>
      <c r="S372" s="282"/>
      <c r="T372" s="283"/>
      <c r="AT372" s="284" t="s">
        <v>197</v>
      </c>
      <c r="AU372" s="284" t="s">
        <v>85</v>
      </c>
      <c r="AV372" s="14" t="s">
        <v>83</v>
      </c>
      <c r="AW372" s="14" t="s">
        <v>30</v>
      </c>
      <c r="AX372" s="14" t="s">
        <v>75</v>
      </c>
      <c r="AY372" s="284" t="s">
        <v>171</v>
      </c>
    </row>
    <row r="373" spans="2:51" s="14" customFormat="1" ht="11.25">
      <c r="B373" s="275"/>
      <c r="C373" s="276"/>
      <c r="D373" s="221" t="s">
        <v>197</v>
      </c>
      <c r="E373" s="277" t="s">
        <v>1</v>
      </c>
      <c r="F373" s="278" t="s">
        <v>1795</v>
      </c>
      <c r="G373" s="276"/>
      <c r="H373" s="277" t="s">
        <v>1</v>
      </c>
      <c r="I373" s="279"/>
      <c r="J373" s="276"/>
      <c r="K373" s="276"/>
      <c r="L373" s="280"/>
      <c r="M373" s="281"/>
      <c r="N373" s="282"/>
      <c r="O373" s="282"/>
      <c r="P373" s="282"/>
      <c r="Q373" s="282"/>
      <c r="R373" s="282"/>
      <c r="S373" s="282"/>
      <c r="T373" s="283"/>
      <c r="AT373" s="284" t="s">
        <v>197</v>
      </c>
      <c r="AU373" s="284" t="s">
        <v>85</v>
      </c>
      <c r="AV373" s="14" t="s">
        <v>83</v>
      </c>
      <c r="AW373" s="14" t="s">
        <v>30</v>
      </c>
      <c r="AX373" s="14" t="s">
        <v>75</v>
      </c>
      <c r="AY373" s="284" t="s">
        <v>171</v>
      </c>
    </row>
    <row r="374" spans="2:51" s="11" customFormat="1" ht="11.25">
      <c r="B374" s="224"/>
      <c r="C374" s="225"/>
      <c r="D374" s="221" t="s">
        <v>197</v>
      </c>
      <c r="E374" s="226" t="s">
        <v>1</v>
      </c>
      <c r="F374" s="227" t="s">
        <v>1802</v>
      </c>
      <c r="G374" s="225"/>
      <c r="H374" s="228">
        <v>1.8</v>
      </c>
      <c r="I374" s="229"/>
      <c r="J374" s="225"/>
      <c r="K374" s="225"/>
      <c r="L374" s="230"/>
      <c r="M374" s="231"/>
      <c r="N374" s="232"/>
      <c r="O374" s="232"/>
      <c r="P374" s="232"/>
      <c r="Q374" s="232"/>
      <c r="R374" s="232"/>
      <c r="S374" s="232"/>
      <c r="T374" s="233"/>
      <c r="AT374" s="234" t="s">
        <v>197</v>
      </c>
      <c r="AU374" s="234" t="s">
        <v>85</v>
      </c>
      <c r="AV374" s="11" t="s">
        <v>85</v>
      </c>
      <c r="AW374" s="11" t="s">
        <v>30</v>
      </c>
      <c r="AX374" s="11" t="s">
        <v>75</v>
      </c>
      <c r="AY374" s="234" t="s">
        <v>171</v>
      </c>
    </row>
    <row r="375" spans="2:51" s="14" customFormat="1" ht="11.25">
      <c r="B375" s="275"/>
      <c r="C375" s="276"/>
      <c r="D375" s="221" t="s">
        <v>197</v>
      </c>
      <c r="E375" s="277" t="s">
        <v>1</v>
      </c>
      <c r="F375" s="278" t="s">
        <v>1797</v>
      </c>
      <c r="G375" s="276"/>
      <c r="H375" s="277" t="s">
        <v>1</v>
      </c>
      <c r="I375" s="279"/>
      <c r="J375" s="276"/>
      <c r="K375" s="276"/>
      <c r="L375" s="280"/>
      <c r="M375" s="281"/>
      <c r="N375" s="282"/>
      <c r="O375" s="282"/>
      <c r="P375" s="282"/>
      <c r="Q375" s="282"/>
      <c r="R375" s="282"/>
      <c r="S375" s="282"/>
      <c r="T375" s="283"/>
      <c r="AT375" s="284" t="s">
        <v>197</v>
      </c>
      <c r="AU375" s="284" t="s">
        <v>85</v>
      </c>
      <c r="AV375" s="14" t="s">
        <v>83</v>
      </c>
      <c r="AW375" s="14" t="s">
        <v>30</v>
      </c>
      <c r="AX375" s="14" t="s">
        <v>75</v>
      </c>
      <c r="AY375" s="284" t="s">
        <v>171</v>
      </c>
    </row>
    <row r="376" spans="2:51" s="11" customFormat="1" ht="11.25">
      <c r="B376" s="224"/>
      <c r="C376" s="225"/>
      <c r="D376" s="221" t="s">
        <v>197</v>
      </c>
      <c r="E376" s="226" t="s">
        <v>1</v>
      </c>
      <c r="F376" s="227" t="s">
        <v>1803</v>
      </c>
      <c r="G376" s="225"/>
      <c r="H376" s="228">
        <v>1.44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AT376" s="234" t="s">
        <v>197</v>
      </c>
      <c r="AU376" s="234" t="s">
        <v>85</v>
      </c>
      <c r="AV376" s="11" t="s">
        <v>85</v>
      </c>
      <c r="AW376" s="11" t="s">
        <v>30</v>
      </c>
      <c r="AX376" s="11" t="s">
        <v>75</v>
      </c>
      <c r="AY376" s="234" t="s">
        <v>171</v>
      </c>
    </row>
    <row r="377" spans="2:51" s="13" customFormat="1" ht="11.25">
      <c r="B377" s="248"/>
      <c r="C377" s="249"/>
      <c r="D377" s="221" t="s">
        <v>197</v>
      </c>
      <c r="E377" s="250" t="s">
        <v>1</v>
      </c>
      <c r="F377" s="251" t="s">
        <v>267</v>
      </c>
      <c r="G377" s="249"/>
      <c r="H377" s="252">
        <v>3.24</v>
      </c>
      <c r="I377" s="253"/>
      <c r="J377" s="249"/>
      <c r="K377" s="249"/>
      <c r="L377" s="254"/>
      <c r="M377" s="255"/>
      <c r="N377" s="256"/>
      <c r="O377" s="256"/>
      <c r="P377" s="256"/>
      <c r="Q377" s="256"/>
      <c r="R377" s="256"/>
      <c r="S377" s="256"/>
      <c r="T377" s="257"/>
      <c r="AT377" s="258" t="s">
        <v>197</v>
      </c>
      <c r="AU377" s="258" t="s">
        <v>85</v>
      </c>
      <c r="AV377" s="13" t="s">
        <v>189</v>
      </c>
      <c r="AW377" s="13" t="s">
        <v>30</v>
      </c>
      <c r="AX377" s="13" t="s">
        <v>83</v>
      </c>
      <c r="AY377" s="258" t="s">
        <v>171</v>
      </c>
    </row>
    <row r="378" spans="2:65" s="1" customFormat="1" ht="24" customHeight="1">
      <c r="B378" s="35"/>
      <c r="C378" s="209" t="s">
        <v>438</v>
      </c>
      <c r="D378" s="209" t="s">
        <v>172</v>
      </c>
      <c r="E378" s="210" t="s">
        <v>842</v>
      </c>
      <c r="F378" s="211" t="s">
        <v>843</v>
      </c>
      <c r="G378" s="212" t="s">
        <v>255</v>
      </c>
      <c r="H378" s="213">
        <v>4.68</v>
      </c>
      <c r="I378" s="214"/>
      <c r="J378" s="215">
        <f>ROUND(I378*H378,2)</f>
        <v>0</v>
      </c>
      <c r="K378" s="211" t="s">
        <v>256</v>
      </c>
      <c r="L378" s="37"/>
      <c r="M378" s="216" t="s">
        <v>1</v>
      </c>
      <c r="N378" s="217" t="s">
        <v>40</v>
      </c>
      <c r="O378" s="67"/>
      <c r="P378" s="218">
        <f>O378*H378</f>
        <v>0</v>
      </c>
      <c r="Q378" s="218">
        <v>0.101</v>
      </c>
      <c r="R378" s="218">
        <f>Q378*H378</f>
        <v>0.47268</v>
      </c>
      <c r="S378" s="218">
        <v>0</v>
      </c>
      <c r="T378" s="219">
        <f>S378*H378</f>
        <v>0</v>
      </c>
      <c r="AR378" s="220" t="s">
        <v>189</v>
      </c>
      <c r="AT378" s="220" t="s">
        <v>172</v>
      </c>
      <c r="AU378" s="220" t="s">
        <v>85</v>
      </c>
      <c r="AY378" s="17" t="s">
        <v>171</v>
      </c>
      <c r="BE378" s="116">
        <f>IF(N378="základní",J378,0)</f>
        <v>0</v>
      </c>
      <c r="BF378" s="116">
        <f>IF(N378="snížená",J378,0)</f>
        <v>0</v>
      </c>
      <c r="BG378" s="116">
        <f>IF(N378="zákl. přenesená",J378,0)</f>
        <v>0</v>
      </c>
      <c r="BH378" s="116">
        <f>IF(N378="sníž. přenesená",J378,0)</f>
        <v>0</v>
      </c>
      <c r="BI378" s="116">
        <f>IF(N378="nulová",J378,0)</f>
        <v>0</v>
      </c>
      <c r="BJ378" s="17" t="s">
        <v>83</v>
      </c>
      <c r="BK378" s="116">
        <f>ROUND(I378*H378,2)</f>
        <v>0</v>
      </c>
      <c r="BL378" s="17" t="s">
        <v>189</v>
      </c>
      <c r="BM378" s="220" t="s">
        <v>1879</v>
      </c>
    </row>
    <row r="379" spans="2:47" s="1" customFormat="1" ht="48.75">
      <c r="B379" s="35"/>
      <c r="C379" s="36"/>
      <c r="D379" s="221" t="s">
        <v>207</v>
      </c>
      <c r="E379" s="36"/>
      <c r="F379" s="235" t="s">
        <v>845</v>
      </c>
      <c r="G379" s="36"/>
      <c r="H379" s="36"/>
      <c r="I379" s="130"/>
      <c r="J379" s="36"/>
      <c r="K379" s="36"/>
      <c r="L379" s="37"/>
      <c r="M379" s="223"/>
      <c r="N379" s="67"/>
      <c r="O379" s="67"/>
      <c r="P379" s="67"/>
      <c r="Q379" s="67"/>
      <c r="R379" s="67"/>
      <c r="S379" s="67"/>
      <c r="T379" s="68"/>
      <c r="AT379" s="17" t="s">
        <v>207</v>
      </c>
      <c r="AU379" s="17" t="s">
        <v>85</v>
      </c>
    </row>
    <row r="380" spans="2:51" s="14" customFormat="1" ht="11.25">
      <c r="B380" s="275"/>
      <c r="C380" s="276"/>
      <c r="D380" s="221" t="s">
        <v>197</v>
      </c>
      <c r="E380" s="277" t="s">
        <v>1</v>
      </c>
      <c r="F380" s="278" t="s">
        <v>1482</v>
      </c>
      <c r="G380" s="276"/>
      <c r="H380" s="277" t="s">
        <v>1</v>
      </c>
      <c r="I380" s="279"/>
      <c r="J380" s="276"/>
      <c r="K380" s="276"/>
      <c r="L380" s="280"/>
      <c r="M380" s="281"/>
      <c r="N380" s="282"/>
      <c r="O380" s="282"/>
      <c r="P380" s="282"/>
      <c r="Q380" s="282"/>
      <c r="R380" s="282"/>
      <c r="S380" s="282"/>
      <c r="T380" s="283"/>
      <c r="AT380" s="284" t="s">
        <v>197</v>
      </c>
      <c r="AU380" s="284" t="s">
        <v>85</v>
      </c>
      <c r="AV380" s="14" t="s">
        <v>83</v>
      </c>
      <c r="AW380" s="14" t="s">
        <v>30</v>
      </c>
      <c r="AX380" s="14" t="s">
        <v>75</v>
      </c>
      <c r="AY380" s="284" t="s">
        <v>171</v>
      </c>
    </row>
    <row r="381" spans="2:51" s="14" customFormat="1" ht="11.25">
      <c r="B381" s="275"/>
      <c r="C381" s="276"/>
      <c r="D381" s="221" t="s">
        <v>197</v>
      </c>
      <c r="E381" s="277" t="s">
        <v>1</v>
      </c>
      <c r="F381" s="278" t="s">
        <v>1476</v>
      </c>
      <c r="G381" s="276"/>
      <c r="H381" s="277" t="s">
        <v>1</v>
      </c>
      <c r="I381" s="279"/>
      <c r="J381" s="276"/>
      <c r="K381" s="276"/>
      <c r="L381" s="280"/>
      <c r="M381" s="281"/>
      <c r="N381" s="282"/>
      <c r="O381" s="282"/>
      <c r="P381" s="282"/>
      <c r="Q381" s="282"/>
      <c r="R381" s="282"/>
      <c r="S381" s="282"/>
      <c r="T381" s="283"/>
      <c r="AT381" s="284" t="s">
        <v>197</v>
      </c>
      <c r="AU381" s="284" t="s">
        <v>85</v>
      </c>
      <c r="AV381" s="14" t="s">
        <v>83</v>
      </c>
      <c r="AW381" s="14" t="s">
        <v>30</v>
      </c>
      <c r="AX381" s="14" t="s">
        <v>75</v>
      </c>
      <c r="AY381" s="284" t="s">
        <v>171</v>
      </c>
    </row>
    <row r="382" spans="2:51" s="14" customFormat="1" ht="11.25">
      <c r="B382" s="275"/>
      <c r="C382" s="276"/>
      <c r="D382" s="221" t="s">
        <v>197</v>
      </c>
      <c r="E382" s="277" t="s">
        <v>1</v>
      </c>
      <c r="F382" s="278" t="s">
        <v>1795</v>
      </c>
      <c r="G382" s="276"/>
      <c r="H382" s="277" t="s">
        <v>1</v>
      </c>
      <c r="I382" s="279"/>
      <c r="J382" s="276"/>
      <c r="K382" s="276"/>
      <c r="L382" s="280"/>
      <c r="M382" s="281"/>
      <c r="N382" s="282"/>
      <c r="O382" s="282"/>
      <c r="P382" s="282"/>
      <c r="Q382" s="282"/>
      <c r="R382" s="282"/>
      <c r="S382" s="282"/>
      <c r="T382" s="283"/>
      <c r="AT382" s="284" t="s">
        <v>197</v>
      </c>
      <c r="AU382" s="284" t="s">
        <v>85</v>
      </c>
      <c r="AV382" s="14" t="s">
        <v>83</v>
      </c>
      <c r="AW382" s="14" t="s">
        <v>30</v>
      </c>
      <c r="AX382" s="14" t="s">
        <v>75</v>
      </c>
      <c r="AY382" s="284" t="s">
        <v>171</v>
      </c>
    </row>
    <row r="383" spans="2:51" s="11" customFormat="1" ht="11.25">
      <c r="B383" s="224"/>
      <c r="C383" s="225"/>
      <c r="D383" s="221" t="s">
        <v>197</v>
      </c>
      <c r="E383" s="226" t="s">
        <v>1</v>
      </c>
      <c r="F383" s="227" t="s">
        <v>1796</v>
      </c>
      <c r="G383" s="225"/>
      <c r="H383" s="228">
        <v>2.7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AT383" s="234" t="s">
        <v>197</v>
      </c>
      <c r="AU383" s="234" t="s">
        <v>85</v>
      </c>
      <c r="AV383" s="11" t="s">
        <v>85</v>
      </c>
      <c r="AW383" s="11" t="s">
        <v>30</v>
      </c>
      <c r="AX383" s="11" t="s">
        <v>75</v>
      </c>
      <c r="AY383" s="234" t="s">
        <v>171</v>
      </c>
    </row>
    <row r="384" spans="2:51" s="14" customFormat="1" ht="11.25">
      <c r="B384" s="275"/>
      <c r="C384" s="276"/>
      <c r="D384" s="221" t="s">
        <v>197</v>
      </c>
      <c r="E384" s="277" t="s">
        <v>1</v>
      </c>
      <c r="F384" s="278" t="s">
        <v>1797</v>
      </c>
      <c r="G384" s="276"/>
      <c r="H384" s="277" t="s">
        <v>1</v>
      </c>
      <c r="I384" s="279"/>
      <c r="J384" s="276"/>
      <c r="K384" s="276"/>
      <c r="L384" s="280"/>
      <c r="M384" s="281"/>
      <c r="N384" s="282"/>
      <c r="O384" s="282"/>
      <c r="P384" s="282"/>
      <c r="Q384" s="282"/>
      <c r="R384" s="282"/>
      <c r="S384" s="282"/>
      <c r="T384" s="283"/>
      <c r="AT384" s="284" t="s">
        <v>197</v>
      </c>
      <c r="AU384" s="284" t="s">
        <v>85</v>
      </c>
      <c r="AV384" s="14" t="s">
        <v>83</v>
      </c>
      <c r="AW384" s="14" t="s">
        <v>30</v>
      </c>
      <c r="AX384" s="14" t="s">
        <v>75</v>
      </c>
      <c r="AY384" s="284" t="s">
        <v>171</v>
      </c>
    </row>
    <row r="385" spans="2:51" s="11" customFormat="1" ht="11.25">
      <c r="B385" s="224"/>
      <c r="C385" s="225"/>
      <c r="D385" s="221" t="s">
        <v>197</v>
      </c>
      <c r="E385" s="226" t="s">
        <v>1</v>
      </c>
      <c r="F385" s="227" t="s">
        <v>1798</v>
      </c>
      <c r="G385" s="225"/>
      <c r="H385" s="228">
        <v>1.98</v>
      </c>
      <c r="I385" s="229"/>
      <c r="J385" s="225"/>
      <c r="K385" s="225"/>
      <c r="L385" s="230"/>
      <c r="M385" s="231"/>
      <c r="N385" s="232"/>
      <c r="O385" s="232"/>
      <c r="P385" s="232"/>
      <c r="Q385" s="232"/>
      <c r="R385" s="232"/>
      <c r="S385" s="232"/>
      <c r="T385" s="233"/>
      <c r="AT385" s="234" t="s">
        <v>197</v>
      </c>
      <c r="AU385" s="234" t="s">
        <v>85</v>
      </c>
      <c r="AV385" s="11" t="s">
        <v>85</v>
      </c>
      <c r="AW385" s="11" t="s">
        <v>30</v>
      </c>
      <c r="AX385" s="11" t="s">
        <v>75</v>
      </c>
      <c r="AY385" s="234" t="s">
        <v>171</v>
      </c>
    </row>
    <row r="386" spans="2:51" s="13" customFormat="1" ht="11.25">
      <c r="B386" s="248"/>
      <c r="C386" s="249"/>
      <c r="D386" s="221" t="s">
        <v>197</v>
      </c>
      <c r="E386" s="250" t="s">
        <v>1</v>
      </c>
      <c r="F386" s="251" t="s">
        <v>267</v>
      </c>
      <c r="G386" s="249"/>
      <c r="H386" s="252">
        <v>4.68</v>
      </c>
      <c r="I386" s="253"/>
      <c r="J386" s="249"/>
      <c r="K386" s="249"/>
      <c r="L386" s="254"/>
      <c r="M386" s="255"/>
      <c r="N386" s="256"/>
      <c r="O386" s="256"/>
      <c r="P386" s="256"/>
      <c r="Q386" s="256"/>
      <c r="R386" s="256"/>
      <c r="S386" s="256"/>
      <c r="T386" s="257"/>
      <c r="AT386" s="258" t="s">
        <v>197</v>
      </c>
      <c r="AU386" s="258" t="s">
        <v>85</v>
      </c>
      <c r="AV386" s="13" t="s">
        <v>189</v>
      </c>
      <c r="AW386" s="13" t="s">
        <v>30</v>
      </c>
      <c r="AX386" s="13" t="s">
        <v>83</v>
      </c>
      <c r="AY386" s="258" t="s">
        <v>171</v>
      </c>
    </row>
    <row r="387" spans="2:65" s="1" customFormat="1" ht="16.5" customHeight="1">
      <c r="B387" s="35"/>
      <c r="C387" s="265" t="s">
        <v>660</v>
      </c>
      <c r="D387" s="265" t="s">
        <v>548</v>
      </c>
      <c r="E387" s="266" t="s">
        <v>847</v>
      </c>
      <c r="F387" s="267" t="s">
        <v>848</v>
      </c>
      <c r="G387" s="268" t="s">
        <v>255</v>
      </c>
      <c r="H387" s="269">
        <v>0.468</v>
      </c>
      <c r="I387" s="270"/>
      <c r="J387" s="271">
        <f>ROUND(I387*H387,2)</f>
        <v>0</v>
      </c>
      <c r="K387" s="267" t="s">
        <v>1</v>
      </c>
      <c r="L387" s="272"/>
      <c r="M387" s="273" t="s">
        <v>1</v>
      </c>
      <c r="N387" s="274" t="s">
        <v>40</v>
      </c>
      <c r="O387" s="67"/>
      <c r="P387" s="218">
        <f>O387*H387</f>
        <v>0</v>
      </c>
      <c r="Q387" s="218">
        <v>0.135</v>
      </c>
      <c r="R387" s="218">
        <f>Q387*H387</f>
        <v>0.06318000000000001</v>
      </c>
      <c r="S387" s="218">
        <v>0</v>
      </c>
      <c r="T387" s="219">
        <f>S387*H387</f>
        <v>0</v>
      </c>
      <c r="AR387" s="220" t="s">
        <v>209</v>
      </c>
      <c r="AT387" s="220" t="s">
        <v>548</v>
      </c>
      <c r="AU387" s="220" t="s">
        <v>85</v>
      </c>
      <c r="AY387" s="17" t="s">
        <v>171</v>
      </c>
      <c r="BE387" s="116">
        <f>IF(N387="základní",J387,0)</f>
        <v>0</v>
      </c>
      <c r="BF387" s="116">
        <f>IF(N387="snížená",J387,0)</f>
        <v>0</v>
      </c>
      <c r="BG387" s="116">
        <f>IF(N387="zákl. přenesená",J387,0)</f>
        <v>0</v>
      </c>
      <c r="BH387" s="116">
        <f>IF(N387="sníž. přenesená",J387,0)</f>
        <v>0</v>
      </c>
      <c r="BI387" s="116">
        <f>IF(N387="nulová",J387,0)</f>
        <v>0</v>
      </c>
      <c r="BJ387" s="17" t="s">
        <v>83</v>
      </c>
      <c r="BK387" s="116">
        <f>ROUND(I387*H387,2)</f>
        <v>0</v>
      </c>
      <c r="BL387" s="17" t="s">
        <v>189</v>
      </c>
      <c r="BM387" s="220" t="s">
        <v>1880</v>
      </c>
    </row>
    <row r="388" spans="2:47" s="1" customFormat="1" ht="11.25">
      <c r="B388" s="35"/>
      <c r="C388" s="36"/>
      <c r="D388" s="221" t="s">
        <v>207</v>
      </c>
      <c r="E388" s="36"/>
      <c r="F388" s="235" t="s">
        <v>850</v>
      </c>
      <c r="G388" s="36"/>
      <c r="H388" s="36"/>
      <c r="I388" s="130"/>
      <c r="J388" s="36"/>
      <c r="K388" s="36"/>
      <c r="L388" s="37"/>
      <c r="M388" s="223"/>
      <c r="N388" s="67"/>
      <c r="O388" s="67"/>
      <c r="P388" s="67"/>
      <c r="Q388" s="67"/>
      <c r="R388" s="67"/>
      <c r="S388" s="67"/>
      <c r="T388" s="68"/>
      <c r="AT388" s="17" t="s">
        <v>207</v>
      </c>
      <c r="AU388" s="17" t="s">
        <v>85</v>
      </c>
    </row>
    <row r="389" spans="2:51" s="14" customFormat="1" ht="11.25">
      <c r="B389" s="275"/>
      <c r="C389" s="276"/>
      <c r="D389" s="221" t="s">
        <v>197</v>
      </c>
      <c r="E389" s="277" t="s">
        <v>1</v>
      </c>
      <c r="F389" s="278" t="s">
        <v>1881</v>
      </c>
      <c r="G389" s="276"/>
      <c r="H389" s="277" t="s">
        <v>1</v>
      </c>
      <c r="I389" s="279"/>
      <c r="J389" s="276"/>
      <c r="K389" s="276"/>
      <c r="L389" s="280"/>
      <c r="M389" s="281"/>
      <c r="N389" s="282"/>
      <c r="O389" s="282"/>
      <c r="P389" s="282"/>
      <c r="Q389" s="282"/>
      <c r="R389" s="282"/>
      <c r="S389" s="282"/>
      <c r="T389" s="283"/>
      <c r="AT389" s="284" t="s">
        <v>197</v>
      </c>
      <c r="AU389" s="284" t="s">
        <v>85</v>
      </c>
      <c r="AV389" s="14" t="s">
        <v>83</v>
      </c>
      <c r="AW389" s="14" t="s">
        <v>30</v>
      </c>
      <c r="AX389" s="14" t="s">
        <v>75</v>
      </c>
      <c r="AY389" s="284" t="s">
        <v>171</v>
      </c>
    </row>
    <row r="390" spans="2:51" s="11" customFormat="1" ht="11.25">
      <c r="B390" s="224"/>
      <c r="C390" s="225"/>
      <c r="D390" s="221" t="s">
        <v>197</v>
      </c>
      <c r="E390" s="226" t="s">
        <v>1</v>
      </c>
      <c r="F390" s="227" t="s">
        <v>1882</v>
      </c>
      <c r="G390" s="225"/>
      <c r="H390" s="228">
        <v>0.468</v>
      </c>
      <c r="I390" s="229"/>
      <c r="J390" s="225"/>
      <c r="K390" s="225"/>
      <c r="L390" s="230"/>
      <c r="M390" s="231"/>
      <c r="N390" s="232"/>
      <c r="O390" s="232"/>
      <c r="P390" s="232"/>
      <c r="Q390" s="232"/>
      <c r="R390" s="232"/>
      <c r="S390" s="232"/>
      <c r="T390" s="233"/>
      <c r="AT390" s="234" t="s">
        <v>197</v>
      </c>
      <c r="AU390" s="234" t="s">
        <v>85</v>
      </c>
      <c r="AV390" s="11" t="s">
        <v>85</v>
      </c>
      <c r="AW390" s="11" t="s">
        <v>30</v>
      </c>
      <c r="AX390" s="11" t="s">
        <v>75</v>
      </c>
      <c r="AY390" s="234" t="s">
        <v>171</v>
      </c>
    </row>
    <row r="391" spans="2:51" s="13" customFormat="1" ht="11.25">
      <c r="B391" s="248"/>
      <c r="C391" s="249"/>
      <c r="D391" s="221" t="s">
        <v>197</v>
      </c>
      <c r="E391" s="250" t="s">
        <v>1</v>
      </c>
      <c r="F391" s="251" t="s">
        <v>267</v>
      </c>
      <c r="G391" s="249"/>
      <c r="H391" s="252">
        <v>0.468</v>
      </c>
      <c r="I391" s="253"/>
      <c r="J391" s="249"/>
      <c r="K391" s="249"/>
      <c r="L391" s="254"/>
      <c r="M391" s="255"/>
      <c r="N391" s="256"/>
      <c r="O391" s="256"/>
      <c r="P391" s="256"/>
      <c r="Q391" s="256"/>
      <c r="R391" s="256"/>
      <c r="S391" s="256"/>
      <c r="T391" s="257"/>
      <c r="AT391" s="258" t="s">
        <v>197</v>
      </c>
      <c r="AU391" s="258" t="s">
        <v>85</v>
      </c>
      <c r="AV391" s="13" t="s">
        <v>189</v>
      </c>
      <c r="AW391" s="13" t="s">
        <v>30</v>
      </c>
      <c r="AX391" s="13" t="s">
        <v>83</v>
      </c>
      <c r="AY391" s="258" t="s">
        <v>171</v>
      </c>
    </row>
    <row r="392" spans="2:63" s="10" customFormat="1" ht="22.9" customHeight="1">
      <c r="B392" s="195"/>
      <c r="C392" s="196"/>
      <c r="D392" s="197" t="s">
        <v>74</v>
      </c>
      <c r="E392" s="246" t="s">
        <v>209</v>
      </c>
      <c r="F392" s="246" t="s">
        <v>643</v>
      </c>
      <c r="G392" s="196"/>
      <c r="H392" s="196"/>
      <c r="I392" s="199"/>
      <c r="J392" s="247">
        <f>BK392</f>
        <v>0</v>
      </c>
      <c r="K392" s="196"/>
      <c r="L392" s="201"/>
      <c r="M392" s="202"/>
      <c r="N392" s="203"/>
      <c r="O392" s="203"/>
      <c r="P392" s="204">
        <f>SUM(P393:P400)</f>
        <v>0</v>
      </c>
      <c r="Q392" s="203"/>
      <c r="R392" s="204">
        <f>SUM(R393:R400)</f>
        <v>0.004772</v>
      </c>
      <c r="S392" s="203"/>
      <c r="T392" s="205">
        <f>SUM(T393:T400)</f>
        <v>0</v>
      </c>
      <c r="AR392" s="206" t="s">
        <v>83</v>
      </c>
      <c r="AT392" s="207" t="s">
        <v>74</v>
      </c>
      <c r="AU392" s="207" t="s">
        <v>83</v>
      </c>
      <c r="AY392" s="206" t="s">
        <v>171</v>
      </c>
      <c r="BK392" s="208">
        <f>SUM(BK393:BK400)</f>
        <v>0</v>
      </c>
    </row>
    <row r="393" spans="2:65" s="1" customFormat="1" ht="16.5" customHeight="1">
      <c r="B393" s="35"/>
      <c r="C393" s="209" t="s">
        <v>666</v>
      </c>
      <c r="D393" s="209" t="s">
        <v>172</v>
      </c>
      <c r="E393" s="210" t="s">
        <v>1883</v>
      </c>
      <c r="F393" s="211" t="s">
        <v>1884</v>
      </c>
      <c r="G393" s="212" t="s">
        <v>290</v>
      </c>
      <c r="H393" s="213">
        <v>19</v>
      </c>
      <c r="I393" s="214"/>
      <c r="J393" s="215">
        <f>ROUND(I393*H393,2)</f>
        <v>0</v>
      </c>
      <c r="K393" s="211" t="s">
        <v>256</v>
      </c>
      <c r="L393" s="37"/>
      <c r="M393" s="216" t="s">
        <v>1</v>
      </c>
      <c r="N393" s="217" t="s">
        <v>40</v>
      </c>
      <c r="O393" s="67"/>
      <c r="P393" s="218">
        <f>O393*H393</f>
        <v>0</v>
      </c>
      <c r="Q393" s="218">
        <v>0.00019</v>
      </c>
      <c r="R393" s="218">
        <f>Q393*H393</f>
        <v>0.0036100000000000004</v>
      </c>
      <c r="S393" s="218">
        <v>0</v>
      </c>
      <c r="T393" s="219">
        <f>S393*H393</f>
        <v>0</v>
      </c>
      <c r="AR393" s="220" t="s">
        <v>189</v>
      </c>
      <c r="AT393" s="220" t="s">
        <v>172</v>
      </c>
      <c r="AU393" s="220" t="s">
        <v>85</v>
      </c>
      <c r="AY393" s="17" t="s">
        <v>171</v>
      </c>
      <c r="BE393" s="116">
        <f>IF(N393="základní",J393,0)</f>
        <v>0</v>
      </c>
      <c r="BF393" s="116">
        <f>IF(N393="snížená",J393,0)</f>
        <v>0</v>
      </c>
      <c r="BG393" s="116">
        <f>IF(N393="zákl. přenesená",J393,0)</f>
        <v>0</v>
      </c>
      <c r="BH393" s="116">
        <f>IF(N393="sníž. přenesená",J393,0)</f>
        <v>0</v>
      </c>
      <c r="BI393" s="116">
        <f>IF(N393="nulová",J393,0)</f>
        <v>0</v>
      </c>
      <c r="BJ393" s="17" t="s">
        <v>83</v>
      </c>
      <c r="BK393" s="116">
        <f>ROUND(I393*H393,2)</f>
        <v>0</v>
      </c>
      <c r="BL393" s="17" t="s">
        <v>189</v>
      </c>
      <c r="BM393" s="220" t="s">
        <v>864</v>
      </c>
    </row>
    <row r="394" spans="2:47" s="1" customFormat="1" ht="11.25">
      <c r="B394" s="35"/>
      <c r="C394" s="36"/>
      <c r="D394" s="221" t="s">
        <v>207</v>
      </c>
      <c r="E394" s="36"/>
      <c r="F394" s="235" t="s">
        <v>1885</v>
      </c>
      <c r="G394" s="36"/>
      <c r="H394" s="36"/>
      <c r="I394" s="130"/>
      <c r="J394" s="36"/>
      <c r="K394" s="36"/>
      <c r="L394" s="37"/>
      <c r="M394" s="223"/>
      <c r="N394" s="67"/>
      <c r="O394" s="67"/>
      <c r="P394" s="67"/>
      <c r="Q394" s="67"/>
      <c r="R394" s="67"/>
      <c r="S394" s="67"/>
      <c r="T394" s="68"/>
      <c r="AT394" s="17" t="s">
        <v>207</v>
      </c>
      <c r="AU394" s="17" t="s">
        <v>85</v>
      </c>
    </row>
    <row r="395" spans="2:65" s="1" customFormat="1" ht="16.5" customHeight="1">
      <c r="B395" s="35"/>
      <c r="C395" s="209" t="s">
        <v>674</v>
      </c>
      <c r="D395" s="209" t="s">
        <v>172</v>
      </c>
      <c r="E395" s="210" t="s">
        <v>1886</v>
      </c>
      <c r="F395" s="211" t="s">
        <v>1887</v>
      </c>
      <c r="G395" s="212" t="s">
        <v>290</v>
      </c>
      <c r="H395" s="213">
        <v>16.6</v>
      </c>
      <c r="I395" s="214"/>
      <c r="J395" s="215">
        <f>ROUND(I395*H395,2)</f>
        <v>0</v>
      </c>
      <c r="K395" s="211" t="s">
        <v>256</v>
      </c>
      <c r="L395" s="37"/>
      <c r="M395" s="216" t="s">
        <v>1</v>
      </c>
      <c r="N395" s="217" t="s">
        <v>40</v>
      </c>
      <c r="O395" s="67"/>
      <c r="P395" s="218">
        <f>O395*H395</f>
        <v>0</v>
      </c>
      <c r="Q395" s="218">
        <v>7E-05</v>
      </c>
      <c r="R395" s="218">
        <f>Q395*H395</f>
        <v>0.001162</v>
      </c>
      <c r="S395" s="218">
        <v>0</v>
      </c>
      <c r="T395" s="219">
        <f>S395*H395</f>
        <v>0</v>
      </c>
      <c r="AR395" s="220" t="s">
        <v>189</v>
      </c>
      <c r="AT395" s="220" t="s">
        <v>172</v>
      </c>
      <c r="AU395" s="220" t="s">
        <v>85</v>
      </c>
      <c r="AY395" s="17" t="s">
        <v>171</v>
      </c>
      <c r="BE395" s="116">
        <f>IF(N395="základní",J395,0)</f>
        <v>0</v>
      </c>
      <c r="BF395" s="116">
        <f>IF(N395="snížená",J395,0)</f>
        <v>0</v>
      </c>
      <c r="BG395" s="116">
        <f>IF(N395="zákl. přenesená",J395,0)</f>
        <v>0</v>
      </c>
      <c r="BH395" s="116">
        <f>IF(N395="sníž. přenesená",J395,0)</f>
        <v>0</v>
      </c>
      <c r="BI395" s="116">
        <f>IF(N395="nulová",J395,0)</f>
        <v>0</v>
      </c>
      <c r="BJ395" s="17" t="s">
        <v>83</v>
      </c>
      <c r="BK395" s="116">
        <f>ROUND(I395*H395,2)</f>
        <v>0</v>
      </c>
      <c r="BL395" s="17" t="s">
        <v>189</v>
      </c>
      <c r="BM395" s="220" t="s">
        <v>1334</v>
      </c>
    </row>
    <row r="396" spans="2:47" s="1" customFormat="1" ht="11.25">
      <c r="B396" s="35"/>
      <c r="C396" s="36"/>
      <c r="D396" s="221" t="s">
        <v>207</v>
      </c>
      <c r="E396" s="36"/>
      <c r="F396" s="235" t="s">
        <v>1888</v>
      </c>
      <c r="G396" s="36"/>
      <c r="H396" s="36"/>
      <c r="I396" s="130"/>
      <c r="J396" s="36"/>
      <c r="K396" s="36"/>
      <c r="L396" s="37"/>
      <c r="M396" s="223"/>
      <c r="N396" s="67"/>
      <c r="O396" s="67"/>
      <c r="P396" s="67"/>
      <c r="Q396" s="67"/>
      <c r="R396" s="67"/>
      <c r="S396" s="67"/>
      <c r="T396" s="68"/>
      <c r="AT396" s="17" t="s">
        <v>207</v>
      </c>
      <c r="AU396" s="17" t="s">
        <v>85</v>
      </c>
    </row>
    <row r="397" spans="2:51" s="14" customFormat="1" ht="11.25">
      <c r="B397" s="275"/>
      <c r="C397" s="276"/>
      <c r="D397" s="221" t="s">
        <v>197</v>
      </c>
      <c r="E397" s="277" t="s">
        <v>1</v>
      </c>
      <c r="F397" s="278" t="s">
        <v>1482</v>
      </c>
      <c r="G397" s="276"/>
      <c r="H397" s="277" t="s">
        <v>1</v>
      </c>
      <c r="I397" s="279"/>
      <c r="J397" s="276"/>
      <c r="K397" s="276"/>
      <c r="L397" s="280"/>
      <c r="M397" s="281"/>
      <c r="N397" s="282"/>
      <c r="O397" s="282"/>
      <c r="P397" s="282"/>
      <c r="Q397" s="282"/>
      <c r="R397" s="282"/>
      <c r="S397" s="282"/>
      <c r="T397" s="283"/>
      <c r="AT397" s="284" t="s">
        <v>197</v>
      </c>
      <c r="AU397" s="284" t="s">
        <v>85</v>
      </c>
      <c r="AV397" s="14" t="s">
        <v>83</v>
      </c>
      <c r="AW397" s="14" t="s">
        <v>30</v>
      </c>
      <c r="AX397" s="14" t="s">
        <v>75</v>
      </c>
      <c r="AY397" s="284" t="s">
        <v>171</v>
      </c>
    </row>
    <row r="398" spans="2:51" s="14" customFormat="1" ht="11.25">
      <c r="B398" s="275"/>
      <c r="C398" s="276"/>
      <c r="D398" s="221" t="s">
        <v>197</v>
      </c>
      <c r="E398" s="277" t="s">
        <v>1</v>
      </c>
      <c r="F398" s="278" t="s">
        <v>1889</v>
      </c>
      <c r="G398" s="276"/>
      <c r="H398" s="277" t="s">
        <v>1</v>
      </c>
      <c r="I398" s="279"/>
      <c r="J398" s="276"/>
      <c r="K398" s="276"/>
      <c r="L398" s="280"/>
      <c r="M398" s="281"/>
      <c r="N398" s="282"/>
      <c r="O398" s="282"/>
      <c r="P398" s="282"/>
      <c r="Q398" s="282"/>
      <c r="R398" s="282"/>
      <c r="S398" s="282"/>
      <c r="T398" s="283"/>
      <c r="AT398" s="284" t="s">
        <v>197</v>
      </c>
      <c r="AU398" s="284" t="s">
        <v>85</v>
      </c>
      <c r="AV398" s="14" t="s">
        <v>83</v>
      </c>
      <c r="AW398" s="14" t="s">
        <v>30</v>
      </c>
      <c r="AX398" s="14" t="s">
        <v>75</v>
      </c>
      <c r="AY398" s="284" t="s">
        <v>171</v>
      </c>
    </row>
    <row r="399" spans="2:51" s="11" customFormat="1" ht="11.25">
      <c r="B399" s="224"/>
      <c r="C399" s="225"/>
      <c r="D399" s="221" t="s">
        <v>197</v>
      </c>
      <c r="E399" s="226" t="s">
        <v>1</v>
      </c>
      <c r="F399" s="227" t="s">
        <v>1890</v>
      </c>
      <c r="G399" s="225"/>
      <c r="H399" s="228">
        <v>16.6</v>
      </c>
      <c r="I399" s="229"/>
      <c r="J399" s="225"/>
      <c r="K399" s="225"/>
      <c r="L399" s="230"/>
      <c r="M399" s="231"/>
      <c r="N399" s="232"/>
      <c r="O399" s="232"/>
      <c r="P399" s="232"/>
      <c r="Q399" s="232"/>
      <c r="R399" s="232"/>
      <c r="S399" s="232"/>
      <c r="T399" s="233"/>
      <c r="AT399" s="234" t="s">
        <v>197</v>
      </c>
      <c r="AU399" s="234" t="s">
        <v>85</v>
      </c>
      <c r="AV399" s="11" t="s">
        <v>85</v>
      </c>
      <c r="AW399" s="11" t="s">
        <v>30</v>
      </c>
      <c r="AX399" s="11" t="s">
        <v>75</v>
      </c>
      <c r="AY399" s="234" t="s">
        <v>171</v>
      </c>
    </row>
    <row r="400" spans="2:51" s="13" customFormat="1" ht="11.25">
      <c r="B400" s="248"/>
      <c r="C400" s="249"/>
      <c r="D400" s="221" t="s">
        <v>197</v>
      </c>
      <c r="E400" s="250" t="s">
        <v>1</v>
      </c>
      <c r="F400" s="251" t="s">
        <v>267</v>
      </c>
      <c r="G400" s="249"/>
      <c r="H400" s="252">
        <v>16.6</v>
      </c>
      <c r="I400" s="253"/>
      <c r="J400" s="249"/>
      <c r="K400" s="249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197</v>
      </c>
      <c r="AU400" s="258" t="s">
        <v>85</v>
      </c>
      <c r="AV400" s="13" t="s">
        <v>189</v>
      </c>
      <c r="AW400" s="13" t="s">
        <v>30</v>
      </c>
      <c r="AX400" s="13" t="s">
        <v>83</v>
      </c>
      <c r="AY400" s="258" t="s">
        <v>171</v>
      </c>
    </row>
    <row r="401" spans="2:63" s="10" customFormat="1" ht="22.9" customHeight="1">
      <c r="B401" s="195"/>
      <c r="C401" s="196"/>
      <c r="D401" s="197" t="s">
        <v>74</v>
      </c>
      <c r="E401" s="246" t="s">
        <v>377</v>
      </c>
      <c r="F401" s="246" t="s">
        <v>378</v>
      </c>
      <c r="G401" s="196"/>
      <c r="H401" s="196"/>
      <c r="I401" s="199"/>
      <c r="J401" s="247">
        <f>BK401</f>
        <v>0</v>
      </c>
      <c r="K401" s="196"/>
      <c r="L401" s="201"/>
      <c r="M401" s="202"/>
      <c r="N401" s="203"/>
      <c r="O401" s="203"/>
      <c r="P401" s="204">
        <f>SUM(P402:P417)</f>
        <v>0</v>
      </c>
      <c r="Q401" s="203"/>
      <c r="R401" s="204">
        <f>SUM(R402:R417)</f>
        <v>0</v>
      </c>
      <c r="S401" s="203"/>
      <c r="T401" s="205">
        <f>SUM(T402:T417)</f>
        <v>0</v>
      </c>
      <c r="AR401" s="206" t="s">
        <v>83</v>
      </c>
      <c r="AT401" s="207" t="s">
        <v>74</v>
      </c>
      <c r="AU401" s="207" t="s">
        <v>83</v>
      </c>
      <c r="AY401" s="206" t="s">
        <v>171</v>
      </c>
      <c r="BK401" s="208">
        <f>SUM(BK402:BK417)</f>
        <v>0</v>
      </c>
    </row>
    <row r="402" spans="2:65" s="1" customFormat="1" ht="16.5" customHeight="1">
      <c r="B402" s="35"/>
      <c r="C402" s="209" t="s">
        <v>681</v>
      </c>
      <c r="D402" s="209" t="s">
        <v>172</v>
      </c>
      <c r="E402" s="210" t="s">
        <v>402</v>
      </c>
      <c r="F402" s="211" t="s">
        <v>403</v>
      </c>
      <c r="G402" s="212" t="s">
        <v>333</v>
      </c>
      <c r="H402" s="213">
        <v>0.993</v>
      </c>
      <c r="I402" s="214"/>
      <c r="J402" s="215">
        <f>ROUND(I402*H402,2)</f>
        <v>0</v>
      </c>
      <c r="K402" s="211" t="s">
        <v>256</v>
      </c>
      <c r="L402" s="37"/>
      <c r="M402" s="216" t="s">
        <v>1</v>
      </c>
      <c r="N402" s="217" t="s">
        <v>40</v>
      </c>
      <c r="O402" s="67"/>
      <c r="P402" s="218">
        <f>O402*H402</f>
        <v>0</v>
      </c>
      <c r="Q402" s="218">
        <v>0</v>
      </c>
      <c r="R402" s="218">
        <f>Q402*H402</f>
        <v>0</v>
      </c>
      <c r="S402" s="218">
        <v>0</v>
      </c>
      <c r="T402" s="219">
        <f>S402*H402</f>
        <v>0</v>
      </c>
      <c r="AR402" s="220" t="s">
        <v>189</v>
      </c>
      <c r="AT402" s="220" t="s">
        <v>172</v>
      </c>
      <c r="AU402" s="220" t="s">
        <v>85</v>
      </c>
      <c r="AY402" s="17" t="s">
        <v>171</v>
      </c>
      <c r="BE402" s="116">
        <f>IF(N402="základní",J402,0)</f>
        <v>0</v>
      </c>
      <c r="BF402" s="116">
        <f>IF(N402="snížená",J402,0)</f>
        <v>0</v>
      </c>
      <c r="BG402" s="116">
        <f>IF(N402="zákl. přenesená",J402,0)</f>
        <v>0</v>
      </c>
      <c r="BH402" s="116">
        <f>IF(N402="sníž. přenesená",J402,0)</f>
        <v>0</v>
      </c>
      <c r="BI402" s="116">
        <f>IF(N402="nulová",J402,0)</f>
        <v>0</v>
      </c>
      <c r="BJ402" s="17" t="s">
        <v>83</v>
      </c>
      <c r="BK402" s="116">
        <f>ROUND(I402*H402,2)</f>
        <v>0</v>
      </c>
      <c r="BL402" s="17" t="s">
        <v>189</v>
      </c>
      <c r="BM402" s="220" t="s">
        <v>1337</v>
      </c>
    </row>
    <row r="403" spans="2:47" s="1" customFormat="1" ht="19.5">
      <c r="B403" s="35"/>
      <c r="C403" s="36"/>
      <c r="D403" s="221" t="s">
        <v>207</v>
      </c>
      <c r="E403" s="36"/>
      <c r="F403" s="235" t="s">
        <v>405</v>
      </c>
      <c r="G403" s="36"/>
      <c r="H403" s="36"/>
      <c r="I403" s="130"/>
      <c r="J403" s="36"/>
      <c r="K403" s="36"/>
      <c r="L403" s="37"/>
      <c r="M403" s="223"/>
      <c r="N403" s="67"/>
      <c r="O403" s="67"/>
      <c r="P403" s="67"/>
      <c r="Q403" s="67"/>
      <c r="R403" s="67"/>
      <c r="S403" s="67"/>
      <c r="T403" s="68"/>
      <c r="AT403" s="17" t="s">
        <v>207</v>
      </c>
      <c r="AU403" s="17" t="s">
        <v>85</v>
      </c>
    </row>
    <row r="404" spans="2:51" s="11" customFormat="1" ht="11.25">
      <c r="B404" s="224"/>
      <c r="C404" s="225"/>
      <c r="D404" s="221" t="s">
        <v>197</v>
      </c>
      <c r="E404" s="226" t="s">
        <v>1</v>
      </c>
      <c r="F404" s="227" t="s">
        <v>1891</v>
      </c>
      <c r="G404" s="225"/>
      <c r="H404" s="228">
        <v>0.993</v>
      </c>
      <c r="I404" s="229"/>
      <c r="J404" s="225"/>
      <c r="K404" s="225"/>
      <c r="L404" s="230"/>
      <c r="M404" s="231"/>
      <c r="N404" s="232"/>
      <c r="O404" s="232"/>
      <c r="P404" s="232"/>
      <c r="Q404" s="232"/>
      <c r="R404" s="232"/>
      <c r="S404" s="232"/>
      <c r="T404" s="233"/>
      <c r="AT404" s="234" t="s">
        <v>197</v>
      </c>
      <c r="AU404" s="234" t="s">
        <v>85</v>
      </c>
      <c r="AV404" s="11" t="s">
        <v>85</v>
      </c>
      <c r="AW404" s="11" t="s">
        <v>30</v>
      </c>
      <c r="AX404" s="11" t="s">
        <v>83</v>
      </c>
      <c r="AY404" s="234" t="s">
        <v>171</v>
      </c>
    </row>
    <row r="405" spans="2:65" s="1" customFormat="1" ht="24" customHeight="1">
      <c r="B405" s="35"/>
      <c r="C405" s="209" t="s">
        <v>685</v>
      </c>
      <c r="D405" s="209" t="s">
        <v>172</v>
      </c>
      <c r="E405" s="210" t="s">
        <v>413</v>
      </c>
      <c r="F405" s="211" t="s">
        <v>414</v>
      </c>
      <c r="G405" s="212" t="s">
        <v>333</v>
      </c>
      <c r="H405" s="213">
        <v>18.867</v>
      </c>
      <c r="I405" s="214"/>
      <c r="J405" s="215">
        <f>ROUND(I405*H405,2)</f>
        <v>0</v>
      </c>
      <c r="K405" s="211" t="s">
        <v>256</v>
      </c>
      <c r="L405" s="37"/>
      <c r="M405" s="216" t="s">
        <v>1</v>
      </c>
      <c r="N405" s="217" t="s">
        <v>40</v>
      </c>
      <c r="O405" s="67"/>
      <c r="P405" s="218">
        <f>O405*H405</f>
        <v>0</v>
      </c>
      <c r="Q405" s="218">
        <v>0</v>
      </c>
      <c r="R405" s="218">
        <f>Q405*H405</f>
        <v>0</v>
      </c>
      <c r="S405" s="218">
        <v>0</v>
      </c>
      <c r="T405" s="219">
        <f>S405*H405</f>
        <v>0</v>
      </c>
      <c r="AR405" s="220" t="s">
        <v>189</v>
      </c>
      <c r="AT405" s="220" t="s">
        <v>172</v>
      </c>
      <c r="AU405" s="220" t="s">
        <v>85</v>
      </c>
      <c r="AY405" s="17" t="s">
        <v>171</v>
      </c>
      <c r="BE405" s="116">
        <f>IF(N405="základní",J405,0)</f>
        <v>0</v>
      </c>
      <c r="BF405" s="116">
        <f>IF(N405="snížená",J405,0)</f>
        <v>0</v>
      </c>
      <c r="BG405" s="116">
        <f>IF(N405="zákl. přenesená",J405,0)</f>
        <v>0</v>
      </c>
      <c r="BH405" s="116">
        <f>IF(N405="sníž. přenesená",J405,0)</f>
        <v>0</v>
      </c>
      <c r="BI405" s="116">
        <f>IF(N405="nulová",J405,0)</f>
        <v>0</v>
      </c>
      <c r="BJ405" s="17" t="s">
        <v>83</v>
      </c>
      <c r="BK405" s="116">
        <f>ROUND(I405*H405,2)</f>
        <v>0</v>
      </c>
      <c r="BL405" s="17" t="s">
        <v>189</v>
      </c>
      <c r="BM405" s="220" t="s">
        <v>1359</v>
      </c>
    </row>
    <row r="406" spans="2:47" s="1" customFormat="1" ht="29.25">
      <c r="B406" s="35"/>
      <c r="C406" s="36"/>
      <c r="D406" s="221" t="s">
        <v>207</v>
      </c>
      <c r="E406" s="36"/>
      <c r="F406" s="235" t="s">
        <v>416</v>
      </c>
      <c r="G406" s="36"/>
      <c r="H406" s="36"/>
      <c r="I406" s="130"/>
      <c r="J406" s="36"/>
      <c r="K406" s="36"/>
      <c r="L406" s="37"/>
      <c r="M406" s="223"/>
      <c r="N406" s="67"/>
      <c r="O406" s="67"/>
      <c r="P406" s="67"/>
      <c r="Q406" s="67"/>
      <c r="R406" s="67"/>
      <c r="S406" s="67"/>
      <c r="T406" s="68"/>
      <c r="AT406" s="17" t="s">
        <v>207</v>
      </c>
      <c r="AU406" s="17" t="s">
        <v>85</v>
      </c>
    </row>
    <row r="407" spans="2:51" s="11" customFormat="1" ht="11.25">
      <c r="B407" s="224"/>
      <c r="C407" s="225"/>
      <c r="D407" s="221" t="s">
        <v>197</v>
      </c>
      <c r="E407" s="226" t="s">
        <v>1</v>
      </c>
      <c r="F407" s="227" t="s">
        <v>1892</v>
      </c>
      <c r="G407" s="225"/>
      <c r="H407" s="228">
        <v>18.867</v>
      </c>
      <c r="I407" s="229"/>
      <c r="J407" s="225"/>
      <c r="K407" s="225"/>
      <c r="L407" s="230"/>
      <c r="M407" s="231"/>
      <c r="N407" s="232"/>
      <c r="O407" s="232"/>
      <c r="P407" s="232"/>
      <c r="Q407" s="232"/>
      <c r="R407" s="232"/>
      <c r="S407" s="232"/>
      <c r="T407" s="233"/>
      <c r="AT407" s="234" t="s">
        <v>197</v>
      </c>
      <c r="AU407" s="234" t="s">
        <v>85</v>
      </c>
      <c r="AV407" s="11" t="s">
        <v>85</v>
      </c>
      <c r="AW407" s="11" t="s">
        <v>30</v>
      </c>
      <c r="AX407" s="11" t="s">
        <v>75</v>
      </c>
      <c r="AY407" s="234" t="s">
        <v>171</v>
      </c>
    </row>
    <row r="408" spans="2:51" s="13" customFormat="1" ht="11.25">
      <c r="B408" s="248"/>
      <c r="C408" s="249"/>
      <c r="D408" s="221" t="s">
        <v>197</v>
      </c>
      <c r="E408" s="250" t="s">
        <v>1</v>
      </c>
      <c r="F408" s="251" t="s">
        <v>267</v>
      </c>
      <c r="G408" s="249"/>
      <c r="H408" s="252">
        <v>18.867</v>
      </c>
      <c r="I408" s="253"/>
      <c r="J408" s="249"/>
      <c r="K408" s="249"/>
      <c r="L408" s="254"/>
      <c r="M408" s="255"/>
      <c r="N408" s="256"/>
      <c r="O408" s="256"/>
      <c r="P408" s="256"/>
      <c r="Q408" s="256"/>
      <c r="R408" s="256"/>
      <c r="S408" s="256"/>
      <c r="T408" s="257"/>
      <c r="AT408" s="258" t="s">
        <v>197</v>
      </c>
      <c r="AU408" s="258" t="s">
        <v>85</v>
      </c>
      <c r="AV408" s="13" t="s">
        <v>189</v>
      </c>
      <c r="AW408" s="13" t="s">
        <v>30</v>
      </c>
      <c r="AX408" s="13" t="s">
        <v>83</v>
      </c>
      <c r="AY408" s="258" t="s">
        <v>171</v>
      </c>
    </row>
    <row r="409" spans="2:65" s="1" customFormat="1" ht="24" customHeight="1">
      <c r="B409" s="35"/>
      <c r="C409" s="209" t="s">
        <v>1113</v>
      </c>
      <c r="D409" s="209" t="s">
        <v>172</v>
      </c>
      <c r="E409" s="210" t="s">
        <v>1893</v>
      </c>
      <c r="F409" s="211" t="s">
        <v>1894</v>
      </c>
      <c r="G409" s="212" t="s">
        <v>333</v>
      </c>
      <c r="H409" s="213">
        <v>0.993</v>
      </c>
      <c r="I409" s="214"/>
      <c r="J409" s="215">
        <f>ROUND(I409*H409,2)</f>
        <v>0</v>
      </c>
      <c r="K409" s="211" t="s">
        <v>256</v>
      </c>
      <c r="L409" s="37"/>
      <c r="M409" s="216" t="s">
        <v>1</v>
      </c>
      <c r="N409" s="217" t="s">
        <v>40</v>
      </c>
      <c r="O409" s="67"/>
      <c r="P409" s="218">
        <f>O409*H409</f>
        <v>0</v>
      </c>
      <c r="Q409" s="218">
        <v>0</v>
      </c>
      <c r="R409" s="218">
        <f>Q409*H409</f>
        <v>0</v>
      </c>
      <c r="S409" s="218">
        <v>0</v>
      </c>
      <c r="T409" s="219">
        <f>S409*H409</f>
        <v>0</v>
      </c>
      <c r="AR409" s="220" t="s">
        <v>189</v>
      </c>
      <c r="AT409" s="220" t="s">
        <v>172</v>
      </c>
      <c r="AU409" s="220" t="s">
        <v>85</v>
      </c>
      <c r="AY409" s="17" t="s">
        <v>171</v>
      </c>
      <c r="BE409" s="116">
        <f>IF(N409="základní",J409,0)</f>
        <v>0</v>
      </c>
      <c r="BF409" s="116">
        <f>IF(N409="snížená",J409,0)</f>
        <v>0</v>
      </c>
      <c r="BG409" s="116">
        <f>IF(N409="zákl. přenesená",J409,0)</f>
        <v>0</v>
      </c>
      <c r="BH409" s="116">
        <f>IF(N409="sníž. přenesená",J409,0)</f>
        <v>0</v>
      </c>
      <c r="BI409" s="116">
        <f>IF(N409="nulová",J409,0)</f>
        <v>0</v>
      </c>
      <c r="BJ409" s="17" t="s">
        <v>83</v>
      </c>
      <c r="BK409" s="116">
        <f>ROUND(I409*H409,2)</f>
        <v>0</v>
      </c>
      <c r="BL409" s="17" t="s">
        <v>189</v>
      </c>
      <c r="BM409" s="220" t="s">
        <v>1362</v>
      </c>
    </row>
    <row r="410" spans="2:47" s="1" customFormat="1" ht="11.25">
      <c r="B410" s="35"/>
      <c r="C410" s="36"/>
      <c r="D410" s="221" t="s">
        <v>207</v>
      </c>
      <c r="E410" s="36"/>
      <c r="F410" s="235" t="s">
        <v>1895</v>
      </c>
      <c r="G410" s="36"/>
      <c r="H410" s="36"/>
      <c r="I410" s="130"/>
      <c r="J410" s="36"/>
      <c r="K410" s="36"/>
      <c r="L410" s="37"/>
      <c r="M410" s="223"/>
      <c r="N410" s="67"/>
      <c r="O410" s="67"/>
      <c r="P410" s="67"/>
      <c r="Q410" s="67"/>
      <c r="R410" s="67"/>
      <c r="S410" s="67"/>
      <c r="T410" s="68"/>
      <c r="AT410" s="17" t="s">
        <v>207</v>
      </c>
      <c r="AU410" s="17" t="s">
        <v>85</v>
      </c>
    </row>
    <row r="411" spans="2:51" s="11" customFormat="1" ht="11.25">
      <c r="B411" s="224"/>
      <c r="C411" s="225"/>
      <c r="D411" s="221" t="s">
        <v>197</v>
      </c>
      <c r="E411" s="226" t="s">
        <v>1</v>
      </c>
      <c r="F411" s="227" t="s">
        <v>1891</v>
      </c>
      <c r="G411" s="225"/>
      <c r="H411" s="228">
        <v>0.993</v>
      </c>
      <c r="I411" s="229"/>
      <c r="J411" s="225"/>
      <c r="K411" s="225"/>
      <c r="L411" s="230"/>
      <c r="M411" s="231"/>
      <c r="N411" s="232"/>
      <c r="O411" s="232"/>
      <c r="P411" s="232"/>
      <c r="Q411" s="232"/>
      <c r="R411" s="232"/>
      <c r="S411" s="232"/>
      <c r="T411" s="233"/>
      <c r="AT411" s="234" t="s">
        <v>197</v>
      </c>
      <c r="AU411" s="234" t="s">
        <v>85</v>
      </c>
      <c r="AV411" s="11" t="s">
        <v>85</v>
      </c>
      <c r="AW411" s="11" t="s">
        <v>30</v>
      </c>
      <c r="AX411" s="11" t="s">
        <v>83</v>
      </c>
      <c r="AY411" s="234" t="s">
        <v>171</v>
      </c>
    </row>
    <row r="412" spans="2:65" s="1" customFormat="1" ht="24" customHeight="1">
      <c r="B412" s="35"/>
      <c r="C412" s="209" t="s">
        <v>1119</v>
      </c>
      <c r="D412" s="209" t="s">
        <v>172</v>
      </c>
      <c r="E412" s="210" t="s">
        <v>1223</v>
      </c>
      <c r="F412" s="211" t="s">
        <v>381</v>
      </c>
      <c r="G412" s="212" t="s">
        <v>333</v>
      </c>
      <c r="H412" s="213">
        <v>0.053</v>
      </c>
      <c r="I412" s="214"/>
      <c r="J412" s="215">
        <f>ROUND(I412*H412,2)</f>
        <v>0</v>
      </c>
      <c r="K412" s="211" t="s">
        <v>256</v>
      </c>
      <c r="L412" s="37"/>
      <c r="M412" s="216" t="s">
        <v>1</v>
      </c>
      <c r="N412" s="217" t="s">
        <v>40</v>
      </c>
      <c r="O412" s="67"/>
      <c r="P412" s="218">
        <f>O412*H412</f>
        <v>0</v>
      </c>
      <c r="Q412" s="218">
        <v>0</v>
      </c>
      <c r="R412" s="218">
        <f>Q412*H412</f>
        <v>0</v>
      </c>
      <c r="S412" s="218">
        <v>0</v>
      </c>
      <c r="T412" s="219">
        <f>S412*H412</f>
        <v>0</v>
      </c>
      <c r="AR412" s="220" t="s">
        <v>189</v>
      </c>
      <c r="AT412" s="220" t="s">
        <v>172</v>
      </c>
      <c r="AU412" s="220" t="s">
        <v>85</v>
      </c>
      <c r="AY412" s="17" t="s">
        <v>171</v>
      </c>
      <c r="BE412" s="116">
        <f>IF(N412="základní",J412,0)</f>
        <v>0</v>
      </c>
      <c r="BF412" s="116">
        <f>IF(N412="snížená",J412,0)</f>
        <v>0</v>
      </c>
      <c r="BG412" s="116">
        <f>IF(N412="zákl. přenesená",J412,0)</f>
        <v>0</v>
      </c>
      <c r="BH412" s="116">
        <f>IF(N412="sníž. přenesená",J412,0)</f>
        <v>0</v>
      </c>
      <c r="BI412" s="116">
        <f>IF(N412="nulová",J412,0)</f>
        <v>0</v>
      </c>
      <c r="BJ412" s="17" t="s">
        <v>83</v>
      </c>
      <c r="BK412" s="116">
        <f>ROUND(I412*H412,2)</f>
        <v>0</v>
      </c>
      <c r="BL412" s="17" t="s">
        <v>189</v>
      </c>
      <c r="BM412" s="220" t="s">
        <v>1365</v>
      </c>
    </row>
    <row r="413" spans="2:47" s="1" customFormat="1" ht="19.5">
      <c r="B413" s="35"/>
      <c r="C413" s="36"/>
      <c r="D413" s="221" t="s">
        <v>207</v>
      </c>
      <c r="E413" s="36"/>
      <c r="F413" s="235" t="s">
        <v>383</v>
      </c>
      <c r="G413" s="36"/>
      <c r="H413" s="36"/>
      <c r="I413" s="130"/>
      <c r="J413" s="36"/>
      <c r="K413" s="36"/>
      <c r="L413" s="37"/>
      <c r="M413" s="223"/>
      <c r="N413" s="67"/>
      <c r="O413" s="67"/>
      <c r="P413" s="67"/>
      <c r="Q413" s="67"/>
      <c r="R413" s="67"/>
      <c r="S413" s="67"/>
      <c r="T413" s="68"/>
      <c r="AT413" s="17" t="s">
        <v>207</v>
      </c>
      <c r="AU413" s="17" t="s">
        <v>85</v>
      </c>
    </row>
    <row r="414" spans="2:51" s="11" customFormat="1" ht="11.25">
      <c r="B414" s="224"/>
      <c r="C414" s="225"/>
      <c r="D414" s="221" t="s">
        <v>197</v>
      </c>
      <c r="E414" s="226" t="s">
        <v>1</v>
      </c>
      <c r="F414" s="227" t="s">
        <v>1896</v>
      </c>
      <c r="G414" s="225"/>
      <c r="H414" s="228">
        <v>0.053</v>
      </c>
      <c r="I414" s="229"/>
      <c r="J414" s="225"/>
      <c r="K414" s="225"/>
      <c r="L414" s="230"/>
      <c r="M414" s="231"/>
      <c r="N414" s="232"/>
      <c r="O414" s="232"/>
      <c r="P414" s="232"/>
      <c r="Q414" s="232"/>
      <c r="R414" s="232"/>
      <c r="S414" s="232"/>
      <c r="T414" s="233"/>
      <c r="AT414" s="234" t="s">
        <v>197</v>
      </c>
      <c r="AU414" s="234" t="s">
        <v>85</v>
      </c>
      <c r="AV414" s="11" t="s">
        <v>85</v>
      </c>
      <c r="AW414" s="11" t="s">
        <v>30</v>
      </c>
      <c r="AX414" s="11" t="s">
        <v>83</v>
      </c>
      <c r="AY414" s="234" t="s">
        <v>171</v>
      </c>
    </row>
    <row r="415" spans="2:65" s="1" customFormat="1" ht="24" customHeight="1">
      <c r="B415" s="35"/>
      <c r="C415" s="209" t="s">
        <v>1124</v>
      </c>
      <c r="D415" s="209" t="s">
        <v>172</v>
      </c>
      <c r="E415" s="210" t="s">
        <v>1233</v>
      </c>
      <c r="F415" s="211" t="s">
        <v>440</v>
      </c>
      <c r="G415" s="212" t="s">
        <v>333</v>
      </c>
      <c r="H415" s="213">
        <v>0.94</v>
      </c>
      <c r="I415" s="214"/>
      <c r="J415" s="215">
        <f>ROUND(I415*H415,2)</f>
        <v>0</v>
      </c>
      <c r="K415" s="211" t="s">
        <v>256</v>
      </c>
      <c r="L415" s="37"/>
      <c r="M415" s="216" t="s">
        <v>1</v>
      </c>
      <c r="N415" s="217" t="s">
        <v>40</v>
      </c>
      <c r="O415" s="67"/>
      <c r="P415" s="218">
        <f>O415*H415</f>
        <v>0</v>
      </c>
      <c r="Q415" s="218">
        <v>0</v>
      </c>
      <c r="R415" s="218">
        <f>Q415*H415</f>
        <v>0</v>
      </c>
      <c r="S415" s="218">
        <v>0</v>
      </c>
      <c r="T415" s="219">
        <f>S415*H415</f>
        <v>0</v>
      </c>
      <c r="AR415" s="220" t="s">
        <v>189</v>
      </c>
      <c r="AT415" s="220" t="s">
        <v>172</v>
      </c>
      <c r="AU415" s="220" t="s">
        <v>85</v>
      </c>
      <c r="AY415" s="17" t="s">
        <v>171</v>
      </c>
      <c r="BE415" s="116">
        <f>IF(N415="základní",J415,0)</f>
        <v>0</v>
      </c>
      <c r="BF415" s="116">
        <f>IF(N415="snížená",J415,0)</f>
        <v>0</v>
      </c>
      <c r="BG415" s="116">
        <f>IF(N415="zákl. přenesená",J415,0)</f>
        <v>0</v>
      </c>
      <c r="BH415" s="116">
        <f>IF(N415="sníž. přenesená",J415,0)</f>
        <v>0</v>
      </c>
      <c r="BI415" s="116">
        <f>IF(N415="nulová",J415,0)</f>
        <v>0</v>
      </c>
      <c r="BJ415" s="17" t="s">
        <v>83</v>
      </c>
      <c r="BK415" s="116">
        <f>ROUND(I415*H415,2)</f>
        <v>0</v>
      </c>
      <c r="BL415" s="17" t="s">
        <v>189</v>
      </c>
      <c r="BM415" s="220" t="s">
        <v>1369</v>
      </c>
    </row>
    <row r="416" spans="2:47" s="1" customFormat="1" ht="29.25">
      <c r="B416" s="35"/>
      <c r="C416" s="36"/>
      <c r="D416" s="221" t="s">
        <v>207</v>
      </c>
      <c r="E416" s="36"/>
      <c r="F416" s="235" t="s">
        <v>335</v>
      </c>
      <c r="G416" s="36"/>
      <c r="H416" s="36"/>
      <c r="I416" s="130"/>
      <c r="J416" s="36"/>
      <c r="K416" s="36"/>
      <c r="L416" s="37"/>
      <c r="M416" s="223"/>
      <c r="N416" s="67"/>
      <c r="O416" s="67"/>
      <c r="P416" s="67"/>
      <c r="Q416" s="67"/>
      <c r="R416" s="67"/>
      <c r="S416" s="67"/>
      <c r="T416" s="68"/>
      <c r="AT416" s="17" t="s">
        <v>207</v>
      </c>
      <c r="AU416" s="17" t="s">
        <v>85</v>
      </c>
    </row>
    <row r="417" spans="2:51" s="11" customFormat="1" ht="11.25">
      <c r="B417" s="224"/>
      <c r="C417" s="225"/>
      <c r="D417" s="221" t="s">
        <v>197</v>
      </c>
      <c r="E417" s="226" t="s">
        <v>1</v>
      </c>
      <c r="F417" s="227" t="s">
        <v>1897</v>
      </c>
      <c r="G417" s="225"/>
      <c r="H417" s="228">
        <v>0.94</v>
      </c>
      <c r="I417" s="229"/>
      <c r="J417" s="225"/>
      <c r="K417" s="225"/>
      <c r="L417" s="230"/>
      <c r="M417" s="231"/>
      <c r="N417" s="232"/>
      <c r="O417" s="232"/>
      <c r="P417" s="232"/>
      <c r="Q417" s="232"/>
      <c r="R417" s="232"/>
      <c r="S417" s="232"/>
      <c r="T417" s="233"/>
      <c r="AT417" s="234" t="s">
        <v>197</v>
      </c>
      <c r="AU417" s="234" t="s">
        <v>85</v>
      </c>
      <c r="AV417" s="11" t="s">
        <v>85</v>
      </c>
      <c r="AW417" s="11" t="s">
        <v>30</v>
      </c>
      <c r="AX417" s="11" t="s">
        <v>83</v>
      </c>
      <c r="AY417" s="234" t="s">
        <v>171</v>
      </c>
    </row>
    <row r="418" spans="2:63" s="10" customFormat="1" ht="22.9" customHeight="1">
      <c r="B418" s="195"/>
      <c r="C418" s="196"/>
      <c r="D418" s="197" t="s">
        <v>74</v>
      </c>
      <c r="E418" s="246" t="s">
        <v>672</v>
      </c>
      <c r="F418" s="246" t="s">
        <v>673</v>
      </c>
      <c r="G418" s="196"/>
      <c r="H418" s="196"/>
      <c r="I418" s="199"/>
      <c r="J418" s="247">
        <f>BK418</f>
        <v>0</v>
      </c>
      <c r="K418" s="196"/>
      <c r="L418" s="201"/>
      <c r="M418" s="202"/>
      <c r="N418" s="203"/>
      <c r="O418" s="203"/>
      <c r="P418" s="204">
        <f>SUM(P419:P421)</f>
        <v>0</v>
      </c>
      <c r="Q418" s="203"/>
      <c r="R418" s="204">
        <f>SUM(R419:R421)</f>
        <v>0</v>
      </c>
      <c r="S418" s="203"/>
      <c r="T418" s="205">
        <f>SUM(T419:T421)</f>
        <v>0</v>
      </c>
      <c r="AR418" s="206" t="s">
        <v>83</v>
      </c>
      <c r="AT418" s="207" t="s">
        <v>74</v>
      </c>
      <c r="AU418" s="207" t="s">
        <v>83</v>
      </c>
      <c r="AY418" s="206" t="s">
        <v>171</v>
      </c>
      <c r="BK418" s="208">
        <f>SUM(BK419:BK421)</f>
        <v>0</v>
      </c>
    </row>
    <row r="419" spans="2:65" s="1" customFormat="1" ht="24" customHeight="1">
      <c r="B419" s="35"/>
      <c r="C419" s="209" t="s">
        <v>1131</v>
      </c>
      <c r="D419" s="209" t="s">
        <v>172</v>
      </c>
      <c r="E419" s="210" t="s">
        <v>1245</v>
      </c>
      <c r="F419" s="211" t="s">
        <v>1246</v>
      </c>
      <c r="G419" s="212" t="s">
        <v>333</v>
      </c>
      <c r="H419" s="213">
        <v>4.324</v>
      </c>
      <c r="I419" s="214"/>
      <c r="J419" s="215">
        <f>ROUND(I419*H419,2)</f>
        <v>0</v>
      </c>
      <c r="K419" s="211" t="s">
        <v>256</v>
      </c>
      <c r="L419" s="37"/>
      <c r="M419" s="216" t="s">
        <v>1</v>
      </c>
      <c r="N419" s="217" t="s">
        <v>40</v>
      </c>
      <c r="O419" s="67"/>
      <c r="P419" s="218">
        <f>O419*H419</f>
        <v>0</v>
      </c>
      <c r="Q419" s="218">
        <v>0</v>
      </c>
      <c r="R419" s="218">
        <f>Q419*H419</f>
        <v>0</v>
      </c>
      <c r="S419" s="218">
        <v>0</v>
      </c>
      <c r="T419" s="219">
        <f>S419*H419</f>
        <v>0</v>
      </c>
      <c r="AR419" s="220" t="s">
        <v>189</v>
      </c>
      <c r="AT419" s="220" t="s">
        <v>172</v>
      </c>
      <c r="AU419" s="220" t="s">
        <v>85</v>
      </c>
      <c r="AY419" s="17" t="s">
        <v>171</v>
      </c>
      <c r="BE419" s="116">
        <f>IF(N419="základní",J419,0)</f>
        <v>0</v>
      </c>
      <c r="BF419" s="116">
        <f>IF(N419="snížená",J419,0)</f>
        <v>0</v>
      </c>
      <c r="BG419" s="116">
        <f>IF(N419="zákl. přenesená",J419,0)</f>
        <v>0</v>
      </c>
      <c r="BH419" s="116">
        <f>IF(N419="sníž. přenesená",J419,0)</f>
        <v>0</v>
      </c>
      <c r="BI419" s="116">
        <f>IF(N419="nulová",J419,0)</f>
        <v>0</v>
      </c>
      <c r="BJ419" s="17" t="s">
        <v>83</v>
      </c>
      <c r="BK419" s="116">
        <f>ROUND(I419*H419,2)</f>
        <v>0</v>
      </c>
      <c r="BL419" s="17" t="s">
        <v>189</v>
      </c>
      <c r="BM419" s="220" t="s">
        <v>1372</v>
      </c>
    </row>
    <row r="420" spans="2:47" s="1" customFormat="1" ht="29.25">
      <c r="B420" s="35"/>
      <c r="C420" s="36"/>
      <c r="D420" s="221" t="s">
        <v>207</v>
      </c>
      <c r="E420" s="36"/>
      <c r="F420" s="235" t="s">
        <v>1248</v>
      </c>
      <c r="G420" s="36"/>
      <c r="H420" s="36"/>
      <c r="I420" s="130"/>
      <c r="J420" s="36"/>
      <c r="K420" s="36"/>
      <c r="L420" s="37"/>
      <c r="M420" s="223"/>
      <c r="N420" s="67"/>
      <c r="O420" s="67"/>
      <c r="P420" s="67"/>
      <c r="Q420" s="67"/>
      <c r="R420" s="67"/>
      <c r="S420" s="67"/>
      <c r="T420" s="68"/>
      <c r="AT420" s="17" t="s">
        <v>207</v>
      </c>
      <c r="AU420" s="17" t="s">
        <v>85</v>
      </c>
    </row>
    <row r="421" spans="2:51" s="11" customFormat="1" ht="11.25">
      <c r="B421" s="224"/>
      <c r="C421" s="225"/>
      <c r="D421" s="221" t="s">
        <v>197</v>
      </c>
      <c r="E421" s="226" t="s">
        <v>1</v>
      </c>
      <c r="F421" s="227" t="s">
        <v>1898</v>
      </c>
      <c r="G421" s="225"/>
      <c r="H421" s="228">
        <v>4.324</v>
      </c>
      <c r="I421" s="229"/>
      <c r="J421" s="225"/>
      <c r="K421" s="225"/>
      <c r="L421" s="230"/>
      <c r="M421" s="231"/>
      <c r="N421" s="232"/>
      <c r="O421" s="232"/>
      <c r="P421" s="232"/>
      <c r="Q421" s="232"/>
      <c r="R421" s="232"/>
      <c r="S421" s="232"/>
      <c r="T421" s="233"/>
      <c r="AT421" s="234" t="s">
        <v>197</v>
      </c>
      <c r="AU421" s="234" t="s">
        <v>85</v>
      </c>
      <c r="AV421" s="11" t="s">
        <v>85</v>
      </c>
      <c r="AW421" s="11" t="s">
        <v>30</v>
      </c>
      <c r="AX421" s="11" t="s">
        <v>83</v>
      </c>
      <c r="AY421" s="234" t="s">
        <v>171</v>
      </c>
    </row>
    <row r="422" spans="2:63" s="10" customFormat="1" ht="25.9" customHeight="1">
      <c r="B422" s="195"/>
      <c r="C422" s="196"/>
      <c r="D422" s="197" t="s">
        <v>74</v>
      </c>
      <c r="E422" s="198" t="s">
        <v>548</v>
      </c>
      <c r="F422" s="198" t="s">
        <v>1253</v>
      </c>
      <c r="G422" s="196"/>
      <c r="H422" s="196"/>
      <c r="I422" s="199"/>
      <c r="J422" s="200">
        <f>BK422</f>
        <v>0</v>
      </c>
      <c r="K422" s="196"/>
      <c r="L422" s="201"/>
      <c r="M422" s="202"/>
      <c r="N422" s="203"/>
      <c r="O422" s="203"/>
      <c r="P422" s="204">
        <f>P423+P566</f>
        <v>0</v>
      </c>
      <c r="Q422" s="203"/>
      <c r="R422" s="204">
        <f>R423+R566</f>
        <v>0.0043100000000000005</v>
      </c>
      <c r="S422" s="203"/>
      <c r="T422" s="205">
        <f>T423+T566</f>
        <v>0</v>
      </c>
      <c r="AR422" s="206" t="s">
        <v>184</v>
      </c>
      <c r="AT422" s="207" t="s">
        <v>74</v>
      </c>
      <c r="AU422" s="207" t="s">
        <v>75</v>
      </c>
      <c r="AY422" s="206" t="s">
        <v>171</v>
      </c>
      <c r="BK422" s="208">
        <f>BK423+BK566</f>
        <v>0</v>
      </c>
    </row>
    <row r="423" spans="2:63" s="10" customFormat="1" ht="22.9" customHeight="1">
      <c r="B423" s="195"/>
      <c r="C423" s="196"/>
      <c r="D423" s="197" t="s">
        <v>74</v>
      </c>
      <c r="E423" s="246" t="s">
        <v>1619</v>
      </c>
      <c r="F423" s="246" t="s">
        <v>1620</v>
      </c>
      <c r="G423" s="196"/>
      <c r="H423" s="196"/>
      <c r="I423" s="199"/>
      <c r="J423" s="247">
        <f>BK423</f>
        <v>0</v>
      </c>
      <c r="K423" s="196"/>
      <c r="L423" s="201"/>
      <c r="M423" s="202"/>
      <c r="N423" s="203"/>
      <c r="O423" s="203"/>
      <c r="P423" s="204">
        <f>SUM(P424:P565)</f>
        <v>0</v>
      </c>
      <c r="Q423" s="203"/>
      <c r="R423" s="204">
        <f>SUM(R424:R565)</f>
        <v>0.0043100000000000005</v>
      </c>
      <c r="S423" s="203"/>
      <c r="T423" s="205">
        <f>SUM(T424:T565)</f>
        <v>0</v>
      </c>
      <c r="AR423" s="206" t="s">
        <v>184</v>
      </c>
      <c r="AT423" s="207" t="s">
        <v>74</v>
      </c>
      <c r="AU423" s="207" t="s">
        <v>83</v>
      </c>
      <c r="AY423" s="206" t="s">
        <v>171</v>
      </c>
      <c r="BK423" s="208">
        <f>SUM(BK424:BK565)</f>
        <v>0</v>
      </c>
    </row>
    <row r="424" spans="2:65" s="1" customFormat="1" ht="24" customHeight="1">
      <c r="B424" s="35"/>
      <c r="C424" s="209" t="s">
        <v>1136</v>
      </c>
      <c r="D424" s="209" t="s">
        <v>172</v>
      </c>
      <c r="E424" s="210" t="s">
        <v>1899</v>
      </c>
      <c r="F424" s="211" t="s">
        <v>1900</v>
      </c>
      <c r="G424" s="212" t="s">
        <v>290</v>
      </c>
      <c r="H424" s="213">
        <v>13.6</v>
      </c>
      <c r="I424" s="214"/>
      <c r="J424" s="215">
        <f>ROUND(I424*H424,2)</f>
        <v>0</v>
      </c>
      <c r="K424" s="211" t="s">
        <v>256</v>
      </c>
      <c r="L424" s="37"/>
      <c r="M424" s="216" t="s">
        <v>1</v>
      </c>
      <c r="N424" s="217" t="s">
        <v>40</v>
      </c>
      <c r="O424" s="67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AR424" s="220" t="s">
        <v>1334</v>
      </c>
      <c r="AT424" s="220" t="s">
        <v>172</v>
      </c>
      <c r="AU424" s="220" t="s">
        <v>85</v>
      </c>
      <c r="AY424" s="17" t="s">
        <v>171</v>
      </c>
      <c r="BE424" s="116">
        <f>IF(N424="základní",J424,0)</f>
        <v>0</v>
      </c>
      <c r="BF424" s="116">
        <f>IF(N424="snížená",J424,0)</f>
        <v>0</v>
      </c>
      <c r="BG424" s="116">
        <f>IF(N424="zákl. přenesená",J424,0)</f>
        <v>0</v>
      </c>
      <c r="BH424" s="116">
        <f>IF(N424="sníž. přenesená",J424,0)</f>
        <v>0</v>
      </c>
      <c r="BI424" s="116">
        <f>IF(N424="nulová",J424,0)</f>
        <v>0</v>
      </c>
      <c r="BJ424" s="17" t="s">
        <v>83</v>
      </c>
      <c r="BK424" s="116">
        <f>ROUND(I424*H424,2)</f>
        <v>0</v>
      </c>
      <c r="BL424" s="17" t="s">
        <v>1334</v>
      </c>
      <c r="BM424" s="220" t="s">
        <v>1378</v>
      </c>
    </row>
    <row r="425" spans="2:47" s="1" customFormat="1" ht="19.5">
      <c r="B425" s="35"/>
      <c r="C425" s="36"/>
      <c r="D425" s="221" t="s">
        <v>207</v>
      </c>
      <c r="E425" s="36"/>
      <c r="F425" s="235" t="s">
        <v>1901</v>
      </c>
      <c r="G425" s="36"/>
      <c r="H425" s="36"/>
      <c r="I425" s="130"/>
      <c r="J425" s="36"/>
      <c r="K425" s="36"/>
      <c r="L425" s="37"/>
      <c r="M425" s="223"/>
      <c r="N425" s="67"/>
      <c r="O425" s="67"/>
      <c r="P425" s="67"/>
      <c r="Q425" s="67"/>
      <c r="R425" s="67"/>
      <c r="S425" s="67"/>
      <c r="T425" s="68"/>
      <c r="AT425" s="17" t="s">
        <v>207</v>
      </c>
      <c r="AU425" s="17" t="s">
        <v>85</v>
      </c>
    </row>
    <row r="426" spans="2:51" s="11" customFormat="1" ht="11.25">
      <c r="B426" s="224"/>
      <c r="C426" s="225"/>
      <c r="D426" s="221" t="s">
        <v>197</v>
      </c>
      <c r="E426" s="226" t="s">
        <v>1</v>
      </c>
      <c r="F426" s="227" t="s">
        <v>1902</v>
      </c>
      <c r="G426" s="225"/>
      <c r="H426" s="228">
        <v>13.6</v>
      </c>
      <c r="I426" s="229"/>
      <c r="J426" s="225"/>
      <c r="K426" s="225"/>
      <c r="L426" s="230"/>
      <c r="M426" s="231"/>
      <c r="N426" s="232"/>
      <c r="O426" s="232"/>
      <c r="P426" s="232"/>
      <c r="Q426" s="232"/>
      <c r="R426" s="232"/>
      <c r="S426" s="232"/>
      <c r="T426" s="233"/>
      <c r="AT426" s="234" t="s">
        <v>197</v>
      </c>
      <c r="AU426" s="234" t="s">
        <v>85</v>
      </c>
      <c r="AV426" s="11" t="s">
        <v>85</v>
      </c>
      <c r="AW426" s="11" t="s">
        <v>30</v>
      </c>
      <c r="AX426" s="11" t="s">
        <v>83</v>
      </c>
      <c r="AY426" s="234" t="s">
        <v>171</v>
      </c>
    </row>
    <row r="427" spans="2:65" s="1" customFormat="1" ht="24" customHeight="1">
      <c r="B427" s="35"/>
      <c r="C427" s="265" t="s">
        <v>1141</v>
      </c>
      <c r="D427" s="265" t="s">
        <v>548</v>
      </c>
      <c r="E427" s="266" t="s">
        <v>1903</v>
      </c>
      <c r="F427" s="267" t="s">
        <v>1904</v>
      </c>
      <c r="G427" s="268" t="s">
        <v>290</v>
      </c>
      <c r="H427" s="269">
        <v>13.6</v>
      </c>
      <c r="I427" s="270"/>
      <c r="J427" s="271">
        <f>ROUND(I427*H427,2)</f>
        <v>0</v>
      </c>
      <c r="K427" s="267" t="s">
        <v>1</v>
      </c>
      <c r="L427" s="272"/>
      <c r="M427" s="273" t="s">
        <v>1</v>
      </c>
      <c r="N427" s="274" t="s">
        <v>40</v>
      </c>
      <c r="O427" s="67"/>
      <c r="P427" s="218">
        <f>O427*H427</f>
        <v>0</v>
      </c>
      <c r="Q427" s="218">
        <v>0</v>
      </c>
      <c r="R427" s="218">
        <f>Q427*H427</f>
        <v>0</v>
      </c>
      <c r="S427" s="218">
        <v>0</v>
      </c>
      <c r="T427" s="219">
        <f>S427*H427</f>
        <v>0</v>
      </c>
      <c r="AR427" s="220" t="s">
        <v>1626</v>
      </c>
      <c r="AT427" s="220" t="s">
        <v>548</v>
      </c>
      <c r="AU427" s="220" t="s">
        <v>85</v>
      </c>
      <c r="AY427" s="17" t="s">
        <v>171</v>
      </c>
      <c r="BE427" s="116">
        <f>IF(N427="základní",J427,0)</f>
        <v>0</v>
      </c>
      <c r="BF427" s="116">
        <f>IF(N427="snížená",J427,0)</f>
        <v>0</v>
      </c>
      <c r="BG427" s="116">
        <f>IF(N427="zákl. přenesená",J427,0)</f>
        <v>0</v>
      </c>
      <c r="BH427" s="116">
        <f>IF(N427="sníž. přenesená",J427,0)</f>
        <v>0</v>
      </c>
      <c r="BI427" s="116">
        <f>IF(N427="nulová",J427,0)</f>
        <v>0</v>
      </c>
      <c r="BJ427" s="17" t="s">
        <v>83</v>
      </c>
      <c r="BK427" s="116">
        <f>ROUND(I427*H427,2)</f>
        <v>0</v>
      </c>
      <c r="BL427" s="17" t="s">
        <v>1334</v>
      </c>
      <c r="BM427" s="220" t="s">
        <v>1383</v>
      </c>
    </row>
    <row r="428" spans="2:47" s="1" customFormat="1" ht="19.5">
      <c r="B428" s="35"/>
      <c r="C428" s="36"/>
      <c r="D428" s="221" t="s">
        <v>207</v>
      </c>
      <c r="E428" s="36"/>
      <c r="F428" s="235" t="s">
        <v>1904</v>
      </c>
      <c r="G428" s="36"/>
      <c r="H428" s="36"/>
      <c r="I428" s="130"/>
      <c r="J428" s="36"/>
      <c r="K428" s="36"/>
      <c r="L428" s="37"/>
      <c r="M428" s="223"/>
      <c r="N428" s="67"/>
      <c r="O428" s="67"/>
      <c r="P428" s="67"/>
      <c r="Q428" s="67"/>
      <c r="R428" s="67"/>
      <c r="S428" s="67"/>
      <c r="T428" s="68"/>
      <c r="AT428" s="17" t="s">
        <v>207</v>
      </c>
      <c r="AU428" s="17" t="s">
        <v>85</v>
      </c>
    </row>
    <row r="429" spans="2:51" s="14" customFormat="1" ht="11.25">
      <c r="B429" s="275"/>
      <c r="C429" s="276"/>
      <c r="D429" s="221" t="s">
        <v>197</v>
      </c>
      <c r="E429" s="277" t="s">
        <v>1</v>
      </c>
      <c r="F429" s="278" t="s">
        <v>1482</v>
      </c>
      <c r="G429" s="276"/>
      <c r="H429" s="277" t="s">
        <v>1</v>
      </c>
      <c r="I429" s="279"/>
      <c r="J429" s="276"/>
      <c r="K429" s="276"/>
      <c r="L429" s="280"/>
      <c r="M429" s="281"/>
      <c r="N429" s="282"/>
      <c r="O429" s="282"/>
      <c r="P429" s="282"/>
      <c r="Q429" s="282"/>
      <c r="R429" s="282"/>
      <c r="S429" s="282"/>
      <c r="T429" s="283"/>
      <c r="AT429" s="284" t="s">
        <v>197</v>
      </c>
      <c r="AU429" s="284" t="s">
        <v>85</v>
      </c>
      <c r="AV429" s="14" t="s">
        <v>83</v>
      </c>
      <c r="AW429" s="14" t="s">
        <v>30</v>
      </c>
      <c r="AX429" s="14" t="s">
        <v>75</v>
      </c>
      <c r="AY429" s="284" t="s">
        <v>171</v>
      </c>
    </row>
    <row r="430" spans="2:51" s="11" customFormat="1" ht="11.25">
      <c r="B430" s="224"/>
      <c r="C430" s="225"/>
      <c r="D430" s="221" t="s">
        <v>197</v>
      </c>
      <c r="E430" s="226" t="s">
        <v>1</v>
      </c>
      <c r="F430" s="227" t="s">
        <v>1905</v>
      </c>
      <c r="G430" s="225"/>
      <c r="H430" s="228">
        <v>13.6</v>
      </c>
      <c r="I430" s="229"/>
      <c r="J430" s="225"/>
      <c r="K430" s="225"/>
      <c r="L430" s="230"/>
      <c r="M430" s="231"/>
      <c r="N430" s="232"/>
      <c r="O430" s="232"/>
      <c r="P430" s="232"/>
      <c r="Q430" s="232"/>
      <c r="R430" s="232"/>
      <c r="S430" s="232"/>
      <c r="T430" s="233"/>
      <c r="AT430" s="234" t="s">
        <v>197</v>
      </c>
      <c r="AU430" s="234" t="s">
        <v>85</v>
      </c>
      <c r="AV430" s="11" t="s">
        <v>85</v>
      </c>
      <c r="AW430" s="11" t="s">
        <v>30</v>
      </c>
      <c r="AX430" s="11" t="s">
        <v>75</v>
      </c>
      <c r="AY430" s="234" t="s">
        <v>171</v>
      </c>
    </row>
    <row r="431" spans="2:51" s="13" customFormat="1" ht="11.25">
      <c r="B431" s="248"/>
      <c r="C431" s="249"/>
      <c r="D431" s="221" t="s">
        <v>197</v>
      </c>
      <c r="E431" s="250" t="s">
        <v>1</v>
      </c>
      <c r="F431" s="251" t="s">
        <v>267</v>
      </c>
      <c r="G431" s="249"/>
      <c r="H431" s="252">
        <v>13.6</v>
      </c>
      <c r="I431" s="253"/>
      <c r="J431" s="249"/>
      <c r="K431" s="249"/>
      <c r="L431" s="254"/>
      <c r="M431" s="255"/>
      <c r="N431" s="256"/>
      <c r="O431" s="256"/>
      <c r="P431" s="256"/>
      <c r="Q431" s="256"/>
      <c r="R431" s="256"/>
      <c r="S431" s="256"/>
      <c r="T431" s="257"/>
      <c r="AT431" s="258" t="s">
        <v>197</v>
      </c>
      <c r="AU431" s="258" t="s">
        <v>85</v>
      </c>
      <c r="AV431" s="13" t="s">
        <v>189</v>
      </c>
      <c r="AW431" s="13" t="s">
        <v>30</v>
      </c>
      <c r="AX431" s="13" t="s">
        <v>83</v>
      </c>
      <c r="AY431" s="258" t="s">
        <v>171</v>
      </c>
    </row>
    <row r="432" spans="2:65" s="1" customFormat="1" ht="24" customHeight="1">
      <c r="B432" s="35"/>
      <c r="C432" s="209" t="s">
        <v>1146</v>
      </c>
      <c r="D432" s="209" t="s">
        <v>172</v>
      </c>
      <c r="E432" s="210" t="s">
        <v>1906</v>
      </c>
      <c r="F432" s="211" t="s">
        <v>1907</v>
      </c>
      <c r="G432" s="212" t="s">
        <v>290</v>
      </c>
      <c r="H432" s="213">
        <v>5.4</v>
      </c>
      <c r="I432" s="214"/>
      <c r="J432" s="215">
        <f>ROUND(I432*H432,2)</f>
        <v>0</v>
      </c>
      <c r="K432" s="211" t="s">
        <v>256</v>
      </c>
      <c r="L432" s="37"/>
      <c r="M432" s="216" t="s">
        <v>1</v>
      </c>
      <c r="N432" s="217" t="s">
        <v>40</v>
      </c>
      <c r="O432" s="67"/>
      <c r="P432" s="218">
        <f>O432*H432</f>
        <v>0</v>
      </c>
      <c r="Q432" s="218">
        <v>0</v>
      </c>
      <c r="R432" s="218">
        <f>Q432*H432</f>
        <v>0</v>
      </c>
      <c r="S432" s="218">
        <v>0</v>
      </c>
      <c r="T432" s="219">
        <f>S432*H432</f>
        <v>0</v>
      </c>
      <c r="AR432" s="220" t="s">
        <v>1334</v>
      </c>
      <c r="AT432" s="220" t="s">
        <v>172</v>
      </c>
      <c r="AU432" s="220" t="s">
        <v>85</v>
      </c>
      <c r="AY432" s="17" t="s">
        <v>171</v>
      </c>
      <c r="BE432" s="116">
        <f>IF(N432="základní",J432,0)</f>
        <v>0</v>
      </c>
      <c r="BF432" s="116">
        <f>IF(N432="snížená",J432,0)</f>
        <v>0</v>
      </c>
      <c r="BG432" s="116">
        <f>IF(N432="zákl. přenesená",J432,0)</f>
        <v>0</v>
      </c>
      <c r="BH432" s="116">
        <f>IF(N432="sníž. přenesená",J432,0)</f>
        <v>0</v>
      </c>
      <c r="BI432" s="116">
        <f>IF(N432="nulová",J432,0)</f>
        <v>0</v>
      </c>
      <c r="BJ432" s="17" t="s">
        <v>83</v>
      </c>
      <c r="BK432" s="116">
        <f>ROUND(I432*H432,2)</f>
        <v>0</v>
      </c>
      <c r="BL432" s="17" t="s">
        <v>1334</v>
      </c>
      <c r="BM432" s="220" t="s">
        <v>1387</v>
      </c>
    </row>
    <row r="433" spans="2:47" s="1" customFormat="1" ht="19.5">
      <c r="B433" s="35"/>
      <c r="C433" s="36"/>
      <c r="D433" s="221" t="s">
        <v>207</v>
      </c>
      <c r="E433" s="36"/>
      <c r="F433" s="235" t="s">
        <v>1908</v>
      </c>
      <c r="G433" s="36"/>
      <c r="H433" s="36"/>
      <c r="I433" s="130"/>
      <c r="J433" s="36"/>
      <c r="K433" s="36"/>
      <c r="L433" s="37"/>
      <c r="M433" s="223"/>
      <c r="N433" s="67"/>
      <c r="O433" s="67"/>
      <c r="P433" s="67"/>
      <c r="Q433" s="67"/>
      <c r="R433" s="67"/>
      <c r="S433" s="67"/>
      <c r="T433" s="68"/>
      <c r="AT433" s="17" t="s">
        <v>207</v>
      </c>
      <c r="AU433" s="17" t="s">
        <v>85</v>
      </c>
    </row>
    <row r="434" spans="2:51" s="11" customFormat="1" ht="11.25">
      <c r="B434" s="224"/>
      <c r="C434" s="225"/>
      <c r="D434" s="221" t="s">
        <v>197</v>
      </c>
      <c r="E434" s="226" t="s">
        <v>1</v>
      </c>
      <c r="F434" s="227" t="s">
        <v>1909</v>
      </c>
      <c r="G434" s="225"/>
      <c r="H434" s="228">
        <v>5.4</v>
      </c>
      <c r="I434" s="229"/>
      <c r="J434" s="225"/>
      <c r="K434" s="225"/>
      <c r="L434" s="230"/>
      <c r="M434" s="231"/>
      <c r="N434" s="232"/>
      <c r="O434" s="232"/>
      <c r="P434" s="232"/>
      <c r="Q434" s="232"/>
      <c r="R434" s="232"/>
      <c r="S434" s="232"/>
      <c r="T434" s="233"/>
      <c r="AT434" s="234" t="s">
        <v>197</v>
      </c>
      <c r="AU434" s="234" t="s">
        <v>85</v>
      </c>
      <c r="AV434" s="11" t="s">
        <v>85</v>
      </c>
      <c r="AW434" s="11" t="s">
        <v>30</v>
      </c>
      <c r="AX434" s="11" t="s">
        <v>83</v>
      </c>
      <c r="AY434" s="234" t="s">
        <v>171</v>
      </c>
    </row>
    <row r="435" spans="2:65" s="1" customFormat="1" ht="24" customHeight="1">
      <c r="B435" s="35"/>
      <c r="C435" s="265" t="s">
        <v>1151</v>
      </c>
      <c r="D435" s="265" t="s">
        <v>548</v>
      </c>
      <c r="E435" s="266" t="s">
        <v>1910</v>
      </c>
      <c r="F435" s="267" t="s">
        <v>1911</v>
      </c>
      <c r="G435" s="268" t="s">
        <v>290</v>
      </c>
      <c r="H435" s="269">
        <v>5.4</v>
      </c>
      <c r="I435" s="270"/>
      <c r="J435" s="271">
        <f>ROUND(I435*H435,2)</f>
        <v>0</v>
      </c>
      <c r="K435" s="267" t="s">
        <v>1</v>
      </c>
      <c r="L435" s="272"/>
      <c r="M435" s="273" t="s">
        <v>1</v>
      </c>
      <c r="N435" s="274" t="s">
        <v>40</v>
      </c>
      <c r="O435" s="67"/>
      <c r="P435" s="218">
        <f>O435*H435</f>
        <v>0</v>
      </c>
      <c r="Q435" s="218">
        <v>0</v>
      </c>
      <c r="R435" s="218">
        <f>Q435*H435</f>
        <v>0</v>
      </c>
      <c r="S435" s="218">
        <v>0</v>
      </c>
      <c r="T435" s="219">
        <f>S435*H435</f>
        <v>0</v>
      </c>
      <c r="AR435" s="220" t="s">
        <v>1626</v>
      </c>
      <c r="AT435" s="220" t="s">
        <v>548</v>
      </c>
      <c r="AU435" s="220" t="s">
        <v>85</v>
      </c>
      <c r="AY435" s="17" t="s">
        <v>171</v>
      </c>
      <c r="BE435" s="116">
        <f>IF(N435="základní",J435,0)</f>
        <v>0</v>
      </c>
      <c r="BF435" s="116">
        <f>IF(N435="snížená",J435,0)</f>
        <v>0</v>
      </c>
      <c r="BG435" s="116">
        <f>IF(N435="zákl. přenesená",J435,0)</f>
        <v>0</v>
      </c>
      <c r="BH435" s="116">
        <f>IF(N435="sníž. přenesená",J435,0)</f>
        <v>0</v>
      </c>
      <c r="BI435" s="116">
        <f>IF(N435="nulová",J435,0)</f>
        <v>0</v>
      </c>
      <c r="BJ435" s="17" t="s">
        <v>83</v>
      </c>
      <c r="BK435" s="116">
        <f>ROUND(I435*H435,2)</f>
        <v>0</v>
      </c>
      <c r="BL435" s="17" t="s">
        <v>1334</v>
      </c>
      <c r="BM435" s="220" t="s">
        <v>1390</v>
      </c>
    </row>
    <row r="436" spans="2:47" s="1" customFormat="1" ht="19.5">
      <c r="B436" s="35"/>
      <c r="C436" s="36"/>
      <c r="D436" s="221" t="s">
        <v>207</v>
      </c>
      <c r="E436" s="36"/>
      <c r="F436" s="235" t="s">
        <v>1911</v>
      </c>
      <c r="G436" s="36"/>
      <c r="H436" s="36"/>
      <c r="I436" s="130"/>
      <c r="J436" s="36"/>
      <c r="K436" s="36"/>
      <c r="L436" s="37"/>
      <c r="M436" s="223"/>
      <c r="N436" s="67"/>
      <c r="O436" s="67"/>
      <c r="P436" s="67"/>
      <c r="Q436" s="67"/>
      <c r="R436" s="67"/>
      <c r="S436" s="67"/>
      <c r="T436" s="68"/>
      <c r="AT436" s="17" t="s">
        <v>207</v>
      </c>
      <c r="AU436" s="17" t="s">
        <v>85</v>
      </c>
    </row>
    <row r="437" spans="2:51" s="14" customFormat="1" ht="11.25">
      <c r="B437" s="275"/>
      <c r="C437" s="276"/>
      <c r="D437" s="221" t="s">
        <v>197</v>
      </c>
      <c r="E437" s="277" t="s">
        <v>1</v>
      </c>
      <c r="F437" s="278" t="s">
        <v>1482</v>
      </c>
      <c r="G437" s="276"/>
      <c r="H437" s="277" t="s">
        <v>1</v>
      </c>
      <c r="I437" s="279"/>
      <c r="J437" s="276"/>
      <c r="K437" s="276"/>
      <c r="L437" s="280"/>
      <c r="M437" s="281"/>
      <c r="N437" s="282"/>
      <c r="O437" s="282"/>
      <c r="P437" s="282"/>
      <c r="Q437" s="282"/>
      <c r="R437" s="282"/>
      <c r="S437" s="282"/>
      <c r="T437" s="283"/>
      <c r="AT437" s="284" t="s">
        <v>197</v>
      </c>
      <c r="AU437" s="284" t="s">
        <v>85</v>
      </c>
      <c r="AV437" s="14" t="s">
        <v>83</v>
      </c>
      <c r="AW437" s="14" t="s">
        <v>30</v>
      </c>
      <c r="AX437" s="14" t="s">
        <v>75</v>
      </c>
      <c r="AY437" s="284" t="s">
        <v>171</v>
      </c>
    </row>
    <row r="438" spans="2:51" s="11" customFormat="1" ht="11.25">
      <c r="B438" s="224"/>
      <c r="C438" s="225"/>
      <c r="D438" s="221" t="s">
        <v>197</v>
      </c>
      <c r="E438" s="226" t="s">
        <v>1</v>
      </c>
      <c r="F438" s="227" t="s">
        <v>1912</v>
      </c>
      <c r="G438" s="225"/>
      <c r="H438" s="228">
        <v>5.4</v>
      </c>
      <c r="I438" s="229"/>
      <c r="J438" s="225"/>
      <c r="K438" s="225"/>
      <c r="L438" s="230"/>
      <c r="M438" s="231"/>
      <c r="N438" s="232"/>
      <c r="O438" s="232"/>
      <c r="P438" s="232"/>
      <c r="Q438" s="232"/>
      <c r="R438" s="232"/>
      <c r="S438" s="232"/>
      <c r="T438" s="233"/>
      <c r="AT438" s="234" t="s">
        <v>197</v>
      </c>
      <c r="AU438" s="234" t="s">
        <v>85</v>
      </c>
      <c r="AV438" s="11" t="s">
        <v>85</v>
      </c>
      <c r="AW438" s="11" t="s">
        <v>30</v>
      </c>
      <c r="AX438" s="11" t="s">
        <v>75</v>
      </c>
      <c r="AY438" s="234" t="s">
        <v>171</v>
      </c>
    </row>
    <row r="439" spans="2:51" s="13" customFormat="1" ht="11.25">
      <c r="B439" s="248"/>
      <c r="C439" s="249"/>
      <c r="D439" s="221" t="s">
        <v>197</v>
      </c>
      <c r="E439" s="250" t="s">
        <v>1</v>
      </c>
      <c r="F439" s="251" t="s">
        <v>267</v>
      </c>
      <c r="G439" s="249"/>
      <c r="H439" s="252">
        <v>5.4</v>
      </c>
      <c r="I439" s="253"/>
      <c r="J439" s="249"/>
      <c r="K439" s="249"/>
      <c r="L439" s="254"/>
      <c r="M439" s="255"/>
      <c r="N439" s="256"/>
      <c r="O439" s="256"/>
      <c r="P439" s="256"/>
      <c r="Q439" s="256"/>
      <c r="R439" s="256"/>
      <c r="S439" s="256"/>
      <c r="T439" s="257"/>
      <c r="AT439" s="258" t="s">
        <v>197</v>
      </c>
      <c r="AU439" s="258" t="s">
        <v>85</v>
      </c>
      <c r="AV439" s="13" t="s">
        <v>189</v>
      </c>
      <c r="AW439" s="13" t="s">
        <v>30</v>
      </c>
      <c r="AX439" s="13" t="s">
        <v>83</v>
      </c>
      <c r="AY439" s="258" t="s">
        <v>171</v>
      </c>
    </row>
    <row r="440" spans="2:65" s="1" customFormat="1" ht="24" customHeight="1">
      <c r="B440" s="35"/>
      <c r="C440" s="209" t="s">
        <v>1154</v>
      </c>
      <c r="D440" s="209" t="s">
        <v>172</v>
      </c>
      <c r="E440" s="210" t="s">
        <v>1913</v>
      </c>
      <c r="F440" s="211" t="s">
        <v>1914</v>
      </c>
      <c r="G440" s="212" t="s">
        <v>290</v>
      </c>
      <c r="H440" s="213">
        <v>2.4</v>
      </c>
      <c r="I440" s="214"/>
      <c r="J440" s="215">
        <f>ROUND(I440*H440,2)</f>
        <v>0</v>
      </c>
      <c r="K440" s="211" t="s">
        <v>256</v>
      </c>
      <c r="L440" s="37"/>
      <c r="M440" s="216" t="s">
        <v>1</v>
      </c>
      <c r="N440" s="217" t="s">
        <v>40</v>
      </c>
      <c r="O440" s="67"/>
      <c r="P440" s="218">
        <f>O440*H440</f>
        <v>0</v>
      </c>
      <c r="Q440" s="218">
        <v>0</v>
      </c>
      <c r="R440" s="218">
        <f>Q440*H440</f>
        <v>0</v>
      </c>
      <c r="S440" s="218">
        <v>0</v>
      </c>
      <c r="T440" s="219">
        <f>S440*H440</f>
        <v>0</v>
      </c>
      <c r="AR440" s="220" t="s">
        <v>1334</v>
      </c>
      <c r="AT440" s="220" t="s">
        <v>172</v>
      </c>
      <c r="AU440" s="220" t="s">
        <v>85</v>
      </c>
      <c r="AY440" s="17" t="s">
        <v>171</v>
      </c>
      <c r="BE440" s="116">
        <f>IF(N440="základní",J440,0)</f>
        <v>0</v>
      </c>
      <c r="BF440" s="116">
        <f>IF(N440="snížená",J440,0)</f>
        <v>0</v>
      </c>
      <c r="BG440" s="116">
        <f>IF(N440="zákl. přenesená",J440,0)</f>
        <v>0</v>
      </c>
      <c r="BH440" s="116">
        <f>IF(N440="sníž. přenesená",J440,0)</f>
        <v>0</v>
      </c>
      <c r="BI440" s="116">
        <f>IF(N440="nulová",J440,0)</f>
        <v>0</v>
      </c>
      <c r="BJ440" s="17" t="s">
        <v>83</v>
      </c>
      <c r="BK440" s="116">
        <f>ROUND(I440*H440,2)</f>
        <v>0</v>
      </c>
      <c r="BL440" s="17" t="s">
        <v>1334</v>
      </c>
      <c r="BM440" s="220" t="s">
        <v>1393</v>
      </c>
    </row>
    <row r="441" spans="2:47" s="1" customFormat="1" ht="19.5">
      <c r="B441" s="35"/>
      <c r="C441" s="36"/>
      <c r="D441" s="221" t="s">
        <v>207</v>
      </c>
      <c r="E441" s="36"/>
      <c r="F441" s="235" t="s">
        <v>1915</v>
      </c>
      <c r="G441" s="36"/>
      <c r="H441" s="36"/>
      <c r="I441" s="130"/>
      <c r="J441" s="36"/>
      <c r="K441" s="36"/>
      <c r="L441" s="37"/>
      <c r="M441" s="223"/>
      <c r="N441" s="67"/>
      <c r="O441" s="67"/>
      <c r="P441" s="67"/>
      <c r="Q441" s="67"/>
      <c r="R441" s="67"/>
      <c r="S441" s="67"/>
      <c r="T441" s="68"/>
      <c r="AT441" s="17" t="s">
        <v>207</v>
      </c>
      <c r="AU441" s="17" t="s">
        <v>85</v>
      </c>
    </row>
    <row r="442" spans="2:51" s="11" customFormat="1" ht="11.25">
      <c r="B442" s="224"/>
      <c r="C442" s="225"/>
      <c r="D442" s="221" t="s">
        <v>197</v>
      </c>
      <c r="E442" s="226" t="s">
        <v>1</v>
      </c>
      <c r="F442" s="227" t="s">
        <v>1916</v>
      </c>
      <c r="G442" s="225"/>
      <c r="H442" s="228">
        <v>2.4</v>
      </c>
      <c r="I442" s="229"/>
      <c r="J442" s="225"/>
      <c r="K442" s="225"/>
      <c r="L442" s="230"/>
      <c r="M442" s="231"/>
      <c r="N442" s="232"/>
      <c r="O442" s="232"/>
      <c r="P442" s="232"/>
      <c r="Q442" s="232"/>
      <c r="R442" s="232"/>
      <c r="S442" s="232"/>
      <c r="T442" s="233"/>
      <c r="AT442" s="234" t="s">
        <v>197</v>
      </c>
      <c r="AU442" s="234" t="s">
        <v>85</v>
      </c>
      <c r="AV442" s="11" t="s">
        <v>85</v>
      </c>
      <c r="AW442" s="11" t="s">
        <v>30</v>
      </c>
      <c r="AX442" s="11" t="s">
        <v>83</v>
      </c>
      <c r="AY442" s="234" t="s">
        <v>171</v>
      </c>
    </row>
    <row r="443" spans="2:65" s="1" customFormat="1" ht="16.5" customHeight="1">
      <c r="B443" s="35"/>
      <c r="C443" s="265" t="s">
        <v>868</v>
      </c>
      <c r="D443" s="265" t="s">
        <v>548</v>
      </c>
      <c r="E443" s="266" t="s">
        <v>1917</v>
      </c>
      <c r="F443" s="267" t="s">
        <v>1918</v>
      </c>
      <c r="G443" s="268" t="s">
        <v>290</v>
      </c>
      <c r="H443" s="269">
        <v>2.4</v>
      </c>
      <c r="I443" s="270"/>
      <c r="J443" s="271">
        <f>ROUND(I443*H443,2)</f>
        <v>0</v>
      </c>
      <c r="K443" s="267" t="s">
        <v>1</v>
      </c>
      <c r="L443" s="272"/>
      <c r="M443" s="273" t="s">
        <v>1</v>
      </c>
      <c r="N443" s="274" t="s">
        <v>40</v>
      </c>
      <c r="O443" s="67"/>
      <c r="P443" s="218">
        <f>O443*H443</f>
        <v>0</v>
      </c>
      <c r="Q443" s="218">
        <v>0</v>
      </c>
      <c r="R443" s="218">
        <f>Q443*H443</f>
        <v>0</v>
      </c>
      <c r="S443" s="218">
        <v>0</v>
      </c>
      <c r="T443" s="219">
        <f>S443*H443</f>
        <v>0</v>
      </c>
      <c r="AR443" s="220" t="s">
        <v>1626</v>
      </c>
      <c r="AT443" s="220" t="s">
        <v>548</v>
      </c>
      <c r="AU443" s="220" t="s">
        <v>85</v>
      </c>
      <c r="AY443" s="17" t="s">
        <v>171</v>
      </c>
      <c r="BE443" s="116">
        <f>IF(N443="základní",J443,0)</f>
        <v>0</v>
      </c>
      <c r="BF443" s="116">
        <f>IF(N443="snížená",J443,0)</f>
        <v>0</v>
      </c>
      <c r="BG443" s="116">
        <f>IF(N443="zákl. přenesená",J443,0)</f>
        <v>0</v>
      </c>
      <c r="BH443" s="116">
        <f>IF(N443="sníž. přenesená",J443,0)</f>
        <v>0</v>
      </c>
      <c r="BI443" s="116">
        <f>IF(N443="nulová",J443,0)</f>
        <v>0</v>
      </c>
      <c r="BJ443" s="17" t="s">
        <v>83</v>
      </c>
      <c r="BK443" s="116">
        <f>ROUND(I443*H443,2)</f>
        <v>0</v>
      </c>
      <c r="BL443" s="17" t="s">
        <v>1334</v>
      </c>
      <c r="BM443" s="220" t="s">
        <v>1396</v>
      </c>
    </row>
    <row r="444" spans="2:47" s="1" customFormat="1" ht="11.25">
      <c r="B444" s="35"/>
      <c r="C444" s="36"/>
      <c r="D444" s="221" t="s">
        <v>207</v>
      </c>
      <c r="E444" s="36"/>
      <c r="F444" s="235" t="s">
        <v>1918</v>
      </c>
      <c r="G444" s="36"/>
      <c r="H444" s="36"/>
      <c r="I444" s="130"/>
      <c r="J444" s="36"/>
      <c r="K444" s="36"/>
      <c r="L444" s="37"/>
      <c r="M444" s="223"/>
      <c r="N444" s="67"/>
      <c r="O444" s="67"/>
      <c r="P444" s="67"/>
      <c r="Q444" s="67"/>
      <c r="R444" s="67"/>
      <c r="S444" s="67"/>
      <c r="T444" s="68"/>
      <c r="AT444" s="17" t="s">
        <v>207</v>
      </c>
      <c r="AU444" s="17" t="s">
        <v>85</v>
      </c>
    </row>
    <row r="445" spans="2:51" s="14" customFormat="1" ht="11.25">
      <c r="B445" s="275"/>
      <c r="C445" s="276"/>
      <c r="D445" s="221" t="s">
        <v>197</v>
      </c>
      <c r="E445" s="277" t="s">
        <v>1</v>
      </c>
      <c r="F445" s="278" t="s">
        <v>1482</v>
      </c>
      <c r="G445" s="276"/>
      <c r="H445" s="277" t="s">
        <v>1</v>
      </c>
      <c r="I445" s="279"/>
      <c r="J445" s="276"/>
      <c r="K445" s="276"/>
      <c r="L445" s="280"/>
      <c r="M445" s="281"/>
      <c r="N445" s="282"/>
      <c r="O445" s="282"/>
      <c r="P445" s="282"/>
      <c r="Q445" s="282"/>
      <c r="R445" s="282"/>
      <c r="S445" s="282"/>
      <c r="T445" s="283"/>
      <c r="AT445" s="284" t="s">
        <v>197</v>
      </c>
      <c r="AU445" s="284" t="s">
        <v>85</v>
      </c>
      <c r="AV445" s="14" t="s">
        <v>83</v>
      </c>
      <c r="AW445" s="14" t="s">
        <v>30</v>
      </c>
      <c r="AX445" s="14" t="s">
        <v>75</v>
      </c>
      <c r="AY445" s="284" t="s">
        <v>171</v>
      </c>
    </row>
    <row r="446" spans="2:51" s="14" customFormat="1" ht="11.25">
      <c r="B446" s="275"/>
      <c r="C446" s="276"/>
      <c r="D446" s="221" t="s">
        <v>197</v>
      </c>
      <c r="E446" s="277" t="s">
        <v>1</v>
      </c>
      <c r="F446" s="278" t="s">
        <v>1680</v>
      </c>
      <c r="G446" s="276"/>
      <c r="H446" s="277" t="s">
        <v>1</v>
      </c>
      <c r="I446" s="279"/>
      <c r="J446" s="276"/>
      <c r="K446" s="276"/>
      <c r="L446" s="280"/>
      <c r="M446" s="281"/>
      <c r="N446" s="282"/>
      <c r="O446" s="282"/>
      <c r="P446" s="282"/>
      <c r="Q446" s="282"/>
      <c r="R446" s="282"/>
      <c r="S446" s="282"/>
      <c r="T446" s="283"/>
      <c r="AT446" s="284" t="s">
        <v>197</v>
      </c>
      <c r="AU446" s="284" t="s">
        <v>85</v>
      </c>
      <c r="AV446" s="14" t="s">
        <v>83</v>
      </c>
      <c r="AW446" s="14" t="s">
        <v>30</v>
      </c>
      <c r="AX446" s="14" t="s">
        <v>75</v>
      </c>
      <c r="AY446" s="284" t="s">
        <v>171</v>
      </c>
    </row>
    <row r="447" spans="2:51" s="11" customFormat="1" ht="11.25">
      <c r="B447" s="224"/>
      <c r="C447" s="225"/>
      <c r="D447" s="221" t="s">
        <v>197</v>
      </c>
      <c r="E447" s="226" t="s">
        <v>1</v>
      </c>
      <c r="F447" s="227" t="s">
        <v>1919</v>
      </c>
      <c r="G447" s="225"/>
      <c r="H447" s="228">
        <v>2.4</v>
      </c>
      <c r="I447" s="229"/>
      <c r="J447" s="225"/>
      <c r="K447" s="225"/>
      <c r="L447" s="230"/>
      <c r="M447" s="231"/>
      <c r="N447" s="232"/>
      <c r="O447" s="232"/>
      <c r="P447" s="232"/>
      <c r="Q447" s="232"/>
      <c r="R447" s="232"/>
      <c r="S447" s="232"/>
      <c r="T447" s="233"/>
      <c r="AT447" s="234" t="s">
        <v>197</v>
      </c>
      <c r="AU447" s="234" t="s">
        <v>85</v>
      </c>
      <c r="AV447" s="11" t="s">
        <v>85</v>
      </c>
      <c r="AW447" s="11" t="s">
        <v>30</v>
      </c>
      <c r="AX447" s="11" t="s">
        <v>75</v>
      </c>
      <c r="AY447" s="234" t="s">
        <v>171</v>
      </c>
    </row>
    <row r="448" spans="2:51" s="13" customFormat="1" ht="11.25">
      <c r="B448" s="248"/>
      <c r="C448" s="249"/>
      <c r="D448" s="221" t="s">
        <v>197</v>
      </c>
      <c r="E448" s="250" t="s">
        <v>1</v>
      </c>
      <c r="F448" s="251" t="s">
        <v>267</v>
      </c>
      <c r="G448" s="249"/>
      <c r="H448" s="252">
        <v>2.4</v>
      </c>
      <c r="I448" s="253"/>
      <c r="J448" s="249"/>
      <c r="K448" s="249"/>
      <c r="L448" s="254"/>
      <c r="M448" s="255"/>
      <c r="N448" s="256"/>
      <c r="O448" s="256"/>
      <c r="P448" s="256"/>
      <c r="Q448" s="256"/>
      <c r="R448" s="256"/>
      <c r="S448" s="256"/>
      <c r="T448" s="257"/>
      <c r="AT448" s="258" t="s">
        <v>197</v>
      </c>
      <c r="AU448" s="258" t="s">
        <v>85</v>
      </c>
      <c r="AV448" s="13" t="s">
        <v>189</v>
      </c>
      <c r="AW448" s="13" t="s">
        <v>30</v>
      </c>
      <c r="AX448" s="13" t="s">
        <v>83</v>
      </c>
      <c r="AY448" s="258" t="s">
        <v>171</v>
      </c>
    </row>
    <row r="449" spans="2:65" s="1" customFormat="1" ht="24" customHeight="1">
      <c r="B449" s="35"/>
      <c r="C449" s="209" t="s">
        <v>1164</v>
      </c>
      <c r="D449" s="209" t="s">
        <v>172</v>
      </c>
      <c r="E449" s="210" t="s">
        <v>1920</v>
      </c>
      <c r="F449" s="211" t="s">
        <v>1921</v>
      </c>
      <c r="G449" s="212" t="s">
        <v>355</v>
      </c>
      <c r="H449" s="213">
        <v>7</v>
      </c>
      <c r="I449" s="214"/>
      <c r="J449" s="215">
        <f>ROUND(I449*H449,2)</f>
        <v>0</v>
      </c>
      <c r="K449" s="211" t="s">
        <v>256</v>
      </c>
      <c r="L449" s="37"/>
      <c r="M449" s="216" t="s">
        <v>1</v>
      </c>
      <c r="N449" s="217" t="s">
        <v>40</v>
      </c>
      <c r="O449" s="67"/>
      <c r="P449" s="218">
        <f>O449*H449</f>
        <v>0</v>
      </c>
      <c r="Q449" s="218">
        <v>0</v>
      </c>
      <c r="R449" s="218">
        <f>Q449*H449</f>
        <v>0</v>
      </c>
      <c r="S449" s="218">
        <v>0</v>
      </c>
      <c r="T449" s="219">
        <f>S449*H449</f>
        <v>0</v>
      </c>
      <c r="AR449" s="220" t="s">
        <v>1334</v>
      </c>
      <c r="AT449" s="220" t="s">
        <v>172</v>
      </c>
      <c r="AU449" s="220" t="s">
        <v>85</v>
      </c>
      <c r="AY449" s="17" t="s">
        <v>171</v>
      </c>
      <c r="BE449" s="116">
        <f>IF(N449="základní",J449,0)</f>
        <v>0</v>
      </c>
      <c r="BF449" s="116">
        <f>IF(N449="snížená",J449,0)</f>
        <v>0</v>
      </c>
      <c r="BG449" s="116">
        <f>IF(N449="zákl. přenesená",J449,0)</f>
        <v>0</v>
      </c>
      <c r="BH449" s="116">
        <f>IF(N449="sníž. přenesená",J449,0)</f>
        <v>0</v>
      </c>
      <c r="BI449" s="116">
        <f>IF(N449="nulová",J449,0)</f>
        <v>0</v>
      </c>
      <c r="BJ449" s="17" t="s">
        <v>83</v>
      </c>
      <c r="BK449" s="116">
        <f>ROUND(I449*H449,2)</f>
        <v>0</v>
      </c>
      <c r="BL449" s="17" t="s">
        <v>1334</v>
      </c>
      <c r="BM449" s="220" t="s">
        <v>1399</v>
      </c>
    </row>
    <row r="450" spans="2:47" s="1" customFormat="1" ht="19.5">
      <c r="B450" s="35"/>
      <c r="C450" s="36"/>
      <c r="D450" s="221" t="s">
        <v>207</v>
      </c>
      <c r="E450" s="36"/>
      <c r="F450" s="235" t="s">
        <v>1922</v>
      </c>
      <c r="G450" s="36"/>
      <c r="H450" s="36"/>
      <c r="I450" s="130"/>
      <c r="J450" s="36"/>
      <c r="K450" s="36"/>
      <c r="L450" s="37"/>
      <c r="M450" s="223"/>
      <c r="N450" s="67"/>
      <c r="O450" s="67"/>
      <c r="P450" s="67"/>
      <c r="Q450" s="67"/>
      <c r="R450" s="67"/>
      <c r="S450" s="67"/>
      <c r="T450" s="68"/>
      <c r="AT450" s="17" t="s">
        <v>207</v>
      </c>
      <c r="AU450" s="17" t="s">
        <v>85</v>
      </c>
    </row>
    <row r="451" spans="2:65" s="1" customFormat="1" ht="16.5" customHeight="1">
      <c r="B451" s="35"/>
      <c r="C451" s="265" t="s">
        <v>1169</v>
      </c>
      <c r="D451" s="265" t="s">
        <v>548</v>
      </c>
      <c r="E451" s="266" t="s">
        <v>1923</v>
      </c>
      <c r="F451" s="267" t="s">
        <v>1924</v>
      </c>
      <c r="G451" s="268" t="s">
        <v>355</v>
      </c>
      <c r="H451" s="269">
        <v>4</v>
      </c>
      <c r="I451" s="270"/>
      <c r="J451" s="271">
        <f>ROUND(I451*H451,2)</f>
        <v>0</v>
      </c>
      <c r="K451" s="267" t="s">
        <v>256</v>
      </c>
      <c r="L451" s="272"/>
      <c r="M451" s="273" t="s">
        <v>1</v>
      </c>
      <c r="N451" s="274" t="s">
        <v>40</v>
      </c>
      <c r="O451" s="67"/>
      <c r="P451" s="218">
        <f>O451*H451</f>
        <v>0</v>
      </c>
      <c r="Q451" s="218">
        <v>8E-05</v>
      </c>
      <c r="R451" s="218">
        <f>Q451*H451</f>
        <v>0.00032</v>
      </c>
      <c r="S451" s="218">
        <v>0</v>
      </c>
      <c r="T451" s="219">
        <f>S451*H451</f>
        <v>0</v>
      </c>
      <c r="AR451" s="220" t="s">
        <v>1626</v>
      </c>
      <c r="AT451" s="220" t="s">
        <v>548</v>
      </c>
      <c r="AU451" s="220" t="s">
        <v>85</v>
      </c>
      <c r="AY451" s="17" t="s">
        <v>171</v>
      </c>
      <c r="BE451" s="116">
        <f>IF(N451="základní",J451,0)</f>
        <v>0</v>
      </c>
      <c r="BF451" s="116">
        <f>IF(N451="snížená",J451,0)</f>
        <v>0</v>
      </c>
      <c r="BG451" s="116">
        <f>IF(N451="zákl. přenesená",J451,0)</f>
        <v>0</v>
      </c>
      <c r="BH451" s="116">
        <f>IF(N451="sníž. přenesená",J451,0)</f>
        <v>0</v>
      </c>
      <c r="BI451" s="116">
        <f>IF(N451="nulová",J451,0)</f>
        <v>0</v>
      </c>
      <c r="BJ451" s="17" t="s">
        <v>83</v>
      </c>
      <c r="BK451" s="116">
        <f>ROUND(I451*H451,2)</f>
        <v>0</v>
      </c>
      <c r="BL451" s="17" t="s">
        <v>1334</v>
      </c>
      <c r="BM451" s="220" t="s">
        <v>1403</v>
      </c>
    </row>
    <row r="452" spans="2:47" s="1" customFormat="1" ht="11.25">
      <c r="B452" s="35"/>
      <c r="C452" s="36"/>
      <c r="D452" s="221" t="s">
        <v>207</v>
      </c>
      <c r="E452" s="36"/>
      <c r="F452" s="235" t="s">
        <v>1924</v>
      </c>
      <c r="G452" s="36"/>
      <c r="H452" s="36"/>
      <c r="I452" s="130"/>
      <c r="J452" s="36"/>
      <c r="K452" s="36"/>
      <c r="L452" s="37"/>
      <c r="M452" s="223"/>
      <c r="N452" s="67"/>
      <c r="O452" s="67"/>
      <c r="P452" s="67"/>
      <c r="Q452" s="67"/>
      <c r="R452" s="67"/>
      <c r="S452" s="67"/>
      <c r="T452" s="68"/>
      <c r="AT452" s="17" t="s">
        <v>207</v>
      </c>
      <c r="AU452" s="17" t="s">
        <v>85</v>
      </c>
    </row>
    <row r="453" spans="2:51" s="14" customFormat="1" ht="11.25">
      <c r="B453" s="275"/>
      <c r="C453" s="276"/>
      <c r="D453" s="221" t="s">
        <v>197</v>
      </c>
      <c r="E453" s="277" t="s">
        <v>1</v>
      </c>
      <c r="F453" s="278" t="s">
        <v>1482</v>
      </c>
      <c r="G453" s="276"/>
      <c r="H453" s="277" t="s">
        <v>1</v>
      </c>
      <c r="I453" s="279"/>
      <c r="J453" s="276"/>
      <c r="K453" s="276"/>
      <c r="L453" s="280"/>
      <c r="M453" s="281"/>
      <c r="N453" s="282"/>
      <c r="O453" s="282"/>
      <c r="P453" s="282"/>
      <c r="Q453" s="282"/>
      <c r="R453" s="282"/>
      <c r="S453" s="282"/>
      <c r="T453" s="283"/>
      <c r="AT453" s="284" t="s">
        <v>197</v>
      </c>
      <c r="AU453" s="284" t="s">
        <v>85</v>
      </c>
      <c r="AV453" s="14" t="s">
        <v>83</v>
      </c>
      <c r="AW453" s="14" t="s">
        <v>30</v>
      </c>
      <c r="AX453" s="14" t="s">
        <v>75</v>
      </c>
      <c r="AY453" s="284" t="s">
        <v>171</v>
      </c>
    </row>
    <row r="454" spans="2:51" s="11" customFormat="1" ht="11.25">
      <c r="B454" s="224"/>
      <c r="C454" s="225"/>
      <c r="D454" s="221" t="s">
        <v>197</v>
      </c>
      <c r="E454" s="226" t="s">
        <v>1</v>
      </c>
      <c r="F454" s="227" t="s">
        <v>189</v>
      </c>
      <c r="G454" s="225"/>
      <c r="H454" s="228">
        <v>4</v>
      </c>
      <c r="I454" s="229"/>
      <c r="J454" s="225"/>
      <c r="K454" s="225"/>
      <c r="L454" s="230"/>
      <c r="M454" s="231"/>
      <c r="N454" s="232"/>
      <c r="O454" s="232"/>
      <c r="P454" s="232"/>
      <c r="Q454" s="232"/>
      <c r="R454" s="232"/>
      <c r="S454" s="232"/>
      <c r="T454" s="233"/>
      <c r="AT454" s="234" t="s">
        <v>197</v>
      </c>
      <c r="AU454" s="234" t="s">
        <v>85</v>
      </c>
      <c r="AV454" s="11" t="s">
        <v>85</v>
      </c>
      <c r="AW454" s="11" t="s">
        <v>30</v>
      </c>
      <c r="AX454" s="11" t="s">
        <v>75</v>
      </c>
      <c r="AY454" s="234" t="s">
        <v>171</v>
      </c>
    </row>
    <row r="455" spans="2:51" s="13" customFormat="1" ht="11.25">
      <c r="B455" s="248"/>
      <c r="C455" s="249"/>
      <c r="D455" s="221" t="s">
        <v>197</v>
      </c>
      <c r="E455" s="250" t="s">
        <v>1</v>
      </c>
      <c r="F455" s="251" t="s">
        <v>267</v>
      </c>
      <c r="G455" s="249"/>
      <c r="H455" s="252">
        <v>4</v>
      </c>
      <c r="I455" s="253"/>
      <c r="J455" s="249"/>
      <c r="K455" s="249"/>
      <c r="L455" s="254"/>
      <c r="M455" s="255"/>
      <c r="N455" s="256"/>
      <c r="O455" s="256"/>
      <c r="P455" s="256"/>
      <c r="Q455" s="256"/>
      <c r="R455" s="256"/>
      <c r="S455" s="256"/>
      <c r="T455" s="257"/>
      <c r="AT455" s="258" t="s">
        <v>197</v>
      </c>
      <c r="AU455" s="258" t="s">
        <v>85</v>
      </c>
      <c r="AV455" s="13" t="s">
        <v>189</v>
      </c>
      <c r="AW455" s="13" t="s">
        <v>30</v>
      </c>
      <c r="AX455" s="13" t="s">
        <v>83</v>
      </c>
      <c r="AY455" s="258" t="s">
        <v>171</v>
      </c>
    </row>
    <row r="456" spans="2:65" s="1" customFormat="1" ht="16.5" customHeight="1">
      <c r="B456" s="35"/>
      <c r="C456" s="265" t="s">
        <v>1173</v>
      </c>
      <c r="D456" s="265" t="s">
        <v>548</v>
      </c>
      <c r="E456" s="266" t="s">
        <v>1925</v>
      </c>
      <c r="F456" s="267" t="s">
        <v>1926</v>
      </c>
      <c r="G456" s="268" t="s">
        <v>355</v>
      </c>
      <c r="H456" s="269">
        <v>1</v>
      </c>
      <c r="I456" s="270"/>
      <c r="J456" s="271">
        <f>ROUND(I456*H456,2)</f>
        <v>0</v>
      </c>
      <c r="K456" s="267" t="s">
        <v>256</v>
      </c>
      <c r="L456" s="272"/>
      <c r="M456" s="273" t="s">
        <v>1</v>
      </c>
      <c r="N456" s="274" t="s">
        <v>40</v>
      </c>
      <c r="O456" s="67"/>
      <c r="P456" s="218">
        <f>O456*H456</f>
        <v>0</v>
      </c>
      <c r="Q456" s="218">
        <v>8E-05</v>
      </c>
      <c r="R456" s="218">
        <f>Q456*H456</f>
        <v>8E-05</v>
      </c>
      <c r="S456" s="218">
        <v>0</v>
      </c>
      <c r="T456" s="219">
        <f>S456*H456</f>
        <v>0</v>
      </c>
      <c r="AR456" s="220" t="s">
        <v>1626</v>
      </c>
      <c r="AT456" s="220" t="s">
        <v>548</v>
      </c>
      <c r="AU456" s="220" t="s">
        <v>85</v>
      </c>
      <c r="AY456" s="17" t="s">
        <v>171</v>
      </c>
      <c r="BE456" s="116">
        <f>IF(N456="základní",J456,0)</f>
        <v>0</v>
      </c>
      <c r="BF456" s="116">
        <f>IF(N456="snížená",J456,0)</f>
        <v>0</v>
      </c>
      <c r="BG456" s="116">
        <f>IF(N456="zákl. přenesená",J456,0)</f>
        <v>0</v>
      </c>
      <c r="BH456" s="116">
        <f>IF(N456="sníž. přenesená",J456,0)</f>
        <v>0</v>
      </c>
      <c r="BI456" s="116">
        <f>IF(N456="nulová",J456,0)</f>
        <v>0</v>
      </c>
      <c r="BJ456" s="17" t="s">
        <v>83</v>
      </c>
      <c r="BK456" s="116">
        <f>ROUND(I456*H456,2)</f>
        <v>0</v>
      </c>
      <c r="BL456" s="17" t="s">
        <v>1334</v>
      </c>
      <c r="BM456" s="220" t="s">
        <v>1407</v>
      </c>
    </row>
    <row r="457" spans="2:47" s="1" customFormat="1" ht="11.25">
      <c r="B457" s="35"/>
      <c r="C457" s="36"/>
      <c r="D457" s="221" t="s">
        <v>207</v>
      </c>
      <c r="E457" s="36"/>
      <c r="F457" s="235" t="s">
        <v>1926</v>
      </c>
      <c r="G457" s="36"/>
      <c r="H457" s="36"/>
      <c r="I457" s="130"/>
      <c r="J457" s="36"/>
      <c r="K457" s="36"/>
      <c r="L457" s="37"/>
      <c r="M457" s="223"/>
      <c r="N457" s="67"/>
      <c r="O457" s="67"/>
      <c r="P457" s="67"/>
      <c r="Q457" s="67"/>
      <c r="R457" s="67"/>
      <c r="S457" s="67"/>
      <c r="T457" s="68"/>
      <c r="AT457" s="17" t="s">
        <v>207</v>
      </c>
      <c r="AU457" s="17" t="s">
        <v>85</v>
      </c>
    </row>
    <row r="458" spans="2:51" s="14" customFormat="1" ht="11.25">
      <c r="B458" s="275"/>
      <c r="C458" s="276"/>
      <c r="D458" s="221" t="s">
        <v>197</v>
      </c>
      <c r="E458" s="277" t="s">
        <v>1</v>
      </c>
      <c r="F458" s="278" t="s">
        <v>1482</v>
      </c>
      <c r="G458" s="276"/>
      <c r="H458" s="277" t="s">
        <v>1</v>
      </c>
      <c r="I458" s="279"/>
      <c r="J458" s="276"/>
      <c r="K458" s="276"/>
      <c r="L458" s="280"/>
      <c r="M458" s="281"/>
      <c r="N458" s="282"/>
      <c r="O458" s="282"/>
      <c r="P458" s="282"/>
      <c r="Q458" s="282"/>
      <c r="R458" s="282"/>
      <c r="S458" s="282"/>
      <c r="T458" s="283"/>
      <c r="AT458" s="284" t="s">
        <v>197</v>
      </c>
      <c r="AU458" s="284" t="s">
        <v>85</v>
      </c>
      <c r="AV458" s="14" t="s">
        <v>83</v>
      </c>
      <c r="AW458" s="14" t="s">
        <v>30</v>
      </c>
      <c r="AX458" s="14" t="s">
        <v>75</v>
      </c>
      <c r="AY458" s="284" t="s">
        <v>171</v>
      </c>
    </row>
    <row r="459" spans="2:51" s="11" customFormat="1" ht="11.25">
      <c r="B459" s="224"/>
      <c r="C459" s="225"/>
      <c r="D459" s="221" t="s">
        <v>197</v>
      </c>
      <c r="E459" s="226" t="s">
        <v>1</v>
      </c>
      <c r="F459" s="227" t="s">
        <v>83</v>
      </c>
      <c r="G459" s="225"/>
      <c r="H459" s="228">
        <v>1</v>
      </c>
      <c r="I459" s="229"/>
      <c r="J459" s="225"/>
      <c r="K459" s="225"/>
      <c r="L459" s="230"/>
      <c r="M459" s="231"/>
      <c r="N459" s="232"/>
      <c r="O459" s="232"/>
      <c r="P459" s="232"/>
      <c r="Q459" s="232"/>
      <c r="R459" s="232"/>
      <c r="S459" s="232"/>
      <c r="T459" s="233"/>
      <c r="AT459" s="234" t="s">
        <v>197</v>
      </c>
      <c r="AU459" s="234" t="s">
        <v>85</v>
      </c>
      <c r="AV459" s="11" t="s">
        <v>85</v>
      </c>
      <c r="AW459" s="11" t="s">
        <v>30</v>
      </c>
      <c r="AX459" s="11" t="s">
        <v>75</v>
      </c>
      <c r="AY459" s="234" t="s">
        <v>171</v>
      </c>
    </row>
    <row r="460" spans="2:51" s="13" customFormat="1" ht="11.25">
      <c r="B460" s="248"/>
      <c r="C460" s="249"/>
      <c r="D460" s="221" t="s">
        <v>197</v>
      </c>
      <c r="E460" s="250" t="s">
        <v>1</v>
      </c>
      <c r="F460" s="251" t="s">
        <v>267</v>
      </c>
      <c r="G460" s="249"/>
      <c r="H460" s="252">
        <v>1</v>
      </c>
      <c r="I460" s="253"/>
      <c r="J460" s="249"/>
      <c r="K460" s="249"/>
      <c r="L460" s="254"/>
      <c r="M460" s="255"/>
      <c r="N460" s="256"/>
      <c r="O460" s="256"/>
      <c r="P460" s="256"/>
      <c r="Q460" s="256"/>
      <c r="R460" s="256"/>
      <c r="S460" s="256"/>
      <c r="T460" s="257"/>
      <c r="AT460" s="258" t="s">
        <v>197</v>
      </c>
      <c r="AU460" s="258" t="s">
        <v>85</v>
      </c>
      <c r="AV460" s="13" t="s">
        <v>189</v>
      </c>
      <c r="AW460" s="13" t="s">
        <v>30</v>
      </c>
      <c r="AX460" s="13" t="s">
        <v>83</v>
      </c>
      <c r="AY460" s="258" t="s">
        <v>171</v>
      </c>
    </row>
    <row r="461" spans="2:65" s="1" customFormat="1" ht="16.5" customHeight="1">
      <c r="B461" s="35"/>
      <c r="C461" s="265" t="s">
        <v>1179</v>
      </c>
      <c r="D461" s="265" t="s">
        <v>548</v>
      </c>
      <c r="E461" s="266" t="s">
        <v>1927</v>
      </c>
      <c r="F461" s="267" t="s">
        <v>1928</v>
      </c>
      <c r="G461" s="268" t="s">
        <v>355</v>
      </c>
      <c r="H461" s="269">
        <v>2</v>
      </c>
      <c r="I461" s="270"/>
      <c r="J461" s="271">
        <f>ROUND(I461*H461,2)</f>
        <v>0</v>
      </c>
      <c r="K461" s="267" t="s">
        <v>256</v>
      </c>
      <c r="L461" s="272"/>
      <c r="M461" s="273" t="s">
        <v>1</v>
      </c>
      <c r="N461" s="274" t="s">
        <v>40</v>
      </c>
      <c r="O461" s="67"/>
      <c r="P461" s="218">
        <f>O461*H461</f>
        <v>0</v>
      </c>
      <c r="Q461" s="218">
        <v>8E-05</v>
      </c>
      <c r="R461" s="218">
        <f>Q461*H461</f>
        <v>0.00016</v>
      </c>
      <c r="S461" s="218">
        <v>0</v>
      </c>
      <c r="T461" s="219">
        <f>S461*H461</f>
        <v>0</v>
      </c>
      <c r="AR461" s="220" t="s">
        <v>1626</v>
      </c>
      <c r="AT461" s="220" t="s">
        <v>548</v>
      </c>
      <c r="AU461" s="220" t="s">
        <v>85</v>
      </c>
      <c r="AY461" s="17" t="s">
        <v>171</v>
      </c>
      <c r="BE461" s="116">
        <f>IF(N461="základní",J461,0)</f>
        <v>0</v>
      </c>
      <c r="BF461" s="116">
        <f>IF(N461="snížená",J461,0)</f>
        <v>0</v>
      </c>
      <c r="BG461" s="116">
        <f>IF(N461="zákl. přenesená",J461,0)</f>
        <v>0</v>
      </c>
      <c r="BH461" s="116">
        <f>IF(N461="sníž. přenesená",J461,0)</f>
        <v>0</v>
      </c>
      <c r="BI461" s="116">
        <f>IF(N461="nulová",J461,0)</f>
        <v>0</v>
      </c>
      <c r="BJ461" s="17" t="s">
        <v>83</v>
      </c>
      <c r="BK461" s="116">
        <f>ROUND(I461*H461,2)</f>
        <v>0</v>
      </c>
      <c r="BL461" s="17" t="s">
        <v>1334</v>
      </c>
      <c r="BM461" s="220" t="s">
        <v>1411</v>
      </c>
    </row>
    <row r="462" spans="2:47" s="1" customFormat="1" ht="11.25">
      <c r="B462" s="35"/>
      <c r="C462" s="36"/>
      <c r="D462" s="221" t="s">
        <v>207</v>
      </c>
      <c r="E462" s="36"/>
      <c r="F462" s="235" t="s">
        <v>1928</v>
      </c>
      <c r="G462" s="36"/>
      <c r="H462" s="36"/>
      <c r="I462" s="130"/>
      <c r="J462" s="36"/>
      <c r="K462" s="36"/>
      <c r="L462" s="37"/>
      <c r="M462" s="223"/>
      <c r="N462" s="67"/>
      <c r="O462" s="67"/>
      <c r="P462" s="67"/>
      <c r="Q462" s="67"/>
      <c r="R462" s="67"/>
      <c r="S462" s="67"/>
      <c r="T462" s="68"/>
      <c r="AT462" s="17" t="s">
        <v>207</v>
      </c>
      <c r="AU462" s="17" t="s">
        <v>85</v>
      </c>
    </row>
    <row r="463" spans="2:51" s="14" customFormat="1" ht="11.25">
      <c r="B463" s="275"/>
      <c r="C463" s="276"/>
      <c r="D463" s="221" t="s">
        <v>197</v>
      </c>
      <c r="E463" s="277" t="s">
        <v>1</v>
      </c>
      <c r="F463" s="278" t="s">
        <v>1482</v>
      </c>
      <c r="G463" s="276"/>
      <c r="H463" s="277" t="s">
        <v>1</v>
      </c>
      <c r="I463" s="279"/>
      <c r="J463" s="276"/>
      <c r="K463" s="276"/>
      <c r="L463" s="280"/>
      <c r="M463" s="281"/>
      <c r="N463" s="282"/>
      <c r="O463" s="282"/>
      <c r="P463" s="282"/>
      <c r="Q463" s="282"/>
      <c r="R463" s="282"/>
      <c r="S463" s="282"/>
      <c r="T463" s="283"/>
      <c r="AT463" s="284" t="s">
        <v>197</v>
      </c>
      <c r="AU463" s="284" t="s">
        <v>85</v>
      </c>
      <c r="AV463" s="14" t="s">
        <v>83</v>
      </c>
      <c r="AW463" s="14" t="s">
        <v>30</v>
      </c>
      <c r="AX463" s="14" t="s">
        <v>75</v>
      </c>
      <c r="AY463" s="284" t="s">
        <v>171</v>
      </c>
    </row>
    <row r="464" spans="2:51" s="11" customFormat="1" ht="11.25">
      <c r="B464" s="224"/>
      <c r="C464" s="225"/>
      <c r="D464" s="221" t="s">
        <v>197</v>
      </c>
      <c r="E464" s="226" t="s">
        <v>1</v>
      </c>
      <c r="F464" s="227" t="s">
        <v>85</v>
      </c>
      <c r="G464" s="225"/>
      <c r="H464" s="228">
        <v>2</v>
      </c>
      <c r="I464" s="229"/>
      <c r="J464" s="225"/>
      <c r="K464" s="225"/>
      <c r="L464" s="230"/>
      <c r="M464" s="231"/>
      <c r="N464" s="232"/>
      <c r="O464" s="232"/>
      <c r="P464" s="232"/>
      <c r="Q464" s="232"/>
      <c r="R464" s="232"/>
      <c r="S464" s="232"/>
      <c r="T464" s="233"/>
      <c r="AT464" s="234" t="s">
        <v>197</v>
      </c>
      <c r="AU464" s="234" t="s">
        <v>85</v>
      </c>
      <c r="AV464" s="11" t="s">
        <v>85</v>
      </c>
      <c r="AW464" s="11" t="s">
        <v>30</v>
      </c>
      <c r="AX464" s="11" t="s">
        <v>75</v>
      </c>
      <c r="AY464" s="234" t="s">
        <v>171</v>
      </c>
    </row>
    <row r="465" spans="2:51" s="13" customFormat="1" ht="11.25">
      <c r="B465" s="248"/>
      <c r="C465" s="249"/>
      <c r="D465" s="221" t="s">
        <v>197</v>
      </c>
      <c r="E465" s="250" t="s">
        <v>1</v>
      </c>
      <c r="F465" s="251" t="s">
        <v>267</v>
      </c>
      <c r="G465" s="249"/>
      <c r="H465" s="252">
        <v>2</v>
      </c>
      <c r="I465" s="253"/>
      <c r="J465" s="249"/>
      <c r="K465" s="249"/>
      <c r="L465" s="254"/>
      <c r="M465" s="255"/>
      <c r="N465" s="256"/>
      <c r="O465" s="256"/>
      <c r="P465" s="256"/>
      <c r="Q465" s="256"/>
      <c r="R465" s="256"/>
      <c r="S465" s="256"/>
      <c r="T465" s="257"/>
      <c r="AT465" s="258" t="s">
        <v>197</v>
      </c>
      <c r="AU465" s="258" t="s">
        <v>85</v>
      </c>
      <c r="AV465" s="13" t="s">
        <v>189</v>
      </c>
      <c r="AW465" s="13" t="s">
        <v>30</v>
      </c>
      <c r="AX465" s="13" t="s">
        <v>83</v>
      </c>
      <c r="AY465" s="258" t="s">
        <v>171</v>
      </c>
    </row>
    <row r="466" spans="2:65" s="1" customFormat="1" ht="24" customHeight="1">
      <c r="B466" s="35"/>
      <c r="C466" s="209" t="s">
        <v>1184</v>
      </c>
      <c r="D466" s="209" t="s">
        <v>172</v>
      </c>
      <c r="E466" s="210" t="s">
        <v>1929</v>
      </c>
      <c r="F466" s="211" t="s">
        <v>1930</v>
      </c>
      <c r="G466" s="212" t="s">
        <v>355</v>
      </c>
      <c r="H466" s="213">
        <v>2</v>
      </c>
      <c r="I466" s="214"/>
      <c r="J466" s="215">
        <f>ROUND(I466*H466,2)</f>
        <v>0</v>
      </c>
      <c r="K466" s="211" t="s">
        <v>256</v>
      </c>
      <c r="L466" s="37"/>
      <c r="M466" s="216" t="s">
        <v>1</v>
      </c>
      <c r="N466" s="217" t="s">
        <v>40</v>
      </c>
      <c r="O466" s="67"/>
      <c r="P466" s="218">
        <f>O466*H466</f>
        <v>0</v>
      </c>
      <c r="Q466" s="218">
        <v>0</v>
      </c>
      <c r="R466" s="218">
        <f>Q466*H466</f>
        <v>0</v>
      </c>
      <c r="S466" s="218">
        <v>0</v>
      </c>
      <c r="T466" s="219">
        <f>S466*H466</f>
        <v>0</v>
      </c>
      <c r="AR466" s="220" t="s">
        <v>1334</v>
      </c>
      <c r="AT466" s="220" t="s">
        <v>172</v>
      </c>
      <c r="AU466" s="220" t="s">
        <v>85</v>
      </c>
      <c r="AY466" s="17" t="s">
        <v>171</v>
      </c>
      <c r="BE466" s="116">
        <f>IF(N466="základní",J466,0)</f>
        <v>0</v>
      </c>
      <c r="BF466" s="116">
        <f>IF(N466="snížená",J466,0)</f>
        <v>0</v>
      </c>
      <c r="BG466" s="116">
        <f>IF(N466="zákl. přenesená",J466,0)</f>
        <v>0</v>
      </c>
      <c r="BH466" s="116">
        <f>IF(N466="sníž. přenesená",J466,0)</f>
        <v>0</v>
      </c>
      <c r="BI466" s="116">
        <f>IF(N466="nulová",J466,0)</f>
        <v>0</v>
      </c>
      <c r="BJ466" s="17" t="s">
        <v>83</v>
      </c>
      <c r="BK466" s="116">
        <f>ROUND(I466*H466,2)</f>
        <v>0</v>
      </c>
      <c r="BL466" s="17" t="s">
        <v>1334</v>
      </c>
      <c r="BM466" s="220" t="s">
        <v>1415</v>
      </c>
    </row>
    <row r="467" spans="2:47" s="1" customFormat="1" ht="19.5">
      <c r="B467" s="35"/>
      <c r="C467" s="36"/>
      <c r="D467" s="221" t="s">
        <v>207</v>
      </c>
      <c r="E467" s="36"/>
      <c r="F467" s="235" t="s">
        <v>1931</v>
      </c>
      <c r="G467" s="36"/>
      <c r="H467" s="36"/>
      <c r="I467" s="130"/>
      <c r="J467" s="36"/>
      <c r="K467" s="36"/>
      <c r="L467" s="37"/>
      <c r="M467" s="223"/>
      <c r="N467" s="67"/>
      <c r="O467" s="67"/>
      <c r="P467" s="67"/>
      <c r="Q467" s="67"/>
      <c r="R467" s="67"/>
      <c r="S467" s="67"/>
      <c r="T467" s="68"/>
      <c r="AT467" s="17" t="s">
        <v>207</v>
      </c>
      <c r="AU467" s="17" t="s">
        <v>85</v>
      </c>
    </row>
    <row r="468" spans="2:65" s="1" customFormat="1" ht="16.5" customHeight="1">
      <c r="B468" s="35"/>
      <c r="C468" s="265" t="s">
        <v>1190</v>
      </c>
      <c r="D468" s="265" t="s">
        <v>548</v>
      </c>
      <c r="E468" s="266" t="s">
        <v>1932</v>
      </c>
      <c r="F468" s="267" t="s">
        <v>1933</v>
      </c>
      <c r="G468" s="268" t="s">
        <v>355</v>
      </c>
      <c r="H468" s="269">
        <v>1</v>
      </c>
      <c r="I468" s="270"/>
      <c r="J468" s="271">
        <f>ROUND(I468*H468,2)</f>
        <v>0</v>
      </c>
      <c r="K468" s="267" t="s">
        <v>256</v>
      </c>
      <c r="L468" s="272"/>
      <c r="M468" s="273" t="s">
        <v>1</v>
      </c>
      <c r="N468" s="274" t="s">
        <v>40</v>
      </c>
      <c r="O468" s="67"/>
      <c r="P468" s="218">
        <f>O468*H468</f>
        <v>0</v>
      </c>
      <c r="Q468" s="218">
        <v>0.00017</v>
      </c>
      <c r="R468" s="218">
        <f>Q468*H468</f>
        <v>0.00017</v>
      </c>
      <c r="S468" s="218">
        <v>0</v>
      </c>
      <c r="T468" s="219">
        <f>S468*H468</f>
        <v>0</v>
      </c>
      <c r="AR468" s="220" t="s">
        <v>1626</v>
      </c>
      <c r="AT468" s="220" t="s">
        <v>548</v>
      </c>
      <c r="AU468" s="220" t="s">
        <v>85</v>
      </c>
      <c r="AY468" s="17" t="s">
        <v>171</v>
      </c>
      <c r="BE468" s="116">
        <f>IF(N468="základní",J468,0)</f>
        <v>0</v>
      </c>
      <c r="BF468" s="116">
        <f>IF(N468="snížená",J468,0)</f>
        <v>0</v>
      </c>
      <c r="BG468" s="116">
        <f>IF(N468="zákl. přenesená",J468,0)</f>
        <v>0</v>
      </c>
      <c r="BH468" s="116">
        <f>IF(N468="sníž. přenesená",J468,0)</f>
        <v>0</v>
      </c>
      <c r="BI468" s="116">
        <f>IF(N468="nulová",J468,0)</f>
        <v>0</v>
      </c>
      <c r="BJ468" s="17" t="s">
        <v>83</v>
      </c>
      <c r="BK468" s="116">
        <f>ROUND(I468*H468,2)</f>
        <v>0</v>
      </c>
      <c r="BL468" s="17" t="s">
        <v>1334</v>
      </c>
      <c r="BM468" s="220" t="s">
        <v>883</v>
      </c>
    </row>
    <row r="469" spans="2:47" s="1" customFormat="1" ht="11.25">
      <c r="B469" s="35"/>
      <c r="C469" s="36"/>
      <c r="D469" s="221" t="s">
        <v>207</v>
      </c>
      <c r="E469" s="36"/>
      <c r="F469" s="235" t="s">
        <v>1933</v>
      </c>
      <c r="G469" s="36"/>
      <c r="H469" s="36"/>
      <c r="I469" s="130"/>
      <c r="J469" s="36"/>
      <c r="K469" s="36"/>
      <c r="L469" s="37"/>
      <c r="M469" s="223"/>
      <c r="N469" s="67"/>
      <c r="O469" s="67"/>
      <c r="P469" s="67"/>
      <c r="Q469" s="67"/>
      <c r="R469" s="67"/>
      <c r="S469" s="67"/>
      <c r="T469" s="68"/>
      <c r="AT469" s="17" t="s">
        <v>207</v>
      </c>
      <c r="AU469" s="17" t="s">
        <v>85</v>
      </c>
    </row>
    <row r="470" spans="2:51" s="14" customFormat="1" ht="11.25">
      <c r="B470" s="275"/>
      <c r="C470" s="276"/>
      <c r="D470" s="221" t="s">
        <v>197</v>
      </c>
      <c r="E470" s="277" t="s">
        <v>1</v>
      </c>
      <c r="F470" s="278" t="s">
        <v>1482</v>
      </c>
      <c r="G470" s="276"/>
      <c r="H470" s="277" t="s">
        <v>1</v>
      </c>
      <c r="I470" s="279"/>
      <c r="J470" s="276"/>
      <c r="K470" s="276"/>
      <c r="L470" s="280"/>
      <c r="M470" s="281"/>
      <c r="N470" s="282"/>
      <c r="O470" s="282"/>
      <c r="P470" s="282"/>
      <c r="Q470" s="282"/>
      <c r="R470" s="282"/>
      <c r="S470" s="282"/>
      <c r="T470" s="283"/>
      <c r="AT470" s="284" t="s">
        <v>197</v>
      </c>
      <c r="AU470" s="284" t="s">
        <v>85</v>
      </c>
      <c r="AV470" s="14" t="s">
        <v>83</v>
      </c>
      <c r="AW470" s="14" t="s">
        <v>30</v>
      </c>
      <c r="AX470" s="14" t="s">
        <v>75</v>
      </c>
      <c r="AY470" s="284" t="s">
        <v>171</v>
      </c>
    </row>
    <row r="471" spans="2:51" s="11" customFormat="1" ht="11.25">
      <c r="B471" s="224"/>
      <c r="C471" s="225"/>
      <c r="D471" s="221" t="s">
        <v>197</v>
      </c>
      <c r="E471" s="226" t="s">
        <v>1</v>
      </c>
      <c r="F471" s="227" t="s">
        <v>83</v>
      </c>
      <c r="G471" s="225"/>
      <c r="H471" s="228">
        <v>1</v>
      </c>
      <c r="I471" s="229"/>
      <c r="J471" s="225"/>
      <c r="K471" s="225"/>
      <c r="L471" s="230"/>
      <c r="M471" s="231"/>
      <c r="N471" s="232"/>
      <c r="O471" s="232"/>
      <c r="P471" s="232"/>
      <c r="Q471" s="232"/>
      <c r="R471" s="232"/>
      <c r="S471" s="232"/>
      <c r="T471" s="233"/>
      <c r="AT471" s="234" t="s">
        <v>197</v>
      </c>
      <c r="AU471" s="234" t="s">
        <v>85</v>
      </c>
      <c r="AV471" s="11" t="s">
        <v>85</v>
      </c>
      <c r="AW471" s="11" t="s">
        <v>30</v>
      </c>
      <c r="AX471" s="11" t="s">
        <v>75</v>
      </c>
      <c r="AY471" s="234" t="s">
        <v>171</v>
      </c>
    </row>
    <row r="472" spans="2:51" s="13" customFormat="1" ht="11.25">
      <c r="B472" s="248"/>
      <c r="C472" s="249"/>
      <c r="D472" s="221" t="s">
        <v>197</v>
      </c>
      <c r="E472" s="250" t="s">
        <v>1</v>
      </c>
      <c r="F472" s="251" t="s">
        <v>267</v>
      </c>
      <c r="G472" s="249"/>
      <c r="H472" s="252">
        <v>1</v>
      </c>
      <c r="I472" s="253"/>
      <c r="J472" s="249"/>
      <c r="K472" s="249"/>
      <c r="L472" s="254"/>
      <c r="M472" s="255"/>
      <c r="N472" s="256"/>
      <c r="O472" s="256"/>
      <c r="P472" s="256"/>
      <c r="Q472" s="256"/>
      <c r="R472" s="256"/>
      <c r="S472" s="256"/>
      <c r="T472" s="257"/>
      <c r="AT472" s="258" t="s">
        <v>197</v>
      </c>
      <c r="AU472" s="258" t="s">
        <v>85</v>
      </c>
      <c r="AV472" s="13" t="s">
        <v>189</v>
      </c>
      <c r="AW472" s="13" t="s">
        <v>30</v>
      </c>
      <c r="AX472" s="13" t="s">
        <v>83</v>
      </c>
      <c r="AY472" s="258" t="s">
        <v>171</v>
      </c>
    </row>
    <row r="473" spans="2:65" s="1" customFormat="1" ht="24" customHeight="1">
      <c r="B473" s="35"/>
      <c r="C473" s="265" t="s">
        <v>1196</v>
      </c>
      <c r="D473" s="265" t="s">
        <v>548</v>
      </c>
      <c r="E473" s="266" t="s">
        <v>1934</v>
      </c>
      <c r="F473" s="267" t="s">
        <v>1935</v>
      </c>
      <c r="G473" s="268" t="s">
        <v>355</v>
      </c>
      <c r="H473" s="269">
        <v>1</v>
      </c>
      <c r="I473" s="270"/>
      <c r="J473" s="271">
        <f>ROUND(I473*H473,2)</f>
        <v>0</v>
      </c>
      <c r="K473" s="267" t="s">
        <v>1</v>
      </c>
      <c r="L473" s="272"/>
      <c r="M473" s="273" t="s">
        <v>1</v>
      </c>
      <c r="N473" s="274" t="s">
        <v>40</v>
      </c>
      <c r="O473" s="67"/>
      <c r="P473" s="218">
        <f>O473*H473</f>
        <v>0</v>
      </c>
      <c r="Q473" s="218">
        <v>0</v>
      </c>
      <c r="R473" s="218">
        <f>Q473*H473</f>
        <v>0</v>
      </c>
      <c r="S473" s="218">
        <v>0</v>
      </c>
      <c r="T473" s="219">
        <f>S473*H473</f>
        <v>0</v>
      </c>
      <c r="AR473" s="220" t="s">
        <v>1626</v>
      </c>
      <c r="AT473" s="220" t="s">
        <v>548</v>
      </c>
      <c r="AU473" s="220" t="s">
        <v>85</v>
      </c>
      <c r="AY473" s="17" t="s">
        <v>171</v>
      </c>
      <c r="BE473" s="116">
        <f>IF(N473="základní",J473,0)</f>
        <v>0</v>
      </c>
      <c r="BF473" s="116">
        <f>IF(N473="snížená",J473,0)</f>
        <v>0</v>
      </c>
      <c r="BG473" s="116">
        <f>IF(N473="zákl. přenesená",J473,0)</f>
        <v>0</v>
      </c>
      <c r="BH473" s="116">
        <f>IF(N473="sníž. přenesená",J473,0)</f>
        <v>0</v>
      </c>
      <c r="BI473" s="116">
        <f>IF(N473="nulová",J473,0)</f>
        <v>0</v>
      </c>
      <c r="BJ473" s="17" t="s">
        <v>83</v>
      </c>
      <c r="BK473" s="116">
        <f>ROUND(I473*H473,2)</f>
        <v>0</v>
      </c>
      <c r="BL473" s="17" t="s">
        <v>1334</v>
      </c>
      <c r="BM473" s="220" t="s">
        <v>1422</v>
      </c>
    </row>
    <row r="474" spans="2:47" s="1" customFormat="1" ht="11.25">
      <c r="B474" s="35"/>
      <c r="C474" s="36"/>
      <c r="D474" s="221" t="s">
        <v>207</v>
      </c>
      <c r="E474" s="36"/>
      <c r="F474" s="235" t="s">
        <v>1935</v>
      </c>
      <c r="G474" s="36"/>
      <c r="H474" s="36"/>
      <c r="I474" s="130"/>
      <c r="J474" s="36"/>
      <c r="K474" s="36"/>
      <c r="L474" s="37"/>
      <c r="M474" s="223"/>
      <c r="N474" s="67"/>
      <c r="O474" s="67"/>
      <c r="P474" s="67"/>
      <c r="Q474" s="67"/>
      <c r="R474" s="67"/>
      <c r="S474" s="67"/>
      <c r="T474" s="68"/>
      <c r="AT474" s="17" t="s">
        <v>207</v>
      </c>
      <c r="AU474" s="17" t="s">
        <v>85</v>
      </c>
    </row>
    <row r="475" spans="2:65" s="1" customFormat="1" ht="24" customHeight="1">
      <c r="B475" s="35"/>
      <c r="C475" s="209" t="s">
        <v>1201</v>
      </c>
      <c r="D475" s="209" t="s">
        <v>172</v>
      </c>
      <c r="E475" s="210" t="s">
        <v>1936</v>
      </c>
      <c r="F475" s="211" t="s">
        <v>1937</v>
      </c>
      <c r="G475" s="212" t="s">
        <v>355</v>
      </c>
      <c r="H475" s="213">
        <v>10</v>
      </c>
      <c r="I475" s="214"/>
      <c r="J475" s="215">
        <f>ROUND(I475*H475,2)</f>
        <v>0</v>
      </c>
      <c r="K475" s="211" t="s">
        <v>256</v>
      </c>
      <c r="L475" s="37"/>
      <c r="M475" s="216" t="s">
        <v>1</v>
      </c>
      <c r="N475" s="217" t="s">
        <v>40</v>
      </c>
      <c r="O475" s="67"/>
      <c r="P475" s="218">
        <f>O475*H475</f>
        <v>0</v>
      </c>
      <c r="Q475" s="218">
        <v>0</v>
      </c>
      <c r="R475" s="218">
        <f>Q475*H475</f>
        <v>0</v>
      </c>
      <c r="S475" s="218">
        <v>0</v>
      </c>
      <c r="T475" s="219">
        <f>S475*H475</f>
        <v>0</v>
      </c>
      <c r="AR475" s="220" t="s">
        <v>1334</v>
      </c>
      <c r="AT475" s="220" t="s">
        <v>172</v>
      </c>
      <c r="AU475" s="220" t="s">
        <v>85</v>
      </c>
      <c r="AY475" s="17" t="s">
        <v>171</v>
      </c>
      <c r="BE475" s="116">
        <f>IF(N475="základní",J475,0)</f>
        <v>0</v>
      </c>
      <c r="BF475" s="116">
        <f>IF(N475="snížená",J475,0)</f>
        <v>0</v>
      </c>
      <c r="BG475" s="116">
        <f>IF(N475="zákl. přenesená",J475,0)</f>
        <v>0</v>
      </c>
      <c r="BH475" s="116">
        <f>IF(N475="sníž. přenesená",J475,0)</f>
        <v>0</v>
      </c>
      <c r="BI475" s="116">
        <f>IF(N475="nulová",J475,0)</f>
        <v>0</v>
      </c>
      <c r="BJ475" s="17" t="s">
        <v>83</v>
      </c>
      <c r="BK475" s="116">
        <f>ROUND(I475*H475,2)</f>
        <v>0</v>
      </c>
      <c r="BL475" s="17" t="s">
        <v>1334</v>
      </c>
      <c r="BM475" s="220" t="s">
        <v>1425</v>
      </c>
    </row>
    <row r="476" spans="2:47" s="1" customFormat="1" ht="19.5">
      <c r="B476" s="35"/>
      <c r="C476" s="36"/>
      <c r="D476" s="221" t="s">
        <v>207</v>
      </c>
      <c r="E476" s="36"/>
      <c r="F476" s="235" t="s">
        <v>1938</v>
      </c>
      <c r="G476" s="36"/>
      <c r="H476" s="36"/>
      <c r="I476" s="130"/>
      <c r="J476" s="36"/>
      <c r="K476" s="36"/>
      <c r="L476" s="37"/>
      <c r="M476" s="223"/>
      <c r="N476" s="67"/>
      <c r="O476" s="67"/>
      <c r="P476" s="67"/>
      <c r="Q476" s="67"/>
      <c r="R476" s="67"/>
      <c r="S476" s="67"/>
      <c r="T476" s="68"/>
      <c r="AT476" s="17" t="s">
        <v>207</v>
      </c>
      <c r="AU476" s="17" t="s">
        <v>85</v>
      </c>
    </row>
    <row r="477" spans="2:65" s="1" customFormat="1" ht="16.5" customHeight="1">
      <c r="B477" s="35"/>
      <c r="C477" s="265" t="s">
        <v>1205</v>
      </c>
      <c r="D477" s="265" t="s">
        <v>548</v>
      </c>
      <c r="E477" s="266" t="s">
        <v>1939</v>
      </c>
      <c r="F477" s="267" t="s">
        <v>1940</v>
      </c>
      <c r="G477" s="268" t="s">
        <v>355</v>
      </c>
      <c r="H477" s="269">
        <v>5</v>
      </c>
      <c r="I477" s="270"/>
      <c r="J477" s="271">
        <f>ROUND(I477*H477,2)</f>
        <v>0</v>
      </c>
      <c r="K477" s="267" t="s">
        <v>256</v>
      </c>
      <c r="L477" s="272"/>
      <c r="M477" s="273" t="s">
        <v>1</v>
      </c>
      <c r="N477" s="274" t="s">
        <v>40</v>
      </c>
      <c r="O477" s="67"/>
      <c r="P477" s="218">
        <f>O477*H477</f>
        <v>0</v>
      </c>
      <c r="Q477" s="218">
        <v>0.00039</v>
      </c>
      <c r="R477" s="218">
        <f>Q477*H477</f>
        <v>0.00195</v>
      </c>
      <c r="S477" s="218">
        <v>0</v>
      </c>
      <c r="T477" s="219">
        <f>S477*H477</f>
        <v>0</v>
      </c>
      <c r="AR477" s="220" t="s">
        <v>1626</v>
      </c>
      <c r="AT477" s="220" t="s">
        <v>548</v>
      </c>
      <c r="AU477" s="220" t="s">
        <v>85</v>
      </c>
      <c r="AY477" s="17" t="s">
        <v>171</v>
      </c>
      <c r="BE477" s="116">
        <f>IF(N477="základní",J477,0)</f>
        <v>0</v>
      </c>
      <c r="BF477" s="116">
        <f>IF(N477="snížená",J477,0)</f>
        <v>0</v>
      </c>
      <c r="BG477" s="116">
        <f>IF(N477="zákl. přenesená",J477,0)</f>
        <v>0</v>
      </c>
      <c r="BH477" s="116">
        <f>IF(N477="sníž. přenesená",J477,0)</f>
        <v>0</v>
      </c>
      <c r="BI477" s="116">
        <f>IF(N477="nulová",J477,0)</f>
        <v>0</v>
      </c>
      <c r="BJ477" s="17" t="s">
        <v>83</v>
      </c>
      <c r="BK477" s="116">
        <f>ROUND(I477*H477,2)</f>
        <v>0</v>
      </c>
      <c r="BL477" s="17" t="s">
        <v>1334</v>
      </c>
      <c r="BM477" s="220" t="s">
        <v>1428</v>
      </c>
    </row>
    <row r="478" spans="2:47" s="1" customFormat="1" ht="11.25">
      <c r="B478" s="35"/>
      <c r="C478" s="36"/>
      <c r="D478" s="221" t="s">
        <v>207</v>
      </c>
      <c r="E478" s="36"/>
      <c r="F478" s="235" t="s">
        <v>1940</v>
      </c>
      <c r="G478" s="36"/>
      <c r="H478" s="36"/>
      <c r="I478" s="130"/>
      <c r="J478" s="36"/>
      <c r="K478" s="36"/>
      <c r="L478" s="37"/>
      <c r="M478" s="223"/>
      <c r="N478" s="67"/>
      <c r="O478" s="67"/>
      <c r="P478" s="67"/>
      <c r="Q478" s="67"/>
      <c r="R478" s="67"/>
      <c r="S478" s="67"/>
      <c r="T478" s="68"/>
      <c r="AT478" s="17" t="s">
        <v>207</v>
      </c>
      <c r="AU478" s="17" t="s">
        <v>85</v>
      </c>
    </row>
    <row r="479" spans="2:51" s="14" customFormat="1" ht="11.25">
      <c r="B479" s="275"/>
      <c r="C479" s="276"/>
      <c r="D479" s="221" t="s">
        <v>197</v>
      </c>
      <c r="E479" s="277" t="s">
        <v>1</v>
      </c>
      <c r="F479" s="278" t="s">
        <v>1482</v>
      </c>
      <c r="G479" s="276"/>
      <c r="H479" s="277" t="s">
        <v>1</v>
      </c>
      <c r="I479" s="279"/>
      <c r="J479" s="276"/>
      <c r="K479" s="276"/>
      <c r="L479" s="280"/>
      <c r="M479" s="281"/>
      <c r="N479" s="282"/>
      <c r="O479" s="282"/>
      <c r="P479" s="282"/>
      <c r="Q479" s="282"/>
      <c r="R479" s="282"/>
      <c r="S479" s="282"/>
      <c r="T479" s="283"/>
      <c r="AT479" s="284" t="s">
        <v>197</v>
      </c>
      <c r="AU479" s="284" t="s">
        <v>85</v>
      </c>
      <c r="AV479" s="14" t="s">
        <v>83</v>
      </c>
      <c r="AW479" s="14" t="s">
        <v>30</v>
      </c>
      <c r="AX479" s="14" t="s">
        <v>75</v>
      </c>
      <c r="AY479" s="284" t="s">
        <v>171</v>
      </c>
    </row>
    <row r="480" spans="2:51" s="11" customFormat="1" ht="11.25">
      <c r="B480" s="224"/>
      <c r="C480" s="225"/>
      <c r="D480" s="221" t="s">
        <v>197</v>
      </c>
      <c r="E480" s="226" t="s">
        <v>1</v>
      </c>
      <c r="F480" s="227" t="s">
        <v>170</v>
      </c>
      <c r="G480" s="225"/>
      <c r="H480" s="228">
        <v>5</v>
      </c>
      <c r="I480" s="229"/>
      <c r="J480" s="225"/>
      <c r="K480" s="225"/>
      <c r="L480" s="230"/>
      <c r="M480" s="231"/>
      <c r="N480" s="232"/>
      <c r="O480" s="232"/>
      <c r="P480" s="232"/>
      <c r="Q480" s="232"/>
      <c r="R480" s="232"/>
      <c r="S480" s="232"/>
      <c r="T480" s="233"/>
      <c r="AT480" s="234" t="s">
        <v>197</v>
      </c>
      <c r="AU480" s="234" t="s">
        <v>85</v>
      </c>
      <c r="AV480" s="11" t="s">
        <v>85</v>
      </c>
      <c r="AW480" s="11" t="s">
        <v>30</v>
      </c>
      <c r="AX480" s="11" t="s">
        <v>75</v>
      </c>
      <c r="AY480" s="234" t="s">
        <v>171</v>
      </c>
    </row>
    <row r="481" spans="2:51" s="13" customFormat="1" ht="11.25">
      <c r="B481" s="248"/>
      <c r="C481" s="249"/>
      <c r="D481" s="221" t="s">
        <v>197</v>
      </c>
      <c r="E481" s="250" t="s">
        <v>1</v>
      </c>
      <c r="F481" s="251" t="s">
        <v>267</v>
      </c>
      <c r="G481" s="249"/>
      <c r="H481" s="252">
        <v>5</v>
      </c>
      <c r="I481" s="253"/>
      <c r="J481" s="249"/>
      <c r="K481" s="249"/>
      <c r="L481" s="254"/>
      <c r="M481" s="255"/>
      <c r="N481" s="256"/>
      <c r="O481" s="256"/>
      <c r="P481" s="256"/>
      <c r="Q481" s="256"/>
      <c r="R481" s="256"/>
      <c r="S481" s="256"/>
      <c r="T481" s="257"/>
      <c r="AT481" s="258" t="s">
        <v>197</v>
      </c>
      <c r="AU481" s="258" t="s">
        <v>85</v>
      </c>
      <c r="AV481" s="13" t="s">
        <v>189</v>
      </c>
      <c r="AW481" s="13" t="s">
        <v>30</v>
      </c>
      <c r="AX481" s="13" t="s">
        <v>83</v>
      </c>
      <c r="AY481" s="258" t="s">
        <v>171</v>
      </c>
    </row>
    <row r="482" spans="2:65" s="1" customFormat="1" ht="16.5" customHeight="1">
      <c r="B482" s="35"/>
      <c r="C482" s="265" t="s">
        <v>1211</v>
      </c>
      <c r="D482" s="265" t="s">
        <v>548</v>
      </c>
      <c r="E482" s="266" t="s">
        <v>1941</v>
      </c>
      <c r="F482" s="267" t="s">
        <v>1942</v>
      </c>
      <c r="G482" s="268" t="s">
        <v>355</v>
      </c>
      <c r="H482" s="269">
        <v>1</v>
      </c>
      <c r="I482" s="270"/>
      <c r="J482" s="271">
        <f>ROUND(I482*H482,2)</f>
        <v>0</v>
      </c>
      <c r="K482" s="267" t="s">
        <v>256</v>
      </c>
      <c r="L482" s="272"/>
      <c r="M482" s="273" t="s">
        <v>1</v>
      </c>
      <c r="N482" s="274" t="s">
        <v>40</v>
      </c>
      <c r="O482" s="67"/>
      <c r="P482" s="218">
        <f>O482*H482</f>
        <v>0</v>
      </c>
      <c r="Q482" s="218">
        <v>0</v>
      </c>
      <c r="R482" s="218">
        <f>Q482*H482</f>
        <v>0</v>
      </c>
      <c r="S482" s="218">
        <v>0</v>
      </c>
      <c r="T482" s="219">
        <f>S482*H482</f>
        <v>0</v>
      </c>
      <c r="AR482" s="220" t="s">
        <v>1626</v>
      </c>
      <c r="AT482" s="220" t="s">
        <v>548</v>
      </c>
      <c r="AU482" s="220" t="s">
        <v>85</v>
      </c>
      <c r="AY482" s="17" t="s">
        <v>171</v>
      </c>
      <c r="BE482" s="116">
        <f>IF(N482="základní",J482,0)</f>
        <v>0</v>
      </c>
      <c r="BF482" s="116">
        <f>IF(N482="snížená",J482,0)</f>
        <v>0</v>
      </c>
      <c r="BG482" s="116">
        <f>IF(N482="zákl. přenesená",J482,0)</f>
        <v>0</v>
      </c>
      <c r="BH482" s="116">
        <f>IF(N482="sníž. přenesená",J482,0)</f>
        <v>0</v>
      </c>
      <c r="BI482" s="116">
        <f>IF(N482="nulová",J482,0)</f>
        <v>0</v>
      </c>
      <c r="BJ482" s="17" t="s">
        <v>83</v>
      </c>
      <c r="BK482" s="116">
        <f>ROUND(I482*H482,2)</f>
        <v>0</v>
      </c>
      <c r="BL482" s="17" t="s">
        <v>1334</v>
      </c>
      <c r="BM482" s="220" t="s">
        <v>1432</v>
      </c>
    </row>
    <row r="483" spans="2:47" s="1" customFormat="1" ht="11.25">
      <c r="B483" s="35"/>
      <c r="C483" s="36"/>
      <c r="D483" s="221" t="s">
        <v>207</v>
      </c>
      <c r="E483" s="36"/>
      <c r="F483" s="235" t="s">
        <v>1942</v>
      </c>
      <c r="G483" s="36"/>
      <c r="H483" s="36"/>
      <c r="I483" s="130"/>
      <c r="J483" s="36"/>
      <c r="K483" s="36"/>
      <c r="L483" s="37"/>
      <c r="M483" s="223"/>
      <c r="N483" s="67"/>
      <c r="O483" s="67"/>
      <c r="P483" s="67"/>
      <c r="Q483" s="67"/>
      <c r="R483" s="67"/>
      <c r="S483" s="67"/>
      <c r="T483" s="68"/>
      <c r="AT483" s="17" t="s">
        <v>207</v>
      </c>
      <c r="AU483" s="17" t="s">
        <v>85</v>
      </c>
    </row>
    <row r="484" spans="2:51" s="14" customFormat="1" ht="11.25">
      <c r="B484" s="275"/>
      <c r="C484" s="276"/>
      <c r="D484" s="221" t="s">
        <v>197</v>
      </c>
      <c r="E484" s="277" t="s">
        <v>1</v>
      </c>
      <c r="F484" s="278" t="s">
        <v>1482</v>
      </c>
      <c r="G484" s="276"/>
      <c r="H484" s="277" t="s">
        <v>1</v>
      </c>
      <c r="I484" s="279"/>
      <c r="J484" s="276"/>
      <c r="K484" s="276"/>
      <c r="L484" s="280"/>
      <c r="M484" s="281"/>
      <c r="N484" s="282"/>
      <c r="O484" s="282"/>
      <c r="P484" s="282"/>
      <c r="Q484" s="282"/>
      <c r="R484" s="282"/>
      <c r="S484" s="282"/>
      <c r="T484" s="283"/>
      <c r="AT484" s="284" t="s">
        <v>197</v>
      </c>
      <c r="AU484" s="284" t="s">
        <v>85</v>
      </c>
      <c r="AV484" s="14" t="s">
        <v>83</v>
      </c>
      <c r="AW484" s="14" t="s">
        <v>30</v>
      </c>
      <c r="AX484" s="14" t="s">
        <v>75</v>
      </c>
      <c r="AY484" s="284" t="s">
        <v>171</v>
      </c>
    </row>
    <row r="485" spans="2:51" s="11" customFormat="1" ht="11.25">
      <c r="B485" s="224"/>
      <c r="C485" s="225"/>
      <c r="D485" s="221" t="s">
        <v>197</v>
      </c>
      <c r="E485" s="226" t="s">
        <v>1</v>
      </c>
      <c r="F485" s="227" t="s">
        <v>83</v>
      </c>
      <c r="G485" s="225"/>
      <c r="H485" s="228">
        <v>1</v>
      </c>
      <c r="I485" s="229"/>
      <c r="J485" s="225"/>
      <c r="K485" s="225"/>
      <c r="L485" s="230"/>
      <c r="M485" s="231"/>
      <c r="N485" s="232"/>
      <c r="O485" s="232"/>
      <c r="P485" s="232"/>
      <c r="Q485" s="232"/>
      <c r="R485" s="232"/>
      <c r="S485" s="232"/>
      <c r="T485" s="233"/>
      <c r="AT485" s="234" t="s">
        <v>197</v>
      </c>
      <c r="AU485" s="234" t="s">
        <v>85</v>
      </c>
      <c r="AV485" s="11" t="s">
        <v>85</v>
      </c>
      <c r="AW485" s="11" t="s">
        <v>30</v>
      </c>
      <c r="AX485" s="11" t="s">
        <v>75</v>
      </c>
      <c r="AY485" s="234" t="s">
        <v>171</v>
      </c>
    </row>
    <row r="486" spans="2:51" s="13" customFormat="1" ht="11.25">
      <c r="B486" s="248"/>
      <c r="C486" s="249"/>
      <c r="D486" s="221" t="s">
        <v>197</v>
      </c>
      <c r="E486" s="250" t="s">
        <v>1</v>
      </c>
      <c r="F486" s="251" t="s">
        <v>267</v>
      </c>
      <c r="G486" s="249"/>
      <c r="H486" s="252">
        <v>1</v>
      </c>
      <c r="I486" s="253"/>
      <c r="J486" s="249"/>
      <c r="K486" s="249"/>
      <c r="L486" s="254"/>
      <c r="M486" s="255"/>
      <c r="N486" s="256"/>
      <c r="O486" s="256"/>
      <c r="P486" s="256"/>
      <c r="Q486" s="256"/>
      <c r="R486" s="256"/>
      <c r="S486" s="256"/>
      <c r="T486" s="257"/>
      <c r="AT486" s="258" t="s">
        <v>197</v>
      </c>
      <c r="AU486" s="258" t="s">
        <v>85</v>
      </c>
      <c r="AV486" s="13" t="s">
        <v>189</v>
      </c>
      <c r="AW486" s="13" t="s">
        <v>30</v>
      </c>
      <c r="AX486" s="13" t="s">
        <v>83</v>
      </c>
      <c r="AY486" s="258" t="s">
        <v>171</v>
      </c>
    </row>
    <row r="487" spans="2:65" s="1" customFormat="1" ht="16.5" customHeight="1">
      <c r="B487" s="35"/>
      <c r="C487" s="265" t="s">
        <v>371</v>
      </c>
      <c r="D487" s="265" t="s">
        <v>548</v>
      </c>
      <c r="E487" s="266" t="s">
        <v>1943</v>
      </c>
      <c r="F487" s="267" t="s">
        <v>1944</v>
      </c>
      <c r="G487" s="268" t="s">
        <v>355</v>
      </c>
      <c r="H487" s="269">
        <v>1</v>
      </c>
      <c r="I487" s="270"/>
      <c r="J487" s="271">
        <f>ROUND(I487*H487,2)</f>
        <v>0</v>
      </c>
      <c r="K487" s="267" t="s">
        <v>256</v>
      </c>
      <c r="L487" s="272"/>
      <c r="M487" s="273" t="s">
        <v>1</v>
      </c>
      <c r="N487" s="274" t="s">
        <v>40</v>
      </c>
      <c r="O487" s="67"/>
      <c r="P487" s="218">
        <f>O487*H487</f>
        <v>0</v>
      </c>
      <c r="Q487" s="218">
        <v>0.00054</v>
      </c>
      <c r="R487" s="218">
        <f>Q487*H487</f>
        <v>0.00054</v>
      </c>
      <c r="S487" s="218">
        <v>0</v>
      </c>
      <c r="T487" s="219">
        <f>S487*H487</f>
        <v>0</v>
      </c>
      <c r="AR487" s="220" t="s">
        <v>1626</v>
      </c>
      <c r="AT487" s="220" t="s">
        <v>548</v>
      </c>
      <c r="AU487" s="220" t="s">
        <v>85</v>
      </c>
      <c r="AY487" s="17" t="s">
        <v>171</v>
      </c>
      <c r="BE487" s="116">
        <f>IF(N487="základní",J487,0)</f>
        <v>0</v>
      </c>
      <c r="BF487" s="116">
        <f>IF(N487="snížená",J487,0)</f>
        <v>0</v>
      </c>
      <c r="BG487" s="116">
        <f>IF(N487="zákl. přenesená",J487,0)</f>
        <v>0</v>
      </c>
      <c r="BH487" s="116">
        <f>IF(N487="sníž. přenesená",J487,0)</f>
        <v>0</v>
      </c>
      <c r="BI487" s="116">
        <f>IF(N487="nulová",J487,0)</f>
        <v>0</v>
      </c>
      <c r="BJ487" s="17" t="s">
        <v>83</v>
      </c>
      <c r="BK487" s="116">
        <f>ROUND(I487*H487,2)</f>
        <v>0</v>
      </c>
      <c r="BL487" s="17" t="s">
        <v>1334</v>
      </c>
      <c r="BM487" s="220" t="s">
        <v>1435</v>
      </c>
    </row>
    <row r="488" spans="2:47" s="1" customFormat="1" ht="11.25">
      <c r="B488" s="35"/>
      <c r="C488" s="36"/>
      <c r="D488" s="221" t="s">
        <v>207</v>
      </c>
      <c r="E488" s="36"/>
      <c r="F488" s="235" t="s">
        <v>1944</v>
      </c>
      <c r="G488" s="36"/>
      <c r="H488" s="36"/>
      <c r="I488" s="130"/>
      <c r="J488" s="36"/>
      <c r="K488" s="36"/>
      <c r="L488" s="37"/>
      <c r="M488" s="223"/>
      <c r="N488" s="67"/>
      <c r="O488" s="67"/>
      <c r="P488" s="67"/>
      <c r="Q488" s="67"/>
      <c r="R488" s="67"/>
      <c r="S488" s="67"/>
      <c r="T488" s="68"/>
      <c r="AT488" s="17" t="s">
        <v>207</v>
      </c>
      <c r="AU488" s="17" t="s">
        <v>85</v>
      </c>
    </row>
    <row r="489" spans="2:51" s="14" customFormat="1" ht="11.25">
      <c r="B489" s="275"/>
      <c r="C489" s="276"/>
      <c r="D489" s="221" t="s">
        <v>197</v>
      </c>
      <c r="E489" s="277" t="s">
        <v>1</v>
      </c>
      <c r="F489" s="278" t="s">
        <v>1482</v>
      </c>
      <c r="G489" s="276"/>
      <c r="H489" s="277" t="s">
        <v>1</v>
      </c>
      <c r="I489" s="279"/>
      <c r="J489" s="276"/>
      <c r="K489" s="276"/>
      <c r="L489" s="280"/>
      <c r="M489" s="281"/>
      <c r="N489" s="282"/>
      <c r="O489" s="282"/>
      <c r="P489" s="282"/>
      <c r="Q489" s="282"/>
      <c r="R489" s="282"/>
      <c r="S489" s="282"/>
      <c r="T489" s="283"/>
      <c r="AT489" s="284" t="s">
        <v>197</v>
      </c>
      <c r="AU489" s="284" t="s">
        <v>85</v>
      </c>
      <c r="AV489" s="14" t="s">
        <v>83</v>
      </c>
      <c r="AW489" s="14" t="s">
        <v>30</v>
      </c>
      <c r="AX489" s="14" t="s">
        <v>75</v>
      </c>
      <c r="AY489" s="284" t="s">
        <v>171</v>
      </c>
    </row>
    <row r="490" spans="2:51" s="11" customFormat="1" ht="11.25">
      <c r="B490" s="224"/>
      <c r="C490" s="225"/>
      <c r="D490" s="221" t="s">
        <v>197</v>
      </c>
      <c r="E490" s="226" t="s">
        <v>1</v>
      </c>
      <c r="F490" s="227" t="s">
        <v>83</v>
      </c>
      <c r="G490" s="225"/>
      <c r="H490" s="228">
        <v>1</v>
      </c>
      <c r="I490" s="229"/>
      <c r="J490" s="225"/>
      <c r="K490" s="225"/>
      <c r="L490" s="230"/>
      <c r="M490" s="231"/>
      <c r="N490" s="232"/>
      <c r="O490" s="232"/>
      <c r="P490" s="232"/>
      <c r="Q490" s="232"/>
      <c r="R490" s="232"/>
      <c r="S490" s="232"/>
      <c r="T490" s="233"/>
      <c r="AT490" s="234" t="s">
        <v>197</v>
      </c>
      <c r="AU490" s="234" t="s">
        <v>85</v>
      </c>
      <c r="AV490" s="11" t="s">
        <v>85</v>
      </c>
      <c r="AW490" s="11" t="s">
        <v>30</v>
      </c>
      <c r="AX490" s="11" t="s">
        <v>75</v>
      </c>
      <c r="AY490" s="234" t="s">
        <v>171</v>
      </c>
    </row>
    <row r="491" spans="2:51" s="13" customFormat="1" ht="11.25">
      <c r="B491" s="248"/>
      <c r="C491" s="249"/>
      <c r="D491" s="221" t="s">
        <v>197</v>
      </c>
      <c r="E491" s="250" t="s">
        <v>1</v>
      </c>
      <c r="F491" s="251" t="s">
        <v>267</v>
      </c>
      <c r="G491" s="249"/>
      <c r="H491" s="252">
        <v>1</v>
      </c>
      <c r="I491" s="253"/>
      <c r="J491" s="249"/>
      <c r="K491" s="249"/>
      <c r="L491" s="254"/>
      <c r="M491" s="255"/>
      <c r="N491" s="256"/>
      <c r="O491" s="256"/>
      <c r="P491" s="256"/>
      <c r="Q491" s="256"/>
      <c r="R491" s="256"/>
      <c r="S491" s="256"/>
      <c r="T491" s="257"/>
      <c r="AT491" s="258" t="s">
        <v>197</v>
      </c>
      <c r="AU491" s="258" t="s">
        <v>85</v>
      </c>
      <c r="AV491" s="13" t="s">
        <v>189</v>
      </c>
      <c r="AW491" s="13" t="s">
        <v>30</v>
      </c>
      <c r="AX491" s="13" t="s">
        <v>83</v>
      </c>
      <c r="AY491" s="258" t="s">
        <v>171</v>
      </c>
    </row>
    <row r="492" spans="2:65" s="1" customFormat="1" ht="16.5" customHeight="1">
      <c r="B492" s="35"/>
      <c r="C492" s="265" t="s">
        <v>1222</v>
      </c>
      <c r="D492" s="265" t="s">
        <v>548</v>
      </c>
      <c r="E492" s="266" t="s">
        <v>1945</v>
      </c>
      <c r="F492" s="267" t="s">
        <v>1946</v>
      </c>
      <c r="G492" s="268" t="s">
        <v>355</v>
      </c>
      <c r="H492" s="269">
        <v>1</v>
      </c>
      <c r="I492" s="270"/>
      <c r="J492" s="271">
        <f>ROUND(I492*H492,2)</f>
        <v>0</v>
      </c>
      <c r="K492" s="267" t="s">
        <v>256</v>
      </c>
      <c r="L492" s="272"/>
      <c r="M492" s="273" t="s">
        <v>1</v>
      </c>
      <c r="N492" s="274" t="s">
        <v>40</v>
      </c>
      <c r="O492" s="67"/>
      <c r="P492" s="218">
        <f>O492*H492</f>
        <v>0</v>
      </c>
      <c r="Q492" s="218">
        <v>0.00078</v>
      </c>
      <c r="R492" s="218">
        <f>Q492*H492</f>
        <v>0.00078</v>
      </c>
      <c r="S492" s="218">
        <v>0</v>
      </c>
      <c r="T492" s="219">
        <f>S492*H492</f>
        <v>0</v>
      </c>
      <c r="AR492" s="220" t="s">
        <v>1626</v>
      </c>
      <c r="AT492" s="220" t="s">
        <v>548</v>
      </c>
      <c r="AU492" s="220" t="s">
        <v>85</v>
      </c>
      <c r="AY492" s="17" t="s">
        <v>171</v>
      </c>
      <c r="BE492" s="116">
        <f>IF(N492="základní",J492,0)</f>
        <v>0</v>
      </c>
      <c r="BF492" s="116">
        <f>IF(N492="snížená",J492,0)</f>
        <v>0</v>
      </c>
      <c r="BG492" s="116">
        <f>IF(N492="zákl. přenesená",J492,0)</f>
        <v>0</v>
      </c>
      <c r="BH492" s="116">
        <f>IF(N492="sníž. přenesená",J492,0)</f>
        <v>0</v>
      </c>
      <c r="BI492" s="116">
        <f>IF(N492="nulová",J492,0)</f>
        <v>0</v>
      </c>
      <c r="BJ492" s="17" t="s">
        <v>83</v>
      </c>
      <c r="BK492" s="116">
        <f>ROUND(I492*H492,2)</f>
        <v>0</v>
      </c>
      <c r="BL492" s="17" t="s">
        <v>1334</v>
      </c>
      <c r="BM492" s="220" t="s">
        <v>1439</v>
      </c>
    </row>
    <row r="493" spans="2:47" s="1" customFormat="1" ht="11.25">
      <c r="B493" s="35"/>
      <c r="C493" s="36"/>
      <c r="D493" s="221" t="s">
        <v>207</v>
      </c>
      <c r="E493" s="36"/>
      <c r="F493" s="235" t="s">
        <v>1946</v>
      </c>
      <c r="G493" s="36"/>
      <c r="H493" s="36"/>
      <c r="I493" s="130"/>
      <c r="J493" s="36"/>
      <c r="K493" s="36"/>
      <c r="L493" s="37"/>
      <c r="M493" s="223"/>
      <c r="N493" s="67"/>
      <c r="O493" s="67"/>
      <c r="P493" s="67"/>
      <c r="Q493" s="67"/>
      <c r="R493" s="67"/>
      <c r="S493" s="67"/>
      <c r="T493" s="68"/>
      <c r="AT493" s="17" t="s">
        <v>207</v>
      </c>
      <c r="AU493" s="17" t="s">
        <v>85</v>
      </c>
    </row>
    <row r="494" spans="2:51" s="14" customFormat="1" ht="11.25">
      <c r="B494" s="275"/>
      <c r="C494" s="276"/>
      <c r="D494" s="221" t="s">
        <v>197</v>
      </c>
      <c r="E494" s="277" t="s">
        <v>1</v>
      </c>
      <c r="F494" s="278" t="s">
        <v>1482</v>
      </c>
      <c r="G494" s="276"/>
      <c r="H494" s="277" t="s">
        <v>1</v>
      </c>
      <c r="I494" s="279"/>
      <c r="J494" s="276"/>
      <c r="K494" s="276"/>
      <c r="L494" s="280"/>
      <c r="M494" s="281"/>
      <c r="N494" s="282"/>
      <c r="O494" s="282"/>
      <c r="P494" s="282"/>
      <c r="Q494" s="282"/>
      <c r="R494" s="282"/>
      <c r="S494" s="282"/>
      <c r="T494" s="283"/>
      <c r="AT494" s="284" t="s">
        <v>197</v>
      </c>
      <c r="AU494" s="284" t="s">
        <v>85</v>
      </c>
      <c r="AV494" s="14" t="s">
        <v>83</v>
      </c>
      <c r="AW494" s="14" t="s">
        <v>30</v>
      </c>
      <c r="AX494" s="14" t="s">
        <v>75</v>
      </c>
      <c r="AY494" s="284" t="s">
        <v>171</v>
      </c>
    </row>
    <row r="495" spans="2:51" s="11" customFormat="1" ht="11.25">
      <c r="B495" s="224"/>
      <c r="C495" s="225"/>
      <c r="D495" s="221" t="s">
        <v>197</v>
      </c>
      <c r="E495" s="226" t="s">
        <v>1</v>
      </c>
      <c r="F495" s="227" t="s">
        <v>83</v>
      </c>
      <c r="G495" s="225"/>
      <c r="H495" s="228">
        <v>1</v>
      </c>
      <c r="I495" s="229"/>
      <c r="J495" s="225"/>
      <c r="K495" s="225"/>
      <c r="L495" s="230"/>
      <c r="M495" s="231"/>
      <c r="N495" s="232"/>
      <c r="O495" s="232"/>
      <c r="P495" s="232"/>
      <c r="Q495" s="232"/>
      <c r="R495" s="232"/>
      <c r="S495" s="232"/>
      <c r="T495" s="233"/>
      <c r="AT495" s="234" t="s">
        <v>197</v>
      </c>
      <c r="AU495" s="234" t="s">
        <v>85</v>
      </c>
      <c r="AV495" s="11" t="s">
        <v>85</v>
      </c>
      <c r="AW495" s="11" t="s">
        <v>30</v>
      </c>
      <c r="AX495" s="11" t="s">
        <v>75</v>
      </c>
      <c r="AY495" s="234" t="s">
        <v>171</v>
      </c>
    </row>
    <row r="496" spans="2:51" s="13" customFormat="1" ht="11.25">
      <c r="B496" s="248"/>
      <c r="C496" s="249"/>
      <c r="D496" s="221" t="s">
        <v>197</v>
      </c>
      <c r="E496" s="250" t="s">
        <v>1</v>
      </c>
      <c r="F496" s="251" t="s">
        <v>267</v>
      </c>
      <c r="G496" s="249"/>
      <c r="H496" s="252">
        <v>1</v>
      </c>
      <c r="I496" s="253"/>
      <c r="J496" s="249"/>
      <c r="K496" s="249"/>
      <c r="L496" s="254"/>
      <c r="M496" s="255"/>
      <c r="N496" s="256"/>
      <c r="O496" s="256"/>
      <c r="P496" s="256"/>
      <c r="Q496" s="256"/>
      <c r="R496" s="256"/>
      <c r="S496" s="256"/>
      <c r="T496" s="257"/>
      <c r="AT496" s="258" t="s">
        <v>197</v>
      </c>
      <c r="AU496" s="258" t="s">
        <v>85</v>
      </c>
      <c r="AV496" s="13" t="s">
        <v>189</v>
      </c>
      <c r="AW496" s="13" t="s">
        <v>30</v>
      </c>
      <c r="AX496" s="13" t="s">
        <v>83</v>
      </c>
      <c r="AY496" s="258" t="s">
        <v>171</v>
      </c>
    </row>
    <row r="497" spans="2:65" s="1" customFormat="1" ht="24" customHeight="1">
      <c r="B497" s="35"/>
      <c r="C497" s="265" t="s">
        <v>1227</v>
      </c>
      <c r="D497" s="265" t="s">
        <v>548</v>
      </c>
      <c r="E497" s="266" t="s">
        <v>1947</v>
      </c>
      <c r="F497" s="267" t="s">
        <v>1948</v>
      </c>
      <c r="G497" s="268" t="s">
        <v>355</v>
      </c>
      <c r="H497" s="269">
        <v>1</v>
      </c>
      <c r="I497" s="270"/>
      <c r="J497" s="271">
        <f>ROUND(I497*H497,2)</f>
        <v>0</v>
      </c>
      <c r="K497" s="267" t="s">
        <v>1</v>
      </c>
      <c r="L497" s="272"/>
      <c r="M497" s="273" t="s">
        <v>1</v>
      </c>
      <c r="N497" s="274" t="s">
        <v>40</v>
      </c>
      <c r="O497" s="67"/>
      <c r="P497" s="218">
        <f>O497*H497</f>
        <v>0</v>
      </c>
      <c r="Q497" s="218">
        <v>0</v>
      </c>
      <c r="R497" s="218">
        <f>Q497*H497</f>
        <v>0</v>
      </c>
      <c r="S497" s="218">
        <v>0</v>
      </c>
      <c r="T497" s="219">
        <f>S497*H497</f>
        <v>0</v>
      </c>
      <c r="AR497" s="220" t="s">
        <v>1626</v>
      </c>
      <c r="AT497" s="220" t="s">
        <v>548</v>
      </c>
      <c r="AU497" s="220" t="s">
        <v>85</v>
      </c>
      <c r="AY497" s="17" t="s">
        <v>171</v>
      </c>
      <c r="BE497" s="116">
        <f>IF(N497="základní",J497,0)</f>
        <v>0</v>
      </c>
      <c r="BF497" s="116">
        <f>IF(N497="snížená",J497,0)</f>
        <v>0</v>
      </c>
      <c r="BG497" s="116">
        <f>IF(N497="zákl. přenesená",J497,0)</f>
        <v>0</v>
      </c>
      <c r="BH497" s="116">
        <f>IF(N497="sníž. přenesená",J497,0)</f>
        <v>0</v>
      </c>
      <c r="BI497" s="116">
        <f>IF(N497="nulová",J497,0)</f>
        <v>0</v>
      </c>
      <c r="BJ497" s="17" t="s">
        <v>83</v>
      </c>
      <c r="BK497" s="116">
        <f>ROUND(I497*H497,2)</f>
        <v>0</v>
      </c>
      <c r="BL497" s="17" t="s">
        <v>1334</v>
      </c>
      <c r="BM497" s="220" t="s">
        <v>801</v>
      </c>
    </row>
    <row r="498" spans="2:47" s="1" customFormat="1" ht="11.25">
      <c r="B498" s="35"/>
      <c r="C498" s="36"/>
      <c r="D498" s="221" t="s">
        <v>207</v>
      </c>
      <c r="E498" s="36"/>
      <c r="F498" s="235" t="s">
        <v>1948</v>
      </c>
      <c r="G498" s="36"/>
      <c r="H498" s="36"/>
      <c r="I498" s="130"/>
      <c r="J498" s="36"/>
      <c r="K498" s="36"/>
      <c r="L498" s="37"/>
      <c r="M498" s="223"/>
      <c r="N498" s="67"/>
      <c r="O498" s="67"/>
      <c r="P498" s="67"/>
      <c r="Q498" s="67"/>
      <c r="R498" s="67"/>
      <c r="S498" s="67"/>
      <c r="T498" s="68"/>
      <c r="AT498" s="17" t="s">
        <v>207</v>
      </c>
      <c r="AU498" s="17" t="s">
        <v>85</v>
      </c>
    </row>
    <row r="499" spans="2:51" s="14" customFormat="1" ht="11.25">
      <c r="B499" s="275"/>
      <c r="C499" s="276"/>
      <c r="D499" s="221" t="s">
        <v>197</v>
      </c>
      <c r="E499" s="277" t="s">
        <v>1</v>
      </c>
      <c r="F499" s="278" t="s">
        <v>1482</v>
      </c>
      <c r="G499" s="276"/>
      <c r="H499" s="277" t="s">
        <v>1</v>
      </c>
      <c r="I499" s="279"/>
      <c r="J499" s="276"/>
      <c r="K499" s="276"/>
      <c r="L499" s="280"/>
      <c r="M499" s="281"/>
      <c r="N499" s="282"/>
      <c r="O499" s="282"/>
      <c r="P499" s="282"/>
      <c r="Q499" s="282"/>
      <c r="R499" s="282"/>
      <c r="S499" s="282"/>
      <c r="T499" s="283"/>
      <c r="AT499" s="284" t="s">
        <v>197</v>
      </c>
      <c r="AU499" s="284" t="s">
        <v>85</v>
      </c>
      <c r="AV499" s="14" t="s">
        <v>83</v>
      </c>
      <c r="AW499" s="14" t="s">
        <v>30</v>
      </c>
      <c r="AX499" s="14" t="s">
        <v>75</v>
      </c>
      <c r="AY499" s="284" t="s">
        <v>171</v>
      </c>
    </row>
    <row r="500" spans="2:51" s="11" customFormat="1" ht="11.25">
      <c r="B500" s="224"/>
      <c r="C500" s="225"/>
      <c r="D500" s="221" t="s">
        <v>197</v>
      </c>
      <c r="E500" s="226" t="s">
        <v>1</v>
      </c>
      <c r="F500" s="227" t="s">
        <v>83</v>
      </c>
      <c r="G500" s="225"/>
      <c r="H500" s="228">
        <v>1</v>
      </c>
      <c r="I500" s="229"/>
      <c r="J500" s="225"/>
      <c r="K500" s="225"/>
      <c r="L500" s="230"/>
      <c r="M500" s="231"/>
      <c r="N500" s="232"/>
      <c r="O500" s="232"/>
      <c r="P500" s="232"/>
      <c r="Q500" s="232"/>
      <c r="R500" s="232"/>
      <c r="S500" s="232"/>
      <c r="T500" s="233"/>
      <c r="AT500" s="234" t="s">
        <v>197</v>
      </c>
      <c r="AU500" s="234" t="s">
        <v>85</v>
      </c>
      <c r="AV500" s="11" t="s">
        <v>85</v>
      </c>
      <c r="AW500" s="11" t="s">
        <v>30</v>
      </c>
      <c r="AX500" s="11" t="s">
        <v>75</v>
      </c>
      <c r="AY500" s="234" t="s">
        <v>171</v>
      </c>
    </row>
    <row r="501" spans="2:51" s="13" customFormat="1" ht="11.25">
      <c r="B501" s="248"/>
      <c r="C501" s="249"/>
      <c r="D501" s="221" t="s">
        <v>197</v>
      </c>
      <c r="E501" s="250" t="s">
        <v>1</v>
      </c>
      <c r="F501" s="251" t="s">
        <v>267</v>
      </c>
      <c r="G501" s="249"/>
      <c r="H501" s="252">
        <v>1</v>
      </c>
      <c r="I501" s="253"/>
      <c r="J501" s="249"/>
      <c r="K501" s="249"/>
      <c r="L501" s="254"/>
      <c r="M501" s="255"/>
      <c r="N501" s="256"/>
      <c r="O501" s="256"/>
      <c r="P501" s="256"/>
      <c r="Q501" s="256"/>
      <c r="R501" s="256"/>
      <c r="S501" s="256"/>
      <c r="T501" s="257"/>
      <c r="AT501" s="258" t="s">
        <v>197</v>
      </c>
      <c r="AU501" s="258" t="s">
        <v>85</v>
      </c>
      <c r="AV501" s="13" t="s">
        <v>189</v>
      </c>
      <c r="AW501" s="13" t="s">
        <v>30</v>
      </c>
      <c r="AX501" s="13" t="s">
        <v>83</v>
      </c>
      <c r="AY501" s="258" t="s">
        <v>171</v>
      </c>
    </row>
    <row r="502" spans="2:65" s="1" customFormat="1" ht="24" customHeight="1">
      <c r="B502" s="35"/>
      <c r="C502" s="265" t="s">
        <v>1232</v>
      </c>
      <c r="D502" s="265" t="s">
        <v>548</v>
      </c>
      <c r="E502" s="266" t="s">
        <v>1949</v>
      </c>
      <c r="F502" s="267" t="s">
        <v>1950</v>
      </c>
      <c r="G502" s="268" t="s">
        <v>355</v>
      </c>
      <c r="H502" s="269">
        <v>1</v>
      </c>
      <c r="I502" s="270"/>
      <c r="J502" s="271">
        <f>ROUND(I502*H502,2)</f>
        <v>0</v>
      </c>
      <c r="K502" s="267" t="s">
        <v>1</v>
      </c>
      <c r="L502" s="272"/>
      <c r="M502" s="273" t="s">
        <v>1</v>
      </c>
      <c r="N502" s="274" t="s">
        <v>40</v>
      </c>
      <c r="O502" s="67"/>
      <c r="P502" s="218">
        <f>O502*H502</f>
        <v>0</v>
      </c>
      <c r="Q502" s="218">
        <v>0</v>
      </c>
      <c r="R502" s="218">
        <f>Q502*H502</f>
        <v>0</v>
      </c>
      <c r="S502" s="218">
        <v>0</v>
      </c>
      <c r="T502" s="219">
        <f>S502*H502</f>
        <v>0</v>
      </c>
      <c r="AR502" s="220" t="s">
        <v>1626</v>
      </c>
      <c r="AT502" s="220" t="s">
        <v>548</v>
      </c>
      <c r="AU502" s="220" t="s">
        <v>85</v>
      </c>
      <c r="AY502" s="17" t="s">
        <v>171</v>
      </c>
      <c r="BE502" s="116">
        <f>IF(N502="základní",J502,0)</f>
        <v>0</v>
      </c>
      <c r="BF502" s="116">
        <f>IF(N502="snížená",J502,0)</f>
        <v>0</v>
      </c>
      <c r="BG502" s="116">
        <f>IF(N502="zákl. přenesená",J502,0)</f>
        <v>0</v>
      </c>
      <c r="BH502" s="116">
        <f>IF(N502="sníž. přenesená",J502,0)</f>
        <v>0</v>
      </c>
      <c r="BI502" s="116">
        <f>IF(N502="nulová",J502,0)</f>
        <v>0</v>
      </c>
      <c r="BJ502" s="17" t="s">
        <v>83</v>
      </c>
      <c r="BK502" s="116">
        <f>ROUND(I502*H502,2)</f>
        <v>0</v>
      </c>
      <c r="BL502" s="17" t="s">
        <v>1334</v>
      </c>
      <c r="BM502" s="220" t="s">
        <v>1446</v>
      </c>
    </row>
    <row r="503" spans="2:47" s="1" customFormat="1" ht="19.5">
      <c r="B503" s="35"/>
      <c r="C503" s="36"/>
      <c r="D503" s="221" t="s">
        <v>207</v>
      </c>
      <c r="E503" s="36"/>
      <c r="F503" s="235" t="s">
        <v>1950</v>
      </c>
      <c r="G503" s="36"/>
      <c r="H503" s="36"/>
      <c r="I503" s="130"/>
      <c r="J503" s="36"/>
      <c r="K503" s="36"/>
      <c r="L503" s="37"/>
      <c r="M503" s="223"/>
      <c r="N503" s="67"/>
      <c r="O503" s="67"/>
      <c r="P503" s="67"/>
      <c r="Q503" s="67"/>
      <c r="R503" s="67"/>
      <c r="S503" s="67"/>
      <c r="T503" s="68"/>
      <c r="AT503" s="17" t="s">
        <v>207</v>
      </c>
      <c r="AU503" s="17" t="s">
        <v>85</v>
      </c>
    </row>
    <row r="504" spans="2:51" s="14" customFormat="1" ht="11.25">
      <c r="B504" s="275"/>
      <c r="C504" s="276"/>
      <c r="D504" s="221" t="s">
        <v>197</v>
      </c>
      <c r="E504" s="277" t="s">
        <v>1</v>
      </c>
      <c r="F504" s="278" t="s">
        <v>1482</v>
      </c>
      <c r="G504" s="276"/>
      <c r="H504" s="277" t="s">
        <v>1</v>
      </c>
      <c r="I504" s="279"/>
      <c r="J504" s="276"/>
      <c r="K504" s="276"/>
      <c r="L504" s="280"/>
      <c r="M504" s="281"/>
      <c r="N504" s="282"/>
      <c r="O504" s="282"/>
      <c r="P504" s="282"/>
      <c r="Q504" s="282"/>
      <c r="R504" s="282"/>
      <c r="S504" s="282"/>
      <c r="T504" s="283"/>
      <c r="AT504" s="284" t="s">
        <v>197</v>
      </c>
      <c r="AU504" s="284" t="s">
        <v>85</v>
      </c>
      <c r="AV504" s="14" t="s">
        <v>83</v>
      </c>
      <c r="AW504" s="14" t="s">
        <v>30</v>
      </c>
      <c r="AX504" s="14" t="s">
        <v>75</v>
      </c>
      <c r="AY504" s="284" t="s">
        <v>171</v>
      </c>
    </row>
    <row r="505" spans="2:51" s="11" customFormat="1" ht="11.25">
      <c r="B505" s="224"/>
      <c r="C505" s="225"/>
      <c r="D505" s="221" t="s">
        <v>197</v>
      </c>
      <c r="E505" s="226" t="s">
        <v>1</v>
      </c>
      <c r="F505" s="227" t="s">
        <v>83</v>
      </c>
      <c r="G505" s="225"/>
      <c r="H505" s="228">
        <v>1</v>
      </c>
      <c r="I505" s="229"/>
      <c r="J505" s="225"/>
      <c r="K505" s="225"/>
      <c r="L505" s="230"/>
      <c r="M505" s="231"/>
      <c r="N505" s="232"/>
      <c r="O505" s="232"/>
      <c r="P505" s="232"/>
      <c r="Q505" s="232"/>
      <c r="R505" s="232"/>
      <c r="S505" s="232"/>
      <c r="T505" s="233"/>
      <c r="AT505" s="234" t="s">
        <v>197</v>
      </c>
      <c r="AU505" s="234" t="s">
        <v>85</v>
      </c>
      <c r="AV505" s="11" t="s">
        <v>85</v>
      </c>
      <c r="AW505" s="11" t="s">
        <v>30</v>
      </c>
      <c r="AX505" s="11" t="s">
        <v>75</v>
      </c>
      <c r="AY505" s="234" t="s">
        <v>171</v>
      </c>
    </row>
    <row r="506" spans="2:51" s="13" customFormat="1" ht="11.25">
      <c r="B506" s="248"/>
      <c r="C506" s="249"/>
      <c r="D506" s="221" t="s">
        <v>197</v>
      </c>
      <c r="E506" s="250" t="s">
        <v>1</v>
      </c>
      <c r="F506" s="251" t="s">
        <v>267</v>
      </c>
      <c r="G506" s="249"/>
      <c r="H506" s="252">
        <v>1</v>
      </c>
      <c r="I506" s="253"/>
      <c r="J506" s="249"/>
      <c r="K506" s="249"/>
      <c r="L506" s="254"/>
      <c r="M506" s="255"/>
      <c r="N506" s="256"/>
      <c r="O506" s="256"/>
      <c r="P506" s="256"/>
      <c r="Q506" s="256"/>
      <c r="R506" s="256"/>
      <c r="S506" s="256"/>
      <c r="T506" s="257"/>
      <c r="AT506" s="258" t="s">
        <v>197</v>
      </c>
      <c r="AU506" s="258" t="s">
        <v>85</v>
      </c>
      <c r="AV506" s="13" t="s">
        <v>189</v>
      </c>
      <c r="AW506" s="13" t="s">
        <v>30</v>
      </c>
      <c r="AX506" s="13" t="s">
        <v>83</v>
      </c>
      <c r="AY506" s="258" t="s">
        <v>171</v>
      </c>
    </row>
    <row r="507" spans="2:65" s="1" customFormat="1" ht="16.5" customHeight="1">
      <c r="B507" s="35"/>
      <c r="C507" s="209" t="s">
        <v>1238</v>
      </c>
      <c r="D507" s="209" t="s">
        <v>172</v>
      </c>
      <c r="E507" s="210" t="s">
        <v>1951</v>
      </c>
      <c r="F507" s="211" t="s">
        <v>1952</v>
      </c>
      <c r="G507" s="212" t="s">
        <v>290</v>
      </c>
      <c r="H507" s="213">
        <v>19</v>
      </c>
      <c r="I507" s="214"/>
      <c r="J507" s="215">
        <f>ROUND(I507*H507,2)</f>
        <v>0</v>
      </c>
      <c r="K507" s="211" t="s">
        <v>256</v>
      </c>
      <c r="L507" s="37"/>
      <c r="M507" s="216" t="s">
        <v>1</v>
      </c>
      <c r="N507" s="217" t="s">
        <v>40</v>
      </c>
      <c r="O507" s="67"/>
      <c r="P507" s="218">
        <f>O507*H507</f>
        <v>0</v>
      </c>
      <c r="Q507" s="218">
        <v>0</v>
      </c>
      <c r="R507" s="218">
        <f>Q507*H507</f>
        <v>0</v>
      </c>
      <c r="S507" s="218">
        <v>0</v>
      </c>
      <c r="T507" s="219">
        <f>S507*H507</f>
        <v>0</v>
      </c>
      <c r="AR507" s="220" t="s">
        <v>1334</v>
      </c>
      <c r="AT507" s="220" t="s">
        <v>172</v>
      </c>
      <c r="AU507" s="220" t="s">
        <v>85</v>
      </c>
      <c r="AY507" s="17" t="s">
        <v>171</v>
      </c>
      <c r="BE507" s="116">
        <f>IF(N507="základní",J507,0)</f>
        <v>0</v>
      </c>
      <c r="BF507" s="116">
        <f>IF(N507="snížená",J507,0)</f>
        <v>0</v>
      </c>
      <c r="BG507" s="116">
        <f>IF(N507="zákl. přenesená",J507,0)</f>
        <v>0</v>
      </c>
      <c r="BH507" s="116">
        <f>IF(N507="sníž. přenesená",J507,0)</f>
        <v>0</v>
      </c>
      <c r="BI507" s="116">
        <f>IF(N507="nulová",J507,0)</f>
        <v>0</v>
      </c>
      <c r="BJ507" s="17" t="s">
        <v>83</v>
      </c>
      <c r="BK507" s="116">
        <f>ROUND(I507*H507,2)</f>
        <v>0</v>
      </c>
      <c r="BL507" s="17" t="s">
        <v>1334</v>
      </c>
      <c r="BM507" s="220" t="s">
        <v>1450</v>
      </c>
    </row>
    <row r="508" spans="2:47" s="1" customFormat="1" ht="11.25">
      <c r="B508" s="35"/>
      <c r="C508" s="36"/>
      <c r="D508" s="221" t="s">
        <v>207</v>
      </c>
      <c r="E508" s="36"/>
      <c r="F508" s="235" t="s">
        <v>1953</v>
      </c>
      <c r="G508" s="36"/>
      <c r="H508" s="36"/>
      <c r="I508" s="130"/>
      <c r="J508" s="36"/>
      <c r="K508" s="36"/>
      <c r="L508" s="37"/>
      <c r="M508" s="223"/>
      <c r="N508" s="67"/>
      <c r="O508" s="67"/>
      <c r="P508" s="67"/>
      <c r="Q508" s="67"/>
      <c r="R508" s="67"/>
      <c r="S508" s="67"/>
      <c r="T508" s="68"/>
      <c r="AT508" s="17" t="s">
        <v>207</v>
      </c>
      <c r="AU508" s="17" t="s">
        <v>85</v>
      </c>
    </row>
    <row r="509" spans="2:65" s="1" customFormat="1" ht="16.5" customHeight="1">
      <c r="B509" s="35"/>
      <c r="C509" s="209" t="s">
        <v>1244</v>
      </c>
      <c r="D509" s="209" t="s">
        <v>172</v>
      </c>
      <c r="E509" s="210" t="s">
        <v>1954</v>
      </c>
      <c r="F509" s="211" t="s">
        <v>1955</v>
      </c>
      <c r="G509" s="212" t="s">
        <v>290</v>
      </c>
      <c r="H509" s="213">
        <v>19</v>
      </c>
      <c r="I509" s="214"/>
      <c r="J509" s="215">
        <f>ROUND(I509*H509,2)</f>
        <v>0</v>
      </c>
      <c r="K509" s="211" t="s">
        <v>1</v>
      </c>
      <c r="L509" s="37"/>
      <c r="M509" s="216" t="s">
        <v>1</v>
      </c>
      <c r="N509" s="217" t="s">
        <v>40</v>
      </c>
      <c r="O509" s="67"/>
      <c r="P509" s="218">
        <f>O509*H509</f>
        <v>0</v>
      </c>
      <c r="Q509" s="218">
        <v>0</v>
      </c>
      <c r="R509" s="218">
        <f>Q509*H509</f>
        <v>0</v>
      </c>
      <c r="S509" s="218">
        <v>0</v>
      </c>
      <c r="T509" s="219">
        <f>S509*H509</f>
        <v>0</v>
      </c>
      <c r="AR509" s="220" t="s">
        <v>1334</v>
      </c>
      <c r="AT509" s="220" t="s">
        <v>172</v>
      </c>
      <c r="AU509" s="220" t="s">
        <v>85</v>
      </c>
      <c r="AY509" s="17" t="s">
        <v>171</v>
      </c>
      <c r="BE509" s="116">
        <f>IF(N509="základní",J509,0)</f>
        <v>0</v>
      </c>
      <c r="BF509" s="116">
        <f>IF(N509="snížená",J509,0)</f>
        <v>0</v>
      </c>
      <c r="BG509" s="116">
        <f>IF(N509="zákl. přenesená",J509,0)</f>
        <v>0</v>
      </c>
      <c r="BH509" s="116">
        <f>IF(N509="sníž. přenesená",J509,0)</f>
        <v>0</v>
      </c>
      <c r="BI509" s="116">
        <f>IF(N509="nulová",J509,0)</f>
        <v>0</v>
      </c>
      <c r="BJ509" s="17" t="s">
        <v>83</v>
      </c>
      <c r="BK509" s="116">
        <f>ROUND(I509*H509,2)</f>
        <v>0</v>
      </c>
      <c r="BL509" s="17" t="s">
        <v>1334</v>
      </c>
      <c r="BM509" s="220" t="s">
        <v>1455</v>
      </c>
    </row>
    <row r="510" spans="2:47" s="1" customFormat="1" ht="11.25">
      <c r="B510" s="35"/>
      <c r="C510" s="36"/>
      <c r="D510" s="221" t="s">
        <v>207</v>
      </c>
      <c r="E510" s="36"/>
      <c r="F510" s="235" t="s">
        <v>1955</v>
      </c>
      <c r="G510" s="36"/>
      <c r="H510" s="36"/>
      <c r="I510" s="130"/>
      <c r="J510" s="36"/>
      <c r="K510" s="36"/>
      <c r="L510" s="37"/>
      <c r="M510" s="223"/>
      <c r="N510" s="67"/>
      <c r="O510" s="67"/>
      <c r="P510" s="67"/>
      <c r="Q510" s="67"/>
      <c r="R510" s="67"/>
      <c r="S510" s="67"/>
      <c r="T510" s="68"/>
      <c r="AT510" s="17" t="s">
        <v>207</v>
      </c>
      <c r="AU510" s="17" t="s">
        <v>85</v>
      </c>
    </row>
    <row r="511" spans="2:65" s="1" customFormat="1" ht="16.5" customHeight="1">
      <c r="B511" s="35"/>
      <c r="C511" s="209" t="s">
        <v>864</v>
      </c>
      <c r="D511" s="209" t="s">
        <v>172</v>
      </c>
      <c r="E511" s="210" t="s">
        <v>1740</v>
      </c>
      <c r="F511" s="211" t="s">
        <v>1956</v>
      </c>
      <c r="G511" s="212" t="s">
        <v>290</v>
      </c>
      <c r="H511" s="213">
        <v>19</v>
      </c>
      <c r="I511" s="214"/>
      <c r="J511" s="215">
        <f>ROUND(I511*H511,2)</f>
        <v>0</v>
      </c>
      <c r="K511" s="211" t="s">
        <v>1</v>
      </c>
      <c r="L511" s="37"/>
      <c r="M511" s="216" t="s">
        <v>1</v>
      </c>
      <c r="N511" s="217" t="s">
        <v>40</v>
      </c>
      <c r="O511" s="67"/>
      <c r="P511" s="218">
        <f>O511*H511</f>
        <v>0</v>
      </c>
      <c r="Q511" s="218">
        <v>0</v>
      </c>
      <c r="R511" s="218">
        <f>Q511*H511</f>
        <v>0</v>
      </c>
      <c r="S511" s="218">
        <v>0</v>
      </c>
      <c r="T511" s="219">
        <f>S511*H511</f>
        <v>0</v>
      </c>
      <c r="AR511" s="220" t="s">
        <v>1334</v>
      </c>
      <c r="AT511" s="220" t="s">
        <v>172</v>
      </c>
      <c r="AU511" s="220" t="s">
        <v>85</v>
      </c>
      <c r="AY511" s="17" t="s">
        <v>171</v>
      </c>
      <c r="BE511" s="116">
        <f>IF(N511="základní",J511,0)</f>
        <v>0</v>
      </c>
      <c r="BF511" s="116">
        <f>IF(N511="snížená",J511,0)</f>
        <v>0</v>
      </c>
      <c r="BG511" s="116">
        <f>IF(N511="zákl. přenesená",J511,0)</f>
        <v>0</v>
      </c>
      <c r="BH511" s="116">
        <f>IF(N511="sníž. přenesená",J511,0)</f>
        <v>0</v>
      </c>
      <c r="BI511" s="116">
        <f>IF(N511="nulová",J511,0)</f>
        <v>0</v>
      </c>
      <c r="BJ511" s="17" t="s">
        <v>83</v>
      </c>
      <c r="BK511" s="116">
        <f>ROUND(I511*H511,2)</f>
        <v>0</v>
      </c>
      <c r="BL511" s="17" t="s">
        <v>1334</v>
      </c>
      <c r="BM511" s="220" t="s">
        <v>1458</v>
      </c>
    </row>
    <row r="512" spans="2:47" s="1" customFormat="1" ht="11.25">
      <c r="B512" s="35"/>
      <c r="C512" s="36"/>
      <c r="D512" s="221" t="s">
        <v>207</v>
      </c>
      <c r="E512" s="36"/>
      <c r="F512" s="235" t="s">
        <v>1956</v>
      </c>
      <c r="G512" s="36"/>
      <c r="H512" s="36"/>
      <c r="I512" s="130"/>
      <c r="J512" s="36"/>
      <c r="K512" s="36"/>
      <c r="L512" s="37"/>
      <c r="M512" s="223"/>
      <c r="N512" s="67"/>
      <c r="O512" s="67"/>
      <c r="P512" s="67"/>
      <c r="Q512" s="67"/>
      <c r="R512" s="67"/>
      <c r="S512" s="67"/>
      <c r="T512" s="68"/>
      <c r="AT512" s="17" t="s">
        <v>207</v>
      </c>
      <c r="AU512" s="17" t="s">
        <v>85</v>
      </c>
    </row>
    <row r="513" spans="2:65" s="1" customFormat="1" ht="24" customHeight="1">
      <c r="B513" s="35"/>
      <c r="C513" s="209" t="s">
        <v>1451</v>
      </c>
      <c r="D513" s="209" t="s">
        <v>172</v>
      </c>
      <c r="E513" s="210" t="s">
        <v>1957</v>
      </c>
      <c r="F513" s="211" t="s">
        <v>1958</v>
      </c>
      <c r="G513" s="212" t="s">
        <v>355</v>
      </c>
      <c r="H513" s="213">
        <v>1</v>
      </c>
      <c r="I513" s="214"/>
      <c r="J513" s="215">
        <f>ROUND(I513*H513,2)</f>
        <v>0</v>
      </c>
      <c r="K513" s="211" t="s">
        <v>256</v>
      </c>
      <c r="L513" s="37"/>
      <c r="M513" s="216" t="s">
        <v>1</v>
      </c>
      <c r="N513" s="217" t="s">
        <v>40</v>
      </c>
      <c r="O513" s="67"/>
      <c r="P513" s="218">
        <f>O513*H513</f>
        <v>0</v>
      </c>
      <c r="Q513" s="218">
        <v>0.00031</v>
      </c>
      <c r="R513" s="218">
        <f>Q513*H513</f>
        <v>0.00031</v>
      </c>
      <c r="S513" s="218">
        <v>0</v>
      </c>
      <c r="T513" s="219">
        <f>S513*H513</f>
        <v>0</v>
      </c>
      <c r="AR513" s="220" t="s">
        <v>1334</v>
      </c>
      <c r="AT513" s="220" t="s">
        <v>172</v>
      </c>
      <c r="AU513" s="220" t="s">
        <v>85</v>
      </c>
      <c r="AY513" s="17" t="s">
        <v>171</v>
      </c>
      <c r="BE513" s="116">
        <f>IF(N513="základní",J513,0)</f>
        <v>0</v>
      </c>
      <c r="BF513" s="116">
        <f>IF(N513="snížená",J513,0)</f>
        <v>0</v>
      </c>
      <c r="BG513" s="116">
        <f>IF(N513="zákl. přenesená",J513,0)</f>
        <v>0</v>
      </c>
      <c r="BH513" s="116">
        <f>IF(N513="sníž. přenesená",J513,0)</f>
        <v>0</v>
      </c>
      <c r="BI513" s="116">
        <f>IF(N513="nulová",J513,0)</f>
        <v>0</v>
      </c>
      <c r="BJ513" s="17" t="s">
        <v>83</v>
      </c>
      <c r="BK513" s="116">
        <f>ROUND(I513*H513,2)</f>
        <v>0</v>
      </c>
      <c r="BL513" s="17" t="s">
        <v>1334</v>
      </c>
      <c r="BM513" s="220" t="s">
        <v>1463</v>
      </c>
    </row>
    <row r="514" spans="2:47" s="1" customFormat="1" ht="11.25">
      <c r="B514" s="35"/>
      <c r="C514" s="36"/>
      <c r="D514" s="221" t="s">
        <v>207</v>
      </c>
      <c r="E514" s="36"/>
      <c r="F514" s="235" t="s">
        <v>1959</v>
      </c>
      <c r="G514" s="36"/>
      <c r="H514" s="36"/>
      <c r="I514" s="130"/>
      <c r="J514" s="36"/>
      <c r="K514" s="36"/>
      <c r="L514" s="37"/>
      <c r="M514" s="223"/>
      <c r="N514" s="67"/>
      <c r="O514" s="67"/>
      <c r="P514" s="67"/>
      <c r="Q514" s="67"/>
      <c r="R514" s="67"/>
      <c r="S514" s="67"/>
      <c r="T514" s="68"/>
      <c r="AT514" s="17" t="s">
        <v>207</v>
      </c>
      <c r="AU514" s="17" t="s">
        <v>85</v>
      </c>
    </row>
    <row r="515" spans="2:51" s="11" customFormat="1" ht="11.25">
      <c r="B515" s="224"/>
      <c r="C515" s="225"/>
      <c r="D515" s="221" t="s">
        <v>197</v>
      </c>
      <c r="E515" s="226" t="s">
        <v>1</v>
      </c>
      <c r="F515" s="227" t="s">
        <v>83</v>
      </c>
      <c r="G515" s="225"/>
      <c r="H515" s="228">
        <v>1</v>
      </c>
      <c r="I515" s="229"/>
      <c r="J515" s="225"/>
      <c r="K515" s="225"/>
      <c r="L515" s="230"/>
      <c r="M515" s="231"/>
      <c r="N515" s="232"/>
      <c r="O515" s="232"/>
      <c r="P515" s="232"/>
      <c r="Q515" s="232"/>
      <c r="R515" s="232"/>
      <c r="S515" s="232"/>
      <c r="T515" s="233"/>
      <c r="AT515" s="234" t="s">
        <v>197</v>
      </c>
      <c r="AU515" s="234" t="s">
        <v>85</v>
      </c>
      <c r="AV515" s="11" t="s">
        <v>85</v>
      </c>
      <c r="AW515" s="11" t="s">
        <v>30</v>
      </c>
      <c r="AX515" s="11" t="s">
        <v>75</v>
      </c>
      <c r="AY515" s="234" t="s">
        <v>171</v>
      </c>
    </row>
    <row r="516" spans="2:51" s="14" customFormat="1" ht="11.25">
      <c r="B516" s="275"/>
      <c r="C516" s="276"/>
      <c r="D516" s="221" t="s">
        <v>197</v>
      </c>
      <c r="E516" s="277" t="s">
        <v>1</v>
      </c>
      <c r="F516" s="278" t="s">
        <v>1960</v>
      </c>
      <c r="G516" s="276"/>
      <c r="H516" s="277" t="s">
        <v>1</v>
      </c>
      <c r="I516" s="279"/>
      <c r="J516" s="276"/>
      <c r="K516" s="276"/>
      <c r="L516" s="280"/>
      <c r="M516" s="281"/>
      <c r="N516" s="282"/>
      <c r="O516" s="282"/>
      <c r="P516" s="282"/>
      <c r="Q516" s="282"/>
      <c r="R516" s="282"/>
      <c r="S516" s="282"/>
      <c r="T516" s="283"/>
      <c r="AT516" s="284" t="s">
        <v>197</v>
      </c>
      <c r="AU516" s="284" t="s">
        <v>85</v>
      </c>
      <c r="AV516" s="14" t="s">
        <v>83</v>
      </c>
      <c r="AW516" s="14" t="s">
        <v>30</v>
      </c>
      <c r="AX516" s="14" t="s">
        <v>75</v>
      </c>
      <c r="AY516" s="284" t="s">
        <v>171</v>
      </c>
    </row>
    <row r="517" spans="2:51" s="13" customFormat="1" ht="11.25">
      <c r="B517" s="248"/>
      <c r="C517" s="249"/>
      <c r="D517" s="221" t="s">
        <v>197</v>
      </c>
      <c r="E517" s="250" t="s">
        <v>1</v>
      </c>
      <c r="F517" s="251" t="s">
        <v>267</v>
      </c>
      <c r="G517" s="249"/>
      <c r="H517" s="252">
        <v>1</v>
      </c>
      <c r="I517" s="253"/>
      <c r="J517" s="249"/>
      <c r="K517" s="249"/>
      <c r="L517" s="254"/>
      <c r="M517" s="255"/>
      <c r="N517" s="256"/>
      <c r="O517" s="256"/>
      <c r="P517" s="256"/>
      <c r="Q517" s="256"/>
      <c r="R517" s="256"/>
      <c r="S517" s="256"/>
      <c r="T517" s="257"/>
      <c r="AT517" s="258" t="s">
        <v>197</v>
      </c>
      <c r="AU517" s="258" t="s">
        <v>85</v>
      </c>
      <c r="AV517" s="13" t="s">
        <v>189</v>
      </c>
      <c r="AW517" s="13" t="s">
        <v>30</v>
      </c>
      <c r="AX517" s="13" t="s">
        <v>83</v>
      </c>
      <c r="AY517" s="258" t="s">
        <v>171</v>
      </c>
    </row>
    <row r="518" spans="2:65" s="1" customFormat="1" ht="16.5" customHeight="1">
      <c r="B518" s="35"/>
      <c r="C518" s="209" t="s">
        <v>1334</v>
      </c>
      <c r="D518" s="209" t="s">
        <v>172</v>
      </c>
      <c r="E518" s="210" t="s">
        <v>1961</v>
      </c>
      <c r="F518" s="211" t="s">
        <v>1962</v>
      </c>
      <c r="G518" s="212" t="s">
        <v>290</v>
      </c>
      <c r="H518" s="213">
        <v>85</v>
      </c>
      <c r="I518" s="214"/>
      <c r="J518" s="215">
        <f>ROUND(I518*H518,2)</f>
        <v>0</v>
      </c>
      <c r="K518" s="211" t="s">
        <v>1</v>
      </c>
      <c r="L518" s="37"/>
      <c r="M518" s="216" t="s">
        <v>1</v>
      </c>
      <c r="N518" s="217" t="s">
        <v>40</v>
      </c>
      <c r="O518" s="67"/>
      <c r="P518" s="218">
        <f>O518*H518</f>
        <v>0</v>
      </c>
      <c r="Q518" s="218">
        <v>0</v>
      </c>
      <c r="R518" s="218">
        <f>Q518*H518</f>
        <v>0</v>
      </c>
      <c r="S518" s="218">
        <v>0</v>
      </c>
      <c r="T518" s="219">
        <f>S518*H518</f>
        <v>0</v>
      </c>
      <c r="AR518" s="220" t="s">
        <v>1334</v>
      </c>
      <c r="AT518" s="220" t="s">
        <v>172</v>
      </c>
      <c r="AU518" s="220" t="s">
        <v>85</v>
      </c>
      <c r="AY518" s="17" t="s">
        <v>171</v>
      </c>
      <c r="BE518" s="116">
        <f>IF(N518="základní",J518,0)</f>
        <v>0</v>
      </c>
      <c r="BF518" s="116">
        <f>IF(N518="snížená",J518,0)</f>
        <v>0</v>
      </c>
      <c r="BG518" s="116">
        <f>IF(N518="zákl. přenesená",J518,0)</f>
        <v>0</v>
      </c>
      <c r="BH518" s="116">
        <f>IF(N518="sníž. přenesená",J518,0)</f>
        <v>0</v>
      </c>
      <c r="BI518" s="116">
        <f>IF(N518="nulová",J518,0)</f>
        <v>0</v>
      </c>
      <c r="BJ518" s="17" t="s">
        <v>83</v>
      </c>
      <c r="BK518" s="116">
        <f>ROUND(I518*H518,2)</f>
        <v>0</v>
      </c>
      <c r="BL518" s="17" t="s">
        <v>1334</v>
      </c>
      <c r="BM518" s="220" t="s">
        <v>1469</v>
      </c>
    </row>
    <row r="519" spans="2:47" s="1" customFormat="1" ht="11.25">
      <c r="B519" s="35"/>
      <c r="C519" s="36"/>
      <c r="D519" s="221" t="s">
        <v>207</v>
      </c>
      <c r="E519" s="36"/>
      <c r="F519" s="235" t="s">
        <v>1962</v>
      </c>
      <c r="G519" s="36"/>
      <c r="H519" s="36"/>
      <c r="I519" s="130"/>
      <c r="J519" s="36"/>
      <c r="K519" s="36"/>
      <c r="L519" s="37"/>
      <c r="M519" s="223"/>
      <c r="N519" s="67"/>
      <c r="O519" s="67"/>
      <c r="P519" s="67"/>
      <c r="Q519" s="67"/>
      <c r="R519" s="67"/>
      <c r="S519" s="67"/>
      <c r="T519" s="68"/>
      <c r="AT519" s="17" t="s">
        <v>207</v>
      </c>
      <c r="AU519" s="17" t="s">
        <v>85</v>
      </c>
    </row>
    <row r="520" spans="2:65" s="1" customFormat="1" ht="16.5" customHeight="1">
      <c r="B520" s="35"/>
      <c r="C520" s="209" t="s">
        <v>1460</v>
      </c>
      <c r="D520" s="209" t="s">
        <v>172</v>
      </c>
      <c r="E520" s="210" t="s">
        <v>1963</v>
      </c>
      <c r="F520" s="211" t="s">
        <v>1964</v>
      </c>
      <c r="G520" s="212" t="s">
        <v>290</v>
      </c>
      <c r="H520" s="213">
        <v>64</v>
      </c>
      <c r="I520" s="214"/>
      <c r="J520" s="215">
        <f>ROUND(I520*H520,2)</f>
        <v>0</v>
      </c>
      <c r="K520" s="211" t="s">
        <v>1</v>
      </c>
      <c r="L520" s="37"/>
      <c r="M520" s="216" t="s">
        <v>1</v>
      </c>
      <c r="N520" s="217" t="s">
        <v>40</v>
      </c>
      <c r="O520" s="67"/>
      <c r="P520" s="218">
        <f>O520*H520</f>
        <v>0</v>
      </c>
      <c r="Q520" s="218">
        <v>0</v>
      </c>
      <c r="R520" s="218">
        <f>Q520*H520</f>
        <v>0</v>
      </c>
      <c r="S520" s="218">
        <v>0</v>
      </c>
      <c r="T520" s="219">
        <f>S520*H520</f>
        <v>0</v>
      </c>
      <c r="AR520" s="220" t="s">
        <v>1334</v>
      </c>
      <c r="AT520" s="220" t="s">
        <v>172</v>
      </c>
      <c r="AU520" s="220" t="s">
        <v>85</v>
      </c>
      <c r="AY520" s="17" t="s">
        <v>171</v>
      </c>
      <c r="BE520" s="116">
        <f>IF(N520="základní",J520,0)</f>
        <v>0</v>
      </c>
      <c r="BF520" s="116">
        <f>IF(N520="snížená",J520,0)</f>
        <v>0</v>
      </c>
      <c r="BG520" s="116">
        <f>IF(N520="zákl. přenesená",J520,0)</f>
        <v>0</v>
      </c>
      <c r="BH520" s="116">
        <f>IF(N520="sníž. přenesená",J520,0)</f>
        <v>0</v>
      </c>
      <c r="BI520" s="116">
        <f>IF(N520="nulová",J520,0)</f>
        <v>0</v>
      </c>
      <c r="BJ520" s="17" t="s">
        <v>83</v>
      </c>
      <c r="BK520" s="116">
        <f>ROUND(I520*H520,2)</f>
        <v>0</v>
      </c>
      <c r="BL520" s="17" t="s">
        <v>1334</v>
      </c>
      <c r="BM520" s="220" t="s">
        <v>1345</v>
      </c>
    </row>
    <row r="521" spans="2:47" s="1" customFormat="1" ht="11.25">
      <c r="B521" s="35"/>
      <c r="C521" s="36"/>
      <c r="D521" s="221" t="s">
        <v>207</v>
      </c>
      <c r="E521" s="36"/>
      <c r="F521" s="235" t="s">
        <v>1964</v>
      </c>
      <c r="G521" s="36"/>
      <c r="H521" s="36"/>
      <c r="I521" s="130"/>
      <c r="J521" s="36"/>
      <c r="K521" s="36"/>
      <c r="L521" s="37"/>
      <c r="M521" s="223"/>
      <c r="N521" s="67"/>
      <c r="O521" s="67"/>
      <c r="P521" s="67"/>
      <c r="Q521" s="67"/>
      <c r="R521" s="67"/>
      <c r="S521" s="67"/>
      <c r="T521" s="68"/>
      <c r="AT521" s="17" t="s">
        <v>207</v>
      </c>
      <c r="AU521" s="17" t="s">
        <v>85</v>
      </c>
    </row>
    <row r="522" spans="2:65" s="1" customFormat="1" ht="16.5" customHeight="1">
      <c r="B522" s="35"/>
      <c r="C522" s="209" t="s">
        <v>1337</v>
      </c>
      <c r="D522" s="209" t="s">
        <v>172</v>
      </c>
      <c r="E522" s="210" t="s">
        <v>1965</v>
      </c>
      <c r="F522" s="211" t="s">
        <v>1966</v>
      </c>
      <c r="G522" s="212" t="s">
        <v>290</v>
      </c>
      <c r="H522" s="213">
        <v>89</v>
      </c>
      <c r="I522" s="214"/>
      <c r="J522" s="215">
        <f>ROUND(I522*H522,2)</f>
        <v>0</v>
      </c>
      <c r="K522" s="211" t="s">
        <v>1</v>
      </c>
      <c r="L522" s="37"/>
      <c r="M522" s="216" t="s">
        <v>1</v>
      </c>
      <c r="N522" s="217" t="s">
        <v>40</v>
      </c>
      <c r="O522" s="67"/>
      <c r="P522" s="218">
        <f>O522*H522</f>
        <v>0</v>
      </c>
      <c r="Q522" s="218">
        <v>0</v>
      </c>
      <c r="R522" s="218">
        <f>Q522*H522</f>
        <v>0</v>
      </c>
      <c r="S522" s="218">
        <v>0</v>
      </c>
      <c r="T522" s="219">
        <f>S522*H522</f>
        <v>0</v>
      </c>
      <c r="AR522" s="220" t="s">
        <v>1334</v>
      </c>
      <c r="AT522" s="220" t="s">
        <v>172</v>
      </c>
      <c r="AU522" s="220" t="s">
        <v>85</v>
      </c>
      <c r="AY522" s="17" t="s">
        <v>171</v>
      </c>
      <c r="BE522" s="116">
        <f>IF(N522="základní",J522,0)</f>
        <v>0</v>
      </c>
      <c r="BF522" s="116">
        <f>IF(N522="snížená",J522,0)</f>
        <v>0</v>
      </c>
      <c r="BG522" s="116">
        <f>IF(N522="zákl. přenesená",J522,0)</f>
        <v>0</v>
      </c>
      <c r="BH522" s="116">
        <f>IF(N522="sníž. přenesená",J522,0)</f>
        <v>0</v>
      </c>
      <c r="BI522" s="116">
        <f>IF(N522="nulová",J522,0)</f>
        <v>0</v>
      </c>
      <c r="BJ522" s="17" t="s">
        <v>83</v>
      </c>
      <c r="BK522" s="116">
        <f>ROUND(I522*H522,2)</f>
        <v>0</v>
      </c>
      <c r="BL522" s="17" t="s">
        <v>1334</v>
      </c>
      <c r="BM522" s="220" t="s">
        <v>1706</v>
      </c>
    </row>
    <row r="523" spans="2:47" s="1" customFormat="1" ht="11.25">
      <c r="B523" s="35"/>
      <c r="C523" s="36"/>
      <c r="D523" s="221" t="s">
        <v>207</v>
      </c>
      <c r="E523" s="36"/>
      <c r="F523" s="235" t="s">
        <v>1966</v>
      </c>
      <c r="G523" s="36"/>
      <c r="H523" s="36"/>
      <c r="I523" s="130"/>
      <c r="J523" s="36"/>
      <c r="K523" s="36"/>
      <c r="L523" s="37"/>
      <c r="M523" s="223"/>
      <c r="N523" s="67"/>
      <c r="O523" s="67"/>
      <c r="P523" s="67"/>
      <c r="Q523" s="67"/>
      <c r="R523" s="67"/>
      <c r="S523" s="67"/>
      <c r="T523" s="68"/>
      <c r="AT523" s="17" t="s">
        <v>207</v>
      </c>
      <c r="AU523" s="17" t="s">
        <v>85</v>
      </c>
    </row>
    <row r="524" spans="2:65" s="1" customFormat="1" ht="16.5" customHeight="1">
      <c r="B524" s="35"/>
      <c r="C524" s="209" t="s">
        <v>1709</v>
      </c>
      <c r="D524" s="209" t="s">
        <v>172</v>
      </c>
      <c r="E524" s="210" t="s">
        <v>1967</v>
      </c>
      <c r="F524" s="211" t="s">
        <v>1968</v>
      </c>
      <c r="G524" s="212" t="s">
        <v>290</v>
      </c>
      <c r="H524" s="213">
        <v>49</v>
      </c>
      <c r="I524" s="214"/>
      <c r="J524" s="215">
        <f>ROUND(I524*H524,2)</f>
        <v>0</v>
      </c>
      <c r="K524" s="211" t="s">
        <v>1</v>
      </c>
      <c r="L524" s="37"/>
      <c r="M524" s="216" t="s">
        <v>1</v>
      </c>
      <c r="N524" s="217" t="s">
        <v>40</v>
      </c>
      <c r="O524" s="67"/>
      <c r="P524" s="218">
        <f>O524*H524</f>
        <v>0</v>
      </c>
      <c r="Q524" s="218">
        <v>0</v>
      </c>
      <c r="R524" s="218">
        <f>Q524*H524</f>
        <v>0</v>
      </c>
      <c r="S524" s="218">
        <v>0</v>
      </c>
      <c r="T524" s="219">
        <f>S524*H524</f>
        <v>0</v>
      </c>
      <c r="AR524" s="220" t="s">
        <v>1334</v>
      </c>
      <c r="AT524" s="220" t="s">
        <v>172</v>
      </c>
      <c r="AU524" s="220" t="s">
        <v>85</v>
      </c>
      <c r="AY524" s="17" t="s">
        <v>171</v>
      </c>
      <c r="BE524" s="116">
        <f>IF(N524="základní",J524,0)</f>
        <v>0</v>
      </c>
      <c r="BF524" s="116">
        <f>IF(N524="snížená",J524,0)</f>
        <v>0</v>
      </c>
      <c r="BG524" s="116">
        <f>IF(N524="zákl. přenesená",J524,0)</f>
        <v>0</v>
      </c>
      <c r="BH524" s="116">
        <f>IF(N524="sníž. přenesená",J524,0)</f>
        <v>0</v>
      </c>
      <c r="BI524" s="116">
        <f>IF(N524="nulová",J524,0)</f>
        <v>0</v>
      </c>
      <c r="BJ524" s="17" t="s">
        <v>83</v>
      </c>
      <c r="BK524" s="116">
        <f>ROUND(I524*H524,2)</f>
        <v>0</v>
      </c>
      <c r="BL524" s="17" t="s">
        <v>1334</v>
      </c>
      <c r="BM524" s="220" t="s">
        <v>1712</v>
      </c>
    </row>
    <row r="525" spans="2:47" s="1" customFormat="1" ht="11.25">
      <c r="B525" s="35"/>
      <c r="C525" s="36"/>
      <c r="D525" s="221" t="s">
        <v>207</v>
      </c>
      <c r="E525" s="36"/>
      <c r="F525" s="235" t="s">
        <v>1968</v>
      </c>
      <c r="G525" s="36"/>
      <c r="H525" s="36"/>
      <c r="I525" s="130"/>
      <c r="J525" s="36"/>
      <c r="K525" s="36"/>
      <c r="L525" s="37"/>
      <c r="M525" s="223"/>
      <c r="N525" s="67"/>
      <c r="O525" s="67"/>
      <c r="P525" s="67"/>
      <c r="Q525" s="67"/>
      <c r="R525" s="67"/>
      <c r="S525" s="67"/>
      <c r="T525" s="68"/>
      <c r="AT525" s="17" t="s">
        <v>207</v>
      </c>
      <c r="AU525" s="17" t="s">
        <v>85</v>
      </c>
    </row>
    <row r="526" spans="2:65" s="1" customFormat="1" ht="16.5" customHeight="1">
      <c r="B526" s="35"/>
      <c r="C526" s="209" t="s">
        <v>1359</v>
      </c>
      <c r="D526" s="209" t="s">
        <v>172</v>
      </c>
      <c r="E526" s="210" t="s">
        <v>1969</v>
      </c>
      <c r="F526" s="211" t="s">
        <v>1970</v>
      </c>
      <c r="G526" s="212" t="s">
        <v>355</v>
      </c>
      <c r="H526" s="213">
        <v>1</v>
      </c>
      <c r="I526" s="214"/>
      <c r="J526" s="215">
        <f>ROUND(I526*H526,2)</f>
        <v>0</v>
      </c>
      <c r="K526" s="211" t="s">
        <v>1</v>
      </c>
      <c r="L526" s="37"/>
      <c r="M526" s="216" t="s">
        <v>1</v>
      </c>
      <c r="N526" s="217" t="s">
        <v>40</v>
      </c>
      <c r="O526" s="67"/>
      <c r="P526" s="218">
        <f>O526*H526</f>
        <v>0</v>
      </c>
      <c r="Q526" s="218">
        <v>0</v>
      </c>
      <c r="R526" s="218">
        <f>Q526*H526</f>
        <v>0</v>
      </c>
      <c r="S526" s="218">
        <v>0</v>
      </c>
      <c r="T526" s="219">
        <f>S526*H526</f>
        <v>0</v>
      </c>
      <c r="AR526" s="220" t="s">
        <v>1334</v>
      </c>
      <c r="AT526" s="220" t="s">
        <v>172</v>
      </c>
      <c r="AU526" s="220" t="s">
        <v>85</v>
      </c>
      <c r="AY526" s="17" t="s">
        <v>171</v>
      </c>
      <c r="BE526" s="116">
        <f>IF(N526="základní",J526,0)</f>
        <v>0</v>
      </c>
      <c r="BF526" s="116">
        <f>IF(N526="snížená",J526,0)</f>
        <v>0</v>
      </c>
      <c r="BG526" s="116">
        <f>IF(N526="zákl. přenesená",J526,0)</f>
        <v>0</v>
      </c>
      <c r="BH526" s="116">
        <f>IF(N526="sníž. přenesená",J526,0)</f>
        <v>0</v>
      </c>
      <c r="BI526" s="116">
        <f>IF(N526="nulová",J526,0)</f>
        <v>0</v>
      </c>
      <c r="BJ526" s="17" t="s">
        <v>83</v>
      </c>
      <c r="BK526" s="116">
        <f>ROUND(I526*H526,2)</f>
        <v>0</v>
      </c>
      <c r="BL526" s="17" t="s">
        <v>1334</v>
      </c>
      <c r="BM526" s="220" t="s">
        <v>1715</v>
      </c>
    </row>
    <row r="527" spans="2:47" s="1" customFormat="1" ht="11.25">
      <c r="B527" s="35"/>
      <c r="C527" s="36"/>
      <c r="D527" s="221" t="s">
        <v>207</v>
      </c>
      <c r="E527" s="36"/>
      <c r="F527" s="235" t="s">
        <v>1970</v>
      </c>
      <c r="G527" s="36"/>
      <c r="H527" s="36"/>
      <c r="I527" s="130"/>
      <c r="J527" s="36"/>
      <c r="K527" s="36"/>
      <c r="L527" s="37"/>
      <c r="M527" s="223"/>
      <c r="N527" s="67"/>
      <c r="O527" s="67"/>
      <c r="P527" s="67"/>
      <c r="Q527" s="67"/>
      <c r="R527" s="67"/>
      <c r="S527" s="67"/>
      <c r="T527" s="68"/>
      <c r="AT527" s="17" t="s">
        <v>207</v>
      </c>
      <c r="AU527" s="17" t="s">
        <v>85</v>
      </c>
    </row>
    <row r="528" spans="2:51" s="11" customFormat="1" ht="11.25">
      <c r="B528" s="224"/>
      <c r="C528" s="225"/>
      <c r="D528" s="221" t="s">
        <v>197</v>
      </c>
      <c r="E528" s="226" t="s">
        <v>1</v>
      </c>
      <c r="F528" s="227" t="s">
        <v>83</v>
      </c>
      <c r="G528" s="225"/>
      <c r="H528" s="228">
        <v>1</v>
      </c>
      <c r="I528" s="229"/>
      <c r="J528" s="225"/>
      <c r="K528" s="225"/>
      <c r="L528" s="230"/>
      <c r="M528" s="231"/>
      <c r="N528" s="232"/>
      <c r="O528" s="232"/>
      <c r="P528" s="232"/>
      <c r="Q528" s="232"/>
      <c r="R528" s="232"/>
      <c r="S528" s="232"/>
      <c r="T528" s="233"/>
      <c r="AT528" s="234" t="s">
        <v>197</v>
      </c>
      <c r="AU528" s="234" t="s">
        <v>85</v>
      </c>
      <c r="AV528" s="11" t="s">
        <v>85</v>
      </c>
      <c r="AW528" s="11" t="s">
        <v>30</v>
      </c>
      <c r="AX528" s="11" t="s">
        <v>75</v>
      </c>
      <c r="AY528" s="234" t="s">
        <v>171</v>
      </c>
    </row>
    <row r="529" spans="2:51" s="14" customFormat="1" ht="11.25">
      <c r="B529" s="275"/>
      <c r="C529" s="276"/>
      <c r="D529" s="221" t="s">
        <v>197</v>
      </c>
      <c r="E529" s="277" t="s">
        <v>1</v>
      </c>
      <c r="F529" s="278" t="s">
        <v>1971</v>
      </c>
      <c r="G529" s="276"/>
      <c r="H529" s="277" t="s">
        <v>1</v>
      </c>
      <c r="I529" s="279"/>
      <c r="J529" s="276"/>
      <c r="K529" s="276"/>
      <c r="L529" s="280"/>
      <c r="M529" s="281"/>
      <c r="N529" s="282"/>
      <c r="O529" s="282"/>
      <c r="P529" s="282"/>
      <c r="Q529" s="282"/>
      <c r="R529" s="282"/>
      <c r="S529" s="282"/>
      <c r="T529" s="283"/>
      <c r="AT529" s="284" t="s">
        <v>197</v>
      </c>
      <c r="AU529" s="284" t="s">
        <v>85</v>
      </c>
      <c r="AV529" s="14" t="s">
        <v>83</v>
      </c>
      <c r="AW529" s="14" t="s">
        <v>30</v>
      </c>
      <c r="AX529" s="14" t="s">
        <v>75</v>
      </c>
      <c r="AY529" s="284" t="s">
        <v>171</v>
      </c>
    </row>
    <row r="530" spans="2:51" s="13" customFormat="1" ht="11.25">
      <c r="B530" s="248"/>
      <c r="C530" s="249"/>
      <c r="D530" s="221" t="s">
        <v>197</v>
      </c>
      <c r="E530" s="250" t="s">
        <v>1</v>
      </c>
      <c r="F530" s="251" t="s">
        <v>267</v>
      </c>
      <c r="G530" s="249"/>
      <c r="H530" s="252">
        <v>1</v>
      </c>
      <c r="I530" s="253"/>
      <c r="J530" s="249"/>
      <c r="K530" s="249"/>
      <c r="L530" s="254"/>
      <c r="M530" s="255"/>
      <c r="N530" s="256"/>
      <c r="O530" s="256"/>
      <c r="P530" s="256"/>
      <c r="Q530" s="256"/>
      <c r="R530" s="256"/>
      <c r="S530" s="256"/>
      <c r="T530" s="257"/>
      <c r="AT530" s="258" t="s">
        <v>197</v>
      </c>
      <c r="AU530" s="258" t="s">
        <v>85</v>
      </c>
      <c r="AV530" s="13" t="s">
        <v>189</v>
      </c>
      <c r="AW530" s="13" t="s">
        <v>30</v>
      </c>
      <c r="AX530" s="13" t="s">
        <v>83</v>
      </c>
      <c r="AY530" s="258" t="s">
        <v>171</v>
      </c>
    </row>
    <row r="531" spans="2:65" s="1" customFormat="1" ht="16.5" customHeight="1">
      <c r="B531" s="35"/>
      <c r="C531" s="265" t="s">
        <v>1716</v>
      </c>
      <c r="D531" s="265" t="s">
        <v>548</v>
      </c>
      <c r="E531" s="266" t="s">
        <v>1972</v>
      </c>
      <c r="F531" s="267" t="s">
        <v>1973</v>
      </c>
      <c r="G531" s="268" t="s">
        <v>355</v>
      </c>
      <c r="H531" s="269">
        <v>1</v>
      </c>
      <c r="I531" s="270"/>
      <c r="J531" s="271">
        <f>ROUND(I531*H531,2)</f>
        <v>0</v>
      </c>
      <c r="K531" s="267" t="s">
        <v>1</v>
      </c>
      <c r="L531" s="272"/>
      <c r="M531" s="273" t="s">
        <v>1</v>
      </c>
      <c r="N531" s="274" t="s">
        <v>40</v>
      </c>
      <c r="O531" s="67"/>
      <c r="P531" s="218">
        <f>O531*H531</f>
        <v>0</v>
      </c>
      <c r="Q531" s="218">
        <v>0</v>
      </c>
      <c r="R531" s="218">
        <f>Q531*H531</f>
        <v>0</v>
      </c>
      <c r="S531" s="218">
        <v>0</v>
      </c>
      <c r="T531" s="219">
        <f>S531*H531</f>
        <v>0</v>
      </c>
      <c r="AR531" s="220" t="s">
        <v>1626</v>
      </c>
      <c r="AT531" s="220" t="s">
        <v>548</v>
      </c>
      <c r="AU531" s="220" t="s">
        <v>85</v>
      </c>
      <c r="AY531" s="17" t="s">
        <v>171</v>
      </c>
      <c r="BE531" s="116">
        <f>IF(N531="základní",J531,0)</f>
        <v>0</v>
      </c>
      <c r="BF531" s="116">
        <f>IF(N531="snížená",J531,0)</f>
        <v>0</v>
      </c>
      <c r="BG531" s="116">
        <f>IF(N531="zákl. přenesená",J531,0)</f>
        <v>0</v>
      </c>
      <c r="BH531" s="116">
        <f>IF(N531="sníž. přenesená",J531,0)</f>
        <v>0</v>
      </c>
      <c r="BI531" s="116">
        <f>IF(N531="nulová",J531,0)</f>
        <v>0</v>
      </c>
      <c r="BJ531" s="17" t="s">
        <v>83</v>
      </c>
      <c r="BK531" s="116">
        <f>ROUND(I531*H531,2)</f>
        <v>0</v>
      </c>
      <c r="BL531" s="17" t="s">
        <v>1334</v>
      </c>
      <c r="BM531" s="220" t="s">
        <v>1719</v>
      </c>
    </row>
    <row r="532" spans="2:47" s="1" customFormat="1" ht="11.25">
      <c r="B532" s="35"/>
      <c r="C532" s="36"/>
      <c r="D532" s="221" t="s">
        <v>207</v>
      </c>
      <c r="E532" s="36"/>
      <c r="F532" s="235" t="s">
        <v>1973</v>
      </c>
      <c r="G532" s="36"/>
      <c r="H532" s="36"/>
      <c r="I532" s="130"/>
      <c r="J532" s="36"/>
      <c r="K532" s="36"/>
      <c r="L532" s="37"/>
      <c r="M532" s="223"/>
      <c r="N532" s="67"/>
      <c r="O532" s="67"/>
      <c r="P532" s="67"/>
      <c r="Q532" s="67"/>
      <c r="R532" s="67"/>
      <c r="S532" s="67"/>
      <c r="T532" s="68"/>
      <c r="AT532" s="17" t="s">
        <v>207</v>
      </c>
      <c r="AU532" s="17" t="s">
        <v>85</v>
      </c>
    </row>
    <row r="533" spans="2:51" s="14" customFormat="1" ht="11.25">
      <c r="B533" s="275"/>
      <c r="C533" s="276"/>
      <c r="D533" s="221" t="s">
        <v>197</v>
      </c>
      <c r="E533" s="277" t="s">
        <v>1</v>
      </c>
      <c r="F533" s="278" t="s">
        <v>1482</v>
      </c>
      <c r="G533" s="276"/>
      <c r="H533" s="277" t="s">
        <v>1</v>
      </c>
      <c r="I533" s="279"/>
      <c r="J533" s="276"/>
      <c r="K533" s="276"/>
      <c r="L533" s="280"/>
      <c r="M533" s="281"/>
      <c r="N533" s="282"/>
      <c r="O533" s="282"/>
      <c r="P533" s="282"/>
      <c r="Q533" s="282"/>
      <c r="R533" s="282"/>
      <c r="S533" s="282"/>
      <c r="T533" s="283"/>
      <c r="AT533" s="284" t="s">
        <v>197</v>
      </c>
      <c r="AU533" s="284" t="s">
        <v>85</v>
      </c>
      <c r="AV533" s="14" t="s">
        <v>83</v>
      </c>
      <c r="AW533" s="14" t="s">
        <v>30</v>
      </c>
      <c r="AX533" s="14" t="s">
        <v>75</v>
      </c>
      <c r="AY533" s="284" t="s">
        <v>171</v>
      </c>
    </row>
    <row r="534" spans="2:51" s="11" customFormat="1" ht="11.25">
      <c r="B534" s="224"/>
      <c r="C534" s="225"/>
      <c r="D534" s="221" t="s">
        <v>197</v>
      </c>
      <c r="E534" s="226" t="s">
        <v>1</v>
      </c>
      <c r="F534" s="227" t="s">
        <v>1974</v>
      </c>
      <c r="G534" s="225"/>
      <c r="H534" s="228">
        <v>1</v>
      </c>
      <c r="I534" s="229"/>
      <c r="J534" s="225"/>
      <c r="K534" s="225"/>
      <c r="L534" s="230"/>
      <c r="M534" s="231"/>
      <c r="N534" s="232"/>
      <c r="O534" s="232"/>
      <c r="P534" s="232"/>
      <c r="Q534" s="232"/>
      <c r="R534" s="232"/>
      <c r="S534" s="232"/>
      <c r="T534" s="233"/>
      <c r="AT534" s="234" t="s">
        <v>197</v>
      </c>
      <c r="AU534" s="234" t="s">
        <v>85</v>
      </c>
      <c r="AV534" s="11" t="s">
        <v>85</v>
      </c>
      <c r="AW534" s="11" t="s">
        <v>30</v>
      </c>
      <c r="AX534" s="11" t="s">
        <v>75</v>
      </c>
      <c r="AY534" s="234" t="s">
        <v>171</v>
      </c>
    </row>
    <row r="535" spans="2:51" s="13" customFormat="1" ht="11.25">
      <c r="B535" s="248"/>
      <c r="C535" s="249"/>
      <c r="D535" s="221" t="s">
        <v>197</v>
      </c>
      <c r="E535" s="250" t="s">
        <v>1</v>
      </c>
      <c r="F535" s="251" t="s">
        <v>267</v>
      </c>
      <c r="G535" s="249"/>
      <c r="H535" s="252">
        <v>1</v>
      </c>
      <c r="I535" s="253"/>
      <c r="J535" s="249"/>
      <c r="K535" s="249"/>
      <c r="L535" s="254"/>
      <c r="M535" s="255"/>
      <c r="N535" s="256"/>
      <c r="O535" s="256"/>
      <c r="P535" s="256"/>
      <c r="Q535" s="256"/>
      <c r="R535" s="256"/>
      <c r="S535" s="256"/>
      <c r="T535" s="257"/>
      <c r="AT535" s="258" t="s">
        <v>197</v>
      </c>
      <c r="AU535" s="258" t="s">
        <v>85</v>
      </c>
      <c r="AV535" s="13" t="s">
        <v>189</v>
      </c>
      <c r="AW535" s="13" t="s">
        <v>30</v>
      </c>
      <c r="AX535" s="13" t="s">
        <v>83</v>
      </c>
      <c r="AY535" s="258" t="s">
        <v>171</v>
      </c>
    </row>
    <row r="536" spans="2:65" s="1" customFormat="1" ht="24" customHeight="1">
      <c r="B536" s="35"/>
      <c r="C536" s="265" t="s">
        <v>1362</v>
      </c>
      <c r="D536" s="265" t="s">
        <v>548</v>
      </c>
      <c r="E536" s="266" t="s">
        <v>1975</v>
      </c>
      <c r="F536" s="267" t="s">
        <v>1976</v>
      </c>
      <c r="G536" s="268" t="s">
        <v>355</v>
      </c>
      <c r="H536" s="269">
        <v>1</v>
      </c>
      <c r="I536" s="270"/>
      <c r="J536" s="271">
        <f>ROUND(I536*H536,2)</f>
        <v>0</v>
      </c>
      <c r="K536" s="267" t="s">
        <v>1</v>
      </c>
      <c r="L536" s="272"/>
      <c r="M536" s="273" t="s">
        <v>1</v>
      </c>
      <c r="N536" s="274" t="s">
        <v>40</v>
      </c>
      <c r="O536" s="67"/>
      <c r="P536" s="218">
        <f>O536*H536</f>
        <v>0</v>
      </c>
      <c r="Q536" s="218">
        <v>0</v>
      </c>
      <c r="R536" s="218">
        <f>Q536*H536</f>
        <v>0</v>
      </c>
      <c r="S536" s="218">
        <v>0</v>
      </c>
      <c r="T536" s="219">
        <f>S536*H536</f>
        <v>0</v>
      </c>
      <c r="AR536" s="220" t="s">
        <v>1626</v>
      </c>
      <c r="AT536" s="220" t="s">
        <v>548</v>
      </c>
      <c r="AU536" s="220" t="s">
        <v>85</v>
      </c>
      <c r="AY536" s="17" t="s">
        <v>171</v>
      </c>
      <c r="BE536" s="116">
        <f>IF(N536="základní",J536,0)</f>
        <v>0</v>
      </c>
      <c r="BF536" s="116">
        <f>IF(N536="snížená",J536,0)</f>
        <v>0</v>
      </c>
      <c r="BG536" s="116">
        <f>IF(N536="zákl. přenesená",J536,0)</f>
        <v>0</v>
      </c>
      <c r="BH536" s="116">
        <f>IF(N536="sníž. přenesená",J536,0)</f>
        <v>0</v>
      </c>
      <c r="BI536" s="116">
        <f>IF(N536="nulová",J536,0)</f>
        <v>0</v>
      </c>
      <c r="BJ536" s="17" t="s">
        <v>83</v>
      </c>
      <c r="BK536" s="116">
        <f>ROUND(I536*H536,2)</f>
        <v>0</v>
      </c>
      <c r="BL536" s="17" t="s">
        <v>1334</v>
      </c>
      <c r="BM536" s="220" t="s">
        <v>1723</v>
      </c>
    </row>
    <row r="537" spans="2:47" s="1" customFormat="1" ht="11.25">
      <c r="B537" s="35"/>
      <c r="C537" s="36"/>
      <c r="D537" s="221" t="s">
        <v>207</v>
      </c>
      <c r="E537" s="36"/>
      <c r="F537" s="235" t="s">
        <v>1976</v>
      </c>
      <c r="G537" s="36"/>
      <c r="H537" s="36"/>
      <c r="I537" s="130"/>
      <c r="J537" s="36"/>
      <c r="K537" s="36"/>
      <c r="L537" s="37"/>
      <c r="M537" s="223"/>
      <c r="N537" s="67"/>
      <c r="O537" s="67"/>
      <c r="P537" s="67"/>
      <c r="Q537" s="67"/>
      <c r="R537" s="67"/>
      <c r="S537" s="67"/>
      <c r="T537" s="68"/>
      <c r="AT537" s="17" t="s">
        <v>207</v>
      </c>
      <c r="AU537" s="17" t="s">
        <v>85</v>
      </c>
    </row>
    <row r="538" spans="2:51" s="14" customFormat="1" ht="11.25">
      <c r="B538" s="275"/>
      <c r="C538" s="276"/>
      <c r="D538" s="221" t="s">
        <v>197</v>
      </c>
      <c r="E538" s="277" t="s">
        <v>1</v>
      </c>
      <c r="F538" s="278" t="s">
        <v>1482</v>
      </c>
      <c r="G538" s="276"/>
      <c r="H538" s="277" t="s">
        <v>1</v>
      </c>
      <c r="I538" s="279"/>
      <c r="J538" s="276"/>
      <c r="K538" s="276"/>
      <c r="L538" s="280"/>
      <c r="M538" s="281"/>
      <c r="N538" s="282"/>
      <c r="O538" s="282"/>
      <c r="P538" s="282"/>
      <c r="Q538" s="282"/>
      <c r="R538" s="282"/>
      <c r="S538" s="282"/>
      <c r="T538" s="283"/>
      <c r="AT538" s="284" t="s">
        <v>197</v>
      </c>
      <c r="AU538" s="284" t="s">
        <v>85</v>
      </c>
      <c r="AV538" s="14" t="s">
        <v>83</v>
      </c>
      <c r="AW538" s="14" t="s">
        <v>30</v>
      </c>
      <c r="AX538" s="14" t="s">
        <v>75</v>
      </c>
      <c r="AY538" s="284" t="s">
        <v>171</v>
      </c>
    </row>
    <row r="539" spans="2:51" s="11" customFormat="1" ht="11.25">
      <c r="B539" s="224"/>
      <c r="C539" s="225"/>
      <c r="D539" s="221" t="s">
        <v>197</v>
      </c>
      <c r="E539" s="226" t="s">
        <v>1</v>
      </c>
      <c r="F539" s="227" t="s">
        <v>1974</v>
      </c>
      <c r="G539" s="225"/>
      <c r="H539" s="228">
        <v>1</v>
      </c>
      <c r="I539" s="229"/>
      <c r="J539" s="225"/>
      <c r="K539" s="225"/>
      <c r="L539" s="230"/>
      <c r="M539" s="231"/>
      <c r="N539" s="232"/>
      <c r="O539" s="232"/>
      <c r="P539" s="232"/>
      <c r="Q539" s="232"/>
      <c r="R539" s="232"/>
      <c r="S539" s="232"/>
      <c r="T539" s="233"/>
      <c r="AT539" s="234" t="s">
        <v>197</v>
      </c>
      <c r="AU539" s="234" t="s">
        <v>85</v>
      </c>
      <c r="AV539" s="11" t="s">
        <v>85</v>
      </c>
      <c r="AW539" s="11" t="s">
        <v>30</v>
      </c>
      <c r="AX539" s="11" t="s">
        <v>75</v>
      </c>
      <c r="AY539" s="234" t="s">
        <v>171</v>
      </c>
    </row>
    <row r="540" spans="2:51" s="13" customFormat="1" ht="11.25">
      <c r="B540" s="248"/>
      <c r="C540" s="249"/>
      <c r="D540" s="221" t="s">
        <v>197</v>
      </c>
      <c r="E540" s="250" t="s">
        <v>1</v>
      </c>
      <c r="F540" s="251" t="s">
        <v>267</v>
      </c>
      <c r="G540" s="249"/>
      <c r="H540" s="252">
        <v>1</v>
      </c>
      <c r="I540" s="253"/>
      <c r="J540" s="249"/>
      <c r="K540" s="249"/>
      <c r="L540" s="254"/>
      <c r="M540" s="255"/>
      <c r="N540" s="256"/>
      <c r="O540" s="256"/>
      <c r="P540" s="256"/>
      <c r="Q540" s="256"/>
      <c r="R540" s="256"/>
      <c r="S540" s="256"/>
      <c r="T540" s="257"/>
      <c r="AT540" s="258" t="s">
        <v>197</v>
      </c>
      <c r="AU540" s="258" t="s">
        <v>85</v>
      </c>
      <c r="AV540" s="13" t="s">
        <v>189</v>
      </c>
      <c r="AW540" s="13" t="s">
        <v>30</v>
      </c>
      <c r="AX540" s="13" t="s">
        <v>83</v>
      </c>
      <c r="AY540" s="258" t="s">
        <v>171</v>
      </c>
    </row>
    <row r="541" spans="2:65" s="1" customFormat="1" ht="16.5" customHeight="1">
      <c r="B541" s="35"/>
      <c r="C541" s="265" t="s">
        <v>376</v>
      </c>
      <c r="D541" s="265" t="s">
        <v>548</v>
      </c>
      <c r="E541" s="266" t="s">
        <v>1977</v>
      </c>
      <c r="F541" s="267" t="s">
        <v>1978</v>
      </c>
      <c r="G541" s="268" t="s">
        <v>1760</v>
      </c>
      <c r="H541" s="269">
        <v>1</v>
      </c>
      <c r="I541" s="270"/>
      <c r="J541" s="271">
        <f>ROUND(I541*H541,2)</f>
        <v>0</v>
      </c>
      <c r="K541" s="267" t="s">
        <v>1</v>
      </c>
      <c r="L541" s="272"/>
      <c r="M541" s="273" t="s">
        <v>1</v>
      </c>
      <c r="N541" s="274" t="s">
        <v>40</v>
      </c>
      <c r="O541" s="67"/>
      <c r="P541" s="218">
        <f>O541*H541</f>
        <v>0</v>
      </c>
      <c r="Q541" s="218">
        <v>0</v>
      </c>
      <c r="R541" s="218">
        <f>Q541*H541</f>
        <v>0</v>
      </c>
      <c r="S541" s="218">
        <v>0</v>
      </c>
      <c r="T541" s="219">
        <f>S541*H541</f>
        <v>0</v>
      </c>
      <c r="AR541" s="220" t="s">
        <v>1626</v>
      </c>
      <c r="AT541" s="220" t="s">
        <v>548</v>
      </c>
      <c r="AU541" s="220" t="s">
        <v>85</v>
      </c>
      <c r="AY541" s="17" t="s">
        <v>171</v>
      </c>
      <c r="BE541" s="116">
        <f>IF(N541="základní",J541,0)</f>
        <v>0</v>
      </c>
      <c r="BF541" s="116">
        <f>IF(N541="snížená",J541,0)</f>
        <v>0</v>
      </c>
      <c r="BG541" s="116">
        <f>IF(N541="zákl. přenesená",J541,0)</f>
        <v>0</v>
      </c>
      <c r="BH541" s="116">
        <f>IF(N541="sníž. přenesená",J541,0)</f>
        <v>0</v>
      </c>
      <c r="BI541" s="116">
        <f>IF(N541="nulová",J541,0)</f>
        <v>0</v>
      </c>
      <c r="BJ541" s="17" t="s">
        <v>83</v>
      </c>
      <c r="BK541" s="116">
        <f>ROUND(I541*H541,2)</f>
        <v>0</v>
      </c>
      <c r="BL541" s="17" t="s">
        <v>1334</v>
      </c>
      <c r="BM541" s="220" t="s">
        <v>576</v>
      </c>
    </row>
    <row r="542" spans="2:47" s="1" customFormat="1" ht="11.25">
      <c r="B542" s="35"/>
      <c r="C542" s="36"/>
      <c r="D542" s="221" t="s">
        <v>207</v>
      </c>
      <c r="E542" s="36"/>
      <c r="F542" s="235" t="s">
        <v>1978</v>
      </c>
      <c r="G542" s="36"/>
      <c r="H542" s="36"/>
      <c r="I542" s="130"/>
      <c r="J542" s="36"/>
      <c r="K542" s="36"/>
      <c r="L542" s="37"/>
      <c r="M542" s="223"/>
      <c r="N542" s="67"/>
      <c r="O542" s="67"/>
      <c r="P542" s="67"/>
      <c r="Q542" s="67"/>
      <c r="R542" s="67"/>
      <c r="S542" s="67"/>
      <c r="T542" s="68"/>
      <c r="AT542" s="17" t="s">
        <v>207</v>
      </c>
      <c r="AU542" s="17" t="s">
        <v>85</v>
      </c>
    </row>
    <row r="543" spans="2:51" s="14" customFormat="1" ht="11.25">
      <c r="B543" s="275"/>
      <c r="C543" s="276"/>
      <c r="D543" s="221" t="s">
        <v>197</v>
      </c>
      <c r="E543" s="277" t="s">
        <v>1</v>
      </c>
      <c r="F543" s="278" t="s">
        <v>1482</v>
      </c>
      <c r="G543" s="276"/>
      <c r="H543" s="277" t="s">
        <v>1</v>
      </c>
      <c r="I543" s="279"/>
      <c r="J543" s="276"/>
      <c r="K543" s="276"/>
      <c r="L543" s="280"/>
      <c r="M543" s="281"/>
      <c r="N543" s="282"/>
      <c r="O543" s="282"/>
      <c r="P543" s="282"/>
      <c r="Q543" s="282"/>
      <c r="R543" s="282"/>
      <c r="S543" s="282"/>
      <c r="T543" s="283"/>
      <c r="AT543" s="284" t="s">
        <v>197</v>
      </c>
      <c r="AU543" s="284" t="s">
        <v>85</v>
      </c>
      <c r="AV543" s="14" t="s">
        <v>83</v>
      </c>
      <c r="AW543" s="14" t="s">
        <v>30</v>
      </c>
      <c r="AX543" s="14" t="s">
        <v>75</v>
      </c>
      <c r="AY543" s="284" t="s">
        <v>171</v>
      </c>
    </row>
    <row r="544" spans="2:51" s="14" customFormat="1" ht="11.25">
      <c r="B544" s="275"/>
      <c r="C544" s="276"/>
      <c r="D544" s="221" t="s">
        <v>197</v>
      </c>
      <c r="E544" s="277" t="s">
        <v>1</v>
      </c>
      <c r="F544" s="278" t="s">
        <v>1979</v>
      </c>
      <c r="G544" s="276"/>
      <c r="H544" s="277" t="s">
        <v>1</v>
      </c>
      <c r="I544" s="279"/>
      <c r="J544" s="276"/>
      <c r="K544" s="276"/>
      <c r="L544" s="280"/>
      <c r="M544" s="281"/>
      <c r="N544" s="282"/>
      <c r="O544" s="282"/>
      <c r="P544" s="282"/>
      <c r="Q544" s="282"/>
      <c r="R544" s="282"/>
      <c r="S544" s="282"/>
      <c r="T544" s="283"/>
      <c r="AT544" s="284" t="s">
        <v>197</v>
      </c>
      <c r="AU544" s="284" t="s">
        <v>85</v>
      </c>
      <c r="AV544" s="14" t="s">
        <v>83</v>
      </c>
      <c r="AW544" s="14" t="s">
        <v>30</v>
      </c>
      <c r="AX544" s="14" t="s">
        <v>75</v>
      </c>
      <c r="AY544" s="284" t="s">
        <v>171</v>
      </c>
    </row>
    <row r="545" spans="2:51" s="11" customFormat="1" ht="11.25">
      <c r="B545" s="224"/>
      <c r="C545" s="225"/>
      <c r="D545" s="221" t="s">
        <v>197</v>
      </c>
      <c r="E545" s="226" t="s">
        <v>1</v>
      </c>
      <c r="F545" s="227" t="s">
        <v>83</v>
      </c>
      <c r="G545" s="225"/>
      <c r="H545" s="228">
        <v>1</v>
      </c>
      <c r="I545" s="229"/>
      <c r="J545" s="225"/>
      <c r="K545" s="225"/>
      <c r="L545" s="230"/>
      <c r="M545" s="231"/>
      <c r="N545" s="232"/>
      <c r="O545" s="232"/>
      <c r="P545" s="232"/>
      <c r="Q545" s="232"/>
      <c r="R545" s="232"/>
      <c r="S545" s="232"/>
      <c r="T545" s="233"/>
      <c r="AT545" s="234" t="s">
        <v>197</v>
      </c>
      <c r="AU545" s="234" t="s">
        <v>85</v>
      </c>
      <c r="AV545" s="11" t="s">
        <v>85</v>
      </c>
      <c r="AW545" s="11" t="s">
        <v>30</v>
      </c>
      <c r="AX545" s="11" t="s">
        <v>75</v>
      </c>
      <c r="AY545" s="234" t="s">
        <v>171</v>
      </c>
    </row>
    <row r="546" spans="2:51" s="14" customFormat="1" ht="22.5">
      <c r="B546" s="275"/>
      <c r="C546" s="276"/>
      <c r="D546" s="221" t="s">
        <v>197</v>
      </c>
      <c r="E546" s="277" t="s">
        <v>1</v>
      </c>
      <c r="F546" s="278" t="s">
        <v>1980</v>
      </c>
      <c r="G546" s="276"/>
      <c r="H546" s="277" t="s">
        <v>1</v>
      </c>
      <c r="I546" s="279"/>
      <c r="J546" s="276"/>
      <c r="K546" s="276"/>
      <c r="L546" s="280"/>
      <c r="M546" s="281"/>
      <c r="N546" s="282"/>
      <c r="O546" s="282"/>
      <c r="P546" s="282"/>
      <c r="Q546" s="282"/>
      <c r="R546" s="282"/>
      <c r="S546" s="282"/>
      <c r="T546" s="283"/>
      <c r="AT546" s="284" t="s">
        <v>197</v>
      </c>
      <c r="AU546" s="284" t="s">
        <v>85</v>
      </c>
      <c r="AV546" s="14" t="s">
        <v>83</v>
      </c>
      <c r="AW546" s="14" t="s">
        <v>30</v>
      </c>
      <c r="AX546" s="14" t="s">
        <v>75</v>
      </c>
      <c r="AY546" s="284" t="s">
        <v>171</v>
      </c>
    </row>
    <row r="547" spans="2:51" s="14" customFormat="1" ht="11.25">
      <c r="B547" s="275"/>
      <c r="C547" s="276"/>
      <c r="D547" s="221" t="s">
        <v>197</v>
      </c>
      <c r="E547" s="277" t="s">
        <v>1</v>
      </c>
      <c r="F547" s="278" t="s">
        <v>1981</v>
      </c>
      <c r="G547" s="276"/>
      <c r="H547" s="277" t="s">
        <v>1</v>
      </c>
      <c r="I547" s="279"/>
      <c r="J547" s="276"/>
      <c r="K547" s="276"/>
      <c r="L547" s="280"/>
      <c r="M547" s="281"/>
      <c r="N547" s="282"/>
      <c r="O547" s="282"/>
      <c r="P547" s="282"/>
      <c r="Q547" s="282"/>
      <c r="R547" s="282"/>
      <c r="S547" s="282"/>
      <c r="T547" s="283"/>
      <c r="AT547" s="284" t="s">
        <v>197</v>
      </c>
      <c r="AU547" s="284" t="s">
        <v>85</v>
      </c>
      <c r="AV547" s="14" t="s">
        <v>83</v>
      </c>
      <c r="AW547" s="14" t="s">
        <v>30</v>
      </c>
      <c r="AX547" s="14" t="s">
        <v>75</v>
      </c>
      <c r="AY547" s="284" t="s">
        <v>171</v>
      </c>
    </row>
    <row r="548" spans="2:51" s="14" customFormat="1" ht="11.25">
      <c r="B548" s="275"/>
      <c r="C548" s="276"/>
      <c r="D548" s="221" t="s">
        <v>197</v>
      </c>
      <c r="E548" s="277" t="s">
        <v>1</v>
      </c>
      <c r="F548" s="278" t="s">
        <v>1982</v>
      </c>
      <c r="G548" s="276"/>
      <c r="H548" s="277" t="s">
        <v>1</v>
      </c>
      <c r="I548" s="279"/>
      <c r="J548" s="276"/>
      <c r="K548" s="276"/>
      <c r="L548" s="280"/>
      <c r="M548" s="281"/>
      <c r="N548" s="282"/>
      <c r="O548" s="282"/>
      <c r="P548" s="282"/>
      <c r="Q548" s="282"/>
      <c r="R548" s="282"/>
      <c r="S548" s="282"/>
      <c r="T548" s="283"/>
      <c r="AT548" s="284" t="s">
        <v>197</v>
      </c>
      <c r="AU548" s="284" t="s">
        <v>85</v>
      </c>
      <c r="AV548" s="14" t="s">
        <v>83</v>
      </c>
      <c r="AW548" s="14" t="s">
        <v>30</v>
      </c>
      <c r="AX548" s="14" t="s">
        <v>75</v>
      </c>
      <c r="AY548" s="284" t="s">
        <v>171</v>
      </c>
    </row>
    <row r="549" spans="2:51" s="14" customFormat="1" ht="22.5">
      <c r="B549" s="275"/>
      <c r="C549" s="276"/>
      <c r="D549" s="221" t="s">
        <v>197</v>
      </c>
      <c r="E549" s="277" t="s">
        <v>1</v>
      </c>
      <c r="F549" s="278" t="s">
        <v>1983</v>
      </c>
      <c r="G549" s="276"/>
      <c r="H549" s="277" t="s">
        <v>1</v>
      </c>
      <c r="I549" s="279"/>
      <c r="J549" s="276"/>
      <c r="K549" s="276"/>
      <c r="L549" s="280"/>
      <c r="M549" s="281"/>
      <c r="N549" s="282"/>
      <c r="O549" s="282"/>
      <c r="P549" s="282"/>
      <c r="Q549" s="282"/>
      <c r="R549" s="282"/>
      <c r="S549" s="282"/>
      <c r="T549" s="283"/>
      <c r="AT549" s="284" t="s">
        <v>197</v>
      </c>
      <c r="AU549" s="284" t="s">
        <v>85</v>
      </c>
      <c r="AV549" s="14" t="s">
        <v>83</v>
      </c>
      <c r="AW549" s="14" t="s">
        <v>30</v>
      </c>
      <c r="AX549" s="14" t="s">
        <v>75</v>
      </c>
      <c r="AY549" s="284" t="s">
        <v>171</v>
      </c>
    </row>
    <row r="550" spans="2:51" s="14" customFormat="1" ht="11.25">
      <c r="B550" s="275"/>
      <c r="C550" s="276"/>
      <c r="D550" s="221" t="s">
        <v>197</v>
      </c>
      <c r="E550" s="277" t="s">
        <v>1</v>
      </c>
      <c r="F550" s="278" t="s">
        <v>1984</v>
      </c>
      <c r="G550" s="276"/>
      <c r="H550" s="277" t="s">
        <v>1</v>
      </c>
      <c r="I550" s="279"/>
      <c r="J550" s="276"/>
      <c r="K550" s="276"/>
      <c r="L550" s="280"/>
      <c r="M550" s="281"/>
      <c r="N550" s="282"/>
      <c r="O550" s="282"/>
      <c r="P550" s="282"/>
      <c r="Q550" s="282"/>
      <c r="R550" s="282"/>
      <c r="S550" s="282"/>
      <c r="T550" s="283"/>
      <c r="AT550" s="284" t="s">
        <v>197</v>
      </c>
      <c r="AU550" s="284" t="s">
        <v>85</v>
      </c>
      <c r="AV550" s="14" t="s">
        <v>83</v>
      </c>
      <c r="AW550" s="14" t="s">
        <v>30</v>
      </c>
      <c r="AX550" s="14" t="s">
        <v>75</v>
      </c>
      <c r="AY550" s="284" t="s">
        <v>171</v>
      </c>
    </row>
    <row r="551" spans="2:51" s="14" customFormat="1" ht="11.25">
      <c r="B551" s="275"/>
      <c r="C551" s="276"/>
      <c r="D551" s="221" t="s">
        <v>197</v>
      </c>
      <c r="E551" s="277" t="s">
        <v>1</v>
      </c>
      <c r="F551" s="278" t="s">
        <v>1985</v>
      </c>
      <c r="G551" s="276"/>
      <c r="H551" s="277" t="s">
        <v>1</v>
      </c>
      <c r="I551" s="279"/>
      <c r="J551" s="276"/>
      <c r="K551" s="276"/>
      <c r="L551" s="280"/>
      <c r="M551" s="281"/>
      <c r="N551" s="282"/>
      <c r="O551" s="282"/>
      <c r="P551" s="282"/>
      <c r="Q551" s="282"/>
      <c r="R551" s="282"/>
      <c r="S551" s="282"/>
      <c r="T551" s="283"/>
      <c r="AT551" s="284" t="s">
        <v>197</v>
      </c>
      <c r="AU551" s="284" t="s">
        <v>85</v>
      </c>
      <c r="AV551" s="14" t="s">
        <v>83</v>
      </c>
      <c r="AW551" s="14" t="s">
        <v>30</v>
      </c>
      <c r="AX551" s="14" t="s">
        <v>75</v>
      </c>
      <c r="AY551" s="284" t="s">
        <v>171</v>
      </c>
    </row>
    <row r="552" spans="2:51" s="14" customFormat="1" ht="11.25">
      <c r="B552" s="275"/>
      <c r="C552" s="276"/>
      <c r="D552" s="221" t="s">
        <v>197</v>
      </c>
      <c r="E552" s="277" t="s">
        <v>1</v>
      </c>
      <c r="F552" s="278" t="s">
        <v>1986</v>
      </c>
      <c r="G552" s="276"/>
      <c r="H552" s="277" t="s">
        <v>1</v>
      </c>
      <c r="I552" s="279"/>
      <c r="J552" s="276"/>
      <c r="K552" s="276"/>
      <c r="L552" s="280"/>
      <c r="M552" s="281"/>
      <c r="N552" s="282"/>
      <c r="O552" s="282"/>
      <c r="P552" s="282"/>
      <c r="Q552" s="282"/>
      <c r="R552" s="282"/>
      <c r="S552" s="282"/>
      <c r="T552" s="283"/>
      <c r="AT552" s="284" t="s">
        <v>197</v>
      </c>
      <c r="AU552" s="284" t="s">
        <v>85</v>
      </c>
      <c r="AV552" s="14" t="s">
        <v>83</v>
      </c>
      <c r="AW552" s="14" t="s">
        <v>30</v>
      </c>
      <c r="AX552" s="14" t="s">
        <v>75</v>
      </c>
      <c r="AY552" s="284" t="s">
        <v>171</v>
      </c>
    </row>
    <row r="553" spans="2:51" s="14" customFormat="1" ht="11.25">
      <c r="B553" s="275"/>
      <c r="C553" s="276"/>
      <c r="D553" s="221" t="s">
        <v>197</v>
      </c>
      <c r="E553" s="277" t="s">
        <v>1</v>
      </c>
      <c r="F553" s="278" t="s">
        <v>1987</v>
      </c>
      <c r="G553" s="276"/>
      <c r="H553" s="277" t="s">
        <v>1</v>
      </c>
      <c r="I553" s="279"/>
      <c r="J553" s="276"/>
      <c r="K553" s="276"/>
      <c r="L553" s="280"/>
      <c r="M553" s="281"/>
      <c r="N553" s="282"/>
      <c r="O553" s="282"/>
      <c r="P553" s="282"/>
      <c r="Q553" s="282"/>
      <c r="R553" s="282"/>
      <c r="S553" s="282"/>
      <c r="T553" s="283"/>
      <c r="AT553" s="284" t="s">
        <v>197</v>
      </c>
      <c r="AU553" s="284" t="s">
        <v>85</v>
      </c>
      <c r="AV553" s="14" t="s">
        <v>83</v>
      </c>
      <c r="AW553" s="14" t="s">
        <v>30</v>
      </c>
      <c r="AX553" s="14" t="s">
        <v>75</v>
      </c>
      <c r="AY553" s="284" t="s">
        <v>171</v>
      </c>
    </row>
    <row r="554" spans="2:51" s="14" customFormat="1" ht="22.5">
      <c r="B554" s="275"/>
      <c r="C554" s="276"/>
      <c r="D554" s="221" t="s">
        <v>197</v>
      </c>
      <c r="E554" s="277" t="s">
        <v>1</v>
      </c>
      <c r="F554" s="278" t="s">
        <v>1988</v>
      </c>
      <c r="G554" s="276"/>
      <c r="H554" s="277" t="s">
        <v>1</v>
      </c>
      <c r="I554" s="279"/>
      <c r="J554" s="276"/>
      <c r="K554" s="276"/>
      <c r="L554" s="280"/>
      <c r="M554" s="281"/>
      <c r="N554" s="282"/>
      <c r="O554" s="282"/>
      <c r="P554" s="282"/>
      <c r="Q554" s="282"/>
      <c r="R554" s="282"/>
      <c r="S554" s="282"/>
      <c r="T554" s="283"/>
      <c r="AT554" s="284" t="s">
        <v>197</v>
      </c>
      <c r="AU554" s="284" t="s">
        <v>85</v>
      </c>
      <c r="AV554" s="14" t="s">
        <v>83</v>
      </c>
      <c r="AW554" s="14" t="s">
        <v>30</v>
      </c>
      <c r="AX554" s="14" t="s">
        <v>75</v>
      </c>
      <c r="AY554" s="284" t="s">
        <v>171</v>
      </c>
    </row>
    <row r="555" spans="2:51" s="14" customFormat="1" ht="11.25">
      <c r="B555" s="275"/>
      <c r="C555" s="276"/>
      <c r="D555" s="221" t="s">
        <v>197</v>
      </c>
      <c r="E555" s="277" t="s">
        <v>1</v>
      </c>
      <c r="F555" s="278" t="s">
        <v>1989</v>
      </c>
      <c r="G555" s="276"/>
      <c r="H555" s="277" t="s">
        <v>1</v>
      </c>
      <c r="I555" s="279"/>
      <c r="J555" s="276"/>
      <c r="K555" s="276"/>
      <c r="L555" s="280"/>
      <c r="M555" s="281"/>
      <c r="N555" s="282"/>
      <c r="O555" s="282"/>
      <c r="P555" s="282"/>
      <c r="Q555" s="282"/>
      <c r="R555" s="282"/>
      <c r="S555" s="282"/>
      <c r="T555" s="283"/>
      <c r="AT555" s="284" t="s">
        <v>197</v>
      </c>
      <c r="AU555" s="284" t="s">
        <v>85</v>
      </c>
      <c r="AV555" s="14" t="s">
        <v>83</v>
      </c>
      <c r="AW555" s="14" t="s">
        <v>30</v>
      </c>
      <c r="AX555" s="14" t="s">
        <v>75</v>
      </c>
      <c r="AY555" s="284" t="s">
        <v>171</v>
      </c>
    </row>
    <row r="556" spans="2:51" s="14" customFormat="1" ht="11.25">
      <c r="B556" s="275"/>
      <c r="C556" s="276"/>
      <c r="D556" s="221" t="s">
        <v>197</v>
      </c>
      <c r="E556" s="277" t="s">
        <v>1</v>
      </c>
      <c r="F556" s="278" t="s">
        <v>1990</v>
      </c>
      <c r="G556" s="276"/>
      <c r="H556" s="277" t="s">
        <v>1</v>
      </c>
      <c r="I556" s="279"/>
      <c r="J556" s="276"/>
      <c r="K556" s="276"/>
      <c r="L556" s="280"/>
      <c r="M556" s="281"/>
      <c r="N556" s="282"/>
      <c r="O556" s="282"/>
      <c r="P556" s="282"/>
      <c r="Q556" s="282"/>
      <c r="R556" s="282"/>
      <c r="S556" s="282"/>
      <c r="T556" s="283"/>
      <c r="AT556" s="284" t="s">
        <v>197</v>
      </c>
      <c r="AU556" s="284" t="s">
        <v>85</v>
      </c>
      <c r="AV556" s="14" t="s">
        <v>83</v>
      </c>
      <c r="AW556" s="14" t="s">
        <v>30</v>
      </c>
      <c r="AX556" s="14" t="s">
        <v>75</v>
      </c>
      <c r="AY556" s="284" t="s">
        <v>171</v>
      </c>
    </row>
    <row r="557" spans="2:51" s="14" customFormat="1" ht="11.25">
      <c r="B557" s="275"/>
      <c r="C557" s="276"/>
      <c r="D557" s="221" t="s">
        <v>197</v>
      </c>
      <c r="E557" s="277" t="s">
        <v>1</v>
      </c>
      <c r="F557" s="278" t="s">
        <v>1991</v>
      </c>
      <c r="G557" s="276"/>
      <c r="H557" s="277" t="s">
        <v>1</v>
      </c>
      <c r="I557" s="279"/>
      <c r="J557" s="276"/>
      <c r="K557" s="276"/>
      <c r="L557" s="280"/>
      <c r="M557" s="281"/>
      <c r="N557" s="282"/>
      <c r="O557" s="282"/>
      <c r="P557" s="282"/>
      <c r="Q557" s="282"/>
      <c r="R557" s="282"/>
      <c r="S557" s="282"/>
      <c r="T557" s="283"/>
      <c r="AT557" s="284" t="s">
        <v>197</v>
      </c>
      <c r="AU557" s="284" t="s">
        <v>85</v>
      </c>
      <c r="AV557" s="14" t="s">
        <v>83</v>
      </c>
      <c r="AW557" s="14" t="s">
        <v>30</v>
      </c>
      <c r="AX557" s="14" t="s">
        <v>75</v>
      </c>
      <c r="AY557" s="284" t="s">
        <v>171</v>
      </c>
    </row>
    <row r="558" spans="2:51" s="13" customFormat="1" ht="11.25">
      <c r="B558" s="248"/>
      <c r="C558" s="249"/>
      <c r="D558" s="221" t="s">
        <v>197</v>
      </c>
      <c r="E558" s="250" t="s">
        <v>1</v>
      </c>
      <c r="F558" s="251" t="s">
        <v>267</v>
      </c>
      <c r="G558" s="249"/>
      <c r="H558" s="252">
        <v>1</v>
      </c>
      <c r="I558" s="253"/>
      <c r="J558" s="249"/>
      <c r="K558" s="249"/>
      <c r="L558" s="254"/>
      <c r="M558" s="255"/>
      <c r="N558" s="256"/>
      <c r="O558" s="256"/>
      <c r="P558" s="256"/>
      <c r="Q558" s="256"/>
      <c r="R558" s="256"/>
      <c r="S558" s="256"/>
      <c r="T558" s="257"/>
      <c r="AT558" s="258" t="s">
        <v>197</v>
      </c>
      <c r="AU558" s="258" t="s">
        <v>85</v>
      </c>
      <c r="AV558" s="13" t="s">
        <v>189</v>
      </c>
      <c r="AW558" s="13" t="s">
        <v>30</v>
      </c>
      <c r="AX558" s="13" t="s">
        <v>83</v>
      </c>
      <c r="AY558" s="258" t="s">
        <v>171</v>
      </c>
    </row>
    <row r="559" spans="2:65" s="1" customFormat="1" ht="16.5" customHeight="1">
      <c r="B559" s="35"/>
      <c r="C559" s="209" t="s">
        <v>1365</v>
      </c>
      <c r="D559" s="209" t="s">
        <v>172</v>
      </c>
      <c r="E559" s="210" t="s">
        <v>1992</v>
      </c>
      <c r="F559" s="211" t="s">
        <v>1993</v>
      </c>
      <c r="G559" s="212" t="s">
        <v>355</v>
      </c>
      <c r="H559" s="213">
        <v>2</v>
      </c>
      <c r="I559" s="214"/>
      <c r="J559" s="215">
        <f>ROUND(I559*H559,2)</f>
        <v>0</v>
      </c>
      <c r="K559" s="211" t="s">
        <v>1</v>
      </c>
      <c r="L559" s="37"/>
      <c r="M559" s="216" t="s">
        <v>1</v>
      </c>
      <c r="N559" s="217" t="s">
        <v>40</v>
      </c>
      <c r="O559" s="67"/>
      <c r="P559" s="218">
        <f>O559*H559</f>
        <v>0</v>
      </c>
      <c r="Q559" s="218">
        <v>0</v>
      </c>
      <c r="R559" s="218">
        <f>Q559*H559</f>
        <v>0</v>
      </c>
      <c r="S559" s="218">
        <v>0</v>
      </c>
      <c r="T559" s="219">
        <f>S559*H559</f>
        <v>0</v>
      </c>
      <c r="AR559" s="220" t="s">
        <v>1334</v>
      </c>
      <c r="AT559" s="220" t="s">
        <v>172</v>
      </c>
      <c r="AU559" s="220" t="s">
        <v>85</v>
      </c>
      <c r="AY559" s="17" t="s">
        <v>171</v>
      </c>
      <c r="BE559" s="116">
        <f>IF(N559="základní",J559,0)</f>
        <v>0</v>
      </c>
      <c r="BF559" s="116">
        <f>IF(N559="snížená",J559,0)</f>
        <v>0</v>
      </c>
      <c r="BG559" s="116">
        <f>IF(N559="zákl. přenesená",J559,0)</f>
        <v>0</v>
      </c>
      <c r="BH559" s="116">
        <f>IF(N559="sníž. přenesená",J559,0)</f>
        <v>0</v>
      </c>
      <c r="BI559" s="116">
        <f>IF(N559="nulová",J559,0)</f>
        <v>0</v>
      </c>
      <c r="BJ559" s="17" t="s">
        <v>83</v>
      </c>
      <c r="BK559" s="116">
        <f>ROUND(I559*H559,2)</f>
        <v>0</v>
      </c>
      <c r="BL559" s="17" t="s">
        <v>1334</v>
      </c>
      <c r="BM559" s="220" t="s">
        <v>510</v>
      </c>
    </row>
    <row r="560" spans="2:47" s="1" customFormat="1" ht="11.25">
      <c r="B560" s="35"/>
      <c r="C560" s="36"/>
      <c r="D560" s="221" t="s">
        <v>207</v>
      </c>
      <c r="E560" s="36"/>
      <c r="F560" s="235" t="s">
        <v>1993</v>
      </c>
      <c r="G560" s="36"/>
      <c r="H560" s="36"/>
      <c r="I560" s="130"/>
      <c r="J560" s="36"/>
      <c r="K560" s="36"/>
      <c r="L560" s="37"/>
      <c r="M560" s="223"/>
      <c r="N560" s="67"/>
      <c r="O560" s="67"/>
      <c r="P560" s="67"/>
      <c r="Q560" s="67"/>
      <c r="R560" s="67"/>
      <c r="S560" s="67"/>
      <c r="T560" s="68"/>
      <c r="AT560" s="17" t="s">
        <v>207</v>
      </c>
      <c r="AU560" s="17" t="s">
        <v>85</v>
      </c>
    </row>
    <row r="561" spans="2:51" s="11" customFormat="1" ht="11.25">
      <c r="B561" s="224"/>
      <c r="C561" s="225"/>
      <c r="D561" s="221" t="s">
        <v>197</v>
      </c>
      <c r="E561" s="226" t="s">
        <v>1</v>
      </c>
      <c r="F561" s="227" t="s">
        <v>1994</v>
      </c>
      <c r="G561" s="225"/>
      <c r="H561" s="228">
        <v>1</v>
      </c>
      <c r="I561" s="229"/>
      <c r="J561" s="225"/>
      <c r="K561" s="225"/>
      <c r="L561" s="230"/>
      <c r="M561" s="231"/>
      <c r="N561" s="232"/>
      <c r="O561" s="232"/>
      <c r="P561" s="232"/>
      <c r="Q561" s="232"/>
      <c r="R561" s="232"/>
      <c r="S561" s="232"/>
      <c r="T561" s="233"/>
      <c r="AT561" s="234" t="s">
        <v>197</v>
      </c>
      <c r="AU561" s="234" t="s">
        <v>85</v>
      </c>
      <c r="AV561" s="11" t="s">
        <v>85</v>
      </c>
      <c r="AW561" s="11" t="s">
        <v>30</v>
      </c>
      <c r="AX561" s="11" t="s">
        <v>75</v>
      </c>
      <c r="AY561" s="234" t="s">
        <v>171</v>
      </c>
    </row>
    <row r="562" spans="2:51" s="11" customFormat="1" ht="11.25">
      <c r="B562" s="224"/>
      <c r="C562" s="225"/>
      <c r="D562" s="221" t="s">
        <v>197</v>
      </c>
      <c r="E562" s="226" t="s">
        <v>1</v>
      </c>
      <c r="F562" s="227" t="s">
        <v>1995</v>
      </c>
      <c r="G562" s="225"/>
      <c r="H562" s="228">
        <v>1</v>
      </c>
      <c r="I562" s="229"/>
      <c r="J562" s="225"/>
      <c r="K562" s="225"/>
      <c r="L562" s="230"/>
      <c r="M562" s="231"/>
      <c r="N562" s="232"/>
      <c r="O562" s="232"/>
      <c r="P562" s="232"/>
      <c r="Q562" s="232"/>
      <c r="R562" s="232"/>
      <c r="S562" s="232"/>
      <c r="T562" s="233"/>
      <c r="AT562" s="234" t="s">
        <v>197</v>
      </c>
      <c r="AU562" s="234" t="s">
        <v>85</v>
      </c>
      <c r="AV562" s="11" t="s">
        <v>85</v>
      </c>
      <c r="AW562" s="11" t="s">
        <v>30</v>
      </c>
      <c r="AX562" s="11" t="s">
        <v>75</v>
      </c>
      <c r="AY562" s="234" t="s">
        <v>171</v>
      </c>
    </row>
    <row r="563" spans="2:51" s="13" customFormat="1" ht="11.25">
      <c r="B563" s="248"/>
      <c r="C563" s="249"/>
      <c r="D563" s="221" t="s">
        <v>197</v>
      </c>
      <c r="E563" s="250" t="s">
        <v>1</v>
      </c>
      <c r="F563" s="251" t="s">
        <v>267</v>
      </c>
      <c r="G563" s="249"/>
      <c r="H563" s="252">
        <v>2</v>
      </c>
      <c r="I563" s="253"/>
      <c r="J563" s="249"/>
      <c r="K563" s="249"/>
      <c r="L563" s="254"/>
      <c r="M563" s="255"/>
      <c r="N563" s="256"/>
      <c r="O563" s="256"/>
      <c r="P563" s="256"/>
      <c r="Q563" s="256"/>
      <c r="R563" s="256"/>
      <c r="S563" s="256"/>
      <c r="T563" s="257"/>
      <c r="AT563" s="258" t="s">
        <v>197</v>
      </c>
      <c r="AU563" s="258" t="s">
        <v>85</v>
      </c>
      <c r="AV563" s="13" t="s">
        <v>189</v>
      </c>
      <c r="AW563" s="13" t="s">
        <v>30</v>
      </c>
      <c r="AX563" s="13" t="s">
        <v>83</v>
      </c>
      <c r="AY563" s="258" t="s">
        <v>171</v>
      </c>
    </row>
    <row r="564" spans="2:65" s="1" customFormat="1" ht="16.5" customHeight="1">
      <c r="B564" s="35"/>
      <c r="C564" s="209" t="s">
        <v>1730</v>
      </c>
      <c r="D564" s="209" t="s">
        <v>172</v>
      </c>
      <c r="E564" s="210" t="s">
        <v>1772</v>
      </c>
      <c r="F564" s="211" t="s">
        <v>1773</v>
      </c>
      <c r="G564" s="212" t="s">
        <v>1760</v>
      </c>
      <c r="H564" s="213">
        <v>1</v>
      </c>
      <c r="I564" s="214"/>
      <c r="J564" s="215">
        <f>ROUND(I564*H564,2)</f>
        <v>0</v>
      </c>
      <c r="K564" s="211" t="s">
        <v>1</v>
      </c>
      <c r="L564" s="37"/>
      <c r="M564" s="216" t="s">
        <v>1</v>
      </c>
      <c r="N564" s="217" t="s">
        <v>40</v>
      </c>
      <c r="O564" s="67"/>
      <c r="P564" s="218">
        <f>O564*H564</f>
        <v>0</v>
      </c>
      <c r="Q564" s="218">
        <v>0</v>
      </c>
      <c r="R564" s="218">
        <f>Q564*H564</f>
        <v>0</v>
      </c>
      <c r="S564" s="218">
        <v>0</v>
      </c>
      <c r="T564" s="219">
        <f>S564*H564</f>
        <v>0</v>
      </c>
      <c r="AR564" s="220" t="s">
        <v>1334</v>
      </c>
      <c r="AT564" s="220" t="s">
        <v>172</v>
      </c>
      <c r="AU564" s="220" t="s">
        <v>85</v>
      </c>
      <c r="AY564" s="17" t="s">
        <v>171</v>
      </c>
      <c r="BE564" s="116">
        <f>IF(N564="základní",J564,0)</f>
        <v>0</v>
      </c>
      <c r="BF564" s="116">
        <f>IF(N564="snížená",J564,0)</f>
        <v>0</v>
      </c>
      <c r="BG564" s="116">
        <f>IF(N564="zákl. přenesená",J564,0)</f>
        <v>0</v>
      </c>
      <c r="BH564" s="116">
        <f>IF(N564="sníž. přenesená",J564,0)</f>
        <v>0</v>
      </c>
      <c r="BI564" s="116">
        <f>IF(N564="nulová",J564,0)</f>
        <v>0</v>
      </c>
      <c r="BJ564" s="17" t="s">
        <v>83</v>
      </c>
      <c r="BK564" s="116">
        <f>ROUND(I564*H564,2)</f>
        <v>0</v>
      </c>
      <c r="BL564" s="17" t="s">
        <v>1334</v>
      </c>
      <c r="BM564" s="220" t="s">
        <v>1733</v>
      </c>
    </row>
    <row r="565" spans="2:47" s="1" customFormat="1" ht="11.25">
      <c r="B565" s="35"/>
      <c r="C565" s="36"/>
      <c r="D565" s="221" t="s">
        <v>207</v>
      </c>
      <c r="E565" s="36"/>
      <c r="F565" s="235" t="s">
        <v>1773</v>
      </c>
      <c r="G565" s="36"/>
      <c r="H565" s="36"/>
      <c r="I565" s="130"/>
      <c r="J565" s="36"/>
      <c r="K565" s="36"/>
      <c r="L565" s="37"/>
      <c r="M565" s="223"/>
      <c r="N565" s="67"/>
      <c r="O565" s="67"/>
      <c r="P565" s="67"/>
      <c r="Q565" s="67"/>
      <c r="R565" s="67"/>
      <c r="S565" s="67"/>
      <c r="T565" s="68"/>
      <c r="AT565" s="17" t="s">
        <v>207</v>
      </c>
      <c r="AU565" s="17" t="s">
        <v>85</v>
      </c>
    </row>
    <row r="566" spans="2:63" s="10" customFormat="1" ht="22.9" customHeight="1">
      <c r="B566" s="195"/>
      <c r="C566" s="196"/>
      <c r="D566" s="197" t="s">
        <v>74</v>
      </c>
      <c r="E566" s="246" t="s">
        <v>1373</v>
      </c>
      <c r="F566" s="246" t="s">
        <v>1374</v>
      </c>
      <c r="G566" s="196"/>
      <c r="H566" s="196"/>
      <c r="I566" s="199"/>
      <c r="J566" s="247">
        <f>BK566</f>
        <v>0</v>
      </c>
      <c r="K566" s="196"/>
      <c r="L566" s="201"/>
      <c r="M566" s="202"/>
      <c r="N566" s="203"/>
      <c r="O566" s="203"/>
      <c r="P566" s="204">
        <f>SUM(P567:P574)</f>
        <v>0</v>
      </c>
      <c r="Q566" s="203"/>
      <c r="R566" s="204">
        <f>SUM(R567:R574)</f>
        <v>0</v>
      </c>
      <c r="S566" s="203"/>
      <c r="T566" s="205">
        <f>SUM(T567:T574)</f>
        <v>0</v>
      </c>
      <c r="AR566" s="206" t="s">
        <v>184</v>
      </c>
      <c r="AT566" s="207" t="s">
        <v>74</v>
      </c>
      <c r="AU566" s="207" t="s">
        <v>83</v>
      </c>
      <c r="AY566" s="206" t="s">
        <v>171</v>
      </c>
      <c r="BK566" s="208">
        <f>SUM(BK567:BK574)</f>
        <v>0</v>
      </c>
    </row>
    <row r="567" spans="2:65" s="1" customFormat="1" ht="24" customHeight="1">
      <c r="B567" s="35"/>
      <c r="C567" s="209" t="s">
        <v>1369</v>
      </c>
      <c r="D567" s="209" t="s">
        <v>172</v>
      </c>
      <c r="E567" s="210" t="s">
        <v>1783</v>
      </c>
      <c r="F567" s="211" t="s">
        <v>1784</v>
      </c>
      <c r="G567" s="212" t="s">
        <v>290</v>
      </c>
      <c r="H567" s="213">
        <v>2.1</v>
      </c>
      <c r="I567" s="214"/>
      <c r="J567" s="215">
        <f>ROUND(I567*H567,2)</f>
        <v>0</v>
      </c>
      <c r="K567" s="211" t="s">
        <v>1</v>
      </c>
      <c r="L567" s="37"/>
      <c r="M567" s="216" t="s">
        <v>1</v>
      </c>
      <c r="N567" s="217" t="s">
        <v>40</v>
      </c>
      <c r="O567" s="67"/>
      <c r="P567" s="218">
        <f>O567*H567</f>
        <v>0</v>
      </c>
      <c r="Q567" s="218">
        <v>0</v>
      </c>
      <c r="R567" s="218">
        <f>Q567*H567</f>
        <v>0</v>
      </c>
      <c r="S567" s="218">
        <v>0</v>
      </c>
      <c r="T567" s="219">
        <f>S567*H567</f>
        <v>0</v>
      </c>
      <c r="AR567" s="220" t="s">
        <v>1334</v>
      </c>
      <c r="AT567" s="220" t="s">
        <v>172</v>
      </c>
      <c r="AU567" s="220" t="s">
        <v>85</v>
      </c>
      <c r="AY567" s="17" t="s">
        <v>171</v>
      </c>
      <c r="BE567" s="116">
        <f>IF(N567="základní",J567,0)</f>
        <v>0</v>
      </c>
      <c r="BF567" s="116">
        <f>IF(N567="snížená",J567,0)</f>
        <v>0</v>
      </c>
      <c r="BG567" s="116">
        <f>IF(N567="zákl. přenesená",J567,0)</f>
        <v>0</v>
      </c>
      <c r="BH567" s="116">
        <f>IF(N567="sníž. přenesená",J567,0)</f>
        <v>0</v>
      </c>
      <c r="BI567" s="116">
        <f>IF(N567="nulová",J567,0)</f>
        <v>0</v>
      </c>
      <c r="BJ567" s="17" t="s">
        <v>83</v>
      </c>
      <c r="BK567" s="116">
        <f>ROUND(I567*H567,2)</f>
        <v>0</v>
      </c>
      <c r="BL567" s="17" t="s">
        <v>1334</v>
      </c>
      <c r="BM567" s="220" t="s">
        <v>1738</v>
      </c>
    </row>
    <row r="568" spans="2:47" s="1" customFormat="1" ht="19.5">
      <c r="B568" s="35"/>
      <c r="C568" s="36"/>
      <c r="D568" s="221" t="s">
        <v>207</v>
      </c>
      <c r="E568" s="36"/>
      <c r="F568" s="235" t="s">
        <v>1784</v>
      </c>
      <c r="G568" s="36"/>
      <c r="H568" s="36"/>
      <c r="I568" s="130"/>
      <c r="J568" s="36"/>
      <c r="K568" s="36"/>
      <c r="L568" s="37"/>
      <c r="M568" s="223"/>
      <c r="N568" s="67"/>
      <c r="O568" s="67"/>
      <c r="P568" s="67"/>
      <c r="Q568" s="67"/>
      <c r="R568" s="67"/>
      <c r="S568" s="67"/>
      <c r="T568" s="68"/>
      <c r="AT568" s="17" t="s">
        <v>207</v>
      </c>
      <c r="AU568" s="17" t="s">
        <v>85</v>
      </c>
    </row>
    <row r="569" spans="2:51" s="11" customFormat="1" ht="11.25">
      <c r="B569" s="224"/>
      <c r="C569" s="225"/>
      <c r="D569" s="221" t="s">
        <v>197</v>
      </c>
      <c r="E569" s="226" t="s">
        <v>1</v>
      </c>
      <c r="F569" s="227" t="s">
        <v>1996</v>
      </c>
      <c r="G569" s="225"/>
      <c r="H569" s="228">
        <v>2.1</v>
      </c>
      <c r="I569" s="229"/>
      <c r="J569" s="225"/>
      <c r="K569" s="225"/>
      <c r="L569" s="230"/>
      <c r="M569" s="231"/>
      <c r="N569" s="232"/>
      <c r="O569" s="232"/>
      <c r="P569" s="232"/>
      <c r="Q569" s="232"/>
      <c r="R569" s="232"/>
      <c r="S569" s="232"/>
      <c r="T569" s="233"/>
      <c r="AT569" s="234" t="s">
        <v>197</v>
      </c>
      <c r="AU569" s="234" t="s">
        <v>85</v>
      </c>
      <c r="AV569" s="11" t="s">
        <v>85</v>
      </c>
      <c r="AW569" s="11" t="s">
        <v>30</v>
      </c>
      <c r="AX569" s="11" t="s">
        <v>83</v>
      </c>
      <c r="AY569" s="234" t="s">
        <v>171</v>
      </c>
    </row>
    <row r="570" spans="2:65" s="1" customFormat="1" ht="16.5" customHeight="1">
      <c r="B570" s="35"/>
      <c r="C570" s="265" t="s">
        <v>1739</v>
      </c>
      <c r="D570" s="265" t="s">
        <v>548</v>
      </c>
      <c r="E570" s="266" t="s">
        <v>1787</v>
      </c>
      <c r="F570" s="267" t="s">
        <v>1788</v>
      </c>
      <c r="G570" s="268" t="s">
        <v>290</v>
      </c>
      <c r="H570" s="269">
        <v>2.1</v>
      </c>
      <c r="I570" s="270"/>
      <c r="J570" s="271">
        <f>ROUND(I570*H570,2)</f>
        <v>0</v>
      </c>
      <c r="K570" s="267" t="s">
        <v>1</v>
      </c>
      <c r="L570" s="272"/>
      <c r="M570" s="273" t="s">
        <v>1</v>
      </c>
      <c r="N570" s="274" t="s">
        <v>40</v>
      </c>
      <c r="O570" s="67"/>
      <c r="P570" s="218">
        <f>O570*H570</f>
        <v>0</v>
      </c>
      <c r="Q570" s="218">
        <v>0</v>
      </c>
      <c r="R570" s="218">
        <f>Q570*H570</f>
        <v>0</v>
      </c>
      <c r="S570" s="218">
        <v>0</v>
      </c>
      <c r="T570" s="219">
        <f>S570*H570</f>
        <v>0</v>
      </c>
      <c r="AR570" s="220" t="s">
        <v>1626</v>
      </c>
      <c r="AT570" s="220" t="s">
        <v>548</v>
      </c>
      <c r="AU570" s="220" t="s">
        <v>85</v>
      </c>
      <c r="AY570" s="17" t="s">
        <v>171</v>
      </c>
      <c r="BE570" s="116">
        <f>IF(N570="základní",J570,0)</f>
        <v>0</v>
      </c>
      <c r="BF570" s="116">
        <f>IF(N570="snížená",J570,0)</f>
        <v>0</v>
      </c>
      <c r="BG570" s="116">
        <f>IF(N570="zákl. přenesená",J570,0)</f>
        <v>0</v>
      </c>
      <c r="BH570" s="116">
        <f>IF(N570="sníž. přenesená",J570,0)</f>
        <v>0</v>
      </c>
      <c r="BI570" s="116">
        <f>IF(N570="nulová",J570,0)</f>
        <v>0</v>
      </c>
      <c r="BJ570" s="17" t="s">
        <v>83</v>
      </c>
      <c r="BK570" s="116">
        <f>ROUND(I570*H570,2)</f>
        <v>0</v>
      </c>
      <c r="BL570" s="17" t="s">
        <v>1334</v>
      </c>
      <c r="BM570" s="220" t="s">
        <v>1742</v>
      </c>
    </row>
    <row r="571" spans="2:47" s="1" customFormat="1" ht="11.25">
      <c r="B571" s="35"/>
      <c r="C571" s="36"/>
      <c r="D571" s="221" t="s">
        <v>207</v>
      </c>
      <c r="E571" s="36"/>
      <c r="F571" s="235" t="s">
        <v>1788</v>
      </c>
      <c r="G571" s="36"/>
      <c r="H571" s="36"/>
      <c r="I571" s="130"/>
      <c r="J571" s="36"/>
      <c r="K571" s="36"/>
      <c r="L571" s="37"/>
      <c r="M571" s="223"/>
      <c r="N571" s="67"/>
      <c r="O571" s="67"/>
      <c r="P571" s="67"/>
      <c r="Q571" s="67"/>
      <c r="R571" s="67"/>
      <c r="S571" s="67"/>
      <c r="T571" s="68"/>
      <c r="AT571" s="17" t="s">
        <v>207</v>
      </c>
      <c r="AU571" s="17" t="s">
        <v>85</v>
      </c>
    </row>
    <row r="572" spans="2:51" s="14" customFormat="1" ht="11.25">
      <c r="B572" s="275"/>
      <c r="C572" s="276"/>
      <c r="D572" s="221" t="s">
        <v>197</v>
      </c>
      <c r="E572" s="277" t="s">
        <v>1</v>
      </c>
      <c r="F572" s="278" t="s">
        <v>1482</v>
      </c>
      <c r="G572" s="276"/>
      <c r="H572" s="277" t="s">
        <v>1</v>
      </c>
      <c r="I572" s="279"/>
      <c r="J572" s="276"/>
      <c r="K572" s="276"/>
      <c r="L572" s="280"/>
      <c r="M572" s="281"/>
      <c r="N572" s="282"/>
      <c r="O572" s="282"/>
      <c r="P572" s="282"/>
      <c r="Q572" s="282"/>
      <c r="R572" s="282"/>
      <c r="S572" s="282"/>
      <c r="T572" s="283"/>
      <c r="AT572" s="284" t="s">
        <v>197</v>
      </c>
      <c r="AU572" s="284" t="s">
        <v>85</v>
      </c>
      <c r="AV572" s="14" t="s">
        <v>83</v>
      </c>
      <c r="AW572" s="14" t="s">
        <v>30</v>
      </c>
      <c r="AX572" s="14" t="s">
        <v>75</v>
      </c>
      <c r="AY572" s="284" t="s">
        <v>171</v>
      </c>
    </row>
    <row r="573" spans="2:51" s="11" customFormat="1" ht="11.25">
      <c r="B573" s="224"/>
      <c r="C573" s="225"/>
      <c r="D573" s="221" t="s">
        <v>197</v>
      </c>
      <c r="E573" s="226" t="s">
        <v>1</v>
      </c>
      <c r="F573" s="227" t="s">
        <v>1997</v>
      </c>
      <c r="G573" s="225"/>
      <c r="H573" s="228">
        <v>2.1</v>
      </c>
      <c r="I573" s="229"/>
      <c r="J573" s="225"/>
      <c r="K573" s="225"/>
      <c r="L573" s="230"/>
      <c r="M573" s="231"/>
      <c r="N573" s="232"/>
      <c r="O573" s="232"/>
      <c r="P573" s="232"/>
      <c r="Q573" s="232"/>
      <c r="R573" s="232"/>
      <c r="S573" s="232"/>
      <c r="T573" s="233"/>
      <c r="AT573" s="234" t="s">
        <v>197</v>
      </c>
      <c r="AU573" s="234" t="s">
        <v>85</v>
      </c>
      <c r="AV573" s="11" t="s">
        <v>85</v>
      </c>
      <c r="AW573" s="11" t="s">
        <v>30</v>
      </c>
      <c r="AX573" s="11" t="s">
        <v>75</v>
      </c>
      <c r="AY573" s="234" t="s">
        <v>171</v>
      </c>
    </row>
    <row r="574" spans="2:51" s="13" customFormat="1" ht="11.25">
      <c r="B574" s="248"/>
      <c r="C574" s="249"/>
      <c r="D574" s="221" t="s">
        <v>197</v>
      </c>
      <c r="E574" s="250" t="s">
        <v>1</v>
      </c>
      <c r="F574" s="251" t="s">
        <v>267</v>
      </c>
      <c r="G574" s="249"/>
      <c r="H574" s="252">
        <v>2.1</v>
      </c>
      <c r="I574" s="253"/>
      <c r="J574" s="249"/>
      <c r="K574" s="249"/>
      <c r="L574" s="254"/>
      <c r="M574" s="259"/>
      <c r="N574" s="260"/>
      <c r="O574" s="260"/>
      <c r="P574" s="260"/>
      <c r="Q574" s="260"/>
      <c r="R574" s="260"/>
      <c r="S574" s="260"/>
      <c r="T574" s="261"/>
      <c r="AT574" s="258" t="s">
        <v>197</v>
      </c>
      <c r="AU574" s="258" t="s">
        <v>85</v>
      </c>
      <c r="AV574" s="13" t="s">
        <v>189</v>
      </c>
      <c r="AW574" s="13" t="s">
        <v>30</v>
      </c>
      <c r="AX574" s="13" t="s">
        <v>83</v>
      </c>
      <c r="AY574" s="258" t="s">
        <v>171</v>
      </c>
    </row>
    <row r="575" spans="2:12" s="1" customFormat="1" ht="6.95" customHeight="1">
      <c r="B575" s="50"/>
      <c r="C575" s="51"/>
      <c r="D575" s="51"/>
      <c r="E575" s="51"/>
      <c r="F575" s="51"/>
      <c r="G575" s="51"/>
      <c r="H575" s="51"/>
      <c r="I575" s="163"/>
      <c r="J575" s="51"/>
      <c r="K575" s="51"/>
      <c r="L575" s="37"/>
    </row>
  </sheetData>
  <sheetProtection algorithmName="SHA-512" hashValue="P0eo+8e1gOPtFa4+Vwc+qw8JTWdcUXnJOOWL/HIh8lfuRaDdywO03xKARhH6eKXA1eRj+s8hsJG3zMn6pZTBYg==" saltValue="wIYjBKCTd1TLLMu5AzSu0z7zgUDLagRlF8BzhshJ9QcwTODwLOnEcZPklzanP5VnIc9BDEpntTDilzC2K6cB7g==" spinCount="100000" sheet="1" objects="1" scenarios="1" formatColumns="0" formatRows="0" autoFilter="0"/>
  <autoFilter ref="C136:K574"/>
  <mergeCells count="14">
    <mergeCell ref="D115:F115"/>
    <mergeCell ref="E127:H127"/>
    <mergeCell ref="E129:H129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127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</row>
    <row r="4" spans="2:46" ht="24.95" customHeight="1">
      <c r="B4" s="20"/>
      <c r="D4" s="127" t="s">
        <v>137</v>
      </c>
      <c r="L4" s="20"/>
      <c r="M4" s="12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9" t="s">
        <v>16</v>
      </c>
      <c r="L6" s="20"/>
    </row>
    <row r="7" spans="2:12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</row>
    <row r="8" spans="2:12" s="1" customFormat="1" ht="12" customHeight="1">
      <c r="B8" s="37"/>
      <c r="D8" s="129" t="s">
        <v>138</v>
      </c>
      <c r="I8" s="130"/>
      <c r="L8" s="37"/>
    </row>
    <row r="9" spans="2:12" s="1" customFormat="1" ht="36.95" customHeight="1">
      <c r="B9" s="37"/>
      <c r="E9" s="348" t="s">
        <v>1998</v>
      </c>
      <c r="F9" s="349"/>
      <c r="G9" s="349"/>
      <c r="H9" s="349"/>
      <c r="I9" s="130"/>
      <c r="L9" s="37"/>
    </row>
    <row r="10" spans="2:12" s="1" customFormat="1" ht="11.25">
      <c r="B10" s="37"/>
      <c r="I10" s="130"/>
      <c r="L10" s="37"/>
    </row>
    <row r="11" spans="2:12" s="1" customFormat="1" ht="12" customHeight="1">
      <c r="B11" s="37"/>
      <c r="D11" s="129" t="s">
        <v>18</v>
      </c>
      <c r="F11" s="106" t="s">
        <v>1</v>
      </c>
      <c r="I11" s="131" t="s">
        <v>19</v>
      </c>
      <c r="J11" s="106" t="s">
        <v>1</v>
      </c>
      <c r="L11" s="37"/>
    </row>
    <row r="12" spans="2:12" s="1" customFormat="1" ht="12" customHeight="1">
      <c r="B12" s="37"/>
      <c r="D12" s="129" t="s">
        <v>20</v>
      </c>
      <c r="F12" s="106" t="s">
        <v>21</v>
      </c>
      <c r="I12" s="131" t="s">
        <v>22</v>
      </c>
      <c r="J12" s="132" t="str">
        <f>'Rekapitulace stavby'!AN8</f>
        <v>26. 2. 2020</v>
      </c>
      <c r="L12" s="37"/>
    </row>
    <row r="13" spans="2:12" s="1" customFormat="1" ht="10.9" customHeight="1">
      <c r="B13" s="37"/>
      <c r="I13" s="130"/>
      <c r="L13" s="37"/>
    </row>
    <row r="14" spans="2:12" s="1" customFormat="1" ht="12" customHeight="1">
      <c r="B14" s="37"/>
      <c r="D14" s="129" t="s">
        <v>24</v>
      </c>
      <c r="I14" s="131" t="s">
        <v>25</v>
      </c>
      <c r="J14" s="106" t="str">
        <f>IF('Rekapitulace stavby'!AN10="","",'Rekapitulace stavby'!AN10)</f>
        <v/>
      </c>
      <c r="L14" s="37"/>
    </row>
    <row r="15" spans="2:12" s="1" customFormat="1" ht="18" customHeight="1">
      <c r="B15" s="37"/>
      <c r="E15" s="106" t="str">
        <f>IF('Rekapitulace stavby'!E11="","",'Rekapitulace stavby'!E11)</f>
        <v xml:space="preserve"> </v>
      </c>
      <c r="I15" s="131" t="s">
        <v>26</v>
      </c>
      <c r="J15" s="106" t="str">
        <f>IF('Rekapitulace stavby'!AN11="","",'Rekapitulace stavby'!AN11)</f>
        <v/>
      </c>
      <c r="L15" s="37"/>
    </row>
    <row r="16" spans="2:12" s="1" customFormat="1" ht="6.95" customHeight="1">
      <c r="B16" s="37"/>
      <c r="I16" s="130"/>
      <c r="L16" s="37"/>
    </row>
    <row r="17" spans="2:12" s="1" customFormat="1" ht="12" customHeight="1">
      <c r="B17" s="37"/>
      <c r="D17" s="129" t="s">
        <v>27</v>
      </c>
      <c r="I17" s="131" t="s">
        <v>25</v>
      </c>
      <c r="J17" s="30" t="str">
        <f>'Rekapitulace stavby'!AN13</f>
        <v>Vyplň údaj</v>
      </c>
      <c r="L17" s="37"/>
    </row>
    <row r="18" spans="2:12" s="1" customFormat="1" ht="18" customHeight="1">
      <c r="B18" s="37"/>
      <c r="E18" s="350" t="str">
        <f>'Rekapitulace stavby'!E14</f>
        <v>Vyplň údaj</v>
      </c>
      <c r="F18" s="351"/>
      <c r="G18" s="351"/>
      <c r="H18" s="351"/>
      <c r="I18" s="131" t="s">
        <v>26</v>
      </c>
      <c r="J18" s="30" t="str">
        <f>'Rekapitulace stavby'!AN14</f>
        <v>Vyplň údaj</v>
      </c>
      <c r="L18" s="37"/>
    </row>
    <row r="19" spans="2:12" s="1" customFormat="1" ht="6.95" customHeight="1">
      <c r="B19" s="37"/>
      <c r="I19" s="130"/>
      <c r="L19" s="37"/>
    </row>
    <row r="20" spans="2:12" s="1" customFormat="1" ht="12" customHeight="1">
      <c r="B20" s="37"/>
      <c r="D20" s="129" t="s">
        <v>29</v>
      </c>
      <c r="I20" s="131" t="s">
        <v>25</v>
      </c>
      <c r="J20" s="106" t="str">
        <f>IF('Rekapitulace stavby'!AN16="","",'Rekapitulace stavby'!AN16)</f>
        <v/>
      </c>
      <c r="L20" s="37"/>
    </row>
    <row r="21" spans="2:12" s="1" customFormat="1" ht="18" customHeight="1">
      <c r="B21" s="37"/>
      <c r="E21" s="106" t="str">
        <f>IF('Rekapitulace stavby'!E17="","",'Rekapitulace stavby'!E17)</f>
        <v xml:space="preserve"> </v>
      </c>
      <c r="I21" s="131" t="s">
        <v>26</v>
      </c>
      <c r="J21" s="106" t="str">
        <f>IF('Rekapitulace stavby'!AN17="","",'Rekapitulace stavby'!AN17)</f>
        <v/>
      </c>
      <c r="L21" s="37"/>
    </row>
    <row r="22" spans="2:12" s="1" customFormat="1" ht="6.95" customHeight="1">
      <c r="B22" s="37"/>
      <c r="I22" s="130"/>
      <c r="L22" s="37"/>
    </row>
    <row r="23" spans="2:12" s="1" customFormat="1" ht="12" customHeight="1">
      <c r="B23" s="37"/>
      <c r="D23" s="129" t="s">
        <v>31</v>
      </c>
      <c r="I23" s="131" t="s">
        <v>25</v>
      </c>
      <c r="J23" s="106" t="str">
        <f>IF('Rekapitulace stavby'!AN19="","",'Rekapitulace stavby'!AN19)</f>
        <v/>
      </c>
      <c r="L23" s="37"/>
    </row>
    <row r="24" spans="2:12" s="1" customFormat="1" ht="18" customHeight="1">
      <c r="B24" s="37"/>
      <c r="E24" s="106" t="str">
        <f>IF('Rekapitulace stavby'!E20="","",'Rekapitulace stavby'!E20)</f>
        <v xml:space="preserve"> </v>
      </c>
      <c r="I24" s="131" t="s">
        <v>26</v>
      </c>
      <c r="J24" s="106" t="str">
        <f>IF('Rekapitulace stavby'!AN20="","",'Rekapitulace stavby'!AN20)</f>
        <v/>
      </c>
      <c r="L24" s="37"/>
    </row>
    <row r="25" spans="2:12" s="1" customFormat="1" ht="6.95" customHeight="1">
      <c r="B25" s="37"/>
      <c r="I25" s="130"/>
      <c r="L25" s="37"/>
    </row>
    <row r="26" spans="2:12" s="1" customFormat="1" ht="12" customHeight="1">
      <c r="B26" s="37"/>
      <c r="D26" s="129" t="s">
        <v>32</v>
      </c>
      <c r="I26" s="130"/>
      <c r="L26" s="37"/>
    </row>
    <row r="27" spans="2:12" s="7" customFormat="1" ht="16.5" customHeight="1">
      <c r="B27" s="133"/>
      <c r="E27" s="352" t="s">
        <v>1</v>
      </c>
      <c r="F27" s="352"/>
      <c r="G27" s="352"/>
      <c r="H27" s="352"/>
      <c r="I27" s="134"/>
      <c r="L27" s="133"/>
    </row>
    <row r="28" spans="2:12" s="1" customFormat="1" ht="6.95" customHeight="1">
      <c r="B28" s="37"/>
      <c r="I28" s="130"/>
      <c r="L28" s="37"/>
    </row>
    <row r="29" spans="2:12" s="1" customFormat="1" ht="6.95" customHeight="1">
      <c r="B29" s="37"/>
      <c r="D29" s="63"/>
      <c r="E29" s="63"/>
      <c r="F29" s="63"/>
      <c r="G29" s="63"/>
      <c r="H29" s="63"/>
      <c r="I29" s="135"/>
      <c r="J29" s="63"/>
      <c r="K29" s="63"/>
      <c r="L29" s="37"/>
    </row>
    <row r="30" spans="2:12" s="1" customFormat="1" ht="14.45" customHeight="1">
      <c r="B30" s="37"/>
      <c r="D30" s="106" t="s">
        <v>140</v>
      </c>
      <c r="I30" s="130"/>
      <c r="J30" s="136">
        <f>J96</f>
        <v>0</v>
      </c>
      <c r="L30" s="37"/>
    </row>
    <row r="31" spans="2:12" s="1" customFormat="1" ht="14.45" customHeight="1">
      <c r="B31" s="37"/>
      <c r="D31" s="137" t="s">
        <v>131</v>
      </c>
      <c r="I31" s="130"/>
      <c r="J31" s="136">
        <f>J102</f>
        <v>0</v>
      </c>
      <c r="L31" s="37"/>
    </row>
    <row r="32" spans="2:12" s="1" customFormat="1" ht="25.35" customHeight="1">
      <c r="B32" s="37"/>
      <c r="D32" s="138" t="s">
        <v>35</v>
      </c>
      <c r="I32" s="130"/>
      <c r="J32" s="139">
        <f>ROUND(J30+J31,2)</f>
        <v>0</v>
      </c>
      <c r="L32" s="37"/>
    </row>
    <row r="33" spans="2:12" s="1" customFormat="1" ht="6.95" customHeight="1">
      <c r="B33" s="37"/>
      <c r="D33" s="63"/>
      <c r="E33" s="63"/>
      <c r="F33" s="63"/>
      <c r="G33" s="63"/>
      <c r="H33" s="63"/>
      <c r="I33" s="135"/>
      <c r="J33" s="63"/>
      <c r="K33" s="63"/>
      <c r="L33" s="37"/>
    </row>
    <row r="34" spans="2:12" s="1" customFormat="1" ht="14.45" customHeight="1">
      <c r="B34" s="37"/>
      <c r="F34" s="140" t="s">
        <v>37</v>
      </c>
      <c r="I34" s="141" t="s">
        <v>36</v>
      </c>
      <c r="J34" s="140" t="s">
        <v>38</v>
      </c>
      <c r="L34" s="37"/>
    </row>
    <row r="35" spans="2:12" s="1" customFormat="1" ht="14.45" customHeight="1">
      <c r="B35" s="37"/>
      <c r="D35" s="142" t="s">
        <v>39</v>
      </c>
      <c r="E35" s="129" t="s">
        <v>40</v>
      </c>
      <c r="F35" s="143">
        <f>ROUND((SUM(BE102:BE109)+SUM(BE129:BE146)),2)</f>
        <v>0</v>
      </c>
      <c r="I35" s="144">
        <v>0.21</v>
      </c>
      <c r="J35" s="143">
        <f>ROUND(((SUM(BE102:BE109)+SUM(BE129:BE146))*I35),2)</f>
        <v>0</v>
      </c>
      <c r="L35" s="37"/>
    </row>
    <row r="36" spans="2:12" s="1" customFormat="1" ht="14.45" customHeight="1">
      <c r="B36" s="37"/>
      <c r="E36" s="129" t="s">
        <v>41</v>
      </c>
      <c r="F36" s="143">
        <f>ROUND((SUM(BF102:BF109)+SUM(BF129:BF146)),2)</f>
        <v>0</v>
      </c>
      <c r="I36" s="144">
        <v>0.15</v>
      </c>
      <c r="J36" s="143">
        <f>ROUND(((SUM(BF102:BF109)+SUM(BF129:BF146))*I36),2)</f>
        <v>0</v>
      </c>
      <c r="L36" s="37"/>
    </row>
    <row r="37" spans="2:12" s="1" customFormat="1" ht="14.45" customHeight="1" hidden="1">
      <c r="B37" s="37"/>
      <c r="E37" s="129" t="s">
        <v>42</v>
      </c>
      <c r="F37" s="143">
        <f>ROUND((SUM(BG102:BG109)+SUM(BG129:BG146)),2)</f>
        <v>0</v>
      </c>
      <c r="I37" s="144">
        <v>0.21</v>
      </c>
      <c r="J37" s="143">
        <f>0</f>
        <v>0</v>
      </c>
      <c r="L37" s="37"/>
    </row>
    <row r="38" spans="2:12" s="1" customFormat="1" ht="14.45" customHeight="1" hidden="1">
      <c r="B38" s="37"/>
      <c r="E38" s="129" t="s">
        <v>43</v>
      </c>
      <c r="F38" s="143">
        <f>ROUND((SUM(BH102:BH109)+SUM(BH129:BH146)),2)</f>
        <v>0</v>
      </c>
      <c r="I38" s="144">
        <v>0.15</v>
      </c>
      <c r="J38" s="143">
        <f>0</f>
        <v>0</v>
      </c>
      <c r="L38" s="37"/>
    </row>
    <row r="39" spans="2:12" s="1" customFormat="1" ht="14.45" customHeight="1" hidden="1">
      <c r="B39" s="37"/>
      <c r="E39" s="129" t="s">
        <v>44</v>
      </c>
      <c r="F39" s="143">
        <f>ROUND((SUM(BI102:BI109)+SUM(BI129:BI146)),2)</f>
        <v>0</v>
      </c>
      <c r="I39" s="144">
        <v>0</v>
      </c>
      <c r="J39" s="143">
        <f>0</f>
        <v>0</v>
      </c>
      <c r="L39" s="37"/>
    </row>
    <row r="40" spans="2:12" s="1" customFormat="1" ht="6.95" customHeight="1">
      <c r="B40" s="37"/>
      <c r="I40" s="130"/>
      <c r="L40" s="37"/>
    </row>
    <row r="41" spans="2:12" s="1" customFormat="1" ht="25.35" customHeight="1">
      <c r="B41" s="37"/>
      <c r="C41" s="145"/>
      <c r="D41" s="146" t="s">
        <v>45</v>
      </c>
      <c r="E41" s="147"/>
      <c r="F41" s="147"/>
      <c r="G41" s="148" t="s">
        <v>46</v>
      </c>
      <c r="H41" s="149" t="s">
        <v>47</v>
      </c>
      <c r="I41" s="150"/>
      <c r="J41" s="151">
        <f>SUM(J32:J39)</f>
        <v>0</v>
      </c>
      <c r="K41" s="152"/>
      <c r="L41" s="37"/>
    </row>
    <row r="42" spans="2:12" s="1" customFormat="1" ht="14.45" customHeight="1">
      <c r="B42" s="37"/>
      <c r="I42" s="130"/>
      <c r="L42" s="37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s="1" customFormat="1" ht="12" customHeight="1">
      <c r="B86" s="35"/>
      <c r="C86" s="29" t="s">
        <v>138</v>
      </c>
      <c r="D86" s="36"/>
      <c r="E86" s="36"/>
      <c r="F86" s="36"/>
      <c r="G86" s="36"/>
      <c r="H86" s="36"/>
      <c r="I86" s="130"/>
      <c r="J86" s="36"/>
      <c r="K86" s="36"/>
      <c r="L86" s="37"/>
    </row>
    <row r="87" spans="2:12" s="1" customFormat="1" ht="16.5" customHeight="1">
      <c r="B87" s="35"/>
      <c r="C87" s="36"/>
      <c r="D87" s="36"/>
      <c r="E87" s="314" t="str">
        <f>E9</f>
        <v>SO801 - Vegetační úpravy</v>
      </c>
      <c r="F87" s="355"/>
      <c r="G87" s="355"/>
      <c r="H87" s="355"/>
      <c r="I87" s="130"/>
      <c r="J87" s="36"/>
      <c r="K87" s="36"/>
      <c r="L87" s="37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2" customHeight="1"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31" t="s">
        <v>22</v>
      </c>
      <c r="J89" s="62" t="str">
        <f>IF(J12="","",J12)</f>
        <v>26. 2. 2020</v>
      </c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5.2" customHeight="1"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31" t="s">
        <v>29</v>
      </c>
      <c r="J91" s="32" t="str">
        <f>E21</f>
        <v xml:space="preserve"> </v>
      </c>
      <c r="K91" s="36"/>
      <c r="L91" s="37"/>
    </row>
    <row r="92" spans="2:12" s="1" customFormat="1" ht="15.2" customHeight="1"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31" t="s">
        <v>31</v>
      </c>
      <c r="J92" s="32" t="str">
        <f>E24</f>
        <v xml:space="preserve"> </v>
      </c>
      <c r="K92" s="36"/>
      <c r="L92" s="37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37"/>
    </row>
    <row r="94" spans="2:12" s="1" customFormat="1" ht="29.25" customHeight="1">
      <c r="B94" s="35"/>
      <c r="C94" s="167" t="s">
        <v>142</v>
      </c>
      <c r="D94" s="121"/>
      <c r="E94" s="121"/>
      <c r="F94" s="121"/>
      <c r="G94" s="121"/>
      <c r="H94" s="121"/>
      <c r="I94" s="168"/>
      <c r="J94" s="169" t="s">
        <v>143</v>
      </c>
      <c r="K94" s="121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47" s="1" customFormat="1" ht="22.9" customHeight="1">
      <c r="B96" s="35"/>
      <c r="C96" s="170" t="s">
        <v>144</v>
      </c>
      <c r="D96" s="36"/>
      <c r="E96" s="36"/>
      <c r="F96" s="36"/>
      <c r="G96" s="36"/>
      <c r="H96" s="36"/>
      <c r="I96" s="130"/>
      <c r="J96" s="80">
        <f>J129</f>
        <v>0</v>
      </c>
      <c r="K96" s="36"/>
      <c r="L96" s="37"/>
      <c r="AU96" s="17" t="s">
        <v>145</v>
      </c>
    </row>
    <row r="97" spans="2:12" s="8" customFormat="1" ht="24.95" customHeight="1">
      <c r="B97" s="171"/>
      <c r="C97" s="172"/>
      <c r="D97" s="173" t="s">
        <v>246</v>
      </c>
      <c r="E97" s="174"/>
      <c r="F97" s="174"/>
      <c r="G97" s="174"/>
      <c r="H97" s="174"/>
      <c r="I97" s="175"/>
      <c r="J97" s="176">
        <f>J130</f>
        <v>0</v>
      </c>
      <c r="K97" s="172"/>
      <c r="L97" s="177"/>
    </row>
    <row r="98" spans="2:12" s="12" customFormat="1" ht="19.9" customHeight="1">
      <c r="B98" s="240"/>
      <c r="C98" s="100"/>
      <c r="D98" s="241" t="s">
        <v>247</v>
      </c>
      <c r="E98" s="242"/>
      <c r="F98" s="242"/>
      <c r="G98" s="242"/>
      <c r="H98" s="242"/>
      <c r="I98" s="243"/>
      <c r="J98" s="244">
        <f>J131</f>
        <v>0</v>
      </c>
      <c r="K98" s="100"/>
      <c r="L98" s="245"/>
    </row>
    <row r="99" spans="2:12" s="12" customFormat="1" ht="19.9" customHeight="1">
      <c r="B99" s="240"/>
      <c r="C99" s="100"/>
      <c r="D99" s="241" t="s">
        <v>524</v>
      </c>
      <c r="E99" s="242"/>
      <c r="F99" s="242"/>
      <c r="G99" s="242"/>
      <c r="H99" s="242"/>
      <c r="I99" s="243"/>
      <c r="J99" s="244">
        <f>J144</f>
        <v>0</v>
      </c>
      <c r="K99" s="100"/>
      <c r="L99" s="245"/>
    </row>
    <row r="100" spans="2:12" s="1" customFormat="1" ht="21.75" customHeight="1">
      <c r="B100" s="35"/>
      <c r="C100" s="36"/>
      <c r="D100" s="36"/>
      <c r="E100" s="36"/>
      <c r="F100" s="36"/>
      <c r="G100" s="36"/>
      <c r="H100" s="36"/>
      <c r="I100" s="130"/>
      <c r="J100" s="36"/>
      <c r="K100" s="36"/>
      <c r="L100" s="37"/>
    </row>
    <row r="101" spans="2:12" s="1" customFormat="1" ht="6.95" customHeight="1">
      <c r="B101" s="35"/>
      <c r="C101" s="36"/>
      <c r="D101" s="36"/>
      <c r="E101" s="36"/>
      <c r="F101" s="36"/>
      <c r="G101" s="36"/>
      <c r="H101" s="36"/>
      <c r="I101" s="130"/>
      <c r="J101" s="36"/>
      <c r="K101" s="36"/>
      <c r="L101" s="37"/>
    </row>
    <row r="102" spans="2:14" s="1" customFormat="1" ht="29.25" customHeight="1">
      <c r="B102" s="35"/>
      <c r="C102" s="170" t="s">
        <v>147</v>
      </c>
      <c r="D102" s="36"/>
      <c r="E102" s="36"/>
      <c r="F102" s="36"/>
      <c r="G102" s="36"/>
      <c r="H102" s="36"/>
      <c r="I102" s="130"/>
      <c r="J102" s="178">
        <f>ROUND(J103+J104+J105+J106+J107+J108,2)</f>
        <v>0</v>
      </c>
      <c r="K102" s="36"/>
      <c r="L102" s="37"/>
      <c r="N102" s="179" t="s">
        <v>39</v>
      </c>
    </row>
    <row r="103" spans="2:65" s="1" customFormat="1" ht="18" customHeight="1">
      <c r="B103" s="35"/>
      <c r="C103" s="36"/>
      <c r="D103" s="333" t="s">
        <v>148</v>
      </c>
      <c r="E103" s="332"/>
      <c r="F103" s="332"/>
      <c r="G103" s="36"/>
      <c r="H103" s="36"/>
      <c r="I103" s="130"/>
      <c r="J103" s="113">
        <v>0</v>
      </c>
      <c r="K103" s="36"/>
      <c r="L103" s="180"/>
      <c r="M103" s="130"/>
      <c r="N103" s="181" t="s">
        <v>40</v>
      </c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82" t="s">
        <v>149</v>
      </c>
      <c r="AZ103" s="130"/>
      <c r="BA103" s="130"/>
      <c r="BB103" s="130"/>
      <c r="BC103" s="130"/>
      <c r="BD103" s="130"/>
      <c r="BE103" s="183">
        <f aca="true" t="shared" si="0" ref="BE103:BE108">IF(N103="základní",J103,0)</f>
        <v>0</v>
      </c>
      <c r="BF103" s="183">
        <f aca="true" t="shared" si="1" ref="BF103:BF108">IF(N103="snížená",J103,0)</f>
        <v>0</v>
      </c>
      <c r="BG103" s="183">
        <f aca="true" t="shared" si="2" ref="BG103:BG108">IF(N103="zákl. přenesená",J103,0)</f>
        <v>0</v>
      </c>
      <c r="BH103" s="183">
        <f aca="true" t="shared" si="3" ref="BH103:BH108">IF(N103="sníž. přenesená",J103,0)</f>
        <v>0</v>
      </c>
      <c r="BI103" s="183">
        <f aca="true" t="shared" si="4" ref="BI103:BI108">IF(N103="nulová",J103,0)</f>
        <v>0</v>
      </c>
      <c r="BJ103" s="182" t="s">
        <v>83</v>
      </c>
      <c r="BK103" s="130"/>
      <c r="BL103" s="130"/>
      <c r="BM103" s="130"/>
    </row>
    <row r="104" spans="2:65" s="1" customFormat="1" ht="18" customHeight="1">
      <c r="B104" s="35"/>
      <c r="C104" s="36"/>
      <c r="D104" s="333" t="s">
        <v>150</v>
      </c>
      <c r="E104" s="332"/>
      <c r="F104" s="332"/>
      <c r="G104" s="36"/>
      <c r="H104" s="36"/>
      <c r="I104" s="130"/>
      <c r="J104" s="113">
        <v>0</v>
      </c>
      <c r="K104" s="36"/>
      <c r="L104" s="180"/>
      <c r="M104" s="130"/>
      <c r="N104" s="181" t="s">
        <v>40</v>
      </c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82" t="s">
        <v>149</v>
      </c>
      <c r="AZ104" s="130"/>
      <c r="BA104" s="130"/>
      <c r="BB104" s="130"/>
      <c r="BC104" s="130"/>
      <c r="BD104" s="130"/>
      <c r="BE104" s="183">
        <f t="shared" si="0"/>
        <v>0</v>
      </c>
      <c r="BF104" s="183">
        <f t="shared" si="1"/>
        <v>0</v>
      </c>
      <c r="BG104" s="183">
        <f t="shared" si="2"/>
        <v>0</v>
      </c>
      <c r="BH104" s="183">
        <f t="shared" si="3"/>
        <v>0</v>
      </c>
      <c r="BI104" s="183">
        <f t="shared" si="4"/>
        <v>0</v>
      </c>
      <c r="BJ104" s="182" t="s">
        <v>83</v>
      </c>
      <c r="BK104" s="130"/>
      <c r="BL104" s="130"/>
      <c r="BM104" s="130"/>
    </row>
    <row r="105" spans="2:65" s="1" customFormat="1" ht="18" customHeight="1">
      <c r="B105" s="35"/>
      <c r="C105" s="36"/>
      <c r="D105" s="333" t="s">
        <v>151</v>
      </c>
      <c r="E105" s="332"/>
      <c r="F105" s="332"/>
      <c r="G105" s="36"/>
      <c r="H105" s="36"/>
      <c r="I105" s="130"/>
      <c r="J105" s="113">
        <v>0</v>
      </c>
      <c r="K105" s="36"/>
      <c r="L105" s="180"/>
      <c r="M105" s="130"/>
      <c r="N105" s="181" t="s">
        <v>40</v>
      </c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82" t="s">
        <v>149</v>
      </c>
      <c r="AZ105" s="130"/>
      <c r="BA105" s="130"/>
      <c r="BB105" s="130"/>
      <c r="BC105" s="130"/>
      <c r="BD105" s="130"/>
      <c r="BE105" s="183">
        <f t="shared" si="0"/>
        <v>0</v>
      </c>
      <c r="BF105" s="183">
        <f t="shared" si="1"/>
        <v>0</v>
      </c>
      <c r="BG105" s="183">
        <f t="shared" si="2"/>
        <v>0</v>
      </c>
      <c r="BH105" s="183">
        <f t="shared" si="3"/>
        <v>0</v>
      </c>
      <c r="BI105" s="183">
        <f t="shared" si="4"/>
        <v>0</v>
      </c>
      <c r="BJ105" s="182" t="s">
        <v>83</v>
      </c>
      <c r="BK105" s="130"/>
      <c r="BL105" s="130"/>
      <c r="BM105" s="130"/>
    </row>
    <row r="106" spans="2:65" s="1" customFormat="1" ht="18" customHeight="1">
      <c r="B106" s="35"/>
      <c r="C106" s="36"/>
      <c r="D106" s="333" t="s">
        <v>152</v>
      </c>
      <c r="E106" s="332"/>
      <c r="F106" s="332"/>
      <c r="G106" s="36"/>
      <c r="H106" s="36"/>
      <c r="I106" s="130"/>
      <c r="J106" s="113">
        <v>0</v>
      </c>
      <c r="K106" s="36"/>
      <c r="L106" s="180"/>
      <c r="M106" s="130"/>
      <c r="N106" s="181" t="s">
        <v>40</v>
      </c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82" t="s">
        <v>149</v>
      </c>
      <c r="AZ106" s="130"/>
      <c r="BA106" s="130"/>
      <c r="BB106" s="130"/>
      <c r="BC106" s="130"/>
      <c r="BD106" s="130"/>
      <c r="BE106" s="183">
        <f t="shared" si="0"/>
        <v>0</v>
      </c>
      <c r="BF106" s="183">
        <f t="shared" si="1"/>
        <v>0</v>
      </c>
      <c r="BG106" s="183">
        <f t="shared" si="2"/>
        <v>0</v>
      </c>
      <c r="BH106" s="183">
        <f t="shared" si="3"/>
        <v>0</v>
      </c>
      <c r="BI106" s="183">
        <f t="shared" si="4"/>
        <v>0</v>
      </c>
      <c r="BJ106" s="182" t="s">
        <v>83</v>
      </c>
      <c r="BK106" s="130"/>
      <c r="BL106" s="130"/>
      <c r="BM106" s="130"/>
    </row>
    <row r="107" spans="2:65" s="1" customFormat="1" ht="18" customHeight="1">
      <c r="B107" s="35"/>
      <c r="C107" s="36"/>
      <c r="D107" s="333" t="s">
        <v>153</v>
      </c>
      <c r="E107" s="332"/>
      <c r="F107" s="332"/>
      <c r="G107" s="36"/>
      <c r="H107" s="36"/>
      <c r="I107" s="130"/>
      <c r="J107" s="113">
        <v>0</v>
      </c>
      <c r="K107" s="36"/>
      <c r="L107" s="180"/>
      <c r="M107" s="130"/>
      <c r="N107" s="181" t="s">
        <v>40</v>
      </c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82" t="s">
        <v>149</v>
      </c>
      <c r="AZ107" s="130"/>
      <c r="BA107" s="130"/>
      <c r="BB107" s="130"/>
      <c r="BC107" s="130"/>
      <c r="BD107" s="130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83</v>
      </c>
      <c r="BK107" s="130"/>
      <c r="BL107" s="130"/>
      <c r="BM107" s="130"/>
    </row>
    <row r="108" spans="2:65" s="1" customFormat="1" ht="18" customHeight="1">
      <c r="B108" s="35"/>
      <c r="C108" s="36"/>
      <c r="D108" s="112" t="s">
        <v>154</v>
      </c>
      <c r="E108" s="36"/>
      <c r="F108" s="36"/>
      <c r="G108" s="36"/>
      <c r="H108" s="36"/>
      <c r="I108" s="130"/>
      <c r="J108" s="113">
        <f>ROUND(J30*T108,2)</f>
        <v>0</v>
      </c>
      <c r="K108" s="36"/>
      <c r="L108" s="180"/>
      <c r="M108" s="130"/>
      <c r="N108" s="181" t="s">
        <v>40</v>
      </c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82" t="s">
        <v>155</v>
      </c>
      <c r="AZ108" s="130"/>
      <c r="BA108" s="130"/>
      <c r="BB108" s="130"/>
      <c r="BC108" s="130"/>
      <c r="BD108" s="130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83</v>
      </c>
      <c r="BK108" s="130"/>
      <c r="BL108" s="130"/>
      <c r="BM108" s="130"/>
    </row>
    <row r="109" spans="2:12" s="1" customFormat="1" ht="11.25">
      <c r="B109" s="35"/>
      <c r="C109" s="36"/>
      <c r="D109" s="36"/>
      <c r="E109" s="36"/>
      <c r="F109" s="36"/>
      <c r="G109" s="36"/>
      <c r="H109" s="36"/>
      <c r="I109" s="130"/>
      <c r="J109" s="36"/>
      <c r="K109" s="36"/>
      <c r="L109" s="37"/>
    </row>
    <row r="110" spans="2:12" s="1" customFormat="1" ht="29.25" customHeight="1">
      <c r="B110" s="35"/>
      <c r="C110" s="120" t="s">
        <v>136</v>
      </c>
      <c r="D110" s="121"/>
      <c r="E110" s="121"/>
      <c r="F110" s="121"/>
      <c r="G110" s="121"/>
      <c r="H110" s="121"/>
      <c r="I110" s="168"/>
      <c r="J110" s="122">
        <f>ROUND(J96+J102,2)</f>
        <v>0</v>
      </c>
      <c r="K110" s="121"/>
      <c r="L110" s="37"/>
    </row>
    <row r="111" spans="2:12" s="1" customFormat="1" ht="6.95" customHeight="1">
      <c r="B111" s="50"/>
      <c r="C111" s="51"/>
      <c r="D111" s="51"/>
      <c r="E111" s="51"/>
      <c r="F111" s="51"/>
      <c r="G111" s="51"/>
      <c r="H111" s="51"/>
      <c r="I111" s="163"/>
      <c r="J111" s="51"/>
      <c r="K111" s="51"/>
      <c r="L111" s="37"/>
    </row>
    <row r="115" spans="2:12" s="1" customFormat="1" ht="6.95" customHeight="1">
      <c r="B115" s="52"/>
      <c r="C115" s="53"/>
      <c r="D115" s="53"/>
      <c r="E115" s="53"/>
      <c r="F115" s="53"/>
      <c r="G115" s="53"/>
      <c r="H115" s="53"/>
      <c r="I115" s="166"/>
      <c r="J115" s="53"/>
      <c r="K115" s="53"/>
      <c r="L115" s="37"/>
    </row>
    <row r="116" spans="2:12" s="1" customFormat="1" ht="24.95" customHeight="1">
      <c r="B116" s="35"/>
      <c r="C116" s="23" t="s">
        <v>156</v>
      </c>
      <c r="D116" s="36"/>
      <c r="E116" s="36"/>
      <c r="F116" s="36"/>
      <c r="G116" s="36"/>
      <c r="H116" s="36"/>
      <c r="I116" s="130"/>
      <c r="J116" s="36"/>
      <c r="K116" s="36"/>
      <c r="L116" s="37"/>
    </row>
    <row r="117" spans="2:12" s="1" customFormat="1" ht="6.95" customHeight="1">
      <c r="B117" s="35"/>
      <c r="C117" s="36"/>
      <c r="D117" s="36"/>
      <c r="E117" s="36"/>
      <c r="F117" s="36"/>
      <c r="G117" s="36"/>
      <c r="H117" s="36"/>
      <c r="I117" s="130"/>
      <c r="J117" s="36"/>
      <c r="K117" s="36"/>
      <c r="L117" s="37"/>
    </row>
    <row r="118" spans="2:12" s="1" customFormat="1" ht="12" customHeight="1">
      <c r="B118" s="35"/>
      <c r="C118" s="29" t="s">
        <v>16</v>
      </c>
      <c r="D118" s="36"/>
      <c r="E118" s="36"/>
      <c r="F118" s="36"/>
      <c r="G118" s="36"/>
      <c r="H118" s="36"/>
      <c r="I118" s="130"/>
      <c r="J118" s="36"/>
      <c r="K118" s="36"/>
      <c r="L118" s="37"/>
    </row>
    <row r="119" spans="2:12" s="1" customFormat="1" ht="16.5" customHeight="1">
      <c r="B119" s="35"/>
      <c r="C119" s="36"/>
      <c r="D119" s="36"/>
      <c r="E119" s="353" t="str">
        <f>E7</f>
        <v>Propojení Krnovská - Žižkova</v>
      </c>
      <c r="F119" s="354"/>
      <c r="G119" s="354"/>
      <c r="H119" s="354"/>
      <c r="I119" s="130"/>
      <c r="J119" s="36"/>
      <c r="K119" s="36"/>
      <c r="L119" s="37"/>
    </row>
    <row r="120" spans="2:12" s="1" customFormat="1" ht="12" customHeight="1">
      <c r="B120" s="35"/>
      <c r="C120" s="29" t="s">
        <v>138</v>
      </c>
      <c r="D120" s="36"/>
      <c r="E120" s="36"/>
      <c r="F120" s="36"/>
      <c r="G120" s="36"/>
      <c r="H120" s="36"/>
      <c r="I120" s="130"/>
      <c r="J120" s="36"/>
      <c r="K120" s="36"/>
      <c r="L120" s="37"/>
    </row>
    <row r="121" spans="2:12" s="1" customFormat="1" ht="16.5" customHeight="1">
      <c r="B121" s="35"/>
      <c r="C121" s="36"/>
      <c r="D121" s="36"/>
      <c r="E121" s="314" t="str">
        <f>E9</f>
        <v>SO801 - Vegetační úpravy</v>
      </c>
      <c r="F121" s="355"/>
      <c r="G121" s="355"/>
      <c r="H121" s="355"/>
      <c r="I121" s="130"/>
      <c r="J121" s="36"/>
      <c r="K121" s="36"/>
      <c r="L121" s="37"/>
    </row>
    <row r="122" spans="2:12" s="1" customFormat="1" ht="6.95" customHeight="1">
      <c r="B122" s="35"/>
      <c r="C122" s="36"/>
      <c r="D122" s="36"/>
      <c r="E122" s="36"/>
      <c r="F122" s="36"/>
      <c r="G122" s="36"/>
      <c r="H122" s="36"/>
      <c r="I122" s="130"/>
      <c r="J122" s="36"/>
      <c r="K122" s="36"/>
      <c r="L122" s="37"/>
    </row>
    <row r="123" spans="2:12" s="1" customFormat="1" ht="12" customHeight="1">
      <c r="B123" s="35"/>
      <c r="C123" s="29" t="s">
        <v>20</v>
      </c>
      <c r="D123" s="36"/>
      <c r="E123" s="36"/>
      <c r="F123" s="27" t="str">
        <f>F12</f>
        <v xml:space="preserve"> </v>
      </c>
      <c r="G123" s="36"/>
      <c r="H123" s="36"/>
      <c r="I123" s="131" t="s">
        <v>22</v>
      </c>
      <c r="J123" s="62" t="str">
        <f>IF(J12="","",J12)</f>
        <v>26. 2. 2020</v>
      </c>
      <c r="K123" s="36"/>
      <c r="L123" s="37"/>
    </row>
    <row r="124" spans="2:12" s="1" customFormat="1" ht="6.95" customHeight="1">
      <c r="B124" s="35"/>
      <c r="C124" s="36"/>
      <c r="D124" s="36"/>
      <c r="E124" s="36"/>
      <c r="F124" s="36"/>
      <c r="G124" s="36"/>
      <c r="H124" s="36"/>
      <c r="I124" s="130"/>
      <c r="J124" s="36"/>
      <c r="K124" s="36"/>
      <c r="L124" s="37"/>
    </row>
    <row r="125" spans="2:12" s="1" customFormat="1" ht="15.2" customHeight="1">
      <c r="B125" s="35"/>
      <c r="C125" s="29" t="s">
        <v>24</v>
      </c>
      <c r="D125" s="36"/>
      <c r="E125" s="36"/>
      <c r="F125" s="27" t="str">
        <f>E15</f>
        <v xml:space="preserve"> </v>
      </c>
      <c r="G125" s="36"/>
      <c r="H125" s="36"/>
      <c r="I125" s="131" t="s">
        <v>29</v>
      </c>
      <c r="J125" s="32" t="str">
        <f>E21</f>
        <v xml:space="preserve"> </v>
      </c>
      <c r="K125" s="36"/>
      <c r="L125" s="37"/>
    </row>
    <row r="126" spans="2:12" s="1" customFormat="1" ht="15.2" customHeight="1">
      <c r="B126" s="35"/>
      <c r="C126" s="29" t="s">
        <v>27</v>
      </c>
      <c r="D126" s="36"/>
      <c r="E126" s="36"/>
      <c r="F126" s="27" t="str">
        <f>IF(E18="","",E18)</f>
        <v>Vyplň údaj</v>
      </c>
      <c r="G126" s="36"/>
      <c r="H126" s="36"/>
      <c r="I126" s="131" t="s">
        <v>31</v>
      </c>
      <c r="J126" s="32" t="str">
        <f>E24</f>
        <v xml:space="preserve"> </v>
      </c>
      <c r="K126" s="36"/>
      <c r="L126" s="37"/>
    </row>
    <row r="127" spans="2:12" s="1" customFormat="1" ht="10.35" customHeight="1">
      <c r="B127" s="35"/>
      <c r="C127" s="36"/>
      <c r="D127" s="36"/>
      <c r="E127" s="36"/>
      <c r="F127" s="36"/>
      <c r="G127" s="36"/>
      <c r="H127" s="36"/>
      <c r="I127" s="130"/>
      <c r="J127" s="36"/>
      <c r="K127" s="36"/>
      <c r="L127" s="37"/>
    </row>
    <row r="128" spans="2:20" s="9" customFormat="1" ht="29.25" customHeight="1">
      <c r="B128" s="184"/>
      <c r="C128" s="185" t="s">
        <v>157</v>
      </c>
      <c r="D128" s="186" t="s">
        <v>60</v>
      </c>
      <c r="E128" s="186" t="s">
        <v>56</v>
      </c>
      <c r="F128" s="186" t="s">
        <v>57</v>
      </c>
      <c r="G128" s="186" t="s">
        <v>158</v>
      </c>
      <c r="H128" s="186" t="s">
        <v>159</v>
      </c>
      <c r="I128" s="187" t="s">
        <v>160</v>
      </c>
      <c r="J128" s="188" t="s">
        <v>143</v>
      </c>
      <c r="K128" s="189" t="s">
        <v>161</v>
      </c>
      <c r="L128" s="190"/>
      <c r="M128" s="71" t="s">
        <v>1</v>
      </c>
      <c r="N128" s="72" t="s">
        <v>39</v>
      </c>
      <c r="O128" s="72" t="s">
        <v>162</v>
      </c>
      <c r="P128" s="72" t="s">
        <v>163</v>
      </c>
      <c r="Q128" s="72" t="s">
        <v>164</v>
      </c>
      <c r="R128" s="72" t="s">
        <v>165</v>
      </c>
      <c r="S128" s="72" t="s">
        <v>166</v>
      </c>
      <c r="T128" s="73" t="s">
        <v>167</v>
      </c>
    </row>
    <row r="129" spans="2:63" s="1" customFormat="1" ht="22.9" customHeight="1">
      <c r="B129" s="35"/>
      <c r="C129" s="78" t="s">
        <v>168</v>
      </c>
      <c r="D129" s="36"/>
      <c r="E129" s="36"/>
      <c r="F129" s="36"/>
      <c r="G129" s="36"/>
      <c r="H129" s="36"/>
      <c r="I129" s="130"/>
      <c r="J129" s="191">
        <f>BK129</f>
        <v>0</v>
      </c>
      <c r="K129" s="36"/>
      <c r="L129" s="37"/>
      <c r="M129" s="74"/>
      <c r="N129" s="75"/>
      <c r="O129" s="75"/>
      <c r="P129" s="192">
        <f>P130</f>
        <v>0</v>
      </c>
      <c r="Q129" s="75"/>
      <c r="R129" s="192">
        <f>R130</f>
        <v>0.01176</v>
      </c>
      <c r="S129" s="75"/>
      <c r="T129" s="193">
        <f>T130</f>
        <v>0</v>
      </c>
      <c r="AT129" s="17" t="s">
        <v>74</v>
      </c>
      <c r="AU129" s="17" t="s">
        <v>145</v>
      </c>
      <c r="BK129" s="194">
        <f>BK130</f>
        <v>0</v>
      </c>
    </row>
    <row r="130" spans="2:63" s="10" customFormat="1" ht="25.9" customHeight="1">
      <c r="B130" s="195"/>
      <c r="C130" s="196"/>
      <c r="D130" s="197" t="s">
        <v>74</v>
      </c>
      <c r="E130" s="198" t="s">
        <v>250</v>
      </c>
      <c r="F130" s="198" t="s">
        <v>251</v>
      </c>
      <c r="G130" s="196"/>
      <c r="H130" s="196"/>
      <c r="I130" s="199"/>
      <c r="J130" s="200">
        <f>BK130</f>
        <v>0</v>
      </c>
      <c r="K130" s="196"/>
      <c r="L130" s="201"/>
      <c r="M130" s="202"/>
      <c r="N130" s="203"/>
      <c r="O130" s="203"/>
      <c r="P130" s="204">
        <f>P131+P144</f>
        <v>0</v>
      </c>
      <c r="Q130" s="203"/>
      <c r="R130" s="204">
        <f>R131+R144</f>
        <v>0.01176</v>
      </c>
      <c r="S130" s="203"/>
      <c r="T130" s="205">
        <f>T131+T144</f>
        <v>0</v>
      </c>
      <c r="AR130" s="206" t="s">
        <v>83</v>
      </c>
      <c r="AT130" s="207" t="s">
        <v>74</v>
      </c>
      <c r="AU130" s="207" t="s">
        <v>75</v>
      </c>
      <c r="AY130" s="206" t="s">
        <v>171</v>
      </c>
      <c r="BK130" s="208">
        <f>BK131+BK144</f>
        <v>0</v>
      </c>
    </row>
    <row r="131" spans="2:63" s="10" customFormat="1" ht="22.9" customHeight="1">
      <c r="B131" s="195"/>
      <c r="C131" s="196"/>
      <c r="D131" s="197" t="s">
        <v>74</v>
      </c>
      <c r="E131" s="246" t="s">
        <v>83</v>
      </c>
      <c r="F131" s="246" t="s">
        <v>252</v>
      </c>
      <c r="G131" s="196"/>
      <c r="H131" s="196"/>
      <c r="I131" s="199"/>
      <c r="J131" s="247">
        <f>BK131</f>
        <v>0</v>
      </c>
      <c r="K131" s="196"/>
      <c r="L131" s="201"/>
      <c r="M131" s="202"/>
      <c r="N131" s="203"/>
      <c r="O131" s="203"/>
      <c r="P131" s="204">
        <f>SUM(P132:P143)</f>
        <v>0</v>
      </c>
      <c r="Q131" s="203"/>
      <c r="R131" s="204">
        <f>SUM(R132:R143)</f>
        <v>0.01176</v>
      </c>
      <c r="S131" s="203"/>
      <c r="T131" s="205">
        <f>SUM(T132:T143)</f>
        <v>0</v>
      </c>
      <c r="AR131" s="206" t="s">
        <v>83</v>
      </c>
      <c r="AT131" s="207" t="s">
        <v>74</v>
      </c>
      <c r="AU131" s="207" t="s">
        <v>83</v>
      </c>
      <c r="AY131" s="206" t="s">
        <v>171</v>
      </c>
      <c r="BK131" s="208">
        <f>SUM(BK132:BK143)</f>
        <v>0</v>
      </c>
    </row>
    <row r="132" spans="2:65" s="1" customFormat="1" ht="24" customHeight="1">
      <c r="B132" s="35"/>
      <c r="C132" s="209" t="s">
        <v>83</v>
      </c>
      <c r="D132" s="209" t="s">
        <v>172</v>
      </c>
      <c r="E132" s="210" t="s">
        <v>1999</v>
      </c>
      <c r="F132" s="211" t="s">
        <v>2000</v>
      </c>
      <c r="G132" s="212" t="s">
        <v>255</v>
      </c>
      <c r="H132" s="213">
        <v>372</v>
      </c>
      <c r="I132" s="214"/>
      <c r="J132" s="215">
        <f>ROUND(I132*H132,2)</f>
        <v>0</v>
      </c>
      <c r="K132" s="211" t="s">
        <v>256</v>
      </c>
      <c r="L132" s="37"/>
      <c r="M132" s="216" t="s">
        <v>1</v>
      </c>
      <c r="N132" s="217" t="s">
        <v>40</v>
      </c>
      <c r="O132" s="67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AR132" s="220" t="s">
        <v>189</v>
      </c>
      <c r="AT132" s="220" t="s">
        <v>172</v>
      </c>
      <c r="AU132" s="220" t="s">
        <v>85</v>
      </c>
      <c r="AY132" s="17" t="s">
        <v>171</v>
      </c>
      <c r="BE132" s="116">
        <f>IF(N132="základní",J132,0)</f>
        <v>0</v>
      </c>
      <c r="BF132" s="116">
        <f>IF(N132="snížená",J132,0)</f>
        <v>0</v>
      </c>
      <c r="BG132" s="116">
        <f>IF(N132="zákl. přenesená",J132,0)</f>
        <v>0</v>
      </c>
      <c r="BH132" s="116">
        <f>IF(N132="sníž. přenesená",J132,0)</f>
        <v>0</v>
      </c>
      <c r="BI132" s="116">
        <f>IF(N132="nulová",J132,0)</f>
        <v>0</v>
      </c>
      <c r="BJ132" s="17" t="s">
        <v>83</v>
      </c>
      <c r="BK132" s="116">
        <f>ROUND(I132*H132,2)</f>
        <v>0</v>
      </c>
      <c r="BL132" s="17" t="s">
        <v>189</v>
      </c>
      <c r="BM132" s="220" t="s">
        <v>2001</v>
      </c>
    </row>
    <row r="133" spans="2:47" s="1" customFormat="1" ht="19.5">
      <c r="B133" s="35"/>
      <c r="C133" s="36"/>
      <c r="D133" s="221" t="s">
        <v>207</v>
      </c>
      <c r="E133" s="36"/>
      <c r="F133" s="235" t="s">
        <v>2002</v>
      </c>
      <c r="G133" s="36"/>
      <c r="H133" s="36"/>
      <c r="I133" s="130"/>
      <c r="J133" s="36"/>
      <c r="K133" s="36"/>
      <c r="L133" s="37"/>
      <c r="M133" s="223"/>
      <c r="N133" s="67"/>
      <c r="O133" s="67"/>
      <c r="P133" s="67"/>
      <c r="Q133" s="67"/>
      <c r="R133" s="67"/>
      <c r="S133" s="67"/>
      <c r="T133" s="68"/>
      <c r="AT133" s="17" t="s">
        <v>207</v>
      </c>
      <c r="AU133" s="17" t="s">
        <v>85</v>
      </c>
    </row>
    <row r="134" spans="2:51" s="11" customFormat="1" ht="11.25">
      <c r="B134" s="224"/>
      <c r="C134" s="225"/>
      <c r="D134" s="221" t="s">
        <v>197</v>
      </c>
      <c r="E134" s="226" t="s">
        <v>1</v>
      </c>
      <c r="F134" s="227" t="s">
        <v>2003</v>
      </c>
      <c r="G134" s="225"/>
      <c r="H134" s="228">
        <v>372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AT134" s="234" t="s">
        <v>197</v>
      </c>
      <c r="AU134" s="234" t="s">
        <v>85</v>
      </c>
      <c r="AV134" s="11" t="s">
        <v>85</v>
      </c>
      <c r="AW134" s="11" t="s">
        <v>30</v>
      </c>
      <c r="AX134" s="11" t="s">
        <v>83</v>
      </c>
      <c r="AY134" s="234" t="s">
        <v>171</v>
      </c>
    </row>
    <row r="135" spans="2:65" s="1" customFormat="1" ht="16.5" customHeight="1">
      <c r="B135" s="35"/>
      <c r="C135" s="265" t="s">
        <v>85</v>
      </c>
      <c r="D135" s="265" t="s">
        <v>548</v>
      </c>
      <c r="E135" s="266" t="s">
        <v>1068</v>
      </c>
      <c r="F135" s="267" t="s">
        <v>1069</v>
      </c>
      <c r="G135" s="268" t="s">
        <v>1070</v>
      </c>
      <c r="H135" s="269">
        <v>5.58</v>
      </c>
      <c r="I135" s="270"/>
      <c r="J135" s="271">
        <f>ROUND(I135*H135,2)</f>
        <v>0</v>
      </c>
      <c r="K135" s="267" t="s">
        <v>256</v>
      </c>
      <c r="L135" s="272"/>
      <c r="M135" s="273" t="s">
        <v>1</v>
      </c>
      <c r="N135" s="274" t="s">
        <v>40</v>
      </c>
      <c r="O135" s="67"/>
      <c r="P135" s="218">
        <f>O135*H135</f>
        <v>0</v>
      </c>
      <c r="Q135" s="218">
        <v>0.001</v>
      </c>
      <c r="R135" s="218">
        <f>Q135*H135</f>
        <v>0.00558</v>
      </c>
      <c r="S135" s="218">
        <v>0</v>
      </c>
      <c r="T135" s="219">
        <f>S135*H135</f>
        <v>0</v>
      </c>
      <c r="AR135" s="220" t="s">
        <v>209</v>
      </c>
      <c r="AT135" s="220" t="s">
        <v>548</v>
      </c>
      <c r="AU135" s="220" t="s">
        <v>85</v>
      </c>
      <c r="AY135" s="17" t="s">
        <v>171</v>
      </c>
      <c r="BE135" s="116">
        <f>IF(N135="základní",J135,0)</f>
        <v>0</v>
      </c>
      <c r="BF135" s="116">
        <f>IF(N135="snížená",J135,0)</f>
        <v>0</v>
      </c>
      <c r="BG135" s="116">
        <f>IF(N135="zákl. přenesená",J135,0)</f>
        <v>0</v>
      </c>
      <c r="BH135" s="116">
        <f>IF(N135="sníž. přenesená",J135,0)</f>
        <v>0</v>
      </c>
      <c r="BI135" s="116">
        <f>IF(N135="nulová",J135,0)</f>
        <v>0</v>
      </c>
      <c r="BJ135" s="17" t="s">
        <v>83</v>
      </c>
      <c r="BK135" s="116">
        <f>ROUND(I135*H135,2)</f>
        <v>0</v>
      </c>
      <c r="BL135" s="17" t="s">
        <v>189</v>
      </c>
      <c r="BM135" s="220" t="s">
        <v>2004</v>
      </c>
    </row>
    <row r="136" spans="2:47" s="1" customFormat="1" ht="11.25">
      <c r="B136" s="35"/>
      <c r="C136" s="36"/>
      <c r="D136" s="221" t="s">
        <v>207</v>
      </c>
      <c r="E136" s="36"/>
      <c r="F136" s="235" t="s">
        <v>1069</v>
      </c>
      <c r="G136" s="36"/>
      <c r="H136" s="36"/>
      <c r="I136" s="130"/>
      <c r="J136" s="36"/>
      <c r="K136" s="36"/>
      <c r="L136" s="37"/>
      <c r="M136" s="223"/>
      <c r="N136" s="67"/>
      <c r="O136" s="67"/>
      <c r="P136" s="67"/>
      <c r="Q136" s="67"/>
      <c r="R136" s="67"/>
      <c r="S136" s="67"/>
      <c r="T136" s="68"/>
      <c r="AT136" s="17" t="s">
        <v>207</v>
      </c>
      <c r="AU136" s="17" t="s">
        <v>85</v>
      </c>
    </row>
    <row r="137" spans="2:51" s="11" customFormat="1" ht="11.25">
      <c r="B137" s="224"/>
      <c r="C137" s="225"/>
      <c r="D137" s="221" t="s">
        <v>197</v>
      </c>
      <c r="E137" s="225"/>
      <c r="F137" s="227" t="s">
        <v>2005</v>
      </c>
      <c r="G137" s="225"/>
      <c r="H137" s="228">
        <v>5.58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AT137" s="234" t="s">
        <v>197</v>
      </c>
      <c r="AU137" s="234" t="s">
        <v>85</v>
      </c>
      <c r="AV137" s="11" t="s">
        <v>85</v>
      </c>
      <c r="AW137" s="11" t="s">
        <v>4</v>
      </c>
      <c r="AX137" s="11" t="s">
        <v>83</v>
      </c>
      <c r="AY137" s="234" t="s">
        <v>171</v>
      </c>
    </row>
    <row r="138" spans="2:65" s="1" customFormat="1" ht="24" customHeight="1">
      <c r="B138" s="35"/>
      <c r="C138" s="209" t="s">
        <v>184</v>
      </c>
      <c r="D138" s="209" t="s">
        <v>172</v>
      </c>
      <c r="E138" s="210" t="s">
        <v>2006</v>
      </c>
      <c r="F138" s="211" t="s">
        <v>2007</v>
      </c>
      <c r="G138" s="212" t="s">
        <v>255</v>
      </c>
      <c r="H138" s="213">
        <v>412</v>
      </c>
      <c r="I138" s="214"/>
      <c r="J138" s="215">
        <f>ROUND(I138*H138,2)</f>
        <v>0</v>
      </c>
      <c r="K138" s="211" t="s">
        <v>256</v>
      </c>
      <c r="L138" s="37"/>
      <c r="M138" s="216" t="s">
        <v>1</v>
      </c>
      <c r="N138" s="217" t="s">
        <v>40</v>
      </c>
      <c r="O138" s="67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AR138" s="220" t="s">
        <v>189</v>
      </c>
      <c r="AT138" s="220" t="s">
        <v>172</v>
      </c>
      <c r="AU138" s="220" t="s">
        <v>85</v>
      </c>
      <c r="AY138" s="17" t="s">
        <v>171</v>
      </c>
      <c r="BE138" s="116">
        <f>IF(N138="základní",J138,0)</f>
        <v>0</v>
      </c>
      <c r="BF138" s="116">
        <f>IF(N138="snížená",J138,0)</f>
        <v>0</v>
      </c>
      <c r="BG138" s="116">
        <f>IF(N138="zákl. přenesená",J138,0)</f>
        <v>0</v>
      </c>
      <c r="BH138" s="116">
        <f>IF(N138="sníž. přenesená",J138,0)</f>
        <v>0</v>
      </c>
      <c r="BI138" s="116">
        <f>IF(N138="nulová",J138,0)</f>
        <v>0</v>
      </c>
      <c r="BJ138" s="17" t="s">
        <v>83</v>
      </c>
      <c r="BK138" s="116">
        <f>ROUND(I138*H138,2)</f>
        <v>0</v>
      </c>
      <c r="BL138" s="17" t="s">
        <v>189</v>
      </c>
      <c r="BM138" s="220" t="s">
        <v>2008</v>
      </c>
    </row>
    <row r="139" spans="2:47" s="1" customFormat="1" ht="19.5">
      <c r="B139" s="35"/>
      <c r="C139" s="36"/>
      <c r="D139" s="221" t="s">
        <v>207</v>
      </c>
      <c r="E139" s="36"/>
      <c r="F139" s="235" t="s">
        <v>2009</v>
      </c>
      <c r="G139" s="36"/>
      <c r="H139" s="36"/>
      <c r="I139" s="130"/>
      <c r="J139" s="36"/>
      <c r="K139" s="36"/>
      <c r="L139" s="37"/>
      <c r="M139" s="223"/>
      <c r="N139" s="67"/>
      <c r="O139" s="67"/>
      <c r="P139" s="67"/>
      <c r="Q139" s="67"/>
      <c r="R139" s="67"/>
      <c r="S139" s="67"/>
      <c r="T139" s="68"/>
      <c r="AT139" s="17" t="s">
        <v>207</v>
      </c>
      <c r="AU139" s="17" t="s">
        <v>85</v>
      </c>
    </row>
    <row r="140" spans="2:51" s="11" customFormat="1" ht="11.25">
      <c r="B140" s="224"/>
      <c r="C140" s="225"/>
      <c r="D140" s="221" t="s">
        <v>197</v>
      </c>
      <c r="E140" s="226" t="s">
        <v>1</v>
      </c>
      <c r="F140" s="227" t="s">
        <v>2010</v>
      </c>
      <c r="G140" s="225"/>
      <c r="H140" s="228">
        <v>412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197</v>
      </c>
      <c r="AU140" s="234" t="s">
        <v>85</v>
      </c>
      <c r="AV140" s="11" t="s">
        <v>85</v>
      </c>
      <c r="AW140" s="11" t="s">
        <v>30</v>
      </c>
      <c r="AX140" s="11" t="s">
        <v>83</v>
      </c>
      <c r="AY140" s="234" t="s">
        <v>171</v>
      </c>
    </row>
    <row r="141" spans="2:65" s="1" customFormat="1" ht="16.5" customHeight="1">
      <c r="B141" s="35"/>
      <c r="C141" s="265" t="s">
        <v>189</v>
      </c>
      <c r="D141" s="265" t="s">
        <v>548</v>
      </c>
      <c r="E141" s="266" t="s">
        <v>1068</v>
      </c>
      <c r="F141" s="267" t="s">
        <v>1069</v>
      </c>
      <c r="G141" s="268" t="s">
        <v>1070</v>
      </c>
      <c r="H141" s="269">
        <v>6.18</v>
      </c>
      <c r="I141" s="270"/>
      <c r="J141" s="271">
        <f>ROUND(I141*H141,2)</f>
        <v>0</v>
      </c>
      <c r="K141" s="267" t="s">
        <v>256</v>
      </c>
      <c r="L141" s="272"/>
      <c r="M141" s="273" t="s">
        <v>1</v>
      </c>
      <c r="N141" s="274" t="s">
        <v>40</v>
      </c>
      <c r="O141" s="67"/>
      <c r="P141" s="218">
        <f>O141*H141</f>
        <v>0</v>
      </c>
      <c r="Q141" s="218">
        <v>0.001</v>
      </c>
      <c r="R141" s="218">
        <f>Q141*H141</f>
        <v>0.00618</v>
      </c>
      <c r="S141" s="218">
        <v>0</v>
      </c>
      <c r="T141" s="219">
        <f>S141*H141</f>
        <v>0</v>
      </c>
      <c r="AR141" s="220" t="s">
        <v>209</v>
      </c>
      <c r="AT141" s="220" t="s">
        <v>548</v>
      </c>
      <c r="AU141" s="220" t="s">
        <v>85</v>
      </c>
      <c r="AY141" s="17" t="s">
        <v>171</v>
      </c>
      <c r="BE141" s="116">
        <f>IF(N141="základní",J141,0)</f>
        <v>0</v>
      </c>
      <c r="BF141" s="116">
        <f>IF(N141="snížená",J141,0)</f>
        <v>0</v>
      </c>
      <c r="BG141" s="116">
        <f>IF(N141="zákl. přenesená",J141,0)</f>
        <v>0</v>
      </c>
      <c r="BH141" s="116">
        <f>IF(N141="sníž. přenesená",J141,0)</f>
        <v>0</v>
      </c>
      <c r="BI141" s="116">
        <f>IF(N141="nulová",J141,0)</f>
        <v>0</v>
      </c>
      <c r="BJ141" s="17" t="s">
        <v>83</v>
      </c>
      <c r="BK141" s="116">
        <f>ROUND(I141*H141,2)</f>
        <v>0</v>
      </c>
      <c r="BL141" s="17" t="s">
        <v>189</v>
      </c>
      <c r="BM141" s="220" t="s">
        <v>2011</v>
      </c>
    </row>
    <row r="142" spans="2:47" s="1" customFormat="1" ht="11.25">
      <c r="B142" s="35"/>
      <c r="C142" s="36"/>
      <c r="D142" s="221" t="s">
        <v>207</v>
      </c>
      <c r="E142" s="36"/>
      <c r="F142" s="235" t="s">
        <v>1069</v>
      </c>
      <c r="G142" s="36"/>
      <c r="H142" s="36"/>
      <c r="I142" s="130"/>
      <c r="J142" s="36"/>
      <c r="K142" s="36"/>
      <c r="L142" s="37"/>
      <c r="M142" s="223"/>
      <c r="N142" s="67"/>
      <c r="O142" s="67"/>
      <c r="P142" s="67"/>
      <c r="Q142" s="67"/>
      <c r="R142" s="67"/>
      <c r="S142" s="67"/>
      <c r="T142" s="68"/>
      <c r="AT142" s="17" t="s">
        <v>207</v>
      </c>
      <c r="AU142" s="17" t="s">
        <v>85</v>
      </c>
    </row>
    <row r="143" spans="2:51" s="11" customFormat="1" ht="11.25">
      <c r="B143" s="224"/>
      <c r="C143" s="225"/>
      <c r="D143" s="221" t="s">
        <v>197</v>
      </c>
      <c r="E143" s="225"/>
      <c r="F143" s="227" t="s">
        <v>2012</v>
      </c>
      <c r="G143" s="225"/>
      <c r="H143" s="228">
        <v>6.18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AT143" s="234" t="s">
        <v>197</v>
      </c>
      <c r="AU143" s="234" t="s">
        <v>85</v>
      </c>
      <c r="AV143" s="11" t="s">
        <v>85</v>
      </c>
      <c r="AW143" s="11" t="s">
        <v>4</v>
      </c>
      <c r="AX143" s="11" t="s">
        <v>83</v>
      </c>
      <c r="AY143" s="234" t="s">
        <v>171</v>
      </c>
    </row>
    <row r="144" spans="2:63" s="10" customFormat="1" ht="22.9" customHeight="1">
      <c r="B144" s="195"/>
      <c r="C144" s="196"/>
      <c r="D144" s="197" t="s">
        <v>74</v>
      </c>
      <c r="E144" s="246" t="s">
        <v>672</v>
      </c>
      <c r="F144" s="246" t="s">
        <v>673</v>
      </c>
      <c r="G144" s="196"/>
      <c r="H144" s="196"/>
      <c r="I144" s="199"/>
      <c r="J144" s="247">
        <f>BK144</f>
        <v>0</v>
      </c>
      <c r="K144" s="196"/>
      <c r="L144" s="201"/>
      <c r="M144" s="202"/>
      <c r="N144" s="203"/>
      <c r="O144" s="203"/>
      <c r="P144" s="204">
        <f>SUM(P145:P146)</f>
        <v>0</v>
      </c>
      <c r="Q144" s="203"/>
      <c r="R144" s="204">
        <f>SUM(R145:R146)</f>
        <v>0</v>
      </c>
      <c r="S144" s="203"/>
      <c r="T144" s="205">
        <f>SUM(T145:T146)</f>
        <v>0</v>
      </c>
      <c r="AR144" s="206" t="s">
        <v>83</v>
      </c>
      <c r="AT144" s="207" t="s">
        <v>74</v>
      </c>
      <c r="AU144" s="207" t="s">
        <v>83</v>
      </c>
      <c r="AY144" s="206" t="s">
        <v>171</v>
      </c>
      <c r="BK144" s="208">
        <f>SUM(BK145:BK146)</f>
        <v>0</v>
      </c>
    </row>
    <row r="145" spans="2:65" s="1" customFormat="1" ht="24" customHeight="1">
      <c r="B145" s="35"/>
      <c r="C145" s="209" t="s">
        <v>170</v>
      </c>
      <c r="D145" s="209" t="s">
        <v>172</v>
      </c>
      <c r="E145" s="210" t="s">
        <v>2013</v>
      </c>
      <c r="F145" s="211" t="s">
        <v>2014</v>
      </c>
      <c r="G145" s="212" t="s">
        <v>333</v>
      </c>
      <c r="H145" s="213">
        <v>0.012</v>
      </c>
      <c r="I145" s="214"/>
      <c r="J145" s="215">
        <f>ROUND(I145*H145,2)</f>
        <v>0</v>
      </c>
      <c r="K145" s="211" t="s">
        <v>256</v>
      </c>
      <c r="L145" s="37"/>
      <c r="M145" s="216" t="s">
        <v>1</v>
      </c>
      <c r="N145" s="217" t="s">
        <v>40</v>
      </c>
      <c r="O145" s="67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AR145" s="220" t="s">
        <v>189</v>
      </c>
      <c r="AT145" s="220" t="s">
        <v>172</v>
      </c>
      <c r="AU145" s="220" t="s">
        <v>85</v>
      </c>
      <c r="AY145" s="17" t="s">
        <v>171</v>
      </c>
      <c r="BE145" s="116">
        <f>IF(N145="základní",J145,0)</f>
        <v>0</v>
      </c>
      <c r="BF145" s="116">
        <f>IF(N145="snížená",J145,0)</f>
        <v>0</v>
      </c>
      <c r="BG145" s="116">
        <f>IF(N145="zákl. přenesená",J145,0)</f>
        <v>0</v>
      </c>
      <c r="BH145" s="116">
        <f>IF(N145="sníž. přenesená",J145,0)</f>
        <v>0</v>
      </c>
      <c r="BI145" s="116">
        <f>IF(N145="nulová",J145,0)</f>
        <v>0</v>
      </c>
      <c r="BJ145" s="17" t="s">
        <v>83</v>
      </c>
      <c r="BK145" s="116">
        <f>ROUND(I145*H145,2)</f>
        <v>0</v>
      </c>
      <c r="BL145" s="17" t="s">
        <v>189</v>
      </c>
      <c r="BM145" s="220" t="s">
        <v>2015</v>
      </c>
    </row>
    <row r="146" spans="2:47" s="1" customFormat="1" ht="19.5">
      <c r="B146" s="35"/>
      <c r="C146" s="36"/>
      <c r="D146" s="221" t="s">
        <v>207</v>
      </c>
      <c r="E146" s="36"/>
      <c r="F146" s="235" t="s">
        <v>2016</v>
      </c>
      <c r="G146" s="36"/>
      <c r="H146" s="36"/>
      <c r="I146" s="130"/>
      <c r="J146" s="36"/>
      <c r="K146" s="36"/>
      <c r="L146" s="37"/>
      <c r="M146" s="236"/>
      <c r="N146" s="237"/>
      <c r="O146" s="237"/>
      <c r="P146" s="237"/>
      <c r="Q146" s="237"/>
      <c r="R146" s="237"/>
      <c r="S146" s="237"/>
      <c r="T146" s="238"/>
      <c r="AT146" s="17" t="s">
        <v>207</v>
      </c>
      <c r="AU146" s="17" t="s">
        <v>85</v>
      </c>
    </row>
    <row r="147" spans="2:12" s="1" customFormat="1" ht="6.95" customHeight="1">
      <c r="B147" s="50"/>
      <c r="C147" s="51"/>
      <c r="D147" s="51"/>
      <c r="E147" s="51"/>
      <c r="F147" s="51"/>
      <c r="G147" s="51"/>
      <c r="H147" s="51"/>
      <c r="I147" s="163"/>
      <c r="J147" s="51"/>
      <c r="K147" s="51"/>
      <c r="L147" s="37"/>
    </row>
  </sheetData>
  <sheetProtection algorithmName="SHA-512" hashValue="C+3Nw0yHWlYvK9aoQ8lDP0RRVAzvg9oSbma6octCIPBDFlB8Fh8vpknakLh1kELtyyKUE9vm2WwZU80droOXcg==" saltValue="D1bUtK8N1rXyqxCoumSn6S6XG/zaw1q90159KsZKzwtTs4mnKyDG27ZgVXrAh6nLWeKN352G1Ai1BIUwXhzBVg==" spinCount="100000" sheet="1" objects="1" scenarios="1" formatColumns="0" formatRows="0" autoFilter="0"/>
  <autoFilter ref="C128:K146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5"/>
  <sheetViews>
    <sheetView showGridLines="0" tabSelected="1" workbookViewId="0" topLeftCell="A138">
      <selection activeCell="W145" sqref="W14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84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</row>
    <row r="4" spans="2:46" ht="24.95" customHeight="1">
      <c r="B4" s="20"/>
      <c r="D4" s="127" t="s">
        <v>137</v>
      </c>
      <c r="L4" s="20"/>
      <c r="M4" s="12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9" t="s">
        <v>16</v>
      </c>
      <c r="L6" s="20"/>
    </row>
    <row r="7" spans="2:12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</row>
    <row r="8" spans="2:12" s="1" customFormat="1" ht="12" customHeight="1">
      <c r="B8" s="37"/>
      <c r="D8" s="129" t="s">
        <v>138</v>
      </c>
      <c r="I8" s="130"/>
      <c r="L8" s="37"/>
    </row>
    <row r="9" spans="2:12" s="1" customFormat="1" ht="36.95" customHeight="1">
      <c r="B9" s="37"/>
      <c r="E9" s="348" t="s">
        <v>139</v>
      </c>
      <c r="F9" s="349"/>
      <c r="G9" s="349"/>
      <c r="H9" s="349"/>
      <c r="I9" s="130"/>
      <c r="L9" s="37"/>
    </row>
    <row r="10" spans="2:12" s="1" customFormat="1" ht="11.25">
      <c r="B10" s="37"/>
      <c r="I10" s="130"/>
      <c r="L10" s="37"/>
    </row>
    <row r="11" spans="2:12" s="1" customFormat="1" ht="12" customHeight="1">
      <c r="B11" s="37"/>
      <c r="D11" s="129" t="s">
        <v>18</v>
      </c>
      <c r="F11" s="106" t="s">
        <v>1</v>
      </c>
      <c r="I11" s="131" t="s">
        <v>19</v>
      </c>
      <c r="J11" s="106" t="s">
        <v>1</v>
      </c>
      <c r="L11" s="37"/>
    </row>
    <row r="12" spans="2:12" s="1" customFormat="1" ht="12" customHeight="1">
      <c r="B12" s="37"/>
      <c r="D12" s="129" t="s">
        <v>20</v>
      </c>
      <c r="F12" s="106" t="s">
        <v>21</v>
      </c>
      <c r="I12" s="131" t="s">
        <v>22</v>
      </c>
      <c r="J12" s="132" t="str">
        <f>'Rekapitulace stavby'!AN8</f>
        <v>26. 2. 2020</v>
      </c>
      <c r="L12" s="37"/>
    </row>
    <row r="13" spans="2:12" s="1" customFormat="1" ht="10.9" customHeight="1">
      <c r="B13" s="37"/>
      <c r="I13" s="130"/>
      <c r="L13" s="37"/>
    </row>
    <row r="14" spans="2:12" s="1" customFormat="1" ht="12" customHeight="1">
      <c r="B14" s="37"/>
      <c r="D14" s="129" t="s">
        <v>24</v>
      </c>
      <c r="I14" s="131" t="s">
        <v>25</v>
      </c>
      <c r="J14" s="106" t="str">
        <f>IF('Rekapitulace stavby'!AN10="","",'Rekapitulace stavby'!AN10)</f>
        <v/>
      </c>
      <c r="L14" s="37"/>
    </row>
    <row r="15" spans="2:12" s="1" customFormat="1" ht="18" customHeight="1">
      <c r="B15" s="37"/>
      <c r="E15" s="106" t="str">
        <f>IF('Rekapitulace stavby'!E11="","",'Rekapitulace stavby'!E11)</f>
        <v xml:space="preserve"> </v>
      </c>
      <c r="I15" s="131" t="s">
        <v>26</v>
      </c>
      <c r="J15" s="106" t="str">
        <f>IF('Rekapitulace stavby'!AN11="","",'Rekapitulace stavby'!AN11)</f>
        <v/>
      </c>
      <c r="L15" s="37"/>
    </row>
    <row r="16" spans="2:12" s="1" customFormat="1" ht="6.95" customHeight="1">
      <c r="B16" s="37"/>
      <c r="I16" s="130"/>
      <c r="L16" s="37"/>
    </row>
    <row r="17" spans="2:12" s="1" customFormat="1" ht="12" customHeight="1">
      <c r="B17" s="37"/>
      <c r="D17" s="129" t="s">
        <v>27</v>
      </c>
      <c r="I17" s="131" t="s">
        <v>25</v>
      </c>
      <c r="J17" s="30" t="str">
        <f>'Rekapitulace stavby'!AN13</f>
        <v>Vyplň údaj</v>
      </c>
      <c r="L17" s="37"/>
    </row>
    <row r="18" spans="2:12" s="1" customFormat="1" ht="18" customHeight="1">
      <c r="B18" s="37"/>
      <c r="E18" s="350" t="str">
        <f>'Rekapitulace stavby'!E14</f>
        <v>Vyplň údaj</v>
      </c>
      <c r="F18" s="351"/>
      <c r="G18" s="351"/>
      <c r="H18" s="351"/>
      <c r="I18" s="131" t="s">
        <v>26</v>
      </c>
      <c r="J18" s="30" t="str">
        <f>'Rekapitulace stavby'!AN14</f>
        <v>Vyplň údaj</v>
      </c>
      <c r="L18" s="37"/>
    </row>
    <row r="19" spans="2:12" s="1" customFormat="1" ht="6.95" customHeight="1">
      <c r="B19" s="37"/>
      <c r="I19" s="130"/>
      <c r="L19" s="37"/>
    </row>
    <row r="20" spans="2:12" s="1" customFormat="1" ht="12" customHeight="1">
      <c r="B20" s="37"/>
      <c r="D20" s="129" t="s">
        <v>29</v>
      </c>
      <c r="I20" s="131" t="s">
        <v>25</v>
      </c>
      <c r="J20" s="106" t="str">
        <f>IF('Rekapitulace stavby'!AN16="","",'Rekapitulace stavby'!AN16)</f>
        <v/>
      </c>
      <c r="L20" s="37"/>
    </row>
    <row r="21" spans="2:12" s="1" customFormat="1" ht="18" customHeight="1">
      <c r="B21" s="37"/>
      <c r="E21" s="106" t="str">
        <f>IF('Rekapitulace stavby'!E17="","",'Rekapitulace stavby'!E17)</f>
        <v xml:space="preserve"> </v>
      </c>
      <c r="I21" s="131" t="s">
        <v>26</v>
      </c>
      <c r="J21" s="106" t="str">
        <f>IF('Rekapitulace stavby'!AN17="","",'Rekapitulace stavby'!AN17)</f>
        <v/>
      </c>
      <c r="L21" s="37"/>
    </row>
    <row r="22" spans="2:12" s="1" customFormat="1" ht="6.95" customHeight="1">
      <c r="B22" s="37"/>
      <c r="I22" s="130"/>
      <c r="L22" s="37"/>
    </row>
    <row r="23" spans="2:12" s="1" customFormat="1" ht="12" customHeight="1">
      <c r="B23" s="37"/>
      <c r="D23" s="129" t="s">
        <v>31</v>
      </c>
      <c r="I23" s="131" t="s">
        <v>25</v>
      </c>
      <c r="J23" s="106" t="str">
        <f>IF('Rekapitulace stavby'!AN19="","",'Rekapitulace stavby'!AN19)</f>
        <v/>
      </c>
      <c r="L23" s="37"/>
    </row>
    <row r="24" spans="2:12" s="1" customFormat="1" ht="18" customHeight="1">
      <c r="B24" s="37"/>
      <c r="E24" s="106" t="str">
        <f>IF('Rekapitulace stavby'!E20="","",'Rekapitulace stavby'!E20)</f>
        <v xml:space="preserve"> </v>
      </c>
      <c r="I24" s="131" t="s">
        <v>26</v>
      </c>
      <c r="J24" s="106" t="str">
        <f>IF('Rekapitulace stavby'!AN20="","",'Rekapitulace stavby'!AN20)</f>
        <v/>
      </c>
      <c r="L24" s="37"/>
    </row>
    <row r="25" spans="2:12" s="1" customFormat="1" ht="6.95" customHeight="1">
      <c r="B25" s="37"/>
      <c r="I25" s="130"/>
      <c r="L25" s="37"/>
    </row>
    <row r="26" spans="2:12" s="1" customFormat="1" ht="12" customHeight="1">
      <c r="B26" s="37"/>
      <c r="D26" s="129" t="s">
        <v>32</v>
      </c>
      <c r="I26" s="130"/>
      <c r="L26" s="37"/>
    </row>
    <row r="27" spans="2:12" s="7" customFormat="1" ht="16.5" customHeight="1">
      <c r="B27" s="133"/>
      <c r="E27" s="352" t="s">
        <v>1</v>
      </c>
      <c r="F27" s="352"/>
      <c r="G27" s="352"/>
      <c r="H27" s="352"/>
      <c r="I27" s="134"/>
      <c r="L27" s="133"/>
    </row>
    <row r="28" spans="2:12" s="1" customFormat="1" ht="6.95" customHeight="1">
      <c r="B28" s="37"/>
      <c r="I28" s="130"/>
      <c r="L28" s="37"/>
    </row>
    <row r="29" spans="2:12" s="1" customFormat="1" ht="6.95" customHeight="1">
      <c r="B29" s="37"/>
      <c r="D29" s="63"/>
      <c r="E29" s="63"/>
      <c r="F29" s="63"/>
      <c r="G29" s="63"/>
      <c r="H29" s="63"/>
      <c r="I29" s="135"/>
      <c r="J29" s="63"/>
      <c r="K29" s="63"/>
      <c r="L29" s="37"/>
    </row>
    <row r="30" spans="2:12" s="1" customFormat="1" ht="14.45" customHeight="1">
      <c r="B30" s="37"/>
      <c r="D30" s="106" t="s">
        <v>140</v>
      </c>
      <c r="I30" s="130"/>
      <c r="J30" s="136">
        <f>J96</f>
        <v>500000</v>
      </c>
      <c r="L30" s="37"/>
    </row>
    <row r="31" spans="2:12" s="1" customFormat="1" ht="14.45" customHeight="1">
      <c r="B31" s="37"/>
      <c r="D31" s="137" t="s">
        <v>131</v>
      </c>
      <c r="I31" s="130"/>
      <c r="J31" s="136">
        <f>J100</f>
        <v>0</v>
      </c>
      <c r="L31" s="37"/>
    </row>
    <row r="32" spans="2:12" s="1" customFormat="1" ht="25.35" customHeight="1">
      <c r="B32" s="37"/>
      <c r="D32" s="138" t="s">
        <v>35</v>
      </c>
      <c r="I32" s="130"/>
      <c r="J32" s="139">
        <f>ROUND(J30+J31,2)</f>
        <v>500000</v>
      </c>
      <c r="L32" s="37"/>
    </row>
    <row r="33" spans="2:12" s="1" customFormat="1" ht="6.95" customHeight="1">
      <c r="B33" s="37"/>
      <c r="D33" s="63"/>
      <c r="E33" s="63"/>
      <c r="F33" s="63"/>
      <c r="G33" s="63"/>
      <c r="H33" s="63"/>
      <c r="I33" s="135"/>
      <c r="J33" s="63"/>
      <c r="K33" s="63"/>
      <c r="L33" s="37"/>
    </row>
    <row r="34" spans="2:12" s="1" customFormat="1" ht="14.45" customHeight="1">
      <c r="B34" s="37"/>
      <c r="F34" s="140" t="s">
        <v>37</v>
      </c>
      <c r="I34" s="141" t="s">
        <v>36</v>
      </c>
      <c r="J34" s="140" t="s">
        <v>38</v>
      </c>
      <c r="L34" s="37"/>
    </row>
    <row r="35" spans="2:12" s="1" customFormat="1" ht="14.45" customHeight="1">
      <c r="B35" s="37"/>
      <c r="D35" s="142" t="s">
        <v>39</v>
      </c>
      <c r="E35" s="129" t="s">
        <v>40</v>
      </c>
      <c r="F35" s="143">
        <f>ROUND((SUM(BE100:BE107)+SUM(BE127:BE154)),2)</f>
        <v>500000</v>
      </c>
      <c r="I35" s="144">
        <v>0.21</v>
      </c>
      <c r="J35" s="143">
        <f>ROUND(((SUM(BE100:BE107)+SUM(BE127:BE154))*I35),2)</f>
        <v>105000</v>
      </c>
      <c r="L35" s="37"/>
    </row>
    <row r="36" spans="2:12" s="1" customFormat="1" ht="14.45" customHeight="1">
      <c r="B36" s="37"/>
      <c r="E36" s="129" t="s">
        <v>41</v>
      </c>
      <c r="F36" s="143">
        <f>ROUND((SUM(BF100:BF107)+SUM(BF127:BF154)),2)</f>
        <v>0</v>
      </c>
      <c r="I36" s="144">
        <v>0.15</v>
      </c>
      <c r="J36" s="143">
        <f>ROUND(((SUM(BF100:BF107)+SUM(BF127:BF154))*I36),2)</f>
        <v>0</v>
      </c>
      <c r="L36" s="37"/>
    </row>
    <row r="37" spans="2:12" s="1" customFormat="1" ht="14.45" customHeight="1" hidden="1">
      <c r="B37" s="37"/>
      <c r="E37" s="129" t="s">
        <v>42</v>
      </c>
      <c r="F37" s="143">
        <f>ROUND((SUM(BG100:BG107)+SUM(BG127:BG154)),2)</f>
        <v>0</v>
      </c>
      <c r="I37" s="144">
        <v>0.21</v>
      </c>
      <c r="J37" s="143">
        <f>0</f>
        <v>0</v>
      </c>
      <c r="L37" s="37"/>
    </row>
    <row r="38" spans="2:12" s="1" customFormat="1" ht="14.45" customHeight="1" hidden="1">
      <c r="B38" s="37"/>
      <c r="E38" s="129" t="s">
        <v>43</v>
      </c>
      <c r="F38" s="143">
        <f>ROUND((SUM(BH100:BH107)+SUM(BH127:BH154)),2)</f>
        <v>0</v>
      </c>
      <c r="I38" s="144">
        <v>0.15</v>
      </c>
      <c r="J38" s="143">
        <f>0</f>
        <v>0</v>
      </c>
      <c r="L38" s="37"/>
    </row>
    <row r="39" spans="2:12" s="1" customFormat="1" ht="14.45" customHeight="1" hidden="1">
      <c r="B39" s="37"/>
      <c r="E39" s="129" t="s">
        <v>44</v>
      </c>
      <c r="F39" s="143">
        <f>ROUND((SUM(BI100:BI107)+SUM(BI127:BI154)),2)</f>
        <v>0</v>
      </c>
      <c r="I39" s="144">
        <v>0</v>
      </c>
      <c r="J39" s="143">
        <f>0</f>
        <v>0</v>
      </c>
      <c r="L39" s="37"/>
    </row>
    <row r="40" spans="2:12" s="1" customFormat="1" ht="6.95" customHeight="1">
      <c r="B40" s="37"/>
      <c r="I40" s="130"/>
      <c r="L40" s="37"/>
    </row>
    <row r="41" spans="2:12" s="1" customFormat="1" ht="25.35" customHeight="1">
      <c r="B41" s="37"/>
      <c r="C41" s="145"/>
      <c r="D41" s="146" t="s">
        <v>45</v>
      </c>
      <c r="E41" s="147"/>
      <c r="F41" s="147"/>
      <c r="G41" s="148" t="s">
        <v>46</v>
      </c>
      <c r="H41" s="149" t="s">
        <v>47</v>
      </c>
      <c r="I41" s="150"/>
      <c r="J41" s="151">
        <f>SUM(J32:J39)</f>
        <v>605000</v>
      </c>
      <c r="K41" s="152"/>
      <c r="L41" s="37"/>
    </row>
    <row r="42" spans="2:12" s="1" customFormat="1" ht="14.45" customHeight="1">
      <c r="B42" s="37"/>
      <c r="I42" s="130"/>
      <c r="L42" s="37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s="1" customFormat="1" ht="12" customHeight="1">
      <c r="B86" s="35"/>
      <c r="C86" s="29" t="s">
        <v>138</v>
      </c>
      <c r="D86" s="36"/>
      <c r="E86" s="36"/>
      <c r="F86" s="36"/>
      <c r="G86" s="36"/>
      <c r="H86" s="36"/>
      <c r="I86" s="130"/>
      <c r="J86" s="36"/>
      <c r="K86" s="36"/>
      <c r="L86" s="37"/>
    </row>
    <row r="87" spans="2:12" s="1" customFormat="1" ht="16.5" customHeight="1">
      <c r="B87" s="35"/>
      <c r="C87" s="36"/>
      <c r="D87" s="36"/>
      <c r="E87" s="314" t="str">
        <f>E9</f>
        <v>SO000 - Všeobecné položky</v>
      </c>
      <c r="F87" s="355"/>
      <c r="G87" s="355"/>
      <c r="H87" s="355"/>
      <c r="I87" s="130"/>
      <c r="J87" s="36"/>
      <c r="K87" s="36"/>
      <c r="L87" s="37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2" customHeight="1"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31" t="s">
        <v>22</v>
      </c>
      <c r="J89" s="62" t="str">
        <f>IF(J12="","",J12)</f>
        <v>26. 2. 2020</v>
      </c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5.2" customHeight="1"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31" t="s">
        <v>29</v>
      </c>
      <c r="J91" s="32" t="str">
        <f>E21</f>
        <v xml:space="preserve"> </v>
      </c>
      <c r="K91" s="36"/>
      <c r="L91" s="37"/>
    </row>
    <row r="92" spans="2:12" s="1" customFormat="1" ht="15.2" customHeight="1"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31" t="s">
        <v>31</v>
      </c>
      <c r="J92" s="32" t="str">
        <f>E24</f>
        <v xml:space="preserve"> </v>
      </c>
      <c r="K92" s="36"/>
      <c r="L92" s="37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37"/>
    </row>
    <row r="94" spans="2:12" s="1" customFormat="1" ht="29.25" customHeight="1">
      <c r="B94" s="35"/>
      <c r="C94" s="167" t="s">
        <v>142</v>
      </c>
      <c r="D94" s="121"/>
      <c r="E94" s="121"/>
      <c r="F94" s="121"/>
      <c r="G94" s="121"/>
      <c r="H94" s="121"/>
      <c r="I94" s="168"/>
      <c r="J94" s="169" t="s">
        <v>143</v>
      </c>
      <c r="K94" s="121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47" s="1" customFormat="1" ht="22.9" customHeight="1">
      <c r="B96" s="35"/>
      <c r="C96" s="170" t="s">
        <v>144</v>
      </c>
      <c r="D96" s="36"/>
      <c r="E96" s="36"/>
      <c r="F96" s="36"/>
      <c r="G96" s="36"/>
      <c r="H96" s="36"/>
      <c r="I96" s="130"/>
      <c r="J96" s="80">
        <f>J127</f>
        <v>500000</v>
      </c>
      <c r="K96" s="36"/>
      <c r="L96" s="37"/>
      <c r="AU96" s="17" t="s">
        <v>145</v>
      </c>
    </row>
    <row r="97" spans="2:12" s="8" customFormat="1" ht="24.95" customHeight="1">
      <c r="B97" s="171"/>
      <c r="C97" s="172"/>
      <c r="D97" s="173" t="s">
        <v>146</v>
      </c>
      <c r="E97" s="174"/>
      <c r="F97" s="174"/>
      <c r="G97" s="174"/>
      <c r="H97" s="174"/>
      <c r="I97" s="175"/>
      <c r="J97" s="176">
        <f>J128</f>
        <v>500000</v>
      </c>
      <c r="K97" s="172"/>
      <c r="L97" s="177"/>
    </row>
    <row r="98" spans="2:12" s="1" customFormat="1" ht="21.75" customHeight="1">
      <c r="B98" s="35"/>
      <c r="C98" s="36"/>
      <c r="D98" s="36"/>
      <c r="E98" s="36"/>
      <c r="F98" s="36"/>
      <c r="G98" s="36"/>
      <c r="H98" s="36"/>
      <c r="I98" s="130"/>
      <c r="J98" s="36"/>
      <c r="K98" s="36"/>
      <c r="L98" s="37"/>
    </row>
    <row r="99" spans="2:12" s="1" customFormat="1" ht="6.95" customHeight="1">
      <c r="B99" s="35"/>
      <c r="C99" s="36"/>
      <c r="D99" s="36"/>
      <c r="E99" s="36"/>
      <c r="F99" s="36"/>
      <c r="G99" s="36"/>
      <c r="H99" s="36"/>
      <c r="I99" s="130"/>
      <c r="J99" s="36"/>
      <c r="K99" s="36"/>
      <c r="L99" s="37"/>
    </row>
    <row r="100" spans="2:14" s="1" customFormat="1" ht="29.25" customHeight="1">
      <c r="B100" s="35"/>
      <c r="C100" s="170" t="s">
        <v>147</v>
      </c>
      <c r="D100" s="36"/>
      <c r="E100" s="36"/>
      <c r="F100" s="36"/>
      <c r="G100" s="36"/>
      <c r="H100" s="36"/>
      <c r="I100" s="130"/>
      <c r="J100" s="178">
        <f>ROUND(J101+J102+J103+J104+J105+J106,2)</f>
        <v>0</v>
      </c>
      <c r="K100" s="36"/>
      <c r="L100" s="37"/>
      <c r="N100" s="179" t="s">
        <v>39</v>
      </c>
    </row>
    <row r="101" spans="2:65" s="1" customFormat="1" ht="18" customHeight="1">
      <c r="B101" s="35"/>
      <c r="C101" s="36"/>
      <c r="D101" s="333" t="s">
        <v>148</v>
      </c>
      <c r="E101" s="332"/>
      <c r="F101" s="332"/>
      <c r="G101" s="36"/>
      <c r="H101" s="36"/>
      <c r="I101" s="130"/>
      <c r="J101" s="113">
        <v>0</v>
      </c>
      <c r="K101" s="36"/>
      <c r="L101" s="180"/>
      <c r="M101" s="130"/>
      <c r="N101" s="181" t="s">
        <v>40</v>
      </c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82" t="s">
        <v>149</v>
      </c>
      <c r="AZ101" s="130"/>
      <c r="BA101" s="130"/>
      <c r="BB101" s="130"/>
      <c r="BC101" s="130"/>
      <c r="BD101" s="130"/>
      <c r="BE101" s="183">
        <f aca="true" t="shared" si="0" ref="BE101:BE106">IF(N101="základní",J101,0)</f>
        <v>0</v>
      </c>
      <c r="BF101" s="183">
        <f aca="true" t="shared" si="1" ref="BF101:BF106">IF(N101="snížená",J101,0)</f>
        <v>0</v>
      </c>
      <c r="BG101" s="183">
        <f aca="true" t="shared" si="2" ref="BG101:BG106">IF(N101="zákl. přenesená",J101,0)</f>
        <v>0</v>
      </c>
      <c r="BH101" s="183">
        <f aca="true" t="shared" si="3" ref="BH101:BH106">IF(N101="sníž. přenesená",J101,0)</f>
        <v>0</v>
      </c>
      <c r="BI101" s="183">
        <f aca="true" t="shared" si="4" ref="BI101:BI106">IF(N101="nulová",J101,0)</f>
        <v>0</v>
      </c>
      <c r="BJ101" s="182" t="s">
        <v>83</v>
      </c>
      <c r="BK101" s="130"/>
      <c r="BL101" s="130"/>
      <c r="BM101" s="130"/>
    </row>
    <row r="102" spans="2:65" s="1" customFormat="1" ht="18" customHeight="1">
      <c r="B102" s="35"/>
      <c r="C102" s="36"/>
      <c r="D102" s="333" t="s">
        <v>150</v>
      </c>
      <c r="E102" s="332"/>
      <c r="F102" s="332"/>
      <c r="G102" s="36"/>
      <c r="H102" s="36"/>
      <c r="I102" s="130"/>
      <c r="J102" s="113">
        <v>0</v>
      </c>
      <c r="K102" s="36"/>
      <c r="L102" s="180"/>
      <c r="M102" s="130"/>
      <c r="N102" s="181" t="s">
        <v>40</v>
      </c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82" t="s">
        <v>149</v>
      </c>
      <c r="AZ102" s="130"/>
      <c r="BA102" s="130"/>
      <c r="BB102" s="130"/>
      <c r="BC102" s="130"/>
      <c r="BD102" s="130"/>
      <c r="BE102" s="183">
        <f t="shared" si="0"/>
        <v>0</v>
      </c>
      <c r="BF102" s="183">
        <f t="shared" si="1"/>
        <v>0</v>
      </c>
      <c r="BG102" s="183">
        <f t="shared" si="2"/>
        <v>0</v>
      </c>
      <c r="BH102" s="183">
        <f t="shared" si="3"/>
        <v>0</v>
      </c>
      <c r="BI102" s="183">
        <f t="shared" si="4"/>
        <v>0</v>
      </c>
      <c r="BJ102" s="182" t="s">
        <v>83</v>
      </c>
      <c r="BK102" s="130"/>
      <c r="BL102" s="130"/>
      <c r="BM102" s="130"/>
    </row>
    <row r="103" spans="2:65" s="1" customFormat="1" ht="18" customHeight="1">
      <c r="B103" s="35"/>
      <c r="C103" s="36"/>
      <c r="D103" s="333" t="s">
        <v>151</v>
      </c>
      <c r="E103" s="332"/>
      <c r="F103" s="332"/>
      <c r="G103" s="36"/>
      <c r="H103" s="36"/>
      <c r="I103" s="130"/>
      <c r="J103" s="113">
        <v>0</v>
      </c>
      <c r="K103" s="36"/>
      <c r="L103" s="180"/>
      <c r="M103" s="130"/>
      <c r="N103" s="181" t="s">
        <v>40</v>
      </c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82" t="s">
        <v>149</v>
      </c>
      <c r="AZ103" s="130"/>
      <c r="BA103" s="130"/>
      <c r="BB103" s="130"/>
      <c r="BC103" s="130"/>
      <c r="BD103" s="130"/>
      <c r="BE103" s="183">
        <f t="shared" si="0"/>
        <v>0</v>
      </c>
      <c r="BF103" s="183">
        <f t="shared" si="1"/>
        <v>0</v>
      </c>
      <c r="BG103" s="183">
        <f t="shared" si="2"/>
        <v>0</v>
      </c>
      <c r="BH103" s="183">
        <f t="shared" si="3"/>
        <v>0</v>
      </c>
      <c r="BI103" s="183">
        <f t="shared" si="4"/>
        <v>0</v>
      </c>
      <c r="BJ103" s="182" t="s">
        <v>83</v>
      </c>
      <c r="BK103" s="130"/>
      <c r="BL103" s="130"/>
      <c r="BM103" s="130"/>
    </row>
    <row r="104" spans="2:65" s="1" customFormat="1" ht="18" customHeight="1">
      <c r="B104" s="35"/>
      <c r="C104" s="36"/>
      <c r="D104" s="333" t="s">
        <v>152</v>
      </c>
      <c r="E104" s="332"/>
      <c r="F104" s="332"/>
      <c r="G104" s="36"/>
      <c r="H104" s="36"/>
      <c r="I104" s="130"/>
      <c r="J104" s="113">
        <v>0</v>
      </c>
      <c r="K104" s="36"/>
      <c r="L104" s="180"/>
      <c r="M104" s="130"/>
      <c r="N104" s="181" t="s">
        <v>40</v>
      </c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82" t="s">
        <v>149</v>
      </c>
      <c r="AZ104" s="130"/>
      <c r="BA104" s="130"/>
      <c r="BB104" s="130"/>
      <c r="BC104" s="130"/>
      <c r="BD104" s="130"/>
      <c r="BE104" s="183">
        <f t="shared" si="0"/>
        <v>0</v>
      </c>
      <c r="BF104" s="183">
        <f t="shared" si="1"/>
        <v>0</v>
      </c>
      <c r="BG104" s="183">
        <f t="shared" si="2"/>
        <v>0</v>
      </c>
      <c r="BH104" s="183">
        <f t="shared" si="3"/>
        <v>0</v>
      </c>
      <c r="BI104" s="183">
        <f t="shared" si="4"/>
        <v>0</v>
      </c>
      <c r="BJ104" s="182" t="s">
        <v>83</v>
      </c>
      <c r="BK104" s="130"/>
      <c r="BL104" s="130"/>
      <c r="BM104" s="130"/>
    </row>
    <row r="105" spans="2:65" s="1" customFormat="1" ht="18" customHeight="1">
      <c r="B105" s="35"/>
      <c r="C105" s="36"/>
      <c r="D105" s="333" t="s">
        <v>153</v>
      </c>
      <c r="E105" s="332"/>
      <c r="F105" s="332"/>
      <c r="G105" s="36"/>
      <c r="H105" s="36"/>
      <c r="I105" s="130"/>
      <c r="J105" s="113">
        <v>0</v>
      </c>
      <c r="K105" s="36"/>
      <c r="L105" s="180"/>
      <c r="M105" s="130"/>
      <c r="N105" s="181" t="s">
        <v>40</v>
      </c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82" t="s">
        <v>149</v>
      </c>
      <c r="AZ105" s="130"/>
      <c r="BA105" s="130"/>
      <c r="BB105" s="130"/>
      <c r="BC105" s="130"/>
      <c r="BD105" s="130"/>
      <c r="BE105" s="183">
        <f t="shared" si="0"/>
        <v>0</v>
      </c>
      <c r="BF105" s="183">
        <f t="shared" si="1"/>
        <v>0</v>
      </c>
      <c r="BG105" s="183">
        <f t="shared" si="2"/>
        <v>0</v>
      </c>
      <c r="BH105" s="183">
        <f t="shared" si="3"/>
        <v>0</v>
      </c>
      <c r="BI105" s="183">
        <f t="shared" si="4"/>
        <v>0</v>
      </c>
      <c r="BJ105" s="182" t="s">
        <v>83</v>
      </c>
      <c r="BK105" s="130"/>
      <c r="BL105" s="130"/>
      <c r="BM105" s="130"/>
    </row>
    <row r="106" spans="2:65" s="1" customFormat="1" ht="18" customHeight="1">
      <c r="B106" s="35"/>
      <c r="C106" s="36"/>
      <c r="D106" s="112" t="s">
        <v>154</v>
      </c>
      <c r="E106" s="36"/>
      <c r="F106" s="36"/>
      <c r="G106" s="36"/>
      <c r="H106" s="36"/>
      <c r="I106" s="130"/>
      <c r="J106" s="113">
        <f>ROUND(J30*T106,2)</f>
        <v>0</v>
      </c>
      <c r="K106" s="36"/>
      <c r="L106" s="180"/>
      <c r="M106" s="130"/>
      <c r="N106" s="181" t="s">
        <v>40</v>
      </c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82" t="s">
        <v>155</v>
      </c>
      <c r="AZ106" s="130"/>
      <c r="BA106" s="130"/>
      <c r="BB106" s="130"/>
      <c r="BC106" s="130"/>
      <c r="BD106" s="130"/>
      <c r="BE106" s="183">
        <f t="shared" si="0"/>
        <v>0</v>
      </c>
      <c r="BF106" s="183">
        <f t="shared" si="1"/>
        <v>0</v>
      </c>
      <c r="BG106" s="183">
        <f t="shared" si="2"/>
        <v>0</v>
      </c>
      <c r="BH106" s="183">
        <f t="shared" si="3"/>
        <v>0</v>
      </c>
      <c r="BI106" s="183">
        <f t="shared" si="4"/>
        <v>0</v>
      </c>
      <c r="BJ106" s="182" t="s">
        <v>83</v>
      </c>
      <c r="BK106" s="130"/>
      <c r="BL106" s="130"/>
      <c r="BM106" s="130"/>
    </row>
    <row r="107" spans="2:12" s="1" customFormat="1" ht="11.25">
      <c r="B107" s="35"/>
      <c r="C107" s="36"/>
      <c r="D107" s="36"/>
      <c r="E107" s="36"/>
      <c r="F107" s="36"/>
      <c r="G107" s="36"/>
      <c r="H107" s="36"/>
      <c r="I107" s="130"/>
      <c r="J107" s="36"/>
      <c r="K107" s="36"/>
      <c r="L107" s="37"/>
    </row>
    <row r="108" spans="2:12" s="1" customFormat="1" ht="29.25" customHeight="1">
      <c r="B108" s="35"/>
      <c r="C108" s="120" t="s">
        <v>136</v>
      </c>
      <c r="D108" s="121"/>
      <c r="E108" s="121"/>
      <c r="F108" s="121"/>
      <c r="G108" s="121"/>
      <c r="H108" s="121"/>
      <c r="I108" s="168"/>
      <c r="J108" s="122">
        <f>ROUND(J96+J100,2)</f>
        <v>500000</v>
      </c>
      <c r="K108" s="121"/>
      <c r="L108" s="37"/>
    </row>
    <row r="109" spans="2:12" s="1" customFormat="1" ht="6.95" customHeight="1">
      <c r="B109" s="50"/>
      <c r="C109" s="51"/>
      <c r="D109" s="51"/>
      <c r="E109" s="51"/>
      <c r="F109" s="51"/>
      <c r="G109" s="51"/>
      <c r="H109" s="51"/>
      <c r="I109" s="163"/>
      <c r="J109" s="51"/>
      <c r="K109" s="51"/>
      <c r="L109" s="37"/>
    </row>
    <row r="113" spans="2:12" s="1" customFormat="1" ht="6.95" customHeight="1">
      <c r="B113" s="52"/>
      <c r="C113" s="53"/>
      <c r="D113" s="53"/>
      <c r="E113" s="53"/>
      <c r="F113" s="53"/>
      <c r="G113" s="53"/>
      <c r="H113" s="53"/>
      <c r="I113" s="166"/>
      <c r="J113" s="53"/>
      <c r="K113" s="53"/>
      <c r="L113" s="37"/>
    </row>
    <row r="114" spans="2:12" s="1" customFormat="1" ht="24.95" customHeight="1">
      <c r="B114" s="35"/>
      <c r="C114" s="23" t="s">
        <v>156</v>
      </c>
      <c r="D114" s="36"/>
      <c r="E114" s="36"/>
      <c r="F114" s="36"/>
      <c r="G114" s="36"/>
      <c r="H114" s="36"/>
      <c r="I114" s="130"/>
      <c r="J114" s="36"/>
      <c r="K114" s="36"/>
      <c r="L114" s="37"/>
    </row>
    <row r="115" spans="2:12" s="1" customFormat="1" ht="6.95" customHeight="1">
      <c r="B115" s="35"/>
      <c r="C115" s="36"/>
      <c r="D115" s="36"/>
      <c r="E115" s="36"/>
      <c r="F115" s="36"/>
      <c r="G115" s="36"/>
      <c r="H115" s="36"/>
      <c r="I115" s="130"/>
      <c r="J115" s="36"/>
      <c r="K115" s="36"/>
      <c r="L115" s="37"/>
    </row>
    <row r="116" spans="2:12" s="1" customFormat="1" ht="12" customHeight="1">
      <c r="B116" s="35"/>
      <c r="C116" s="29" t="s">
        <v>16</v>
      </c>
      <c r="D116" s="36"/>
      <c r="E116" s="36"/>
      <c r="F116" s="36"/>
      <c r="G116" s="36"/>
      <c r="H116" s="36"/>
      <c r="I116" s="130"/>
      <c r="J116" s="36"/>
      <c r="K116" s="36"/>
      <c r="L116" s="37"/>
    </row>
    <row r="117" spans="2:12" s="1" customFormat="1" ht="16.5" customHeight="1">
      <c r="B117" s="35"/>
      <c r="C117" s="36"/>
      <c r="D117" s="36"/>
      <c r="E117" s="353" t="str">
        <f>E7</f>
        <v>Propojení Krnovská - Žižkova</v>
      </c>
      <c r="F117" s="354"/>
      <c r="G117" s="354"/>
      <c r="H117" s="354"/>
      <c r="I117" s="130"/>
      <c r="J117" s="36"/>
      <c r="K117" s="36"/>
      <c r="L117" s="37"/>
    </row>
    <row r="118" spans="2:12" s="1" customFormat="1" ht="12" customHeight="1">
      <c r="B118" s="35"/>
      <c r="C118" s="29" t="s">
        <v>138</v>
      </c>
      <c r="D118" s="36"/>
      <c r="E118" s="36"/>
      <c r="F118" s="36"/>
      <c r="G118" s="36"/>
      <c r="H118" s="36"/>
      <c r="I118" s="130"/>
      <c r="J118" s="36"/>
      <c r="K118" s="36"/>
      <c r="L118" s="37"/>
    </row>
    <row r="119" spans="2:12" s="1" customFormat="1" ht="16.5" customHeight="1">
      <c r="B119" s="35"/>
      <c r="C119" s="36"/>
      <c r="D119" s="36"/>
      <c r="E119" s="314" t="str">
        <f>E9</f>
        <v>SO000 - Všeobecné položky</v>
      </c>
      <c r="F119" s="355"/>
      <c r="G119" s="355"/>
      <c r="H119" s="355"/>
      <c r="I119" s="130"/>
      <c r="J119" s="36"/>
      <c r="K119" s="36"/>
      <c r="L119" s="37"/>
    </row>
    <row r="120" spans="2:12" s="1" customFormat="1" ht="6.95" customHeight="1">
      <c r="B120" s="35"/>
      <c r="C120" s="36"/>
      <c r="D120" s="36"/>
      <c r="E120" s="36"/>
      <c r="F120" s="36"/>
      <c r="G120" s="36"/>
      <c r="H120" s="36"/>
      <c r="I120" s="130"/>
      <c r="J120" s="36"/>
      <c r="K120" s="36"/>
      <c r="L120" s="37"/>
    </row>
    <row r="121" spans="2:12" s="1" customFormat="1" ht="12" customHeight="1">
      <c r="B121" s="35"/>
      <c r="C121" s="29" t="s">
        <v>20</v>
      </c>
      <c r="D121" s="36"/>
      <c r="E121" s="36"/>
      <c r="F121" s="27" t="str">
        <f>F12</f>
        <v xml:space="preserve"> </v>
      </c>
      <c r="G121" s="36"/>
      <c r="H121" s="36"/>
      <c r="I121" s="131" t="s">
        <v>22</v>
      </c>
      <c r="J121" s="62" t="str">
        <f>IF(J12="","",J12)</f>
        <v>26. 2. 2020</v>
      </c>
      <c r="K121" s="36"/>
      <c r="L121" s="37"/>
    </row>
    <row r="122" spans="2:12" s="1" customFormat="1" ht="6.95" customHeight="1">
      <c r="B122" s="35"/>
      <c r="C122" s="36"/>
      <c r="D122" s="36"/>
      <c r="E122" s="36"/>
      <c r="F122" s="36"/>
      <c r="G122" s="36"/>
      <c r="H122" s="36"/>
      <c r="I122" s="130"/>
      <c r="J122" s="36"/>
      <c r="K122" s="36"/>
      <c r="L122" s="37"/>
    </row>
    <row r="123" spans="2:12" s="1" customFormat="1" ht="15.2" customHeight="1">
      <c r="B123" s="35"/>
      <c r="C123" s="29" t="s">
        <v>24</v>
      </c>
      <c r="D123" s="36"/>
      <c r="E123" s="36"/>
      <c r="F123" s="27" t="str">
        <f>E15</f>
        <v xml:space="preserve"> </v>
      </c>
      <c r="G123" s="36"/>
      <c r="H123" s="36"/>
      <c r="I123" s="131" t="s">
        <v>29</v>
      </c>
      <c r="J123" s="32" t="str">
        <f>E21</f>
        <v xml:space="preserve"> </v>
      </c>
      <c r="K123" s="36"/>
      <c r="L123" s="37"/>
    </row>
    <row r="124" spans="2:12" s="1" customFormat="1" ht="15.2" customHeight="1">
      <c r="B124" s="35"/>
      <c r="C124" s="29" t="s">
        <v>27</v>
      </c>
      <c r="D124" s="36"/>
      <c r="E124" s="36"/>
      <c r="F124" s="27" t="str">
        <f>IF(E18="","",E18)</f>
        <v>Vyplň údaj</v>
      </c>
      <c r="G124" s="36"/>
      <c r="H124" s="36"/>
      <c r="I124" s="131" t="s">
        <v>31</v>
      </c>
      <c r="J124" s="32" t="str">
        <f>E24</f>
        <v xml:space="preserve"> </v>
      </c>
      <c r="K124" s="36"/>
      <c r="L124" s="37"/>
    </row>
    <row r="125" spans="2:12" s="1" customFormat="1" ht="10.35" customHeight="1">
      <c r="B125" s="35"/>
      <c r="C125" s="36"/>
      <c r="D125" s="36"/>
      <c r="E125" s="36"/>
      <c r="F125" s="36"/>
      <c r="G125" s="36"/>
      <c r="H125" s="36"/>
      <c r="I125" s="130"/>
      <c r="J125" s="36"/>
      <c r="K125" s="36"/>
      <c r="L125" s="37"/>
    </row>
    <row r="126" spans="2:20" s="9" customFormat="1" ht="29.25" customHeight="1">
      <c r="B126" s="184"/>
      <c r="C126" s="185" t="s">
        <v>157</v>
      </c>
      <c r="D126" s="186" t="s">
        <v>60</v>
      </c>
      <c r="E126" s="186" t="s">
        <v>56</v>
      </c>
      <c r="F126" s="186" t="s">
        <v>57</v>
      </c>
      <c r="G126" s="186" t="s">
        <v>158</v>
      </c>
      <c r="H126" s="186" t="s">
        <v>159</v>
      </c>
      <c r="I126" s="187" t="s">
        <v>160</v>
      </c>
      <c r="J126" s="188" t="s">
        <v>143</v>
      </c>
      <c r="K126" s="189" t="s">
        <v>161</v>
      </c>
      <c r="L126" s="190"/>
      <c r="M126" s="71" t="s">
        <v>1</v>
      </c>
      <c r="N126" s="72" t="s">
        <v>39</v>
      </c>
      <c r="O126" s="72" t="s">
        <v>162</v>
      </c>
      <c r="P126" s="72" t="s">
        <v>163</v>
      </c>
      <c r="Q126" s="72" t="s">
        <v>164</v>
      </c>
      <c r="R126" s="72" t="s">
        <v>165</v>
      </c>
      <c r="S126" s="72" t="s">
        <v>166</v>
      </c>
      <c r="T126" s="73" t="s">
        <v>167</v>
      </c>
    </row>
    <row r="127" spans="2:63" s="1" customFormat="1" ht="22.9" customHeight="1">
      <c r="B127" s="35"/>
      <c r="C127" s="78" t="s">
        <v>168</v>
      </c>
      <c r="D127" s="36"/>
      <c r="E127" s="36"/>
      <c r="F127" s="36"/>
      <c r="G127" s="36"/>
      <c r="H127" s="36"/>
      <c r="I127" s="130"/>
      <c r="J127" s="191">
        <f>BK127</f>
        <v>500000</v>
      </c>
      <c r="K127" s="36"/>
      <c r="L127" s="37"/>
      <c r="M127" s="74"/>
      <c r="N127" s="75"/>
      <c r="O127" s="75"/>
      <c r="P127" s="192">
        <f>P128</f>
        <v>0</v>
      </c>
      <c r="Q127" s="75"/>
      <c r="R127" s="192">
        <f>R128</f>
        <v>0</v>
      </c>
      <c r="S127" s="75"/>
      <c r="T127" s="193">
        <f>T128</f>
        <v>0</v>
      </c>
      <c r="AT127" s="17" t="s">
        <v>74</v>
      </c>
      <c r="AU127" s="17" t="s">
        <v>145</v>
      </c>
      <c r="BK127" s="194">
        <f>BK128</f>
        <v>500000</v>
      </c>
    </row>
    <row r="128" spans="2:63" s="10" customFormat="1" ht="25.9" customHeight="1">
      <c r="B128" s="195"/>
      <c r="C128" s="196"/>
      <c r="D128" s="197" t="s">
        <v>74</v>
      </c>
      <c r="E128" s="198" t="s">
        <v>149</v>
      </c>
      <c r="F128" s="198" t="s">
        <v>169</v>
      </c>
      <c r="G128" s="196"/>
      <c r="H128" s="196"/>
      <c r="I128" s="199"/>
      <c r="J128" s="200">
        <f>BK128</f>
        <v>500000</v>
      </c>
      <c r="K128" s="196"/>
      <c r="L128" s="201"/>
      <c r="M128" s="202"/>
      <c r="N128" s="203"/>
      <c r="O128" s="203"/>
      <c r="P128" s="204">
        <f>SUM(P129:P154)</f>
        <v>0</v>
      </c>
      <c r="Q128" s="203"/>
      <c r="R128" s="204">
        <f>SUM(R129:R154)</f>
        <v>0</v>
      </c>
      <c r="S128" s="203"/>
      <c r="T128" s="205">
        <f>SUM(T129:T154)</f>
        <v>0</v>
      </c>
      <c r="AR128" s="206" t="s">
        <v>170</v>
      </c>
      <c r="AT128" s="207" t="s">
        <v>74</v>
      </c>
      <c r="AU128" s="207" t="s">
        <v>75</v>
      </c>
      <c r="AY128" s="206" t="s">
        <v>171</v>
      </c>
      <c r="BK128" s="208">
        <f>SUM(BK129:BK154)</f>
        <v>500000</v>
      </c>
    </row>
    <row r="129" spans="2:65" s="1" customFormat="1" ht="16.5" customHeight="1">
      <c r="B129" s="35"/>
      <c r="C129" s="209" t="s">
        <v>83</v>
      </c>
      <c r="D129" s="209" t="s">
        <v>172</v>
      </c>
      <c r="E129" s="210" t="s">
        <v>173</v>
      </c>
      <c r="F129" s="211" t="s">
        <v>174</v>
      </c>
      <c r="G129" s="212" t="s">
        <v>175</v>
      </c>
      <c r="H129" s="213">
        <v>1</v>
      </c>
      <c r="I129" s="214"/>
      <c r="J129" s="215">
        <f>ROUND(I129*H129,2)</f>
        <v>0</v>
      </c>
      <c r="K129" s="211" t="s">
        <v>1</v>
      </c>
      <c r="L129" s="37"/>
      <c r="M129" s="216" t="s">
        <v>1</v>
      </c>
      <c r="N129" s="217" t="s">
        <v>40</v>
      </c>
      <c r="O129" s="67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AR129" s="220" t="s">
        <v>176</v>
      </c>
      <c r="AT129" s="220" t="s">
        <v>172</v>
      </c>
      <c r="AU129" s="220" t="s">
        <v>83</v>
      </c>
      <c r="AY129" s="17" t="s">
        <v>171</v>
      </c>
      <c r="BE129" s="116">
        <f>IF(N129="základní",J129,0)</f>
        <v>0</v>
      </c>
      <c r="BF129" s="116">
        <f>IF(N129="snížená",J129,0)</f>
        <v>0</v>
      </c>
      <c r="BG129" s="116">
        <f>IF(N129="zákl. přenesená",J129,0)</f>
        <v>0</v>
      </c>
      <c r="BH129" s="116">
        <f>IF(N129="sníž. přenesená",J129,0)</f>
        <v>0</v>
      </c>
      <c r="BI129" s="116">
        <f>IF(N129="nulová",J129,0)</f>
        <v>0</v>
      </c>
      <c r="BJ129" s="17" t="s">
        <v>83</v>
      </c>
      <c r="BK129" s="116">
        <f>ROUND(I129*H129,2)</f>
        <v>0</v>
      </c>
      <c r="BL129" s="17" t="s">
        <v>176</v>
      </c>
      <c r="BM129" s="220" t="s">
        <v>177</v>
      </c>
    </row>
    <row r="130" spans="2:47" s="1" customFormat="1" ht="39">
      <c r="B130" s="35"/>
      <c r="C130" s="36"/>
      <c r="D130" s="221" t="s">
        <v>178</v>
      </c>
      <c r="E130" s="36"/>
      <c r="F130" s="222" t="s">
        <v>179</v>
      </c>
      <c r="G130" s="36"/>
      <c r="H130" s="36"/>
      <c r="I130" s="130"/>
      <c r="J130" s="36"/>
      <c r="K130" s="36"/>
      <c r="L130" s="37"/>
      <c r="M130" s="223"/>
      <c r="N130" s="67"/>
      <c r="O130" s="67"/>
      <c r="P130" s="67"/>
      <c r="Q130" s="67"/>
      <c r="R130" s="67"/>
      <c r="S130" s="67"/>
      <c r="T130" s="68"/>
      <c r="AT130" s="17" t="s">
        <v>178</v>
      </c>
      <c r="AU130" s="17" t="s">
        <v>83</v>
      </c>
    </row>
    <row r="131" spans="2:65" s="1" customFormat="1" ht="16.5" customHeight="1">
      <c r="B131" s="35"/>
      <c r="C131" s="209" t="s">
        <v>85</v>
      </c>
      <c r="D131" s="209" t="s">
        <v>172</v>
      </c>
      <c r="E131" s="210" t="s">
        <v>180</v>
      </c>
      <c r="F131" s="211" t="s">
        <v>181</v>
      </c>
      <c r="G131" s="212" t="s">
        <v>175</v>
      </c>
      <c r="H131" s="213">
        <v>1</v>
      </c>
      <c r="I131" s="214"/>
      <c r="J131" s="215">
        <f>ROUND(I131*H131,2)</f>
        <v>0</v>
      </c>
      <c r="K131" s="211" t="s">
        <v>1</v>
      </c>
      <c r="L131" s="37"/>
      <c r="M131" s="216" t="s">
        <v>1</v>
      </c>
      <c r="N131" s="217" t="s">
        <v>40</v>
      </c>
      <c r="O131" s="67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AR131" s="220" t="s">
        <v>176</v>
      </c>
      <c r="AT131" s="220" t="s">
        <v>172</v>
      </c>
      <c r="AU131" s="220" t="s">
        <v>83</v>
      </c>
      <c r="AY131" s="17" t="s">
        <v>171</v>
      </c>
      <c r="BE131" s="116">
        <f>IF(N131="základní",J131,0)</f>
        <v>0</v>
      </c>
      <c r="BF131" s="116">
        <f>IF(N131="snížená",J131,0)</f>
        <v>0</v>
      </c>
      <c r="BG131" s="116">
        <f>IF(N131="zákl. přenesená",J131,0)</f>
        <v>0</v>
      </c>
      <c r="BH131" s="116">
        <f>IF(N131="sníž. přenesená",J131,0)</f>
        <v>0</v>
      </c>
      <c r="BI131" s="116">
        <f>IF(N131="nulová",J131,0)</f>
        <v>0</v>
      </c>
      <c r="BJ131" s="17" t="s">
        <v>83</v>
      </c>
      <c r="BK131" s="116">
        <f>ROUND(I131*H131,2)</f>
        <v>0</v>
      </c>
      <c r="BL131" s="17" t="s">
        <v>176</v>
      </c>
      <c r="BM131" s="220" t="s">
        <v>182</v>
      </c>
    </row>
    <row r="132" spans="2:47" s="1" customFormat="1" ht="39">
      <c r="B132" s="35"/>
      <c r="C132" s="36"/>
      <c r="D132" s="221" t="s">
        <v>178</v>
      </c>
      <c r="E132" s="36"/>
      <c r="F132" s="222" t="s">
        <v>183</v>
      </c>
      <c r="G132" s="36"/>
      <c r="H132" s="36"/>
      <c r="I132" s="130"/>
      <c r="J132" s="36"/>
      <c r="K132" s="36"/>
      <c r="L132" s="37"/>
      <c r="M132" s="223"/>
      <c r="N132" s="67"/>
      <c r="O132" s="67"/>
      <c r="P132" s="67"/>
      <c r="Q132" s="67"/>
      <c r="R132" s="67"/>
      <c r="S132" s="67"/>
      <c r="T132" s="68"/>
      <c r="AT132" s="17" t="s">
        <v>178</v>
      </c>
      <c r="AU132" s="17" t="s">
        <v>83</v>
      </c>
    </row>
    <row r="133" spans="2:65" s="1" customFormat="1" ht="16.5" customHeight="1">
      <c r="B133" s="35"/>
      <c r="C133" s="209" t="s">
        <v>184</v>
      </c>
      <c r="D133" s="209" t="s">
        <v>172</v>
      </c>
      <c r="E133" s="210" t="s">
        <v>185</v>
      </c>
      <c r="F133" s="211" t="s">
        <v>186</v>
      </c>
      <c r="G133" s="212" t="s">
        <v>175</v>
      </c>
      <c r="H133" s="213">
        <v>1</v>
      </c>
      <c r="I133" s="214"/>
      <c r="J133" s="215">
        <f>ROUND(I133*H133,2)</f>
        <v>0</v>
      </c>
      <c r="K133" s="211" t="s">
        <v>1</v>
      </c>
      <c r="L133" s="37"/>
      <c r="M133" s="216" t="s">
        <v>1</v>
      </c>
      <c r="N133" s="217" t="s">
        <v>40</v>
      </c>
      <c r="O133" s="67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220" t="s">
        <v>176</v>
      </c>
      <c r="AT133" s="220" t="s">
        <v>172</v>
      </c>
      <c r="AU133" s="220" t="s">
        <v>83</v>
      </c>
      <c r="AY133" s="17" t="s">
        <v>171</v>
      </c>
      <c r="BE133" s="116">
        <f>IF(N133="základní",J133,0)</f>
        <v>0</v>
      </c>
      <c r="BF133" s="116">
        <f>IF(N133="snížená",J133,0)</f>
        <v>0</v>
      </c>
      <c r="BG133" s="116">
        <f>IF(N133="zákl. přenesená",J133,0)</f>
        <v>0</v>
      </c>
      <c r="BH133" s="116">
        <f>IF(N133="sníž. přenesená",J133,0)</f>
        <v>0</v>
      </c>
      <c r="BI133" s="116">
        <f>IF(N133="nulová",J133,0)</f>
        <v>0</v>
      </c>
      <c r="BJ133" s="17" t="s">
        <v>83</v>
      </c>
      <c r="BK133" s="116">
        <f>ROUND(I133*H133,2)</f>
        <v>0</v>
      </c>
      <c r="BL133" s="17" t="s">
        <v>176</v>
      </c>
      <c r="BM133" s="220" t="s">
        <v>187</v>
      </c>
    </row>
    <row r="134" spans="2:47" s="1" customFormat="1" ht="29.25">
      <c r="B134" s="35"/>
      <c r="C134" s="36"/>
      <c r="D134" s="221" t="s">
        <v>178</v>
      </c>
      <c r="E134" s="36"/>
      <c r="F134" s="222" t="s">
        <v>188</v>
      </c>
      <c r="G134" s="36"/>
      <c r="H134" s="36"/>
      <c r="I134" s="130"/>
      <c r="J134" s="36"/>
      <c r="K134" s="36"/>
      <c r="L134" s="37"/>
      <c r="M134" s="223"/>
      <c r="N134" s="67"/>
      <c r="O134" s="67"/>
      <c r="P134" s="67"/>
      <c r="Q134" s="67"/>
      <c r="R134" s="67"/>
      <c r="S134" s="67"/>
      <c r="T134" s="68"/>
      <c r="AT134" s="17" t="s">
        <v>178</v>
      </c>
      <c r="AU134" s="17" t="s">
        <v>83</v>
      </c>
    </row>
    <row r="135" spans="2:65" s="1" customFormat="1" ht="16.5" customHeight="1">
      <c r="B135" s="35"/>
      <c r="C135" s="209" t="s">
        <v>189</v>
      </c>
      <c r="D135" s="209" t="s">
        <v>172</v>
      </c>
      <c r="E135" s="210" t="s">
        <v>190</v>
      </c>
      <c r="F135" s="211" t="s">
        <v>191</v>
      </c>
      <c r="G135" s="212" t="s">
        <v>175</v>
      </c>
      <c r="H135" s="213">
        <v>1</v>
      </c>
      <c r="I135" s="214"/>
      <c r="J135" s="215">
        <f>ROUND(I135*H135,2)</f>
        <v>0</v>
      </c>
      <c r="K135" s="211" t="s">
        <v>1</v>
      </c>
      <c r="L135" s="37"/>
      <c r="M135" s="216" t="s">
        <v>1</v>
      </c>
      <c r="N135" s="217" t="s">
        <v>40</v>
      </c>
      <c r="O135" s="67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AR135" s="220" t="s">
        <v>176</v>
      </c>
      <c r="AT135" s="220" t="s">
        <v>172</v>
      </c>
      <c r="AU135" s="220" t="s">
        <v>83</v>
      </c>
      <c r="AY135" s="17" t="s">
        <v>171</v>
      </c>
      <c r="BE135" s="116">
        <f>IF(N135="základní",J135,0)</f>
        <v>0</v>
      </c>
      <c r="BF135" s="116">
        <f>IF(N135="snížená",J135,0)</f>
        <v>0</v>
      </c>
      <c r="BG135" s="116">
        <f>IF(N135="zákl. přenesená",J135,0)</f>
        <v>0</v>
      </c>
      <c r="BH135" s="116">
        <f>IF(N135="sníž. přenesená",J135,0)</f>
        <v>0</v>
      </c>
      <c r="BI135" s="116">
        <f>IF(N135="nulová",J135,0)</f>
        <v>0</v>
      </c>
      <c r="BJ135" s="17" t="s">
        <v>83</v>
      </c>
      <c r="BK135" s="116">
        <f>ROUND(I135*H135,2)</f>
        <v>0</v>
      </c>
      <c r="BL135" s="17" t="s">
        <v>176</v>
      </c>
      <c r="BM135" s="220" t="s">
        <v>192</v>
      </c>
    </row>
    <row r="136" spans="2:47" s="1" customFormat="1" ht="39">
      <c r="B136" s="35"/>
      <c r="C136" s="36"/>
      <c r="D136" s="221" t="s">
        <v>178</v>
      </c>
      <c r="E136" s="36"/>
      <c r="F136" s="222" t="s">
        <v>193</v>
      </c>
      <c r="G136" s="36"/>
      <c r="H136" s="36"/>
      <c r="I136" s="130"/>
      <c r="J136" s="36"/>
      <c r="K136" s="36"/>
      <c r="L136" s="37"/>
      <c r="M136" s="223"/>
      <c r="N136" s="67"/>
      <c r="O136" s="67"/>
      <c r="P136" s="67"/>
      <c r="Q136" s="67"/>
      <c r="R136" s="67"/>
      <c r="S136" s="67"/>
      <c r="T136" s="68"/>
      <c r="AT136" s="17" t="s">
        <v>178</v>
      </c>
      <c r="AU136" s="17" t="s">
        <v>83</v>
      </c>
    </row>
    <row r="137" spans="2:65" s="1" customFormat="1" ht="16.5" customHeight="1">
      <c r="B137" s="35"/>
      <c r="C137" s="209" t="s">
        <v>170</v>
      </c>
      <c r="D137" s="209" t="s">
        <v>172</v>
      </c>
      <c r="E137" s="210" t="s">
        <v>194</v>
      </c>
      <c r="F137" s="211" t="s">
        <v>148</v>
      </c>
      <c r="G137" s="212" t="s">
        <v>175</v>
      </c>
      <c r="H137" s="213">
        <v>1</v>
      </c>
      <c r="I137" s="214"/>
      <c r="J137" s="215">
        <f>ROUND(I137*H137,2)</f>
        <v>0</v>
      </c>
      <c r="K137" s="211" t="s">
        <v>1</v>
      </c>
      <c r="L137" s="37"/>
      <c r="M137" s="216" t="s">
        <v>1</v>
      </c>
      <c r="N137" s="217" t="s">
        <v>40</v>
      </c>
      <c r="O137" s="67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220" t="s">
        <v>176</v>
      </c>
      <c r="AT137" s="220" t="s">
        <v>172</v>
      </c>
      <c r="AU137" s="220" t="s">
        <v>83</v>
      </c>
      <c r="AY137" s="17" t="s">
        <v>171</v>
      </c>
      <c r="BE137" s="116">
        <f>IF(N137="základní",J137,0)</f>
        <v>0</v>
      </c>
      <c r="BF137" s="116">
        <f>IF(N137="snížená",J137,0)</f>
        <v>0</v>
      </c>
      <c r="BG137" s="116">
        <f>IF(N137="zákl. přenesená",J137,0)</f>
        <v>0</v>
      </c>
      <c r="BH137" s="116">
        <f>IF(N137="sníž. přenesená",J137,0)</f>
        <v>0</v>
      </c>
      <c r="BI137" s="116">
        <f>IF(N137="nulová",J137,0)</f>
        <v>0</v>
      </c>
      <c r="BJ137" s="17" t="s">
        <v>83</v>
      </c>
      <c r="BK137" s="116">
        <f>ROUND(I137*H137,2)</f>
        <v>0</v>
      </c>
      <c r="BL137" s="17" t="s">
        <v>176</v>
      </c>
      <c r="BM137" s="220" t="s">
        <v>195</v>
      </c>
    </row>
    <row r="138" spans="2:47" s="1" customFormat="1" ht="39">
      <c r="B138" s="35"/>
      <c r="C138" s="36"/>
      <c r="D138" s="221" t="s">
        <v>178</v>
      </c>
      <c r="E138" s="36"/>
      <c r="F138" s="222" t="s">
        <v>196</v>
      </c>
      <c r="G138" s="36"/>
      <c r="H138" s="36"/>
      <c r="I138" s="130"/>
      <c r="J138" s="36"/>
      <c r="K138" s="36"/>
      <c r="L138" s="37"/>
      <c r="M138" s="223"/>
      <c r="N138" s="67"/>
      <c r="O138" s="67"/>
      <c r="P138" s="67"/>
      <c r="Q138" s="67"/>
      <c r="R138" s="67"/>
      <c r="S138" s="67"/>
      <c r="T138" s="68"/>
      <c r="AT138" s="17" t="s">
        <v>178</v>
      </c>
      <c r="AU138" s="17" t="s">
        <v>83</v>
      </c>
    </row>
    <row r="139" spans="2:51" s="11" customFormat="1" ht="11.25">
      <c r="B139" s="224"/>
      <c r="C139" s="225"/>
      <c r="D139" s="221" t="s">
        <v>197</v>
      </c>
      <c r="E139" s="226" t="s">
        <v>1</v>
      </c>
      <c r="F139" s="227" t="s">
        <v>83</v>
      </c>
      <c r="G139" s="225"/>
      <c r="H139" s="228">
        <v>1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197</v>
      </c>
      <c r="AU139" s="234" t="s">
        <v>83</v>
      </c>
      <c r="AV139" s="11" t="s">
        <v>85</v>
      </c>
      <c r="AW139" s="11" t="s">
        <v>30</v>
      </c>
      <c r="AX139" s="11" t="s">
        <v>83</v>
      </c>
      <c r="AY139" s="234" t="s">
        <v>171</v>
      </c>
    </row>
    <row r="140" spans="2:65" s="1" customFormat="1" ht="16.5" customHeight="1">
      <c r="B140" s="35"/>
      <c r="C140" s="209" t="s">
        <v>198</v>
      </c>
      <c r="D140" s="209" t="s">
        <v>172</v>
      </c>
      <c r="E140" s="210" t="s">
        <v>199</v>
      </c>
      <c r="F140" s="211" t="s">
        <v>200</v>
      </c>
      <c r="G140" s="212" t="s">
        <v>175</v>
      </c>
      <c r="H140" s="213">
        <v>1</v>
      </c>
      <c r="I140" s="214"/>
      <c r="J140" s="215">
        <f>ROUND(I140*H140,2)</f>
        <v>0</v>
      </c>
      <c r="K140" s="211" t="s">
        <v>1</v>
      </c>
      <c r="L140" s="37"/>
      <c r="M140" s="216" t="s">
        <v>1</v>
      </c>
      <c r="N140" s="217" t="s">
        <v>40</v>
      </c>
      <c r="O140" s="67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AR140" s="220" t="s">
        <v>176</v>
      </c>
      <c r="AT140" s="220" t="s">
        <v>172</v>
      </c>
      <c r="AU140" s="220" t="s">
        <v>83</v>
      </c>
      <c r="AY140" s="17" t="s">
        <v>171</v>
      </c>
      <c r="BE140" s="116">
        <f>IF(N140="základní",J140,0)</f>
        <v>0</v>
      </c>
      <c r="BF140" s="116">
        <f>IF(N140="snížená",J140,0)</f>
        <v>0</v>
      </c>
      <c r="BG140" s="116">
        <f>IF(N140="zákl. přenesená",J140,0)</f>
        <v>0</v>
      </c>
      <c r="BH140" s="116">
        <f>IF(N140="sníž. přenesená",J140,0)</f>
        <v>0</v>
      </c>
      <c r="BI140" s="116">
        <f>IF(N140="nulová",J140,0)</f>
        <v>0</v>
      </c>
      <c r="BJ140" s="17" t="s">
        <v>83</v>
      </c>
      <c r="BK140" s="116">
        <f>ROUND(I140*H140,2)</f>
        <v>0</v>
      </c>
      <c r="BL140" s="17" t="s">
        <v>176</v>
      </c>
      <c r="BM140" s="220" t="s">
        <v>201</v>
      </c>
    </row>
    <row r="141" spans="2:47" s="1" customFormat="1" ht="136.5">
      <c r="B141" s="35"/>
      <c r="C141" s="36"/>
      <c r="D141" s="221" t="s">
        <v>178</v>
      </c>
      <c r="E141" s="36"/>
      <c r="F141" s="222" t="s">
        <v>202</v>
      </c>
      <c r="G141" s="36"/>
      <c r="H141" s="36"/>
      <c r="I141" s="130"/>
      <c r="J141" s="36"/>
      <c r="K141" s="36"/>
      <c r="L141" s="37"/>
      <c r="M141" s="223"/>
      <c r="N141" s="67"/>
      <c r="O141" s="67"/>
      <c r="P141" s="67"/>
      <c r="Q141" s="67"/>
      <c r="R141" s="67"/>
      <c r="S141" s="67"/>
      <c r="T141" s="68"/>
      <c r="AT141" s="17" t="s">
        <v>178</v>
      </c>
      <c r="AU141" s="17" t="s">
        <v>83</v>
      </c>
    </row>
    <row r="142" spans="2:65" s="1" customFormat="1" ht="16.5" customHeight="1">
      <c r="B142" s="35"/>
      <c r="C142" s="209" t="s">
        <v>203</v>
      </c>
      <c r="D142" s="209" t="s">
        <v>172</v>
      </c>
      <c r="E142" s="210" t="s">
        <v>204</v>
      </c>
      <c r="F142" s="211" t="s">
        <v>205</v>
      </c>
      <c r="G142" s="212" t="s">
        <v>175</v>
      </c>
      <c r="H142" s="213">
        <v>1</v>
      </c>
      <c r="I142" s="214"/>
      <c r="J142" s="215">
        <f>ROUND(I142*H142,2)</f>
        <v>0</v>
      </c>
      <c r="K142" s="211" t="s">
        <v>1</v>
      </c>
      <c r="L142" s="37"/>
      <c r="M142" s="216" t="s">
        <v>1</v>
      </c>
      <c r="N142" s="217" t="s">
        <v>40</v>
      </c>
      <c r="O142" s="67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AR142" s="220" t="s">
        <v>176</v>
      </c>
      <c r="AT142" s="220" t="s">
        <v>172</v>
      </c>
      <c r="AU142" s="220" t="s">
        <v>83</v>
      </c>
      <c r="AY142" s="17" t="s">
        <v>171</v>
      </c>
      <c r="BE142" s="116">
        <f>IF(N142="základní",J142,0)</f>
        <v>0</v>
      </c>
      <c r="BF142" s="116">
        <f>IF(N142="snížená",J142,0)</f>
        <v>0</v>
      </c>
      <c r="BG142" s="116">
        <f>IF(N142="zákl. přenesená",J142,0)</f>
        <v>0</v>
      </c>
      <c r="BH142" s="116">
        <f>IF(N142="sníž. přenesená",J142,0)</f>
        <v>0</v>
      </c>
      <c r="BI142" s="116">
        <f>IF(N142="nulová",J142,0)</f>
        <v>0</v>
      </c>
      <c r="BJ142" s="17" t="s">
        <v>83</v>
      </c>
      <c r="BK142" s="116">
        <f>ROUND(I142*H142,2)</f>
        <v>0</v>
      </c>
      <c r="BL142" s="17" t="s">
        <v>176</v>
      </c>
      <c r="BM142" s="220" t="s">
        <v>206</v>
      </c>
    </row>
    <row r="143" spans="2:47" s="1" customFormat="1" ht="58.5">
      <c r="B143" s="35"/>
      <c r="C143" s="36"/>
      <c r="D143" s="221" t="s">
        <v>207</v>
      </c>
      <c r="E143" s="36"/>
      <c r="F143" s="235" t="s">
        <v>208</v>
      </c>
      <c r="G143" s="36"/>
      <c r="H143" s="36"/>
      <c r="I143" s="130"/>
      <c r="J143" s="36"/>
      <c r="K143" s="36"/>
      <c r="L143" s="37"/>
      <c r="M143" s="223"/>
      <c r="N143" s="67"/>
      <c r="O143" s="67"/>
      <c r="P143" s="67"/>
      <c r="Q143" s="67"/>
      <c r="R143" s="67"/>
      <c r="S143" s="67"/>
      <c r="T143" s="68"/>
      <c r="AT143" s="17" t="s">
        <v>207</v>
      </c>
      <c r="AU143" s="17" t="s">
        <v>83</v>
      </c>
    </row>
    <row r="144" spans="2:65" s="1" customFormat="1" ht="16.5" customHeight="1">
      <c r="B144" s="35"/>
      <c r="C144" s="209" t="s">
        <v>209</v>
      </c>
      <c r="D144" s="209" t="s">
        <v>172</v>
      </c>
      <c r="E144" s="210" t="s">
        <v>210</v>
      </c>
      <c r="F144" s="211" t="s">
        <v>211</v>
      </c>
      <c r="G144" s="212" t="s">
        <v>175</v>
      </c>
      <c r="H144" s="213">
        <v>1</v>
      </c>
      <c r="I144" s="214"/>
      <c r="J144" s="215">
        <f>ROUND(I144*H144,2)</f>
        <v>0</v>
      </c>
      <c r="K144" s="211" t="s">
        <v>1</v>
      </c>
      <c r="L144" s="37"/>
      <c r="M144" s="216" t="s">
        <v>1</v>
      </c>
      <c r="N144" s="217" t="s">
        <v>40</v>
      </c>
      <c r="O144" s="67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AR144" s="220" t="s">
        <v>176</v>
      </c>
      <c r="AT144" s="220" t="s">
        <v>172</v>
      </c>
      <c r="AU144" s="220" t="s">
        <v>83</v>
      </c>
      <c r="AY144" s="17" t="s">
        <v>171</v>
      </c>
      <c r="BE144" s="116">
        <f>IF(N144="základní",J144,0)</f>
        <v>0</v>
      </c>
      <c r="BF144" s="116">
        <f>IF(N144="snížená",J144,0)</f>
        <v>0</v>
      </c>
      <c r="BG144" s="116">
        <f>IF(N144="zákl. přenesená",J144,0)</f>
        <v>0</v>
      </c>
      <c r="BH144" s="116">
        <f>IF(N144="sníž. přenesená",J144,0)</f>
        <v>0</v>
      </c>
      <c r="BI144" s="116">
        <f>IF(N144="nulová",J144,0)</f>
        <v>0</v>
      </c>
      <c r="BJ144" s="17" t="s">
        <v>83</v>
      </c>
      <c r="BK144" s="116">
        <f>ROUND(I144*H144,2)</f>
        <v>0</v>
      </c>
      <c r="BL144" s="17" t="s">
        <v>176</v>
      </c>
      <c r="BM144" s="220" t="s">
        <v>212</v>
      </c>
    </row>
    <row r="145" spans="2:47" s="1" customFormat="1" ht="58.5">
      <c r="B145" s="35"/>
      <c r="C145" s="36"/>
      <c r="D145" s="221" t="s">
        <v>178</v>
      </c>
      <c r="E145" s="36"/>
      <c r="F145" s="222" t="s">
        <v>213</v>
      </c>
      <c r="G145" s="36"/>
      <c r="H145" s="36"/>
      <c r="I145" s="130"/>
      <c r="J145" s="36"/>
      <c r="K145" s="36"/>
      <c r="L145" s="37"/>
      <c r="M145" s="223"/>
      <c r="N145" s="67"/>
      <c r="O145" s="67"/>
      <c r="P145" s="67"/>
      <c r="Q145" s="67"/>
      <c r="R145" s="67"/>
      <c r="S145" s="67"/>
      <c r="T145" s="68"/>
      <c r="AT145" s="17" t="s">
        <v>178</v>
      </c>
      <c r="AU145" s="17" t="s">
        <v>83</v>
      </c>
    </row>
    <row r="146" spans="2:65" s="1" customFormat="1" ht="16.5" customHeight="1">
      <c r="B146" s="35"/>
      <c r="C146" s="209" t="s">
        <v>214</v>
      </c>
      <c r="D146" s="209" t="s">
        <v>172</v>
      </c>
      <c r="E146" s="210" t="s">
        <v>215</v>
      </c>
      <c r="F146" s="211" t="s">
        <v>216</v>
      </c>
      <c r="G146" s="212" t="s">
        <v>217</v>
      </c>
      <c r="H146" s="213">
        <v>1</v>
      </c>
      <c r="I146" s="214">
        <v>500000</v>
      </c>
      <c r="J146" s="215">
        <f>ROUND(I146*H146,2)</f>
        <v>500000</v>
      </c>
      <c r="K146" s="211" t="s">
        <v>1</v>
      </c>
      <c r="L146" s="37"/>
      <c r="M146" s="216" t="s">
        <v>1</v>
      </c>
      <c r="N146" s="217" t="s">
        <v>40</v>
      </c>
      <c r="O146" s="67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AR146" s="220" t="s">
        <v>176</v>
      </c>
      <c r="AT146" s="220" t="s">
        <v>172</v>
      </c>
      <c r="AU146" s="220" t="s">
        <v>83</v>
      </c>
      <c r="AY146" s="17" t="s">
        <v>171</v>
      </c>
      <c r="BE146" s="116">
        <f>IF(N146="základní",J146,0)</f>
        <v>500000</v>
      </c>
      <c r="BF146" s="116">
        <f>IF(N146="snížená",J146,0)</f>
        <v>0</v>
      </c>
      <c r="BG146" s="116">
        <f>IF(N146="zákl. přenesená",J146,0)</f>
        <v>0</v>
      </c>
      <c r="BH146" s="116">
        <f>IF(N146="sníž. přenesená",J146,0)</f>
        <v>0</v>
      </c>
      <c r="BI146" s="116">
        <f>IF(N146="nulová",J146,0)</f>
        <v>0</v>
      </c>
      <c r="BJ146" s="17" t="s">
        <v>83</v>
      </c>
      <c r="BK146" s="116">
        <f>ROUND(I146*H146,2)</f>
        <v>500000</v>
      </c>
      <c r="BL146" s="17" t="s">
        <v>176</v>
      </c>
      <c r="BM146" s="220" t="s">
        <v>218</v>
      </c>
    </row>
    <row r="147" spans="2:47" s="1" customFormat="1" ht="11.25">
      <c r="B147" s="35"/>
      <c r="C147" s="36"/>
      <c r="D147" s="221" t="s">
        <v>207</v>
      </c>
      <c r="E147" s="36"/>
      <c r="F147" s="235" t="s">
        <v>219</v>
      </c>
      <c r="G147" s="36"/>
      <c r="H147" s="36"/>
      <c r="I147" s="130"/>
      <c r="J147" s="36"/>
      <c r="K147" s="36"/>
      <c r="L147" s="37"/>
      <c r="M147" s="223"/>
      <c r="N147" s="67"/>
      <c r="O147" s="67"/>
      <c r="P147" s="67"/>
      <c r="Q147" s="67"/>
      <c r="R147" s="67"/>
      <c r="S147" s="67"/>
      <c r="T147" s="68"/>
      <c r="AT147" s="17" t="s">
        <v>207</v>
      </c>
      <c r="AU147" s="17" t="s">
        <v>83</v>
      </c>
    </row>
    <row r="148" spans="2:47" s="1" customFormat="1" ht="29.25">
      <c r="B148" s="35"/>
      <c r="C148" s="36"/>
      <c r="D148" s="221" t="s">
        <v>178</v>
      </c>
      <c r="E148" s="36"/>
      <c r="F148" s="222" t="s">
        <v>220</v>
      </c>
      <c r="G148" s="36"/>
      <c r="H148" s="36"/>
      <c r="I148" s="130"/>
      <c r="J148" s="36"/>
      <c r="K148" s="36"/>
      <c r="L148" s="37"/>
      <c r="M148" s="223"/>
      <c r="N148" s="67"/>
      <c r="O148" s="67"/>
      <c r="P148" s="67"/>
      <c r="Q148" s="67"/>
      <c r="R148" s="67"/>
      <c r="S148" s="67"/>
      <c r="T148" s="68"/>
      <c r="AT148" s="17" t="s">
        <v>178</v>
      </c>
      <c r="AU148" s="17" t="s">
        <v>83</v>
      </c>
    </row>
    <row r="149" spans="2:65" s="1" customFormat="1" ht="16.5" customHeight="1">
      <c r="B149" s="35"/>
      <c r="C149" s="209" t="s">
        <v>221</v>
      </c>
      <c r="D149" s="209" t="s">
        <v>172</v>
      </c>
      <c r="E149" s="210" t="s">
        <v>222</v>
      </c>
      <c r="F149" s="211" t="s">
        <v>223</v>
      </c>
      <c r="G149" s="212" t="s">
        <v>175</v>
      </c>
      <c r="H149" s="213">
        <v>1</v>
      </c>
      <c r="I149" s="214"/>
      <c r="J149" s="215">
        <f>ROUND(I149*H149,2)</f>
        <v>0</v>
      </c>
      <c r="K149" s="211" t="s">
        <v>1</v>
      </c>
      <c r="L149" s="37"/>
      <c r="M149" s="216" t="s">
        <v>1</v>
      </c>
      <c r="N149" s="217" t="s">
        <v>40</v>
      </c>
      <c r="O149" s="67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AR149" s="220" t="s">
        <v>176</v>
      </c>
      <c r="AT149" s="220" t="s">
        <v>172</v>
      </c>
      <c r="AU149" s="220" t="s">
        <v>83</v>
      </c>
      <c r="AY149" s="17" t="s">
        <v>171</v>
      </c>
      <c r="BE149" s="116">
        <f>IF(N149="základní",J149,0)</f>
        <v>0</v>
      </c>
      <c r="BF149" s="116">
        <f>IF(N149="snížená",J149,0)</f>
        <v>0</v>
      </c>
      <c r="BG149" s="116">
        <f>IF(N149="zákl. přenesená",J149,0)</f>
        <v>0</v>
      </c>
      <c r="BH149" s="116">
        <f>IF(N149="sníž. přenesená",J149,0)</f>
        <v>0</v>
      </c>
      <c r="BI149" s="116">
        <f>IF(N149="nulová",J149,0)</f>
        <v>0</v>
      </c>
      <c r="BJ149" s="17" t="s">
        <v>83</v>
      </c>
      <c r="BK149" s="116">
        <f>ROUND(I149*H149,2)</f>
        <v>0</v>
      </c>
      <c r="BL149" s="17" t="s">
        <v>176</v>
      </c>
      <c r="BM149" s="220" t="s">
        <v>224</v>
      </c>
    </row>
    <row r="150" spans="2:47" s="1" customFormat="1" ht="39">
      <c r="B150" s="35"/>
      <c r="C150" s="36"/>
      <c r="D150" s="221" t="s">
        <v>178</v>
      </c>
      <c r="E150" s="36"/>
      <c r="F150" s="222" t="s">
        <v>225</v>
      </c>
      <c r="G150" s="36"/>
      <c r="H150" s="36"/>
      <c r="I150" s="130"/>
      <c r="J150" s="36"/>
      <c r="K150" s="36"/>
      <c r="L150" s="37"/>
      <c r="M150" s="223"/>
      <c r="N150" s="67"/>
      <c r="O150" s="67"/>
      <c r="P150" s="67"/>
      <c r="Q150" s="67"/>
      <c r="R150" s="67"/>
      <c r="S150" s="67"/>
      <c r="T150" s="68"/>
      <c r="AT150" s="17" t="s">
        <v>178</v>
      </c>
      <c r="AU150" s="17" t="s">
        <v>83</v>
      </c>
    </row>
    <row r="151" spans="2:65" s="1" customFormat="1" ht="24" customHeight="1">
      <c r="B151" s="35"/>
      <c r="C151" s="209" t="s">
        <v>226</v>
      </c>
      <c r="D151" s="209" t="s">
        <v>172</v>
      </c>
      <c r="E151" s="210" t="s">
        <v>227</v>
      </c>
      <c r="F151" s="211" t="s">
        <v>228</v>
      </c>
      <c r="G151" s="212" t="s">
        <v>175</v>
      </c>
      <c r="H151" s="213">
        <v>1</v>
      </c>
      <c r="I151" s="214"/>
      <c r="J151" s="215">
        <f>ROUND(I151*H151,2)</f>
        <v>0</v>
      </c>
      <c r="K151" s="211" t="s">
        <v>1</v>
      </c>
      <c r="L151" s="37"/>
      <c r="M151" s="216" t="s">
        <v>1</v>
      </c>
      <c r="N151" s="217" t="s">
        <v>40</v>
      </c>
      <c r="O151" s="67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AR151" s="220" t="s">
        <v>176</v>
      </c>
      <c r="AT151" s="220" t="s">
        <v>172</v>
      </c>
      <c r="AU151" s="220" t="s">
        <v>83</v>
      </c>
      <c r="AY151" s="17" t="s">
        <v>171</v>
      </c>
      <c r="BE151" s="116">
        <f>IF(N151="základní",J151,0)</f>
        <v>0</v>
      </c>
      <c r="BF151" s="116">
        <f>IF(N151="snížená",J151,0)</f>
        <v>0</v>
      </c>
      <c r="BG151" s="116">
        <f>IF(N151="zákl. přenesená",J151,0)</f>
        <v>0</v>
      </c>
      <c r="BH151" s="116">
        <f>IF(N151="sníž. přenesená",J151,0)</f>
        <v>0</v>
      </c>
      <c r="BI151" s="116">
        <f>IF(N151="nulová",J151,0)</f>
        <v>0</v>
      </c>
      <c r="BJ151" s="17" t="s">
        <v>83</v>
      </c>
      <c r="BK151" s="116">
        <f>ROUND(I151*H151,2)</f>
        <v>0</v>
      </c>
      <c r="BL151" s="17" t="s">
        <v>176</v>
      </c>
      <c r="BM151" s="220" t="s">
        <v>229</v>
      </c>
    </row>
    <row r="152" spans="2:65" s="1" customFormat="1" ht="24" customHeight="1">
      <c r="B152" s="35"/>
      <c r="C152" s="209" t="s">
        <v>230</v>
      </c>
      <c r="D152" s="209" t="s">
        <v>172</v>
      </c>
      <c r="E152" s="210" t="s">
        <v>231</v>
      </c>
      <c r="F152" s="211" t="s">
        <v>232</v>
      </c>
      <c r="G152" s="212" t="s">
        <v>175</v>
      </c>
      <c r="H152" s="213">
        <v>1</v>
      </c>
      <c r="I152" s="214"/>
      <c r="J152" s="215">
        <f>ROUND(I152*H152,2)</f>
        <v>0</v>
      </c>
      <c r="K152" s="211" t="s">
        <v>1</v>
      </c>
      <c r="L152" s="37"/>
      <c r="M152" s="216" t="s">
        <v>1</v>
      </c>
      <c r="N152" s="217" t="s">
        <v>40</v>
      </c>
      <c r="O152" s="67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AR152" s="220" t="s">
        <v>176</v>
      </c>
      <c r="AT152" s="220" t="s">
        <v>172</v>
      </c>
      <c r="AU152" s="220" t="s">
        <v>83</v>
      </c>
      <c r="AY152" s="17" t="s">
        <v>171</v>
      </c>
      <c r="BE152" s="116">
        <f>IF(N152="základní",J152,0)</f>
        <v>0</v>
      </c>
      <c r="BF152" s="116">
        <f>IF(N152="snížená",J152,0)</f>
        <v>0</v>
      </c>
      <c r="BG152" s="116">
        <f>IF(N152="zákl. přenesená",J152,0)</f>
        <v>0</v>
      </c>
      <c r="BH152" s="116">
        <f>IF(N152="sníž. přenesená",J152,0)</f>
        <v>0</v>
      </c>
      <c r="BI152" s="116">
        <f>IF(N152="nulová",J152,0)</f>
        <v>0</v>
      </c>
      <c r="BJ152" s="17" t="s">
        <v>83</v>
      </c>
      <c r="BK152" s="116">
        <f>ROUND(I152*H152,2)</f>
        <v>0</v>
      </c>
      <c r="BL152" s="17" t="s">
        <v>176</v>
      </c>
      <c r="BM152" s="220" t="s">
        <v>233</v>
      </c>
    </row>
    <row r="153" spans="2:65" s="1" customFormat="1" ht="16.5" customHeight="1">
      <c r="B153" s="35"/>
      <c r="C153" s="209" t="s">
        <v>234</v>
      </c>
      <c r="D153" s="209" t="s">
        <v>172</v>
      </c>
      <c r="E153" s="210" t="s">
        <v>235</v>
      </c>
      <c r="F153" s="211" t="s">
        <v>236</v>
      </c>
      <c r="G153" s="212" t="s">
        <v>175</v>
      </c>
      <c r="H153" s="213">
        <v>1</v>
      </c>
      <c r="I153" s="214"/>
      <c r="J153" s="215">
        <f>ROUND(I153*H153,2)</f>
        <v>0</v>
      </c>
      <c r="K153" s="211" t="s">
        <v>1</v>
      </c>
      <c r="L153" s="37"/>
      <c r="M153" s="216" t="s">
        <v>1</v>
      </c>
      <c r="N153" s="217" t="s">
        <v>40</v>
      </c>
      <c r="O153" s="67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AR153" s="220" t="s">
        <v>176</v>
      </c>
      <c r="AT153" s="220" t="s">
        <v>172</v>
      </c>
      <c r="AU153" s="220" t="s">
        <v>83</v>
      </c>
      <c r="AY153" s="17" t="s">
        <v>171</v>
      </c>
      <c r="BE153" s="116">
        <f>IF(N153="základní",J153,0)</f>
        <v>0</v>
      </c>
      <c r="BF153" s="116">
        <f>IF(N153="snížená",J153,0)</f>
        <v>0</v>
      </c>
      <c r="BG153" s="116">
        <f>IF(N153="zákl. přenesená",J153,0)</f>
        <v>0</v>
      </c>
      <c r="BH153" s="116">
        <f>IF(N153="sníž. přenesená",J153,0)</f>
        <v>0</v>
      </c>
      <c r="BI153" s="116">
        <f>IF(N153="nulová",J153,0)</f>
        <v>0</v>
      </c>
      <c r="BJ153" s="17" t="s">
        <v>83</v>
      </c>
      <c r="BK153" s="116">
        <f>ROUND(I153*H153,2)</f>
        <v>0</v>
      </c>
      <c r="BL153" s="17" t="s">
        <v>176</v>
      </c>
      <c r="BM153" s="220" t="s">
        <v>237</v>
      </c>
    </row>
    <row r="154" spans="2:47" s="1" customFormat="1" ht="29.25">
      <c r="B154" s="35"/>
      <c r="C154" s="36"/>
      <c r="D154" s="221" t="s">
        <v>178</v>
      </c>
      <c r="E154" s="36"/>
      <c r="F154" s="222" t="s">
        <v>238</v>
      </c>
      <c r="G154" s="36"/>
      <c r="H154" s="36"/>
      <c r="I154" s="130"/>
      <c r="J154" s="36"/>
      <c r="K154" s="36"/>
      <c r="L154" s="37"/>
      <c r="M154" s="236"/>
      <c r="N154" s="237"/>
      <c r="O154" s="237"/>
      <c r="P154" s="237"/>
      <c r="Q154" s="237"/>
      <c r="R154" s="237"/>
      <c r="S154" s="237"/>
      <c r="T154" s="238"/>
      <c r="AT154" s="17" t="s">
        <v>178</v>
      </c>
      <c r="AU154" s="17" t="s">
        <v>83</v>
      </c>
    </row>
    <row r="155" spans="2:12" s="1" customFormat="1" ht="6.95" customHeight="1">
      <c r="B155" s="50"/>
      <c r="C155" s="51"/>
      <c r="D155" s="51"/>
      <c r="E155" s="51"/>
      <c r="F155" s="51"/>
      <c r="G155" s="51"/>
      <c r="H155" s="51"/>
      <c r="I155" s="163"/>
      <c r="J155" s="51"/>
      <c r="K155" s="51"/>
      <c r="L155" s="37"/>
    </row>
  </sheetData>
  <sheetProtection algorithmName="SHA-512" hashValue="prNB2q9AdIMxwIBQ7zASJ3+akVxbKCDUMRttMEe/dEPycvdbcmId8+aBj8E+E5BG7YIvfAd2a7uDdZ+rZk9jsg==" saltValue="iL1SZDVUd64WDHJ3VzhWheVHPubVkOM0/BtwYhCyheJbbGas4xwjhvG2lClymY/wx9U9/J3CESVlOQ9lVeZ8hw==" spinCount="100000" sheet="1" objects="1" scenarios="1" formatColumns="0" formatRows="0" autoFilter="0"/>
  <autoFilter ref="C126:K154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88</v>
      </c>
      <c r="AZ2" s="239" t="s">
        <v>239</v>
      </c>
      <c r="BA2" s="239" t="s">
        <v>1</v>
      </c>
      <c r="BB2" s="239" t="s">
        <v>1</v>
      </c>
      <c r="BC2" s="239" t="s">
        <v>240</v>
      </c>
      <c r="BD2" s="239" t="s">
        <v>85</v>
      </c>
    </row>
    <row r="3" spans="2:5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  <c r="AZ3" s="239" t="s">
        <v>241</v>
      </c>
      <c r="BA3" s="239" t="s">
        <v>1</v>
      </c>
      <c r="BB3" s="239" t="s">
        <v>1</v>
      </c>
      <c r="BC3" s="239" t="s">
        <v>242</v>
      </c>
      <c r="BD3" s="239" t="s">
        <v>85</v>
      </c>
    </row>
    <row r="4" spans="2:56" ht="24.95" customHeight="1">
      <c r="B4" s="20"/>
      <c r="D4" s="127" t="s">
        <v>137</v>
      </c>
      <c r="L4" s="20"/>
      <c r="M4" s="128" t="s">
        <v>10</v>
      </c>
      <c r="AT4" s="17" t="s">
        <v>4</v>
      </c>
      <c r="AZ4" s="239" t="s">
        <v>243</v>
      </c>
      <c r="BA4" s="239" t="s">
        <v>1</v>
      </c>
      <c r="BB4" s="239" t="s">
        <v>1</v>
      </c>
      <c r="BC4" s="239" t="s">
        <v>244</v>
      </c>
      <c r="BD4" s="239" t="s">
        <v>85</v>
      </c>
    </row>
    <row r="5" spans="2:12" ht="6.95" customHeight="1">
      <c r="B5" s="20"/>
      <c r="L5" s="20"/>
    </row>
    <row r="6" spans="2:12" ht="12" customHeight="1">
      <c r="B6" s="20"/>
      <c r="D6" s="129" t="s">
        <v>16</v>
      </c>
      <c r="L6" s="20"/>
    </row>
    <row r="7" spans="2:12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</row>
    <row r="8" spans="2:12" s="1" customFormat="1" ht="12" customHeight="1">
      <c r="B8" s="37"/>
      <c r="D8" s="129" t="s">
        <v>138</v>
      </c>
      <c r="I8" s="130"/>
      <c r="L8" s="37"/>
    </row>
    <row r="9" spans="2:12" s="1" customFormat="1" ht="36.95" customHeight="1">
      <c r="B9" s="37"/>
      <c r="E9" s="348" t="s">
        <v>245</v>
      </c>
      <c r="F9" s="349"/>
      <c r="G9" s="349"/>
      <c r="H9" s="349"/>
      <c r="I9" s="130"/>
      <c r="L9" s="37"/>
    </row>
    <row r="10" spans="2:12" s="1" customFormat="1" ht="11.25">
      <c r="B10" s="37"/>
      <c r="I10" s="130"/>
      <c r="L10" s="37"/>
    </row>
    <row r="11" spans="2:12" s="1" customFormat="1" ht="12" customHeight="1">
      <c r="B11" s="37"/>
      <c r="D11" s="129" t="s">
        <v>18</v>
      </c>
      <c r="F11" s="106" t="s">
        <v>1</v>
      </c>
      <c r="I11" s="131" t="s">
        <v>19</v>
      </c>
      <c r="J11" s="106" t="s">
        <v>1</v>
      </c>
      <c r="L11" s="37"/>
    </row>
    <row r="12" spans="2:12" s="1" customFormat="1" ht="12" customHeight="1">
      <c r="B12" s="37"/>
      <c r="D12" s="129" t="s">
        <v>20</v>
      </c>
      <c r="F12" s="106" t="s">
        <v>21</v>
      </c>
      <c r="I12" s="131" t="s">
        <v>22</v>
      </c>
      <c r="J12" s="132" t="str">
        <f>'Rekapitulace stavby'!AN8</f>
        <v>26. 2. 2020</v>
      </c>
      <c r="L12" s="37"/>
    </row>
    <row r="13" spans="2:12" s="1" customFormat="1" ht="10.9" customHeight="1">
      <c r="B13" s="37"/>
      <c r="I13" s="130"/>
      <c r="L13" s="37"/>
    </row>
    <row r="14" spans="2:12" s="1" customFormat="1" ht="12" customHeight="1">
      <c r="B14" s="37"/>
      <c r="D14" s="129" t="s">
        <v>24</v>
      </c>
      <c r="I14" s="131" t="s">
        <v>25</v>
      </c>
      <c r="J14" s="106" t="str">
        <f>IF('Rekapitulace stavby'!AN10="","",'Rekapitulace stavby'!AN10)</f>
        <v/>
      </c>
      <c r="L14" s="37"/>
    </row>
    <row r="15" spans="2:12" s="1" customFormat="1" ht="18" customHeight="1">
      <c r="B15" s="37"/>
      <c r="E15" s="106" t="str">
        <f>IF('Rekapitulace stavby'!E11="","",'Rekapitulace stavby'!E11)</f>
        <v xml:space="preserve"> </v>
      </c>
      <c r="I15" s="131" t="s">
        <v>26</v>
      </c>
      <c r="J15" s="106" t="str">
        <f>IF('Rekapitulace stavby'!AN11="","",'Rekapitulace stavby'!AN11)</f>
        <v/>
      </c>
      <c r="L15" s="37"/>
    </row>
    <row r="16" spans="2:12" s="1" customFormat="1" ht="6.95" customHeight="1">
      <c r="B16" s="37"/>
      <c r="I16" s="130"/>
      <c r="L16" s="37"/>
    </row>
    <row r="17" spans="2:12" s="1" customFormat="1" ht="12" customHeight="1">
      <c r="B17" s="37"/>
      <c r="D17" s="129" t="s">
        <v>27</v>
      </c>
      <c r="I17" s="131" t="s">
        <v>25</v>
      </c>
      <c r="J17" s="30" t="str">
        <f>'Rekapitulace stavby'!AN13</f>
        <v>Vyplň údaj</v>
      </c>
      <c r="L17" s="37"/>
    </row>
    <row r="18" spans="2:12" s="1" customFormat="1" ht="18" customHeight="1">
      <c r="B18" s="37"/>
      <c r="E18" s="350" t="str">
        <f>'Rekapitulace stavby'!E14</f>
        <v>Vyplň údaj</v>
      </c>
      <c r="F18" s="351"/>
      <c r="G18" s="351"/>
      <c r="H18" s="351"/>
      <c r="I18" s="131" t="s">
        <v>26</v>
      </c>
      <c r="J18" s="30" t="str">
        <f>'Rekapitulace stavby'!AN14</f>
        <v>Vyplň údaj</v>
      </c>
      <c r="L18" s="37"/>
    </row>
    <row r="19" spans="2:12" s="1" customFormat="1" ht="6.95" customHeight="1">
      <c r="B19" s="37"/>
      <c r="I19" s="130"/>
      <c r="L19" s="37"/>
    </row>
    <row r="20" spans="2:12" s="1" customFormat="1" ht="12" customHeight="1">
      <c r="B20" s="37"/>
      <c r="D20" s="129" t="s">
        <v>29</v>
      </c>
      <c r="I20" s="131" t="s">
        <v>25</v>
      </c>
      <c r="J20" s="106" t="str">
        <f>IF('Rekapitulace stavby'!AN16="","",'Rekapitulace stavby'!AN16)</f>
        <v/>
      </c>
      <c r="L20" s="37"/>
    </row>
    <row r="21" spans="2:12" s="1" customFormat="1" ht="18" customHeight="1">
      <c r="B21" s="37"/>
      <c r="E21" s="106" t="str">
        <f>IF('Rekapitulace stavby'!E17="","",'Rekapitulace stavby'!E17)</f>
        <v xml:space="preserve"> </v>
      </c>
      <c r="I21" s="131" t="s">
        <v>26</v>
      </c>
      <c r="J21" s="106" t="str">
        <f>IF('Rekapitulace stavby'!AN17="","",'Rekapitulace stavby'!AN17)</f>
        <v/>
      </c>
      <c r="L21" s="37"/>
    </row>
    <row r="22" spans="2:12" s="1" customFormat="1" ht="6.95" customHeight="1">
      <c r="B22" s="37"/>
      <c r="I22" s="130"/>
      <c r="L22" s="37"/>
    </row>
    <row r="23" spans="2:12" s="1" customFormat="1" ht="12" customHeight="1">
      <c r="B23" s="37"/>
      <c r="D23" s="129" t="s">
        <v>31</v>
      </c>
      <c r="I23" s="131" t="s">
        <v>25</v>
      </c>
      <c r="J23" s="106" t="str">
        <f>IF('Rekapitulace stavby'!AN19="","",'Rekapitulace stavby'!AN19)</f>
        <v/>
      </c>
      <c r="L23" s="37"/>
    </row>
    <row r="24" spans="2:12" s="1" customFormat="1" ht="18" customHeight="1">
      <c r="B24" s="37"/>
      <c r="E24" s="106" t="str">
        <f>IF('Rekapitulace stavby'!E20="","",'Rekapitulace stavby'!E20)</f>
        <v xml:space="preserve"> </v>
      </c>
      <c r="I24" s="131" t="s">
        <v>26</v>
      </c>
      <c r="J24" s="106" t="str">
        <f>IF('Rekapitulace stavby'!AN20="","",'Rekapitulace stavby'!AN20)</f>
        <v/>
      </c>
      <c r="L24" s="37"/>
    </row>
    <row r="25" spans="2:12" s="1" customFormat="1" ht="6.95" customHeight="1">
      <c r="B25" s="37"/>
      <c r="I25" s="130"/>
      <c r="L25" s="37"/>
    </row>
    <row r="26" spans="2:12" s="1" customFormat="1" ht="12" customHeight="1">
      <c r="B26" s="37"/>
      <c r="D26" s="129" t="s">
        <v>32</v>
      </c>
      <c r="I26" s="130"/>
      <c r="L26" s="37"/>
    </row>
    <row r="27" spans="2:12" s="7" customFormat="1" ht="16.5" customHeight="1">
      <c r="B27" s="133"/>
      <c r="E27" s="352" t="s">
        <v>1</v>
      </c>
      <c r="F27" s="352"/>
      <c r="G27" s="352"/>
      <c r="H27" s="352"/>
      <c r="I27" s="134"/>
      <c r="L27" s="133"/>
    </row>
    <row r="28" spans="2:12" s="1" customFormat="1" ht="6.95" customHeight="1">
      <c r="B28" s="37"/>
      <c r="I28" s="130"/>
      <c r="L28" s="37"/>
    </row>
    <row r="29" spans="2:12" s="1" customFormat="1" ht="6.95" customHeight="1">
      <c r="B29" s="37"/>
      <c r="D29" s="63"/>
      <c r="E29" s="63"/>
      <c r="F29" s="63"/>
      <c r="G29" s="63"/>
      <c r="H29" s="63"/>
      <c r="I29" s="135"/>
      <c r="J29" s="63"/>
      <c r="K29" s="63"/>
      <c r="L29" s="37"/>
    </row>
    <row r="30" spans="2:12" s="1" customFormat="1" ht="14.45" customHeight="1">
      <c r="B30" s="37"/>
      <c r="D30" s="106" t="s">
        <v>140</v>
      </c>
      <c r="I30" s="130"/>
      <c r="J30" s="136">
        <f>J96</f>
        <v>0</v>
      </c>
      <c r="L30" s="37"/>
    </row>
    <row r="31" spans="2:12" s="1" customFormat="1" ht="14.45" customHeight="1">
      <c r="B31" s="37"/>
      <c r="D31" s="137" t="s">
        <v>131</v>
      </c>
      <c r="I31" s="130"/>
      <c r="J31" s="136">
        <f>J103</f>
        <v>0</v>
      </c>
      <c r="L31" s="37"/>
    </row>
    <row r="32" spans="2:12" s="1" customFormat="1" ht="25.35" customHeight="1">
      <c r="B32" s="37"/>
      <c r="D32" s="138" t="s">
        <v>35</v>
      </c>
      <c r="I32" s="130"/>
      <c r="J32" s="139">
        <f>ROUND(J30+J31,2)</f>
        <v>0</v>
      </c>
      <c r="L32" s="37"/>
    </row>
    <row r="33" spans="2:12" s="1" customFormat="1" ht="6.95" customHeight="1">
      <c r="B33" s="37"/>
      <c r="D33" s="63"/>
      <c r="E33" s="63"/>
      <c r="F33" s="63"/>
      <c r="G33" s="63"/>
      <c r="H33" s="63"/>
      <c r="I33" s="135"/>
      <c r="J33" s="63"/>
      <c r="K33" s="63"/>
      <c r="L33" s="37"/>
    </row>
    <row r="34" spans="2:12" s="1" customFormat="1" ht="14.45" customHeight="1">
      <c r="B34" s="37"/>
      <c r="F34" s="140" t="s">
        <v>37</v>
      </c>
      <c r="I34" s="141" t="s">
        <v>36</v>
      </c>
      <c r="J34" s="140" t="s">
        <v>38</v>
      </c>
      <c r="L34" s="37"/>
    </row>
    <row r="35" spans="2:12" s="1" customFormat="1" ht="14.45" customHeight="1">
      <c r="B35" s="37"/>
      <c r="D35" s="142" t="s">
        <v>39</v>
      </c>
      <c r="E35" s="129" t="s">
        <v>40</v>
      </c>
      <c r="F35" s="143">
        <f>ROUND((SUM(BE103:BE110)+SUM(BE130:BE265)),2)</f>
        <v>0</v>
      </c>
      <c r="I35" s="144">
        <v>0.21</v>
      </c>
      <c r="J35" s="143">
        <f>ROUND(((SUM(BE103:BE110)+SUM(BE130:BE265))*I35),2)</f>
        <v>0</v>
      </c>
      <c r="L35" s="37"/>
    </row>
    <row r="36" spans="2:12" s="1" customFormat="1" ht="14.45" customHeight="1">
      <c r="B36" s="37"/>
      <c r="E36" s="129" t="s">
        <v>41</v>
      </c>
      <c r="F36" s="143">
        <f>ROUND((SUM(BF103:BF110)+SUM(BF130:BF265)),2)</f>
        <v>0</v>
      </c>
      <c r="I36" s="144">
        <v>0.15</v>
      </c>
      <c r="J36" s="143">
        <f>ROUND(((SUM(BF103:BF110)+SUM(BF130:BF265))*I36),2)</f>
        <v>0</v>
      </c>
      <c r="L36" s="37"/>
    </row>
    <row r="37" spans="2:12" s="1" customFormat="1" ht="14.45" customHeight="1" hidden="1">
      <c r="B37" s="37"/>
      <c r="E37" s="129" t="s">
        <v>42</v>
      </c>
      <c r="F37" s="143">
        <f>ROUND((SUM(BG103:BG110)+SUM(BG130:BG265)),2)</f>
        <v>0</v>
      </c>
      <c r="I37" s="144">
        <v>0.21</v>
      </c>
      <c r="J37" s="143">
        <f>0</f>
        <v>0</v>
      </c>
      <c r="L37" s="37"/>
    </row>
    <row r="38" spans="2:12" s="1" customFormat="1" ht="14.45" customHeight="1" hidden="1">
      <c r="B38" s="37"/>
      <c r="E38" s="129" t="s">
        <v>43</v>
      </c>
      <c r="F38" s="143">
        <f>ROUND((SUM(BH103:BH110)+SUM(BH130:BH265)),2)</f>
        <v>0</v>
      </c>
      <c r="I38" s="144">
        <v>0.15</v>
      </c>
      <c r="J38" s="143">
        <f>0</f>
        <v>0</v>
      </c>
      <c r="L38" s="37"/>
    </row>
    <row r="39" spans="2:12" s="1" customFormat="1" ht="14.45" customHeight="1" hidden="1">
      <c r="B39" s="37"/>
      <c r="E39" s="129" t="s">
        <v>44</v>
      </c>
      <c r="F39" s="143">
        <f>ROUND((SUM(BI103:BI110)+SUM(BI130:BI265)),2)</f>
        <v>0</v>
      </c>
      <c r="I39" s="144">
        <v>0</v>
      </c>
      <c r="J39" s="143">
        <f>0</f>
        <v>0</v>
      </c>
      <c r="L39" s="37"/>
    </row>
    <row r="40" spans="2:12" s="1" customFormat="1" ht="6.95" customHeight="1">
      <c r="B40" s="37"/>
      <c r="I40" s="130"/>
      <c r="L40" s="37"/>
    </row>
    <row r="41" spans="2:12" s="1" customFormat="1" ht="25.35" customHeight="1">
      <c r="B41" s="37"/>
      <c r="C41" s="145"/>
      <c r="D41" s="146" t="s">
        <v>45</v>
      </c>
      <c r="E41" s="147"/>
      <c r="F41" s="147"/>
      <c r="G41" s="148" t="s">
        <v>46</v>
      </c>
      <c r="H41" s="149" t="s">
        <v>47</v>
      </c>
      <c r="I41" s="150"/>
      <c r="J41" s="151">
        <f>SUM(J32:J39)</f>
        <v>0</v>
      </c>
      <c r="K41" s="152"/>
      <c r="L41" s="37"/>
    </row>
    <row r="42" spans="2:12" s="1" customFormat="1" ht="14.45" customHeight="1">
      <c r="B42" s="37"/>
      <c r="I42" s="130"/>
      <c r="L42" s="37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s="1" customFormat="1" ht="12" customHeight="1">
      <c r="B86" s="35"/>
      <c r="C86" s="29" t="s">
        <v>138</v>
      </c>
      <c r="D86" s="36"/>
      <c r="E86" s="36"/>
      <c r="F86" s="36"/>
      <c r="G86" s="36"/>
      <c r="H86" s="36"/>
      <c r="I86" s="130"/>
      <c r="J86" s="36"/>
      <c r="K86" s="36"/>
      <c r="L86" s="37"/>
    </row>
    <row r="87" spans="2:12" s="1" customFormat="1" ht="16.5" customHeight="1">
      <c r="B87" s="35"/>
      <c r="C87" s="36"/>
      <c r="D87" s="36"/>
      <c r="E87" s="314" t="str">
        <f>E9</f>
        <v>SO001 - Příprava území</v>
      </c>
      <c r="F87" s="355"/>
      <c r="G87" s="355"/>
      <c r="H87" s="355"/>
      <c r="I87" s="130"/>
      <c r="J87" s="36"/>
      <c r="K87" s="36"/>
      <c r="L87" s="37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2" customHeight="1"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31" t="s">
        <v>22</v>
      </c>
      <c r="J89" s="62" t="str">
        <f>IF(J12="","",J12)</f>
        <v>26. 2. 2020</v>
      </c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5.2" customHeight="1"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31" t="s">
        <v>29</v>
      </c>
      <c r="J91" s="32" t="str">
        <f>E21</f>
        <v xml:space="preserve"> </v>
      </c>
      <c r="K91" s="36"/>
      <c r="L91" s="37"/>
    </row>
    <row r="92" spans="2:12" s="1" customFormat="1" ht="15.2" customHeight="1"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31" t="s">
        <v>31</v>
      </c>
      <c r="J92" s="32" t="str">
        <f>E24</f>
        <v xml:space="preserve"> </v>
      </c>
      <c r="K92" s="36"/>
      <c r="L92" s="37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37"/>
    </row>
    <row r="94" spans="2:12" s="1" customFormat="1" ht="29.25" customHeight="1">
      <c r="B94" s="35"/>
      <c r="C94" s="167" t="s">
        <v>142</v>
      </c>
      <c r="D94" s="121"/>
      <c r="E94" s="121"/>
      <c r="F94" s="121"/>
      <c r="G94" s="121"/>
      <c r="H94" s="121"/>
      <c r="I94" s="168"/>
      <c r="J94" s="169" t="s">
        <v>143</v>
      </c>
      <c r="K94" s="121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47" s="1" customFormat="1" ht="22.9" customHeight="1">
      <c r="B96" s="35"/>
      <c r="C96" s="170" t="s">
        <v>144</v>
      </c>
      <c r="D96" s="36"/>
      <c r="E96" s="36"/>
      <c r="F96" s="36"/>
      <c r="G96" s="36"/>
      <c r="H96" s="36"/>
      <c r="I96" s="130"/>
      <c r="J96" s="80">
        <f>J130</f>
        <v>0</v>
      </c>
      <c r="K96" s="36"/>
      <c r="L96" s="37"/>
      <c r="AU96" s="17" t="s">
        <v>145</v>
      </c>
    </row>
    <row r="97" spans="2:12" s="8" customFormat="1" ht="24.95" customHeight="1">
      <c r="B97" s="171"/>
      <c r="C97" s="172"/>
      <c r="D97" s="173" t="s">
        <v>246</v>
      </c>
      <c r="E97" s="174"/>
      <c r="F97" s="174"/>
      <c r="G97" s="174"/>
      <c r="H97" s="174"/>
      <c r="I97" s="175"/>
      <c r="J97" s="176">
        <f>J131</f>
        <v>0</v>
      </c>
      <c r="K97" s="172"/>
      <c r="L97" s="177"/>
    </row>
    <row r="98" spans="2:12" s="12" customFormat="1" ht="19.9" customHeight="1">
      <c r="B98" s="240"/>
      <c r="C98" s="100"/>
      <c r="D98" s="241" t="s">
        <v>247</v>
      </c>
      <c r="E98" s="242"/>
      <c r="F98" s="242"/>
      <c r="G98" s="242"/>
      <c r="H98" s="242"/>
      <c r="I98" s="243"/>
      <c r="J98" s="244">
        <f>J132</f>
        <v>0</v>
      </c>
      <c r="K98" s="100"/>
      <c r="L98" s="245"/>
    </row>
    <row r="99" spans="2:12" s="12" customFormat="1" ht="19.9" customHeight="1">
      <c r="B99" s="240"/>
      <c r="C99" s="100"/>
      <c r="D99" s="241" t="s">
        <v>248</v>
      </c>
      <c r="E99" s="242"/>
      <c r="F99" s="242"/>
      <c r="G99" s="242"/>
      <c r="H99" s="242"/>
      <c r="I99" s="243"/>
      <c r="J99" s="244">
        <f>J184</f>
        <v>0</v>
      </c>
      <c r="K99" s="100"/>
      <c r="L99" s="245"/>
    </row>
    <row r="100" spans="2:12" s="12" customFormat="1" ht="19.9" customHeight="1">
      <c r="B100" s="240"/>
      <c r="C100" s="100"/>
      <c r="D100" s="241" t="s">
        <v>249</v>
      </c>
      <c r="E100" s="242"/>
      <c r="F100" s="242"/>
      <c r="G100" s="242"/>
      <c r="H100" s="242"/>
      <c r="I100" s="243"/>
      <c r="J100" s="244">
        <f>J208</f>
        <v>0</v>
      </c>
      <c r="K100" s="100"/>
      <c r="L100" s="245"/>
    </row>
    <row r="101" spans="2:12" s="1" customFormat="1" ht="21.75" customHeight="1">
      <c r="B101" s="35"/>
      <c r="C101" s="36"/>
      <c r="D101" s="36"/>
      <c r="E101" s="36"/>
      <c r="F101" s="36"/>
      <c r="G101" s="36"/>
      <c r="H101" s="36"/>
      <c r="I101" s="130"/>
      <c r="J101" s="36"/>
      <c r="K101" s="36"/>
      <c r="L101" s="37"/>
    </row>
    <row r="102" spans="2:12" s="1" customFormat="1" ht="6.95" customHeight="1">
      <c r="B102" s="35"/>
      <c r="C102" s="36"/>
      <c r="D102" s="36"/>
      <c r="E102" s="36"/>
      <c r="F102" s="36"/>
      <c r="G102" s="36"/>
      <c r="H102" s="36"/>
      <c r="I102" s="130"/>
      <c r="J102" s="36"/>
      <c r="K102" s="36"/>
      <c r="L102" s="37"/>
    </row>
    <row r="103" spans="2:14" s="1" customFormat="1" ht="29.25" customHeight="1">
      <c r="B103" s="35"/>
      <c r="C103" s="170" t="s">
        <v>147</v>
      </c>
      <c r="D103" s="36"/>
      <c r="E103" s="36"/>
      <c r="F103" s="36"/>
      <c r="G103" s="36"/>
      <c r="H103" s="36"/>
      <c r="I103" s="130"/>
      <c r="J103" s="178">
        <f>ROUND(J104+J105+J106+J107+J108+J109,2)</f>
        <v>0</v>
      </c>
      <c r="K103" s="36"/>
      <c r="L103" s="37"/>
      <c r="N103" s="179" t="s">
        <v>39</v>
      </c>
    </row>
    <row r="104" spans="2:65" s="1" customFormat="1" ht="18" customHeight="1">
      <c r="B104" s="35"/>
      <c r="C104" s="36"/>
      <c r="D104" s="333" t="s">
        <v>148</v>
      </c>
      <c r="E104" s="332"/>
      <c r="F104" s="332"/>
      <c r="G104" s="36"/>
      <c r="H104" s="36"/>
      <c r="I104" s="130"/>
      <c r="J104" s="113">
        <v>0</v>
      </c>
      <c r="K104" s="36"/>
      <c r="L104" s="180"/>
      <c r="M104" s="130"/>
      <c r="N104" s="181" t="s">
        <v>40</v>
      </c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82" t="s">
        <v>149</v>
      </c>
      <c r="AZ104" s="130"/>
      <c r="BA104" s="130"/>
      <c r="BB104" s="130"/>
      <c r="BC104" s="130"/>
      <c r="BD104" s="130"/>
      <c r="BE104" s="183">
        <f aca="true" t="shared" si="0" ref="BE104:BE109">IF(N104="základní",J104,0)</f>
        <v>0</v>
      </c>
      <c r="BF104" s="183">
        <f aca="true" t="shared" si="1" ref="BF104:BF109">IF(N104="snížená",J104,0)</f>
        <v>0</v>
      </c>
      <c r="BG104" s="183">
        <f aca="true" t="shared" si="2" ref="BG104:BG109">IF(N104="zákl. přenesená",J104,0)</f>
        <v>0</v>
      </c>
      <c r="BH104" s="183">
        <f aca="true" t="shared" si="3" ref="BH104:BH109">IF(N104="sníž. přenesená",J104,0)</f>
        <v>0</v>
      </c>
      <c r="BI104" s="183">
        <f aca="true" t="shared" si="4" ref="BI104:BI109">IF(N104="nulová",J104,0)</f>
        <v>0</v>
      </c>
      <c r="BJ104" s="182" t="s">
        <v>83</v>
      </c>
      <c r="BK104" s="130"/>
      <c r="BL104" s="130"/>
      <c r="BM104" s="130"/>
    </row>
    <row r="105" spans="2:65" s="1" customFormat="1" ht="18" customHeight="1">
      <c r="B105" s="35"/>
      <c r="C105" s="36"/>
      <c r="D105" s="333" t="s">
        <v>150</v>
      </c>
      <c r="E105" s="332"/>
      <c r="F105" s="332"/>
      <c r="G105" s="36"/>
      <c r="H105" s="36"/>
      <c r="I105" s="130"/>
      <c r="J105" s="113">
        <v>0</v>
      </c>
      <c r="K105" s="36"/>
      <c r="L105" s="180"/>
      <c r="M105" s="130"/>
      <c r="N105" s="181" t="s">
        <v>40</v>
      </c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82" t="s">
        <v>149</v>
      </c>
      <c r="AZ105" s="130"/>
      <c r="BA105" s="130"/>
      <c r="BB105" s="130"/>
      <c r="BC105" s="130"/>
      <c r="BD105" s="130"/>
      <c r="BE105" s="183">
        <f t="shared" si="0"/>
        <v>0</v>
      </c>
      <c r="BF105" s="183">
        <f t="shared" si="1"/>
        <v>0</v>
      </c>
      <c r="BG105" s="183">
        <f t="shared" si="2"/>
        <v>0</v>
      </c>
      <c r="BH105" s="183">
        <f t="shared" si="3"/>
        <v>0</v>
      </c>
      <c r="BI105" s="183">
        <f t="shared" si="4"/>
        <v>0</v>
      </c>
      <c r="BJ105" s="182" t="s">
        <v>83</v>
      </c>
      <c r="BK105" s="130"/>
      <c r="BL105" s="130"/>
      <c r="BM105" s="130"/>
    </row>
    <row r="106" spans="2:65" s="1" customFormat="1" ht="18" customHeight="1">
      <c r="B106" s="35"/>
      <c r="C106" s="36"/>
      <c r="D106" s="333" t="s">
        <v>151</v>
      </c>
      <c r="E106" s="332"/>
      <c r="F106" s="332"/>
      <c r="G106" s="36"/>
      <c r="H106" s="36"/>
      <c r="I106" s="130"/>
      <c r="J106" s="113">
        <v>0</v>
      </c>
      <c r="K106" s="36"/>
      <c r="L106" s="180"/>
      <c r="M106" s="130"/>
      <c r="N106" s="181" t="s">
        <v>40</v>
      </c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82" t="s">
        <v>149</v>
      </c>
      <c r="AZ106" s="130"/>
      <c r="BA106" s="130"/>
      <c r="BB106" s="130"/>
      <c r="BC106" s="130"/>
      <c r="BD106" s="130"/>
      <c r="BE106" s="183">
        <f t="shared" si="0"/>
        <v>0</v>
      </c>
      <c r="BF106" s="183">
        <f t="shared" si="1"/>
        <v>0</v>
      </c>
      <c r="BG106" s="183">
        <f t="shared" si="2"/>
        <v>0</v>
      </c>
      <c r="BH106" s="183">
        <f t="shared" si="3"/>
        <v>0</v>
      </c>
      <c r="BI106" s="183">
        <f t="shared" si="4"/>
        <v>0</v>
      </c>
      <c r="BJ106" s="182" t="s">
        <v>83</v>
      </c>
      <c r="BK106" s="130"/>
      <c r="BL106" s="130"/>
      <c r="BM106" s="130"/>
    </row>
    <row r="107" spans="2:65" s="1" customFormat="1" ht="18" customHeight="1">
      <c r="B107" s="35"/>
      <c r="C107" s="36"/>
      <c r="D107" s="333" t="s">
        <v>152</v>
      </c>
      <c r="E107" s="332"/>
      <c r="F107" s="332"/>
      <c r="G107" s="36"/>
      <c r="H107" s="36"/>
      <c r="I107" s="130"/>
      <c r="J107" s="113">
        <v>0</v>
      </c>
      <c r="K107" s="36"/>
      <c r="L107" s="180"/>
      <c r="M107" s="130"/>
      <c r="N107" s="181" t="s">
        <v>40</v>
      </c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82" t="s">
        <v>149</v>
      </c>
      <c r="AZ107" s="130"/>
      <c r="BA107" s="130"/>
      <c r="BB107" s="130"/>
      <c r="BC107" s="130"/>
      <c r="BD107" s="130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83</v>
      </c>
      <c r="BK107" s="130"/>
      <c r="BL107" s="130"/>
      <c r="BM107" s="130"/>
    </row>
    <row r="108" spans="2:65" s="1" customFormat="1" ht="18" customHeight="1">
      <c r="B108" s="35"/>
      <c r="C108" s="36"/>
      <c r="D108" s="333" t="s">
        <v>153</v>
      </c>
      <c r="E108" s="332"/>
      <c r="F108" s="332"/>
      <c r="G108" s="36"/>
      <c r="H108" s="36"/>
      <c r="I108" s="130"/>
      <c r="J108" s="113">
        <v>0</v>
      </c>
      <c r="K108" s="36"/>
      <c r="L108" s="180"/>
      <c r="M108" s="130"/>
      <c r="N108" s="181" t="s">
        <v>40</v>
      </c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82" t="s">
        <v>149</v>
      </c>
      <c r="AZ108" s="130"/>
      <c r="BA108" s="130"/>
      <c r="BB108" s="130"/>
      <c r="BC108" s="130"/>
      <c r="BD108" s="130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83</v>
      </c>
      <c r="BK108" s="130"/>
      <c r="BL108" s="130"/>
      <c r="BM108" s="130"/>
    </row>
    <row r="109" spans="2:65" s="1" customFormat="1" ht="18" customHeight="1">
      <c r="B109" s="35"/>
      <c r="C109" s="36"/>
      <c r="D109" s="112" t="s">
        <v>154</v>
      </c>
      <c r="E109" s="36"/>
      <c r="F109" s="36"/>
      <c r="G109" s="36"/>
      <c r="H109" s="36"/>
      <c r="I109" s="130"/>
      <c r="J109" s="113">
        <f>ROUND(J30*T109,2)</f>
        <v>0</v>
      </c>
      <c r="K109" s="36"/>
      <c r="L109" s="180"/>
      <c r="M109" s="130"/>
      <c r="N109" s="181" t="s">
        <v>40</v>
      </c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82" t="s">
        <v>155</v>
      </c>
      <c r="AZ109" s="130"/>
      <c r="BA109" s="130"/>
      <c r="BB109" s="130"/>
      <c r="BC109" s="130"/>
      <c r="BD109" s="13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83</v>
      </c>
      <c r="BK109" s="130"/>
      <c r="BL109" s="130"/>
      <c r="BM109" s="130"/>
    </row>
    <row r="110" spans="2:12" s="1" customFormat="1" ht="11.25">
      <c r="B110" s="35"/>
      <c r="C110" s="36"/>
      <c r="D110" s="36"/>
      <c r="E110" s="36"/>
      <c r="F110" s="36"/>
      <c r="G110" s="36"/>
      <c r="H110" s="36"/>
      <c r="I110" s="130"/>
      <c r="J110" s="36"/>
      <c r="K110" s="36"/>
      <c r="L110" s="37"/>
    </row>
    <row r="111" spans="2:12" s="1" customFormat="1" ht="29.25" customHeight="1">
      <c r="B111" s="35"/>
      <c r="C111" s="120" t="s">
        <v>136</v>
      </c>
      <c r="D111" s="121"/>
      <c r="E111" s="121"/>
      <c r="F111" s="121"/>
      <c r="G111" s="121"/>
      <c r="H111" s="121"/>
      <c r="I111" s="168"/>
      <c r="J111" s="122">
        <f>ROUND(J96+J103,2)</f>
        <v>0</v>
      </c>
      <c r="K111" s="121"/>
      <c r="L111" s="37"/>
    </row>
    <row r="112" spans="2:12" s="1" customFormat="1" ht="6.95" customHeight="1">
      <c r="B112" s="50"/>
      <c r="C112" s="51"/>
      <c r="D112" s="51"/>
      <c r="E112" s="51"/>
      <c r="F112" s="51"/>
      <c r="G112" s="51"/>
      <c r="H112" s="51"/>
      <c r="I112" s="163"/>
      <c r="J112" s="51"/>
      <c r="K112" s="51"/>
      <c r="L112" s="37"/>
    </row>
    <row r="116" spans="2:12" s="1" customFormat="1" ht="6.95" customHeight="1">
      <c r="B116" s="52"/>
      <c r="C116" s="53"/>
      <c r="D116" s="53"/>
      <c r="E116" s="53"/>
      <c r="F116" s="53"/>
      <c r="G116" s="53"/>
      <c r="H116" s="53"/>
      <c r="I116" s="166"/>
      <c r="J116" s="53"/>
      <c r="K116" s="53"/>
      <c r="L116" s="37"/>
    </row>
    <row r="117" spans="2:12" s="1" customFormat="1" ht="24.95" customHeight="1">
      <c r="B117" s="35"/>
      <c r="C117" s="23" t="s">
        <v>156</v>
      </c>
      <c r="D117" s="36"/>
      <c r="E117" s="36"/>
      <c r="F117" s="36"/>
      <c r="G117" s="36"/>
      <c r="H117" s="36"/>
      <c r="I117" s="130"/>
      <c r="J117" s="36"/>
      <c r="K117" s="36"/>
      <c r="L117" s="37"/>
    </row>
    <row r="118" spans="2:12" s="1" customFormat="1" ht="6.95" customHeight="1">
      <c r="B118" s="35"/>
      <c r="C118" s="36"/>
      <c r="D118" s="36"/>
      <c r="E118" s="36"/>
      <c r="F118" s="36"/>
      <c r="G118" s="36"/>
      <c r="H118" s="36"/>
      <c r="I118" s="130"/>
      <c r="J118" s="36"/>
      <c r="K118" s="36"/>
      <c r="L118" s="37"/>
    </row>
    <row r="119" spans="2:12" s="1" customFormat="1" ht="12" customHeight="1">
      <c r="B119" s="35"/>
      <c r="C119" s="29" t="s">
        <v>16</v>
      </c>
      <c r="D119" s="36"/>
      <c r="E119" s="36"/>
      <c r="F119" s="36"/>
      <c r="G119" s="36"/>
      <c r="H119" s="36"/>
      <c r="I119" s="130"/>
      <c r="J119" s="36"/>
      <c r="K119" s="36"/>
      <c r="L119" s="37"/>
    </row>
    <row r="120" spans="2:12" s="1" customFormat="1" ht="16.5" customHeight="1">
      <c r="B120" s="35"/>
      <c r="C120" s="36"/>
      <c r="D120" s="36"/>
      <c r="E120" s="353" t="str">
        <f>E7</f>
        <v>Propojení Krnovská - Žižkova</v>
      </c>
      <c r="F120" s="354"/>
      <c r="G120" s="354"/>
      <c r="H120" s="354"/>
      <c r="I120" s="130"/>
      <c r="J120" s="36"/>
      <c r="K120" s="36"/>
      <c r="L120" s="37"/>
    </row>
    <row r="121" spans="2:12" s="1" customFormat="1" ht="12" customHeight="1">
      <c r="B121" s="35"/>
      <c r="C121" s="29" t="s">
        <v>138</v>
      </c>
      <c r="D121" s="36"/>
      <c r="E121" s="36"/>
      <c r="F121" s="36"/>
      <c r="G121" s="36"/>
      <c r="H121" s="36"/>
      <c r="I121" s="130"/>
      <c r="J121" s="36"/>
      <c r="K121" s="36"/>
      <c r="L121" s="37"/>
    </row>
    <row r="122" spans="2:12" s="1" customFormat="1" ht="16.5" customHeight="1">
      <c r="B122" s="35"/>
      <c r="C122" s="36"/>
      <c r="D122" s="36"/>
      <c r="E122" s="314" t="str">
        <f>E9</f>
        <v>SO001 - Příprava území</v>
      </c>
      <c r="F122" s="355"/>
      <c r="G122" s="355"/>
      <c r="H122" s="355"/>
      <c r="I122" s="130"/>
      <c r="J122" s="36"/>
      <c r="K122" s="36"/>
      <c r="L122" s="37"/>
    </row>
    <row r="123" spans="2:12" s="1" customFormat="1" ht="6.95" customHeight="1">
      <c r="B123" s="35"/>
      <c r="C123" s="36"/>
      <c r="D123" s="36"/>
      <c r="E123" s="36"/>
      <c r="F123" s="36"/>
      <c r="G123" s="36"/>
      <c r="H123" s="36"/>
      <c r="I123" s="130"/>
      <c r="J123" s="36"/>
      <c r="K123" s="36"/>
      <c r="L123" s="37"/>
    </row>
    <row r="124" spans="2:12" s="1" customFormat="1" ht="12" customHeight="1">
      <c r="B124" s="35"/>
      <c r="C124" s="29" t="s">
        <v>20</v>
      </c>
      <c r="D124" s="36"/>
      <c r="E124" s="36"/>
      <c r="F124" s="27" t="str">
        <f>F12</f>
        <v xml:space="preserve"> </v>
      </c>
      <c r="G124" s="36"/>
      <c r="H124" s="36"/>
      <c r="I124" s="131" t="s">
        <v>22</v>
      </c>
      <c r="J124" s="62" t="str">
        <f>IF(J12="","",J12)</f>
        <v>26. 2. 2020</v>
      </c>
      <c r="K124" s="36"/>
      <c r="L124" s="37"/>
    </row>
    <row r="125" spans="2:12" s="1" customFormat="1" ht="6.95" customHeight="1">
      <c r="B125" s="35"/>
      <c r="C125" s="36"/>
      <c r="D125" s="36"/>
      <c r="E125" s="36"/>
      <c r="F125" s="36"/>
      <c r="G125" s="36"/>
      <c r="H125" s="36"/>
      <c r="I125" s="130"/>
      <c r="J125" s="36"/>
      <c r="K125" s="36"/>
      <c r="L125" s="37"/>
    </row>
    <row r="126" spans="2:12" s="1" customFormat="1" ht="15.2" customHeight="1">
      <c r="B126" s="35"/>
      <c r="C126" s="29" t="s">
        <v>24</v>
      </c>
      <c r="D126" s="36"/>
      <c r="E126" s="36"/>
      <c r="F126" s="27" t="str">
        <f>E15</f>
        <v xml:space="preserve"> </v>
      </c>
      <c r="G126" s="36"/>
      <c r="H126" s="36"/>
      <c r="I126" s="131" t="s">
        <v>29</v>
      </c>
      <c r="J126" s="32" t="str">
        <f>E21</f>
        <v xml:space="preserve"> </v>
      </c>
      <c r="K126" s="36"/>
      <c r="L126" s="37"/>
    </row>
    <row r="127" spans="2:12" s="1" customFormat="1" ht="15.2" customHeight="1">
      <c r="B127" s="35"/>
      <c r="C127" s="29" t="s">
        <v>27</v>
      </c>
      <c r="D127" s="36"/>
      <c r="E127" s="36"/>
      <c r="F127" s="27" t="str">
        <f>IF(E18="","",E18)</f>
        <v>Vyplň údaj</v>
      </c>
      <c r="G127" s="36"/>
      <c r="H127" s="36"/>
      <c r="I127" s="131" t="s">
        <v>31</v>
      </c>
      <c r="J127" s="32" t="str">
        <f>E24</f>
        <v xml:space="preserve"> </v>
      </c>
      <c r="K127" s="36"/>
      <c r="L127" s="37"/>
    </row>
    <row r="128" spans="2:12" s="1" customFormat="1" ht="10.35" customHeight="1">
      <c r="B128" s="35"/>
      <c r="C128" s="36"/>
      <c r="D128" s="36"/>
      <c r="E128" s="36"/>
      <c r="F128" s="36"/>
      <c r="G128" s="36"/>
      <c r="H128" s="36"/>
      <c r="I128" s="130"/>
      <c r="J128" s="36"/>
      <c r="K128" s="36"/>
      <c r="L128" s="37"/>
    </row>
    <row r="129" spans="2:20" s="9" customFormat="1" ht="29.25" customHeight="1">
      <c r="B129" s="184"/>
      <c r="C129" s="185" t="s">
        <v>157</v>
      </c>
      <c r="D129" s="186" t="s">
        <v>60</v>
      </c>
      <c r="E129" s="186" t="s">
        <v>56</v>
      </c>
      <c r="F129" s="186" t="s">
        <v>57</v>
      </c>
      <c r="G129" s="186" t="s">
        <v>158</v>
      </c>
      <c r="H129" s="186" t="s">
        <v>159</v>
      </c>
      <c r="I129" s="187" t="s">
        <v>160</v>
      </c>
      <c r="J129" s="188" t="s">
        <v>143</v>
      </c>
      <c r="K129" s="189" t="s">
        <v>161</v>
      </c>
      <c r="L129" s="190"/>
      <c r="M129" s="71" t="s">
        <v>1</v>
      </c>
      <c r="N129" s="72" t="s">
        <v>39</v>
      </c>
      <c r="O129" s="72" t="s">
        <v>162</v>
      </c>
      <c r="P129" s="72" t="s">
        <v>163</v>
      </c>
      <c r="Q129" s="72" t="s">
        <v>164</v>
      </c>
      <c r="R129" s="72" t="s">
        <v>165</v>
      </c>
      <c r="S129" s="72" t="s">
        <v>166</v>
      </c>
      <c r="T129" s="73" t="s">
        <v>167</v>
      </c>
    </row>
    <row r="130" spans="2:63" s="1" customFormat="1" ht="22.9" customHeight="1">
      <c r="B130" s="35"/>
      <c r="C130" s="78" t="s">
        <v>168</v>
      </c>
      <c r="D130" s="36"/>
      <c r="E130" s="36"/>
      <c r="F130" s="36"/>
      <c r="G130" s="36"/>
      <c r="H130" s="36"/>
      <c r="I130" s="130"/>
      <c r="J130" s="191">
        <f>BK130</f>
        <v>0</v>
      </c>
      <c r="K130" s="36"/>
      <c r="L130" s="37"/>
      <c r="M130" s="74"/>
      <c r="N130" s="75"/>
      <c r="O130" s="75"/>
      <c r="P130" s="192">
        <f>P131</f>
        <v>0</v>
      </c>
      <c r="Q130" s="75"/>
      <c r="R130" s="192">
        <f>R131</f>
        <v>0.06543</v>
      </c>
      <c r="S130" s="75"/>
      <c r="T130" s="193">
        <f>T131</f>
        <v>1675.1994000000002</v>
      </c>
      <c r="AT130" s="17" t="s">
        <v>74</v>
      </c>
      <c r="AU130" s="17" t="s">
        <v>145</v>
      </c>
      <c r="BK130" s="194">
        <f>BK131</f>
        <v>0</v>
      </c>
    </row>
    <row r="131" spans="2:63" s="10" customFormat="1" ht="25.9" customHeight="1">
      <c r="B131" s="195"/>
      <c r="C131" s="196"/>
      <c r="D131" s="197" t="s">
        <v>74</v>
      </c>
      <c r="E131" s="198" t="s">
        <v>250</v>
      </c>
      <c r="F131" s="198" t="s">
        <v>251</v>
      </c>
      <c r="G131" s="196"/>
      <c r="H131" s="196"/>
      <c r="I131" s="199"/>
      <c r="J131" s="200">
        <f>BK131</f>
        <v>0</v>
      </c>
      <c r="K131" s="196"/>
      <c r="L131" s="201"/>
      <c r="M131" s="202"/>
      <c r="N131" s="203"/>
      <c r="O131" s="203"/>
      <c r="P131" s="204">
        <f>P132+P184+P208</f>
        <v>0</v>
      </c>
      <c r="Q131" s="203"/>
      <c r="R131" s="204">
        <f>R132+R184+R208</f>
        <v>0.06543</v>
      </c>
      <c r="S131" s="203"/>
      <c r="T131" s="205">
        <f>T132+T184+T208</f>
        <v>1675.1994000000002</v>
      </c>
      <c r="AR131" s="206" t="s">
        <v>83</v>
      </c>
      <c r="AT131" s="207" t="s">
        <v>74</v>
      </c>
      <c r="AU131" s="207" t="s">
        <v>75</v>
      </c>
      <c r="AY131" s="206" t="s">
        <v>171</v>
      </c>
      <c r="BK131" s="208">
        <f>BK132+BK184+BK208</f>
        <v>0</v>
      </c>
    </row>
    <row r="132" spans="2:63" s="10" customFormat="1" ht="22.9" customHeight="1">
      <c r="B132" s="195"/>
      <c r="C132" s="196"/>
      <c r="D132" s="197" t="s">
        <v>74</v>
      </c>
      <c r="E132" s="246" t="s">
        <v>83</v>
      </c>
      <c r="F132" s="246" t="s">
        <v>252</v>
      </c>
      <c r="G132" s="196"/>
      <c r="H132" s="196"/>
      <c r="I132" s="199"/>
      <c r="J132" s="247">
        <f>BK132</f>
        <v>0</v>
      </c>
      <c r="K132" s="196"/>
      <c r="L132" s="201"/>
      <c r="M132" s="202"/>
      <c r="N132" s="203"/>
      <c r="O132" s="203"/>
      <c r="P132" s="204">
        <f>SUM(P133:P183)</f>
        <v>0</v>
      </c>
      <c r="Q132" s="203"/>
      <c r="R132" s="204">
        <f>SUM(R133:R183)</f>
        <v>0.06543</v>
      </c>
      <c r="S132" s="203"/>
      <c r="T132" s="205">
        <f>SUM(T133:T183)</f>
        <v>1632.188</v>
      </c>
      <c r="AR132" s="206" t="s">
        <v>83</v>
      </c>
      <c r="AT132" s="207" t="s">
        <v>74</v>
      </c>
      <c r="AU132" s="207" t="s">
        <v>83</v>
      </c>
      <c r="AY132" s="206" t="s">
        <v>171</v>
      </c>
      <c r="BK132" s="208">
        <f>SUM(BK133:BK183)</f>
        <v>0</v>
      </c>
    </row>
    <row r="133" spans="2:65" s="1" customFormat="1" ht="24" customHeight="1">
      <c r="B133" s="35"/>
      <c r="C133" s="209" t="s">
        <v>83</v>
      </c>
      <c r="D133" s="209" t="s">
        <v>172</v>
      </c>
      <c r="E133" s="210" t="s">
        <v>253</v>
      </c>
      <c r="F133" s="211" t="s">
        <v>254</v>
      </c>
      <c r="G133" s="212" t="s">
        <v>255</v>
      </c>
      <c r="H133" s="213">
        <v>944</v>
      </c>
      <c r="I133" s="214"/>
      <c r="J133" s="215">
        <f>ROUND(I133*H133,2)</f>
        <v>0</v>
      </c>
      <c r="K133" s="211" t="s">
        <v>256</v>
      </c>
      <c r="L133" s="37"/>
      <c r="M133" s="216" t="s">
        <v>1</v>
      </c>
      <c r="N133" s="217" t="s">
        <v>40</v>
      </c>
      <c r="O133" s="67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220" t="s">
        <v>189</v>
      </c>
      <c r="AT133" s="220" t="s">
        <v>172</v>
      </c>
      <c r="AU133" s="220" t="s">
        <v>85</v>
      </c>
      <c r="AY133" s="17" t="s">
        <v>171</v>
      </c>
      <c r="BE133" s="116">
        <f>IF(N133="základní",J133,0)</f>
        <v>0</v>
      </c>
      <c r="BF133" s="116">
        <f>IF(N133="snížená",J133,0)</f>
        <v>0</v>
      </c>
      <c r="BG133" s="116">
        <f>IF(N133="zákl. přenesená",J133,0)</f>
        <v>0</v>
      </c>
      <c r="BH133" s="116">
        <f>IF(N133="sníž. přenesená",J133,0)</f>
        <v>0</v>
      </c>
      <c r="BI133" s="116">
        <f>IF(N133="nulová",J133,0)</f>
        <v>0</v>
      </c>
      <c r="BJ133" s="17" t="s">
        <v>83</v>
      </c>
      <c r="BK133" s="116">
        <f>ROUND(I133*H133,2)</f>
        <v>0</v>
      </c>
      <c r="BL133" s="17" t="s">
        <v>189</v>
      </c>
      <c r="BM133" s="220" t="s">
        <v>257</v>
      </c>
    </row>
    <row r="134" spans="2:47" s="1" customFormat="1" ht="11.25">
      <c r="B134" s="35"/>
      <c r="C134" s="36"/>
      <c r="D134" s="221" t="s">
        <v>207</v>
      </c>
      <c r="E134" s="36"/>
      <c r="F134" s="235" t="s">
        <v>258</v>
      </c>
      <c r="G134" s="36"/>
      <c r="H134" s="36"/>
      <c r="I134" s="130"/>
      <c r="J134" s="36"/>
      <c r="K134" s="36"/>
      <c r="L134" s="37"/>
      <c r="M134" s="223"/>
      <c r="N134" s="67"/>
      <c r="O134" s="67"/>
      <c r="P134" s="67"/>
      <c r="Q134" s="67"/>
      <c r="R134" s="67"/>
      <c r="S134" s="67"/>
      <c r="T134" s="68"/>
      <c r="AT134" s="17" t="s">
        <v>207</v>
      </c>
      <c r="AU134" s="17" t="s">
        <v>85</v>
      </c>
    </row>
    <row r="135" spans="2:51" s="11" customFormat="1" ht="11.25">
      <c r="B135" s="224"/>
      <c r="C135" s="225"/>
      <c r="D135" s="221" t="s">
        <v>197</v>
      </c>
      <c r="E135" s="226" t="s">
        <v>1</v>
      </c>
      <c r="F135" s="227" t="s">
        <v>259</v>
      </c>
      <c r="G135" s="225"/>
      <c r="H135" s="228">
        <v>944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AT135" s="234" t="s">
        <v>197</v>
      </c>
      <c r="AU135" s="234" t="s">
        <v>85</v>
      </c>
      <c r="AV135" s="11" t="s">
        <v>85</v>
      </c>
      <c r="AW135" s="11" t="s">
        <v>30</v>
      </c>
      <c r="AX135" s="11" t="s">
        <v>83</v>
      </c>
      <c r="AY135" s="234" t="s">
        <v>171</v>
      </c>
    </row>
    <row r="136" spans="2:65" s="1" customFormat="1" ht="24" customHeight="1">
      <c r="B136" s="35"/>
      <c r="C136" s="209" t="s">
        <v>85</v>
      </c>
      <c r="D136" s="209" t="s">
        <v>172</v>
      </c>
      <c r="E136" s="210" t="s">
        <v>260</v>
      </c>
      <c r="F136" s="211" t="s">
        <v>261</v>
      </c>
      <c r="G136" s="212" t="s">
        <v>255</v>
      </c>
      <c r="H136" s="213">
        <v>1671</v>
      </c>
      <c r="I136" s="214"/>
      <c r="J136" s="215">
        <f>ROUND(I136*H136,2)</f>
        <v>0</v>
      </c>
      <c r="K136" s="211" t="s">
        <v>256</v>
      </c>
      <c r="L136" s="37"/>
      <c r="M136" s="216" t="s">
        <v>1</v>
      </c>
      <c r="N136" s="217" t="s">
        <v>40</v>
      </c>
      <c r="O136" s="67"/>
      <c r="P136" s="218">
        <f>O136*H136</f>
        <v>0</v>
      </c>
      <c r="Q136" s="218">
        <v>0</v>
      </c>
      <c r="R136" s="218">
        <f>Q136*H136</f>
        <v>0</v>
      </c>
      <c r="S136" s="218">
        <v>0.29</v>
      </c>
      <c r="T136" s="219">
        <f>S136*H136</f>
        <v>484.59</v>
      </c>
      <c r="AR136" s="220" t="s">
        <v>189</v>
      </c>
      <c r="AT136" s="220" t="s">
        <v>172</v>
      </c>
      <c r="AU136" s="220" t="s">
        <v>85</v>
      </c>
      <c r="AY136" s="17" t="s">
        <v>171</v>
      </c>
      <c r="BE136" s="116">
        <f>IF(N136="základní",J136,0)</f>
        <v>0</v>
      </c>
      <c r="BF136" s="116">
        <f>IF(N136="snížená",J136,0)</f>
        <v>0</v>
      </c>
      <c r="BG136" s="116">
        <f>IF(N136="zákl. přenesená",J136,0)</f>
        <v>0</v>
      </c>
      <c r="BH136" s="116">
        <f>IF(N136="sníž. přenesená",J136,0)</f>
        <v>0</v>
      </c>
      <c r="BI136" s="116">
        <f>IF(N136="nulová",J136,0)</f>
        <v>0</v>
      </c>
      <c r="BJ136" s="17" t="s">
        <v>83</v>
      </c>
      <c r="BK136" s="116">
        <f>ROUND(I136*H136,2)</f>
        <v>0</v>
      </c>
      <c r="BL136" s="17" t="s">
        <v>189</v>
      </c>
      <c r="BM136" s="220" t="s">
        <v>262</v>
      </c>
    </row>
    <row r="137" spans="2:47" s="1" customFormat="1" ht="39">
      <c r="B137" s="35"/>
      <c r="C137" s="36"/>
      <c r="D137" s="221" t="s">
        <v>207</v>
      </c>
      <c r="E137" s="36"/>
      <c r="F137" s="235" t="s">
        <v>263</v>
      </c>
      <c r="G137" s="36"/>
      <c r="H137" s="36"/>
      <c r="I137" s="130"/>
      <c r="J137" s="36"/>
      <c r="K137" s="36"/>
      <c r="L137" s="37"/>
      <c r="M137" s="223"/>
      <c r="N137" s="67"/>
      <c r="O137" s="67"/>
      <c r="P137" s="67"/>
      <c r="Q137" s="67"/>
      <c r="R137" s="67"/>
      <c r="S137" s="67"/>
      <c r="T137" s="68"/>
      <c r="AT137" s="17" t="s">
        <v>207</v>
      </c>
      <c r="AU137" s="17" t="s">
        <v>85</v>
      </c>
    </row>
    <row r="138" spans="2:51" s="11" customFormat="1" ht="11.25">
      <c r="B138" s="224"/>
      <c r="C138" s="225"/>
      <c r="D138" s="221" t="s">
        <v>197</v>
      </c>
      <c r="E138" s="226" t="s">
        <v>1</v>
      </c>
      <c r="F138" s="227" t="s">
        <v>264</v>
      </c>
      <c r="G138" s="225"/>
      <c r="H138" s="228">
        <v>174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AT138" s="234" t="s">
        <v>197</v>
      </c>
      <c r="AU138" s="234" t="s">
        <v>85</v>
      </c>
      <c r="AV138" s="11" t="s">
        <v>85</v>
      </c>
      <c r="AW138" s="11" t="s">
        <v>30</v>
      </c>
      <c r="AX138" s="11" t="s">
        <v>75</v>
      </c>
      <c r="AY138" s="234" t="s">
        <v>171</v>
      </c>
    </row>
    <row r="139" spans="2:51" s="11" customFormat="1" ht="11.25">
      <c r="B139" s="224"/>
      <c r="C139" s="225"/>
      <c r="D139" s="221" t="s">
        <v>197</v>
      </c>
      <c r="E139" s="226" t="s">
        <v>1</v>
      </c>
      <c r="F139" s="227" t="s">
        <v>265</v>
      </c>
      <c r="G139" s="225"/>
      <c r="H139" s="228">
        <v>1422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197</v>
      </c>
      <c r="AU139" s="234" t="s">
        <v>85</v>
      </c>
      <c r="AV139" s="11" t="s">
        <v>85</v>
      </c>
      <c r="AW139" s="11" t="s">
        <v>30</v>
      </c>
      <c r="AX139" s="11" t="s">
        <v>75</v>
      </c>
      <c r="AY139" s="234" t="s">
        <v>171</v>
      </c>
    </row>
    <row r="140" spans="2:51" s="11" customFormat="1" ht="11.25">
      <c r="B140" s="224"/>
      <c r="C140" s="225"/>
      <c r="D140" s="221" t="s">
        <v>197</v>
      </c>
      <c r="E140" s="226" t="s">
        <v>1</v>
      </c>
      <c r="F140" s="227" t="s">
        <v>266</v>
      </c>
      <c r="G140" s="225"/>
      <c r="H140" s="228">
        <v>75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197</v>
      </c>
      <c r="AU140" s="234" t="s">
        <v>85</v>
      </c>
      <c r="AV140" s="11" t="s">
        <v>85</v>
      </c>
      <c r="AW140" s="11" t="s">
        <v>30</v>
      </c>
      <c r="AX140" s="11" t="s">
        <v>75</v>
      </c>
      <c r="AY140" s="234" t="s">
        <v>171</v>
      </c>
    </row>
    <row r="141" spans="2:51" s="13" customFormat="1" ht="11.25">
      <c r="B141" s="248"/>
      <c r="C141" s="249"/>
      <c r="D141" s="221" t="s">
        <v>197</v>
      </c>
      <c r="E141" s="250" t="s">
        <v>1</v>
      </c>
      <c r="F141" s="251" t="s">
        <v>267</v>
      </c>
      <c r="G141" s="249"/>
      <c r="H141" s="252">
        <v>1671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197</v>
      </c>
      <c r="AU141" s="258" t="s">
        <v>85</v>
      </c>
      <c r="AV141" s="13" t="s">
        <v>189</v>
      </c>
      <c r="AW141" s="13" t="s">
        <v>30</v>
      </c>
      <c r="AX141" s="13" t="s">
        <v>83</v>
      </c>
      <c r="AY141" s="258" t="s">
        <v>171</v>
      </c>
    </row>
    <row r="142" spans="2:65" s="1" customFormat="1" ht="24" customHeight="1">
      <c r="B142" s="35"/>
      <c r="C142" s="209" t="s">
        <v>184</v>
      </c>
      <c r="D142" s="209" t="s">
        <v>172</v>
      </c>
      <c r="E142" s="210" t="s">
        <v>268</v>
      </c>
      <c r="F142" s="211" t="s">
        <v>269</v>
      </c>
      <c r="G142" s="212" t="s">
        <v>255</v>
      </c>
      <c r="H142" s="213">
        <v>727</v>
      </c>
      <c r="I142" s="214"/>
      <c r="J142" s="215">
        <f>ROUND(I142*H142,2)</f>
        <v>0</v>
      </c>
      <c r="K142" s="211" t="s">
        <v>256</v>
      </c>
      <c r="L142" s="37"/>
      <c r="M142" s="216" t="s">
        <v>1</v>
      </c>
      <c r="N142" s="217" t="s">
        <v>40</v>
      </c>
      <c r="O142" s="67"/>
      <c r="P142" s="218">
        <f>O142*H142</f>
        <v>0</v>
      </c>
      <c r="Q142" s="218">
        <v>0</v>
      </c>
      <c r="R142" s="218">
        <f>Q142*H142</f>
        <v>0</v>
      </c>
      <c r="S142" s="218">
        <v>0.44</v>
      </c>
      <c r="T142" s="219">
        <f>S142*H142</f>
        <v>319.88</v>
      </c>
      <c r="AR142" s="220" t="s">
        <v>189</v>
      </c>
      <c r="AT142" s="220" t="s">
        <v>172</v>
      </c>
      <c r="AU142" s="220" t="s">
        <v>85</v>
      </c>
      <c r="AY142" s="17" t="s">
        <v>171</v>
      </c>
      <c r="BE142" s="116">
        <f>IF(N142="základní",J142,0)</f>
        <v>0</v>
      </c>
      <c r="BF142" s="116">
        <f>IF(N142="snížená",J142,0)</f>
        <v>0</v>
      </c>
      <c r="BG142" s="116">
        <f>IF(N142="zákl. přenesená",J142,0)</f>
        <v>0</v>
      </c>
      <c r="BH142" s="116">
        <f>IF(N142="sníž. přenesená",J142,0)</f>
        <v>0</v>
      </c>
      <c r="BI142" s="116">
        <f>IF(N142="nulová",J142,0)</f>
        <v>0</v>
      </c>
      <c r="BJ142" s="17" t="s">
        <v>83</v>
      </c>
      <c r="BK142" s="116">
        <f>ROUND(I142*H142,2)</f>
        <v>0</v>
      </c>
      <c r="BL142" s="17" t="s">
        <v>189</v>
      </c>
      <c r="BM142" s="220" t="s">
        <v>270</v>
      </c>
    </row>
    <row r="143" spans="2:47" s="1" customFormat="1" ht="39">
      <c r="B143" s="35"/>
      <c r="C143" s="36"/>
      <c r="D143" s="221" t="s">
        <v>207</v>
      </c>
      <c r="E143" s="36"/>
      <c r="F143" s="235" t="s">
        <v>271</v>
      </c>
      <c r="G143" s="36"/>
      <c r="H143" s="36"/>
      <c r="I143" s="130"/>
      <c r="J143" s="36"/>
      <c r="K143" s="36"/>
      <c r="L143" s="37"/>
      <c r="M143" s="223"/>
      <c r="N143" s="67"/>
      <c r="O143" s="67"/>
      <c r="P143" s="67"/>
      <c r="Q143" s="67"/>
      <c r="R143" s="67"/>
      <c r="S143" s="67"/>
      <c r="T143" s="68"/>
      <c r="AT143" s="17" t="s">
        <v>207</v>
      </c>
      <c r="AU143" s="17" t="s">
        <v>85</v>
      </c>
    </row>
    <row r="144" spans="2:51" s="11" customFormat="1" ht="11.25">
      <c r="B144" s="224"/>
      <c r="C144" s="225"/>
      <c r="D144" s="221" t="s">
        <v>197</v>
      </c>
      <c r="E144" s="226" t="s">
        <v>1</v>
      </c>
      <c r="F144" s="227" t="s">
        <v>272</v>
      </c>
      <c r="G144" s="225"/>
      <c r="H144" s="228">
        <v>727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197</v>
      </c>
      <c r="AU144" s="234" t="s">
        <v>85</v>
      </c>
      <c r="AV144" s="11" t="s">
        <v>85</v>
      </c>
      <c r="AW144" s="11" t="s">
        <v>30</v>
      </c>
      <c r="AX144" s="11" t="s">
        <v>83</v>
      </c>
      <c r="AY144" s="234" t="s">
        <v>171</v>
      </c>
    </row>
    <row r="145" spans="2:65" s="1" customFormat="1" ht="24" customHeight="1">
      <c r="B145" s="35"/>
      <c r="C145" s="209" t="s">
        <v>189</v>
      </c>
      <c r="D145" s="209" t="s">
        <v>172</v>
      </c>
      <c r="E145" s="210" t="s">
        <v>273</v>
      </c>
      <c r="F145" s="211" t="s">
        <v>274</v>
      </c>
      <c r="G145" s="212" t="s">
        <v>255</v>
      </c>
      <c r="H145" s="213">
        <v>1422</v>
      </c>
      <c r="I145" s="214"/>
      <c r="J145" s="215">
        <f>ROUND(I145*H145,2)</f>
        <v>0</v>
      </c>
      <c r="K145" s="211" t="s">
        <v>256</v>
      </c>
      <c r="L145" s="37"/>
      <c r="M145" s="216" t="s">
        <v>1</v>
      </c>
      <c r="N145" s="217" t="s">
        <v>40</v>
      </c>
      <c r="O145" s="67"/>
      <c r="P145" s="218">
        <f>O145*H145</f>
        <v>0</v>
      </c>
      <c r="Q145" s="218">
        <v>0</v>
      </c>
      <c r="R145" s="218">
        <f>Q145*H145</f>
        <v>0</v>
      </c>
      <c r="S145" s="218">
        <v>0.33</v>
      </c>
      <c r="T145" s="219">
        <f>S145*H145</f>
        <v>469.26000000000005</v>
      </c>
      <c r="AR145" s="220" t="s">
        <v>189</v>
      </c>
      <c r="AT145" s="220" t="s">
        <v>172</v>
      </c>
      <c r="AU145" s="220" t="s">
        <v>85</v>
      </c>
      <c r="AY145" s="17" t="s">
        <v>171</v>
      </c>
      <c r="BE145" s="116">
        <f>IF(N145="základní",J145,0)</f>
        <v>0</v>
      </c>
      <c r="BF145" s="116">
        <f>IF(N145="snížená",J145,0)</f>
        <v>0</v>
      </c>
      <c r="BG145" s="116">
        <f>IF(N145="zákl. přenesená",J145,0)</f>
        <v>0</v>
      </c>
      <c r="BH145" s="116">
        <f>IF(N145="sníž. přenesená",J145,0)</f>
        <v>0</v>
      </c>
      <c r="BI145" s="116">
        <f>IF(N145="nulová",J145,0)</f>
        <v>0</v>
      </c>
      <c r="BJ145" s="17" t="s">
        <v>83</v>
      </c>
      <c r="BK145" s="116">
        <f>ROUND(I145*H145,2)</f>
        <v>0</v>
      </c>
      <c r="BL145" s="17" t="s">
        <v>189</v>
      </c>
      <c r="BM145" s="220" t="s">
        <v>275</v>
      </c>
    </row>
    <row r="146" spans="2:47" s="1" customFormat="1" ht="39">
      <c r="B146" s="35"/>
      <c r="C146" s="36"/>
      <c r="D146" s="221" t="s">
        <v>207</v>
      </c>
      <c r="E146" s="36"/>
      <c r="F146" s="235" t="s">
        <v>276</v>
      </c>
      <c r="G146" s="36"/>
      <c r="H146" s="36"/>
      <c r="I146" s="130"/>
      <c r="J146" s="36"/>
      <c r="K146" s="36"/>
      <c r="L146" s="37"/>
      <c r="M146" s="223"/>
      <c r="N146" s="67"/>
      <c r="O146" s="67"/>
      <c r="P146" s="67"/>
      <c r="Q146" s="67"/>
      <c r="R146" s="67"/>
      <c r="S146" s="67"/>
      <c r="T146" s="68"/>
      <c r="AT146" s="17" t="s">
        <v>207</v>
      </c>
      <c r="AU146" s="17" t="s">
        <v>85</v>
      </c>
    </row>
    <row r="147" spans="2:51" s="11" customFormat="1" ht="11.25">
      <c r="B147" s="224"/>
      <c r="C147" s="225"/>
      <c r="D147" s="221" t="s">
        <v>197</v>
      </c>
      <c r="E147" s="226" t="s">
        <v>1</v>
      </c>
      <c r="F147" s="227" t="s">
        <v>277</v>
      </c>
      <c r="G147" s="225"/>
      <c r="H147" s="228">
        <v>1422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197</v>
      </c>
      <c r="AU147" s="234" t="s">
        <v>85</v>
      </c>
      <c r="AV147" s="11" t="s">
        <v>85</v>
      </c>
      <c r="AW147" s="11" t="s">
        <v>30</v>
      </c>
      <c r="AX147" s="11" t="s">
        <v>83</v>
      </c>
      <c r="AY147" s="234" t="s">
        <v>171</v>
      </c>
    </row>
    <row r="148" spans="2:65" s="1" customFormat="1" ht="24" customHeight="1">
      <c r="B148" s="35"/>
      <c r="C148" s="209" t="s">
        <v>170</v>
      </c>
      <c r="D148" s="209" t="s">
        <v>172</v>
      </c>
      <c r="E148" s="210" t="s">
        <v>278</v>
      </c>
      <c r="F148" s="211" t="s">
        <v>279</v>
      </c>
      <c r="G148" s="212" t="s">
        <v>255</v>
      </c>
      <c r="H148" s="213">
        <v>727</v>
      </c>
      <c r="I148" s="214"/>
      <c r="J148" s="215">
        <f>ROUND(I148*H148,2)</f>
        <v>0</v>
      </c>
      <c r="K148" s="211" t="s">
        <v>256</v>
      </c>
      <c r="L148" s="37"/>
      <c r="M148" s="216" t="s">
        <v>1</v>
      </c>
      <c r="N148" s="217" t="s">
        <v>40</v>
      </c>
      <c r="O148" s="67"/>
      <c r="P148" s="218">
        <f>O148*H148</f>
        <v>0</v>
      </c>
      <c r="Q148" s="218">
        <v>0</v>
      </c>
      <c r="R148" s="218">
        <f>Q148*H148</f>
        <v>0</v>
      </c>
      <c r="S148" s="218">
        <v>0.316</v>
      </c>
      <c r="T148" s="219">
        <f>S148*H148</f>
        <v>229.732</v>
      </c>
      <c r="AR148" s="220" t="s">
        <v>189</v>
      </c>
      <c r="AT148" s="220" t="s">
        <v>172</v>
      </c>
      <c r="AU148" s="220" t="s">
        <v>85</v>
      </c>
      <c r="AY148" s="17" t="s">
        <v>171</v>
      </c>
      <c r="BE148" s="116">
        <f>IF(N148="základní",J148,0)</f>
        <v>0</v>
      </c>
      <c r="BF148" s="116">
        <f>IF(N148="snížená",J148,0)</f>
        <v>0</v>
      </c>
      <c r="BG148" s="116">
        <f>IF(N148="zákl. přenesená",J148,0)</f>
        <v>0</v>
      </c>
      <c r="BH148" s="116">
        <f>IF(N148="sníž. přenesená",J148,0)</f>
        <v>0</v>
      </c>
      <c r="BI148" s="116">
        <f>IF(N148="nulová",J148,0)</f>
        <v>0</v>
      </c>
      <c r="BJ148" s="17" t="s">
        <v>83</v>
      </c>
      <c r="BK148" s="116">
        <f>ROUND(I148*H148,2)</f>
        <v>0</v>
      </c>
      <c r="BL148" s="17" t="s">
        <v>189</v>
      </c>
      <c r="BM148" s="220" t="s">
        <v>280</v>
      </c>
    </row>
    <row r="149" spans="2:47" s="1" customFormat="1" ht="39">
      <c r="B149" s="35"/>
      <c r="C149" s="36"/>
      <c r="D149" s="221" t="s">
        <v>207</v>
      </c>
      <c r="E149" s="36"/>
      <c r="F149" s="235" t="s">
        <v>281</v>
      </c>
      <c r="G149" s="36"/>
      <c r="H149" s="36"/>
      <c r="I149" s="130"/>
      <c r="J149" s="36"/>
      <c r="K149" s="36"/>
      <c r="L149" s="37"/>
      <c r="M149" s="223"/>
      <c r="N149" s="67"/>
      <c r="O149" s="67"/>
      <c r="P149" s="67"/>
      <c r="Q149" s="67"/>
      <c r="R149" s="67"/>
      <c r="S149" s="67"/>
      <c r="T149" s="68"/>
      <c r="AT149" s="17" t="s">
        <v>207</v>
      </c>
      <c r="AU149" s="17" t="s">
        <v>85</v>
      </c>
    </row>
    <row r="150" spans="2:51" s="11" customFormat="1" ht="11.25">
      <c r="B150" s="224"/>
      <c r="C150" s="225"/>
      <c r="D150" s="221" t="s">
        <v>197</v>
      </c>
      <c r="E150" s="226" t="s">
        <v>1</v>
      </c>
      <c r="F150" s="227" t="s">
        <v>282</v>
      </c>
      <c r="G150" s="225"/>
      <c r="H150" s="228">
        <v>727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197</v>
      </c>
      <c r="AU150" s="234" t="s">
        <v>85</v>
      </c>
      <c r="AV150" s="11" t="s">
        <v>85</v>
      </c>
      <c r="AW150" s="11" t="s">
        <v>30</v>
      </c>
      <c r="AX150" s="11" t="s">
        <v>83</v>
      </c>
      <c r="AY150" s="234" t="s">
        <v>171</v>
      </c>
    </row>
    <row r="151" spans="2:65" s="1" customFormat="1" ht="24" customHeight="1">
      <c r="B151" s="35"/>
      <c r="C151" s="209" t="s">
        <v>198</v>
      </c>
      <c r="D151" s="209" t="s">
        <v>172</v>
      </c>
      <c r="E151" s="210" t="s">
        <v>283</v>
      </c>
      <c r="F151" s="211" t="s">
        <v>284</v>
      </c>
      <c r="G151" s="212" t="s">
        <v>255</v>
      </c>
      <c r="H151" s="213">
        <v>727</v>
      </c>
      <c r="I151" s="214"/>
      <c r="J151" s="215">
        <f>ROUND(I151*H151,2)</f>
        <v>0</v>
      </c>
      <c r="K151" s="211" t="s">
        <v>256</v>
      </c>
      <c r="L151" s="37"/>
      <c r="M151" s="216" t="s">
        <v>1</v>
      </c>
      <c r="N151" s="217" t="s">
        <v>40</v>
      </c>
      <c r="O151" s="67"/>
      <c r="P151" s="218">
        <f>O151*H151</f>
        <v>0</v>
      </c>
      <c r="Q151" s="218">
        <v>9E-05</v>
      </c>
      <c r="R151" s="218">
        <f>Q151*H151</f>
        <v>0.06543</v>
      </c>
      <c r="S151" s="218">
        <v>0.128</v>
      </c>
      <c r="T151" s="219">
        <f>S151*H151</f>
        <v>93.056</v>
      </c>
      <c r="AR151" s="220" t="s">
        <v>189</v>
      </c>
      <c r="AT151" s="220" t="s">
        <v>172</v>
      </c>
      <c r="AU151" s="220" t="s">
        <v>85</v>
      </c>
      <c r="AY151" s="17" t="s">
        <v>171</v>
      </c>
      <c r="BE151" s="116">
        <f>IF(N151="základní",J151,0)</f>
        <v>0</v>
      </c>
      <c r="BF151" s="116">
        <f>IF(N151="snížená",J151,0)</f>
        <v>0</v>
      </c>
      <c r="BG151" s="116">
        <f>IF(N151="zákl. přenesená",J151,0)</f>
        <v>0</v>
      </c>
      <c r="BH151" s="116">
        <f>IF(N151="sníž. přenesená",J151,0)</f>
        <v>0</v>
      </c>
      <c r="BI151" s="116">
        <f>IF(N151="nulová",J151,0)</f>
        <v>0</v>
      </c>
      <c r="BJ151" s="17" t="s">
        <v>83</v>
      </c>
      <c r="BK151" s="116">
        <f>ROUND(I151*H151,2)</f>
        <v>0</v>
      </c>
      <c r="BL151" s="17" t="s">
        <v>189</v>
      </c>
      <c r="BM151" s="220" t="s">
        <v>285</v>
      </c>
    </row>
    <row r="152" spans="2:47" s="1" customFormat="1" ht="29.25">
      <c r="B152" s="35"/>
      <c r="C152" s="36"/>
      <c r="D152" s="221" t="s">
        <v>207</v>
      </c>
      <c r="E152" s="36"/>
      <c r="F152" s="235" t="s">
        <v>286</v>
      </c>
      <c r="G152" s="36"/>
      <c r="H152" s="36"/>
      <c r="I152" s="130"/>
      <c r="J152" s="36"/>
      <c r="K152" s="36"/>
      <c r="L152" s="37"/>
      <c r="M152" s="223"/>
      <c r="N152" s="67"/>
      <c r="O152" s="67"/>
      <c r="P152" s="67"/>
      <c r="Q152" s="67"/>
      <c r="R152" s="67"/>
      <c r="S152" s="67"/>
      <c r="T152" s="68"/>
      <c r="AT152" s="17" t="s">
        <v>207</v>
      </c>
      <c r="AU152" s="17" t="s">
        <v>85</v>
      </c>
    </row>
    <row r="153" spans="2:51" s="11" customFormat="1" ht="11.25">
      <c r="B153" s="224"/>
      <c r="C153" s="225"/>
      <c r="D153" s="221" t="s">
        <v>197</v>
      </c>
      <c r="E153" s="226" t="s">
        <v>1</v>
      </c>
      <c r="F153" s="227" t="s">
        <v>287</v>
      </c>
      <c r="G153" s="225"/>
      <c r="H153" s="228">
        <v>727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197</v>
      </c>
      <c r="AU153" s="234" t="s">
        <v>85</v>
      </c>
      <c r="AV153" s="11" t="s">
        <v>85</v>
      </c>
      <c r="AW153" s="11" t="s">
        <v>30</v>
      </c>
      <c r="AX153" s="11" t="s">
        <v>83</v>
      </c>
      <c r="AY153" s="234" t="s">
        <v>171</v>
      </c>
    </row>
    <row r="154" spans="2:65" s="1" customFormat="1" ht="16.5" customHeight="1">
      <c r="B154" s="35"/>
      <c r="C154" s="209" t="s">
        <v>203</v>
      </c>
      <c r="D154" s="209" t="s">
        <v>172</v>
      </c>
      <c r="E154" s="210" t="s">
        <v>288</v>
      </c>
      <c r="F154" s="211" t="s">
        <v>289</v>
      </c>
      <c r="G154" s="212" t="s">
        <v>290</v>
      </c>
      <c r="H154" s="213">
        <v>105</v>
      </c>
      <c r="I154" s="214"/>
      <c r="J154" s="215">
        <f>ROUND(I154*H154,2)</f>
        <v>0</v>
      </c>
      <c r="K154" s="211" t="s">
        <v>256</v>
      </c>
      <c r="L154" s="37"/>
      <c r="M154" s="216" t="s">
        <v>1</v>
      </c>
      <c r="N154" s="217" t="s">
        <v>40</v>
      </c>
      <c r="O154" s="67"/>
      <c r="P154" s="218">
        <f>O154*H154</f>
        <v>0</v>
      </c>
      <c r="Q154" s="218">
        <v>0</v>
      </c>
      <c r="R154" s="218">
        <f>Q154*H154</f>
        <v>0</v>
      </c>
      <c r="S154" s="218">
        <v>0.205</v>
      </c>
      <c r="T154" s="219">
        <f>S154*H154</f>
        <v>21.525</v>
      </c>
      <c r="AR154" s="220" t="s">
        <v>189</v>
      </c>
      <c r="AT154" s="220" t="s">
        <v>172</v>
      </c>
      <c r="AU154" s="220" t="s">
        <v>85</v>
      </c>
      <c r="AY154" s="17" t="s">
        <v>171</v>
      </c>
      <c r="BE154" s="116">
        <f>IF(N154="základní",J154,0)</f>
        <v>0</v>
      </c>
      <c r="BF154" s="116">
        <f>IF(N154="snížená",J154,0)</f>
        <v>0</v>
      </c>
      <c r="BG154" s="116">
        <f>IF(N154="zákl. přenesená",J154,0)</f>
        <v>0</v>
      </c>
      <c r="BH154" s="116">
        <f>IF(N154="sníž. přenesená",J154,0)</f>
        <v>0</v>
      </c>
      <c r="BI154" s="116">
        <f>IF(N154="nulová",J154,0)</f>
        <v>0</v>
      </c>
      <c r="BJ154" s="17" t="s">
        <v>83</v>
      </c>
      <c r="BK154" s="116">
        <f>ROUND(I154*H154,2)</f>
        <v>0</v>
      </c>
      <c r="BL154" s="17" t="s">
        <v>189</v>
      </c>
      <c r="BM154" s="220" t="s">
        <v>291</v>
      </c>
    </row>
    <row r="155" spans="2:47" s="1" customFormat="1" ht="29.25">
      <c r="B155" s="35"/>
      <c r="C155" s="36"/>
      <c r="D155" s="221" t="s">
        <v>207</v>
      </c>
      <c r="E155" s="36"/>
      <c r="F155" s="235" t="s">
        <v>292</v>
      </c>
      <c r="G155" s="36"/>
      <c r="H155" s="36"/>
      <c r="I155" s="130"/>
      <c r="J155" s="36"/>
      <c r="K155" s="36"/>
      <c r="L155" s="37"/>
      <c r="M155" s="223"/>
      <c r="N155" s="67"/>
      <c r="O155" s="67"/>
      <c r="P155" s="67"/>
      <c r="Q155" s="67"/>
      <c r="R155" s="67"/>
      <c r="S155" s="67"/>
      <c r="T155" s="68"/>
      <c r="AT155" s="17" t="s">
        <v>207</v>
      </c>
      <c r="AU155" s="17" t="s">
        <v>85</v>
      </c>
    </row>
    <row r="156" spans="2:51" s="11" customFormat="1" ht="11.25">
      <c r="B156" s="224"/>
      <c r="C156" s="225"/>
      <c r="D156" s="221" t="s">
        <v>197</v>
      </c>
      <c r="E156" s="226" t="s">
        <v>1</v>
      </c>
      <c r="F156" s="227" t="s">
        <v>293</v>
      </c>
      <c r="G156" s="225"/>
      <c r="H156" s="228">
        <v>105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AT156" s="234" t="s">
        <v>197</v>
      </c>
      <c r="AU156" s="234" t="s">
        <v>85</v>
      </c>
      <c r="AV156" s="11" t="s">
        <v>85</v>
      </c>
      <c r="AW156" s="11" t="s">
        <v>30</v>
      </c>
      <c r="AX156" s="11" t="s">
        <v>83</v>
      </c>
      <c r="AY156" s="234" t="s">
        <v>171</v>
      </c>
    </row>
    <row r="157" spans="2:65" s="1" customFormat="1" ht="16.5" customHeight="1">
      <c r="B157" s="35"/>
      <c r="C157" s="209" t="s">
        <v>209</v>
      </c>
      <c r="D157" s="209" t="s">
        <v>172</v>
      </c>
      <c r="E157" s="210" t="s">
        <v>294</v>
      </c>
      <c r="F157" s="211" t="s">
        <v>295</v>
      </c>
      <c r="G157" s="212" t="s">
        <v>290</v>
      </c>
      <c r="H157" s="213">
        <v>123</v>
      </c>
      <c r="I157" s="214"/>
      <c r="J157" s="215">
        <f>ROUND(I157*H157,2)</f>
        <v>0</v>
      </c>
      <c r="K157" s="211" t="s">
        <v>256</v>
      </c>
      <c r="L157" s="37"/>
      <c r="M157" s="216" t="s">
        <v>1</v>
      </c>
      <c r="N157" s="217" t="s">
        <v>40</v>
      </c>
      <c r="O157" s="67"/>
      <c r="P157" s="218">
        <f>O157*H157</f>
        <v>0</v>
      </c>
      <c r="Q157" s="218">
        <v>0</v>
      </c>
      <c r="R157" s="218">
        <f>Q157*H157</f>
        <v>0</v>
      </c>
      <c r="S157" s="218">
        <v>0.115</v>
      </c>
      <c r="T157" s="219">
        <f>S157*H157</f>
        <v>14.145000000000001</v>
      </c>
      <c r="AR157" s="220" t="s">
        <v>189</v>
      </c>
      <c r="AT157" s="220" t="s">
        <v>172</v>
      </c>
      <c r="AU157" s="220" t="s">
        <v>85</v>
      </c>
      <c r="AY157" s="17" t="s">
        <v>171</v>
      </c>
      <c r="BE157" s="116">
        <f>IF(N157="základní",J157,0)</f>
        <v>0</v>
      </c>
      <c r="BF157" s="116">
        <f>IF(N157="snížená",J157,0)</f>
        <v>0</v>
      </c>
      <c r="BG157" s="116">
        <f>IF(N157="zákl. přenesená",J157,0)</f>
        <v>0</v>
      </c>
      <c r="BH157" s="116">
        <f>IF(N157="sníž. přenesená",J157,0)</f>
        <v>0</v>
      </c>
      <c r="BI157" s="116">
        <f>IF(N157="nulová",J157,0)</f>
        <v>0</v>
      </c>
      <c r="BJ157" s="17" t="s">
        <v>83</v>
      </c>
      <c r="BK157" s="116">
        <f>ROUND(I157*H157,2)</f>
        <v>0</v>
      </c>
      <c r="BL157" s="17" t="s">
        <v>189</v>
      </c>
      <c r="BM157" s="220" t="s">
        <v>296</v>
      </c>
    </row>
    <row r="158" spans="2:47" s="1" customFormat="1" ht="29.25">
      <c r="B158" s="35"/>
      <c r="C158" s="36"/>
      <c r="D158" s="221" t="s">
        <v>207</v>
      </c>
      <c r="E158" s="36"/>
      <c r="F158" s="235" t="s">
        <v>297</v>
      </c>
      <c r="G158" s="36"/>
      <c r="H158" s="36"/>
      <c r="I158" s="130"/>
      <c r="J158" s="36"/>
      <c r="K158" s="36"/>
      <c r="L158" s="37"/>
      <c r="M158" s="223"/>
      <c r="N158" s="67"/>
      <c r="O158" s="67"/>
      <c r="P158" s="67"/>
      <c r="Q158" s="67"/>
      <c r="R158" s="67"/>
      <c r="S158" s="67"/>
      <c r="T158" s="68"/>
      <c r="AT158" s="17" t="s">
        <v>207</v>
      </c>
      <c r="AU158" s="17" t="s">
        <v>85</v>
      </c>
    </row>
    <row r="159" spans="2:51" s="11" customFormat="1" ht="11.25">
      <c r="B159" s="224"/>
      <c r="C159" s="225"/>
      <c r="D159" s="221" t="s">
        <v>197</v>
      </c>
      <c r="E159" s="226" t="s">
        <v>1</v>
      </c>
      <c r="F159" s="227" t="s">
        <v>298</v>
      </c>
      <c r="G159" s="225"/>
      <c r="H159" s="228">
        <v>109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197</v>
      </c>
      <c r="AU159" s="234" t="s">
        <v>85</v>
      </c>
      <c r="AV159" s="11" t="s">
        <v>85</v>
      </c>
      <c r="AW159" s="11" t="s">
        <v>30</v>
      </c>
      <c r="AX159" s="11" t="s">
        <v>75</v>
      </c>
      <c r="AY159" s="234" t="s">
        <v>171</v>
      </c>
    </row>
    <row r="160" spans="2:51" s="11" customFormat="1" ht="11.25">
      <c r="B160" s="224"/>
      <c r="C160" s="225"/>
      <c r="D160" s="221" t="s">
        <v>197</v>
      </c>
      <c r="E160" s="226" t="s">
        <v>1</v>
      </c>
      <c r="F160" s="227" t="s">
        <v>299</v>
      </c>
      <c r="G160" s="225"/>
      <c r="H160" s="228">
        <v>14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AT160" s="234" t="s">
        <v>197</v>
      </c>
      <c r="AU160" s="234" t="s">
        <v>85</v>
      </c>
      <c r="AV160" s="11" t="s">
        <v>85</v>
      </c>
      <c r="AW160" s="11" t="s">
        <v>30</v>
      </c>
      <c r="AX160" s="11" t="s">
        <v>75</v>
      </c>
      <c r="AY160" s="234" t="s">
        <v>171</v>
      </c>
    </row>
    <row r="161" spans="2:51" s="13" customFormat="1" ht="11.25">
      <c r="B161" s="248"/>
      <c r="C161" s="249"/>
      <c r="D161" s="221" t="s">
        <v>197</v>
      </c>
      <c r="E161" s="250" t="s">
        <v>1</v>
      </c>
      <c r="F161" s="251" t="s">
        <v>267</v>
      </c>
      <c r="G161" s="249"/>
      <c r="H161" s="252">
        <v>123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197</v>
      </c>
      <c r="AU161" s="258" t="s">
        <v>85</v>
      </c>
      <c r="AV161" s="13" t="s">
        <v>189</v>
      </c>
      <c r="AW161" s="13" t="s">
        <v>30</v>
      </c>
      <c r="AX161" s="13" t="s">
        <v>83</v>
      </c>
      <c r="AY161" s="258" t="s">
        <v>171</v>
      </c>
    </row>
    <row r="162" spans="2:65" s="1" customFormat="1" ht="24" customHeight="1">
      <c r="B162" s="35"/>
      <c r="C162" s="209" t="s">
        <v>214</v>
      </c>
      <c r="D162" s="209" t="s">
        <v>172</v>
      </c>
      <c r="E162" s="210" t="s">
        <v>300</v>
      </c>
      <c r="F162" s="211" t="s">
        <v>301</v>
      </c>
      <c r="G162" s="212" t="s">
        <v>302</v>
      </c>
      <c r="H162" s="213">
        <v>3.463</v>
      </c>
      <c r="I162" s="214"/>
      <c r="J162" s="215">
        <f>ROUND(I162*H162,2)</f>
        <v>0</v>
      </c>
      <c r="K162" s="211" t="s">
        <v>256</v>
      </c>
      <c r="L162" s="37"/>
      <c r="M162" s="216" t="s">
        <v>1</v>
      </c>
      <c r="N162" s="217" t="s">
        <v>40</v>
      </c>
      <c r="O162" s="67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220" t="s">
        <v>189</v>
      </c>
      <c r="AT162" s="220" t="s">
        <v>172</v>
      </c>
      <c r="AU162" s="220" t="s">
        <v>85</v>
      </c>
      <c r="AY162" s="17" t="s">
        <v>171</v>
      </c>
      <c r="BE162" s="116">
        <f>IF(N162="základní",J162,0)</f>
        <v>0</v>
      </c>
      <c r="BF162" s="116">
        <f>IF(N162="snížená",J162,0)</f>
        <v>0</v>
      </c>
      <c r="BG162" s="116">
        <f>IF(N162="zákl. přenesená",J162,0)</f>
        <v>0</v>
      </c>
      <c r="BH162" s="116">
        <f>IF(N162="sníž. přenesená",J162,0)</f>
        <v>0</v>
      </c>
      <c r="BI162" s="116">
        <f>IF(N162="nulová",J162,0)</f>
        <v>0</v>
      </c>
      <c r="BJ162" s="17" t="s">
        <v>83</v>
      </c>
      <c r="BK162" s="116">
        <f>ROUND(I162*H162,2)</f>
        <v>0</v>
      </c>
      <c r="BL162" s="17" t="s">
        <v>189</v>
      </c>
      <c r="BM162" s="220" t="s">
        <v>303</v>
      </c>
    </row>
    <row r="163" spans="2:47" s="1" customFormat="1" ht="39">
      <c r="B163" s="35"/>
      <c r="C163" s="36"/>
      <c r="D163" s="221" t="s">
        <v>207</v>
      </c>
      <c r="E163" s="36"/>
      <c r="F163" s="235" t="s">
        <v>304</v>
      </c>
      <c r="G163" s="36"/>
      <c r="H163" s="36"/>
      <c r="I163" s="130"/>
      <c r="J163" s="36"/>
      <c r="K163" s="36"/>
      <c r="L163" s="37"/>
      <c r="M163" s="223"/>
      <c r="N163" s="67"/>
      <c r="O163" s="67"/>
      <c r="P163" s="67"/>
      <c r="Q163" s="67"/>
      <c r="R163" s="67"/>
      <c r="S163" s="67"/>
      <c r="T163" s="68"/>
      <c r="AT163" s="17" t="s">
        <v>207</v>
      </c>
      <c r="AU163" s="17" t="s">
        <v>85</v>
      </c>
    </row>
    <row r="164" spans="2:51" s="11" customFormat="1" ht="22.5">
      <c r="B164" s="224"/>
      <c r="C164" s="225"/>
      <c r="D164" s="221" t="s">
        <v>197</v>
      </c>
      <c r="E164" s="226" t="s">
        <v>1</v>
      </c>
      <c r="F164" s="227" t="s">
        <v>305</v>
      </c>
      <c r="G164" s="225"/>
      <c r="H164" s="228">
        <v>3.463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197</v>
      </c>
      <c r="AU164" s="234" t="s">
        <v>85</v>
      </c>
      <c r="AV164" s="11" t="s">
        <v>85</v>
      </c>
      <c r="AW164" s="11" t="s">
        <v>30</v>
      </c>
      <c r="AX164" s="11" t="s">
        <v>83</v>
      </c>
      <c r="AY164" s="234" t="s">
        <v>171</v>
      </c>
    </row>
    <row r="165" spans="2:65" s="1" customFormat="1" ht="24" customHeight="1">
      <c r="B165" s="35"/>
      <c r="C165" s="209" t="s">
        <v>221</v>
      </c>
      <c r="D165" s="209" t="s">
        <v>172</v>
      </c>
      <c r="E165" s="210" t="s">
        <v>306</v>
      </c>
      <c r="F165" s="211" t="s">
        <v>307</v>
      </c>
      <c r="G165" s="212" t="s">
        <v>302</v>
      </c>
      <c r="H165" s="213">
        <v>44.64</v>
      </c>
      <c r="I165" s="214"/>
      <c r="J165" s="215">
        <f>ROUND(I165*H165,2)</f>
        <v>0</v>
      </c>
      <c r="K165" s="211" t="s">
        <v>256</v>
      </c>
      <c r="L165" s="37"/>
      <c r="M165" s="216" t="s">
        <v>1</v>
      </c>
      <c r="N165" s="217" t="s">
        <v>40</v>
      </c>
      <c r="O165" s="67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AR165" s="220" t="s">
        <v>189</v>
      </c>
      <c r="AT165" s="220" t="s">
        <v>172</v>
      </c>
      <c r="AU165" s="220" t="s">
        <v>85</v>
      </c>
      <c r="AY165" s="17" t="s">
        <v>171</v>
      </c>
      <c r="BE165" s="116">
        <f>IF(N165="základní",J165,0)</f>
        <v>0</v>
      </c>
      <c r="BF165" s="116">
        <f>IF(N165="snížená",J165,0)</f>
        <v>0</v>
      </c>
      <c r="BG165" s="116">
        <f>IF(N165="zákl. přenesená",J165,0)</f>
        <v>0</v>
      </c>
      <c r="BH165" s="116">
        <f>IF(N165="sníž. přenesená",J165,0)</f>
        <v>0</v>
      </c>
      <c r="BI165" s="116">
        <f>IF(N165="nulová",J165,0)</f>
        <v>0</v>
      </c>
      <c r="BJ165" s="17" t="s">
        <v>83</v>
      </c>
      <c r="BK165" s="116">
        <f>ROUND(I165*H165,2)</f>
        <v>0</v>
      </c>
      <c r="BL165" s="17" t="s">
        <v>189</v>
      </c>
      <c r="BM165" s="220" t="s">
        <v>308</v>
      </c>
    </row>
    <row r="166" spans="2:47" s="1" customFormat="1" ht="29.25">
      <c r="B166" s="35"/>
      <c r="C166" s="36"/>
      <c r="D166" s="221" t="s">
        <v>207</v>
      </c>
      <c r="E166" s="36"/>
      <c r="F166" s="235" t="s">
        <v>309</v>
      </c>
      <c r="G166" s="36"/>
      <c r="H166" s="36"/>
      <c r="I166" s="130"/>
      <c r="J166" s="36"/>
      <c r="K166" s="36"/>
      <c r="L166" s="37"/>
      <c r="M166" s="223"/>
      <c r="N166" s="67"/>
      <c r="O166" s="67"/>
      <c r="P166" s="67"/>
      <c r="Q166" s="67"/>
      <c r="R166" s="67"/>
      <c r="S166" s="67"/>
      <c r="T166" s="68"/>
      <c r="AT166" s="17" t="s">
        <v>207</v>
      </c>
      <c r="AU166" s="17" t="s">
        <v>85</v>
      </c>
    </row>
    <row r="167" spans="2:51" s="11" customFormat="1" ht="11.25">
      <c r="B167" s="224"/>
      <c r="C167" s="225"/>
      <c r="D167" s="221" t="s">
        <v>197</v>
      </c>
      <c r="E167" s="226" t="s">
        <v>1</v>
      </c>
      <c r="F167" s="227" t="s">
        <v>310</v>
      </c>
      <c r="G167" s="225"/>
      <c r="H167" s="228">
        <v>44.64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197</v>
      </c>
      <c r="AU167" s="234" t="s">
        <v>85</v>
      </c>
      <c r="AV167" s="11" t="s">
        <v>85</v>
      </c>
      <c r="AW167" s="11" t="s">
        <v>30</v>
      </c>
      <c r="AX167" s="11" t="s">
        <v>83</v>
      </c>
      <c r="AY167" s="234" t="s">
        <v>171</v>
      </c>
    </row>
    <row r="168" spans="2:65" s="1" customFormat="1" ht="24" customHeight="1">
      <c r="B168" s="35"/>
      <c r="C168" s="209" t="s">
        <v>226</v>
      </c>
      <c r="D168" s="209" t="s">
        <v>172</v>
      </c>
      <c r="E168" s="210" t="s">
        <v>311</v>
      </c>
      <c r="F168" s="211" t="s">
        <v>312</v>
      </c>
      <c r="G168" s="212" t="s">
        <v>302</v>
      </c>
      <c r="H168" s="213">
        <v>94.4</v>
      </c>
      <c r="I168" s="214"/>
      <c r="J168" s="215">
        <f>ROUND(I168*H168,2)</f>
        <v>0</v>
      </c>
      <c r="K168" s="211" t="s">
        <v>256</v>
      </c>
      <c r="L168" s="37"/>
      <c r="M168" s="216" t="s">
        <v>1</v>
      </c>
      <c r="N168" s="217" t="s">
        <v>40</v>
      </c>
      <c r="O168" s="67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AR168" s="220" t="s">
        <v>189</v>
      </c>
      <c r="AT168" s="220" t="s">
        <v>172</v>
      </c>
      <c r="AU168" s="220" t="s">
        <v>85</v>
      </c>
      <c r="AY168" s="17" t="s">
        <v>171</v>
      </c>
      <c r="BE168" s="116">
        <f>IF(N168="základní",J168,0)</f>
        <v>0</v>
      </c>
      <c r="BF168" s="116">
        <f>IF(N168="snížená",J168,0)</f>
        <v>0</v>
      </c>
      <c r="BG168" s="116">
        <f>IF(N168="zákl. přenesená",J168,0)</f>
        <v>0</v>
      </c>
      <c r="BH168" s="116">
        <f>IF(N168="sníž. přenesená",J168,0)</f>
        <v>0</v>
      </c>
      <c r="BI168" s="116">
        <f>IF(N168="nulová",J168,0)</f>
        <v>0</v>
      </c>
      <c r="BJ168" s="17" t="s">
        <v>83</v>
      </c>
      <c r="BK168" s="116">
        <f>ROUND(I168*H168,2)</f>
        <v>0</v>
      </c>
      <c r="BL168" s="17" t="s">
        <v>189</v>
      </c>
      <c r="BM168" s="220" t="s">
        <v>313</v>
      </c>
    </row>
    <row r="169" spans="2:47" s="1" customFormat="1" ht="39">
      <c r="B169" s="35"/>
      <c r="C169" s="36"/>
      <c r="D169" s="221" t="s">
        <v>207</v>
      </c>
      <c r="E169" s="36"/>
      <c r="F169" s="235" t="s">
        <v>314</v>
      </c>
      <c r="G169" s="36"/>
      <c r="H169" s="36"/>
      <c r="I169" s="130"/>
      <c r="J169" s="36"/>
      <c r="K169" s="36"/>
      <c r="L169" s="37"/>
      <c r="M169" s="223"/>
      <c r="N169" s="67"/>
      <c r="O169" s="67"/>
      <c r="P169" s="67"/>
      <c r="Q169" s="67"/>
      <c r="R169" s="67"/>
      <c r="S169" s="67"/>
      <c r="T169" s="68"/>
      <c r="AT169" s="17" t="s">
        <v>207</v>
      </c>
      <c r="AU169" s="17" t="s">
        <v>85</v>
      </c>
    </row>
    <row r="170" spans="2:51" s="11" customFormat="1" ht="11.25">
      <c r="B170" s="224"/>
      <c r="C170" s="225"/>
      <c r="D170" s="221" t="s">
        <v>197</v>
      </c>
      <c r="E170" s="226" t="s">
        <v>1</v>
      </c>
      <c r="F170" s="227" t="s">
        <v>315</v>
      </c>
      <c r="G170" s="225"/>
      <c r="H170" s="228">
        <v>94.4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197</v>
      </c>
      <c r="AU170" s="234" t="s">
        <v>85</v>
      </c>
      <c r="AV170" s="11" t="s">
        <v>85</v>
      </c>
      <c r="AW170" s="11" t="s">
        <v>30</v>
      </c>
      <c r="AX170" s="11" t="s">
        <v>75</v>
      </c>
      <c r="AY170" s="234" t="s">
        <v>171</v>
      </c>
    </row>
    <row r="171" spans="2:51" s="13" customFormat="1" ht="11.25">
      <c r="B171" s="248"/>
      <c r="C171" s="249"/>
      <c r="D171" s="221" t="s">
        <v>197</v>
      </c>
      <c r="E171" s="250" t="s">
        <v>239</v>
      </c>
      <c r="F171" s="251" t="s">
        <v>267</v>
      </c>
      <c r="G171" s="249"/>
      <c r="H171" s="252">
        <v>94.4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197</v>
      </c>
      <c r="AU171" s="258" t="s">
        <v>85</v>
      </c>
      <c r="AV171" s="13" t="s">
        <v>189</v>
      </c>
      <c r="AW171" s="13" t="s">
        <v>30</v>
      </c>
      <c r="AX171" s="13" t="s">
        <v>83</v>
      </c>
      <c r="AY171" s="258" t="s">
        <v>171</v>
      </c>
    </row>
    <row r="172" spans="2:65" s="1" customFormat="1" ht="24" customHeight="1">
      <c r="B172" s="35"/>
      <c r="C172" s="209" t="s">
        <v>230</v>
      </c>
      <c r="D172" s="209" t="s">
        <v>172</v>
      </c>
      <c r="E172" s="210" t="s">
        <v>316</v>
      </c>
      <c r="F172" s="211" t="s">
        <v>317</v>
      </c>
      <c r="G172" s="212" t="s">
        <v>302</v>
      </c>
      <c r="H172" s="213">
        <v>944</v>
      </c>
      <c r="I172" s="214"/>
      <c r="J172" s="215">
        <f>ROUND(I172*H172,2)</f>
        <v>0</v>
      </c>
      <c r="K172" s="211" t="s">
        <v>256</v>
      </c>
      <c r="L172" s="37"/>
      <c r="M172" s="216" t="s">
        <v>1</v>
      </c>
      <c r="N172" s="217" t="s">
        <v>40</v>
      </c>
      <c r="O172" s="67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220" t="s">
        <v>189</v>
      </c>
      <c r="AT172" s="220" t="s">
        <v>172</v>
      </c>
      <c r="AU172" s="220" t="s">
        <v>85</v>
      </c>
      <c r="AY172" s="17" t="s">
        <v>171</v>
      </c>
      <c r="BE172" s="116">
        <f>IF(N172="základní",J172,0)</f>
        <v>0</v>
      </c>
      <c r="BF172" s="116">
        <f>IF(N172="snížená",J172,0)</f>
        <v>0</v>
      </c>
      <c r="BG172" s="116">
        <f>IF(N172="zákl. přenesená",J172,0)</f>
        <v>0</v>
      </c>
      <c r="BH172" s="116">
        <f>IF(N172="sníž. přenesená",J172,0)</f>
        <v>0</v>
      </c>
      <c r="BI172" s="116">
        <f>IF(N172="nulová",J172,0)</f>
        <v>0</v>
      </c>
      <c r="BJ172" s="17" t="s">
        <v>83</v>
      </c>
      <c r="BK172" s="116">
        <f>ROUND(I172*H172,2)</f>
        <v>0</v>
      </c>
      <c r="BL172" s="17" t="s">
        <v>189</v>
      </c>
      <c r="BM172" s="220" t="s">
        <v>318</v>
      </c>
    </row>
    <row r="173" spans="2:47" s="1" customFormat="1" ht="39">
      <c r="B173" s="35"/>
      <c r="C173" s="36"/>
      <c r="D173" s="221" t="s">
        <v>207</v>
      </c>
      <c r="E173" s="36"/>
      <c r="F173" s="235" t="s">
        <v>319</v>
      </c>
      <c r="G173" s="36"/>
      <c r="H173" s="36"/>
      <c r="I173" s="130"/>
      <c r="J173" s="36"/>
      <c r="K173" s="36"/>
      <c r="L173" s="37"/>
      <c r="M173" s="223"/>
      <c r="N173" s="67"/>
      <c r="O173" s="67"/>
      <c r="P173" s="67"/>
      <c r="Q173" s="67"/>
      <c r="R173" s="67"/>
      <c r="S173" s="67"/>
      <c r="T173" s="68"/>
      <c r="AT173" s="17" t="s">
        <v>207</v>
      </c>
      <c r="AU173" s="17" t="s">
        <v>85</v>
      </c>
    </row>
    <row r="174" spans="2:51" s="11" customFormat="1" ht="11.25">
      <c r="B174" s="224"/>
      <c r="C174" s="225"/>
      <c r="D174" s="221" t="s">
        <v>197</v>
      </c>
      <c r="E174" s="226" t="s">
        <v>1</v>
      </c>
      <c r="F174" s="227" t="s">
        <v>320</v>
      </c>
      <c r="G174" s="225"/>
      <c r="H174" s="228">
        <v>944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AT174" s="234" t="s">
        <v>197</v>
      </c>
      <c r="AU174" s="234" t="s">
        <v>85</v>
      </c>
      <c r="AV174" s="11" t="s">
        <v>85</v>
      </c>
      <c r="AW174" s="11" t="s">
        <v>30</v>
      </c>
      <c r="AX174" s="11" t="s">
        <v>83</v>
      </c>
      <c r="AY174" s="234" t="s">
        <v>171</v>
      </c>
    </row>
    <row r="175" spans="2:65" s="1" customFormat="1" ht="16.5" customHeight="1">
      <c r="B175" s="35"/>
      <c r="C175" s="209" t="s">
        <v>234</v>
      </c>
      <c r="D175" s="209" t="s">
        <v>172</v>
      </c>
      <c r="E175" s="210" t="s">
        <v>321</v>
      </c>
      <c r="F175" s="211" t="s">
        <v>322</v>
      </c>
      <c r="G175" s="212" t="s">
        <v>302</v>
      </c>
      <c r="H175" s="213">
        <v>1000</v>
      </c>
      <c r="I175" s="214"/>
      <c r="J175" s="215">
        <f>ROUND(I175*H175,2)</f>
        <v>0</v>
      </c>
      <c r="K175" s="211" t="s">
        <v>1</v>
      </c>
      <c r="L175" s="37"/>
      <c r="M175" s="216" t="s">
        <v>1</v>
      </c>
      <c r="N175" s="217" t="s">
        <v>40</v>
      </c>
      <c r="O175" s="67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AR175" s="220" t="s">
        <v>189</v>
      </c>
      <c r="AT175" s="220" t="s">
        <v>172</v>
      </c>
      <c r="AU175" s="220" t="s">
        <v>85</v>
      </c>
      <c r="AY175" s="17" t="s">
        <v>171</v>
      </c>
      <c r="BE175" s="116">
        <f>IF(N175="základní",J175,0)</f>
        <v>0</v>
      </c>
      <c r="BF175" s="116">
        <f>IF(N175="snížená",J175,0)</f>
        <v>0</v>
      </c>
      <c r="BG175" s="116">
        <f>IF(N175="zákl. přenesená",J175,0)</f>
        <v>0</v>
      </c>
      <c r="BH175" s="116">
        <f>IF(N175="sníž. přenesená",J175,0)</f>
        <v>0</v>
      </c>
      <c r="BI175" s="116">
        <f>IF(N175="nulová",J175,0)</f>
        <v>0</v>
      </c>
      <c r="BJ175" s="17" t="s">
        <v>83</v>
      </c>
      <c r="BK175" s="116">
        <f>ROUND(I175*H175,2)</f>
        <v>0</v>
      </c>
      <c r="BL175" s="17" t="s">
        <v>189</v>
      </c>
      <c r="BM175" s="220" t="s">
        <v>323</v>
      </c>
    </row>
    <row r="176" spans="2:47" s="1" customFormat="1" ht="19.5">
      <c r="B176" s="35"/>
      <c r="C176" s="36"/>
      <c r="D176" s="221" t="s">
        <v>207</v>
      </c>
      <c r="E176" s="36"/>
      <c r="F176" s="235" t="s">
        <v>324</v>
      </c>
      <c r="G176" s="36"/>
      <c r="H176" s="36"/>
      <c r="I176" s="130"/>
      <c r="J176" s="36"/>
      <c r="K176" s="36"/>
      <c r="L176" s="37"/>
      <c r="M176" s="223"/>
      <c r="N176" s="67"/>
      <c r="O176" s="67"/>
      <c r="P176" s="67"/>
      <c r="Q176" s="67"/>
      <c r="R176" s="67"/>
      <c r="S176" s="67"/>
      <c r="T176" s="68"/>
      <c r="AT176" s="17" t="s">
        <v>207</v>
      </c>
      <c r="AU176" s="17" t="s">
        <v>85</v>
      </c>
    </row>
    <row r="177" spans="2:51" s="11" customFormat="1" ht="11.25">
      <c r="B177" s="224"/>
      <c r="C177" s="225"/>
      <c r="D177" s="221" t="s">
        <v>197</v>
      </c>
      <c r="E177" s="226" t="s">
        <v>1</v>
      </c>
      <c r="F177" s="227" t="s">
        <v>325</v>
      </c>
      <c r="G177" s="225"/>
      <c r="H177" s="228">
        <v>1000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197</v>
      </c>
      <c r="AU177" s="234" t="s">
        <v>85</v>
      </c>
      <c r="AV177" s="11" t="s">
        <v>85</v>
      </c>
      <c r="AW177" s="11" t="s">
        <v>30</v>
      </c>
      <c r="AX177" s="11" t="s">
        <v>83</v>
      </c>
      <c r="AY177" s="234" t="s">
        <v>171</v>
      </c>
    </row>
    <row r="178" spans="2:65" s="1" customFormat="1" ht="16.5" customHeight="1">
      <c r="B178" s="35"/>
      <c r="C178" s="209" t="s">
        <v>326</v>
      </c>
      <c r="D178" s="209" t="s">
        <v>172</v>
      </c>
      <c r="E178" s="210" t="s">
        <v>327</v>
      </c>
      <c r="F178" s="211" t="s">
        <v>328</v>
      </c>
      <c r="G178" s="212" t="s">
        <v>302</v>
      </c>
      <c r="H178" s="213">
        <v>94.4</v>
      </c>
      <c r="I178" s="214"/>
      <c r="J178" s="215">
        <f>ROUND(I178*H178,2)</f>
        <v>0</v>
      </c>
      <c r="K178" s="211" t="s">
        <v>256</v>
      </c>
      <c r="L178" s="37"/>
      <c r="M178" s="216" t="s">
        <v>1</v>
      </c>
      <c r="N178" s="217" t="s">
        <v>40</v>
      </c>
      <c r="O178" s="67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AR178" s="220" t="s">
        <v>189</v>
      </c>
      <c r="AT178" s="220" t="s">
        <v>172</v>
      </c>
      <c r="AU178" s="220" t="s">
        <v>85</v>
      </c>
      <c r="AY178" s="17" t="s">
        <v>171</v>
      </c>
      <c r="BE178" s="116">
        <f>IF(N178="základní",J178,0)</f>
        <v>0</v>
      </c>
      <c r="BF178" s="116">
        <f>IF(N178="snížená",J178,0)</f>
        <v>0</v>
      </c>
      <c r="BG178" s="116">
        <f>IF(N178="zákl. přenesená",J178,0)</f>
        <v>0</v>
      </c>
      <c r="BH178" s="116">
        <f>IF(N178="sníž. přenesená",J178,0)</f>
        <v>0</v>
      </c>
      <c r="BI178" s="116">
        <f>IF(N178="nulová",J178,0)</f>
        <v>0</v>
      </c>
      <c r="BJ178" s="17" t="s">
        <v>83</v>
      </c>
      <c r="BK178" s="116">
        <f>ROUND(I178*H178,2)</f>
        <v>0</v>
      </c>
      <c r="BL178" s="17" t="s">
        <v>189</v>
      </c>
      <c r="BM178" s="220" t="s">
        <v>329</v>
      </c>
    </row>
    <row r="179" spans="2:47" s="1" customFormat="1" ht="11.25">
      <c r="B179" s="35"/>
      <c r="C179" s="36"/>
      <c r="D179" s="221" t="s">
        <v>207</v>
      </c>
      <c r="E179" s="36"/>
      <c r="F179" s="235" t="s">
        <v>330</v>
      </c>
      <c r="G179" s="36"/>
      <c r="H179" s="36"/>
      <c r="I179" s="130"/>
      <c r="J179" s="36"/>
      <c r="K179" s="36"/>
      <c r="L179" s="37"/>
      <c r="M179" s="223"/>
      <c r="N179" s="67"/>
      <c r="O179" s="67"/>
      <c r="P179" s="67"/>
      <c r="Q179" s="67"/>
      <c r="R179" s="67"/>
      <c r="S179" s="67"/>
      <c r="T179" s="68"/>
      <c r="AT179" s="17" t="s">
        <v>207</v>
      </c>
      <c r="AU179" s="17" t="s">
        <v>85</v>
      </c>
    </row>
    <row r="180" spans="2:51" s="11" customFormat="1" ht="11.25">
      <c r="B180" s="224"/>
      <c r="C180" s="225"/>
      <c r="D180" s="221" t="s">
        <v>197</v>
      </c>
      <c r="E180" s="226" t="s">
        <v>1</v>
      </c>
      <c r="F180" s="227" t="s">
        <v>315</v>
      </c>
      <c r="G180" s="225"/>
      <c r="H180" s="228">
        <v>94.4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197</v>
      </c>
      <c r="AU180" s="234" t="s">
        <v>85</v>
      </c>
      <c r="AV180" s="11" t="s">
        <v>85</v>
      </c>
      <c r="AW180" s="11" t="s">
        <v>30</v>
      </c>
      <c r="AX180" s="11" t="s">
        <v>83</v>
      </c>
      <c r="AY180" s="234" t="s">
        <v>171</v>
      </c>
    </row>
    <row r="181" spans="2:65" s="1" customFormat="1" ht="24" customHeight="1">
      <c r="B181" s="35"/>
      <c r="C181" s="209" t="s">
        <v>8</v>
      </c>
      <c r="D181" s="209" t="s">
        <v>172</v>
      </c>
      <c r="E181" s="210" t="s">
        <v>331</v>
      </c>
      <c r="F181" s="211" t="s">
        <v>332</v>
      </c>
      <c r="G181" s="212" t="s">
        <v>333</v>
      </c>
      <c r="H181" s="213">
        <v>169.92</v>
      </c>
      <c r="I181" s="214"/>
      <c r="J181" s="215">
        <f>ROUND(I181*H181,2)</f>
        <v>0</v>
      </c>
      <c r="K181" s="211" t="s">
        <v>256</v>
      </c>
      <c r="L181" s="37"/>
      <c r="M181" s="216" t="s">
        <v>1</v>
      </c>
      <c r="N181" s="217" t="s">
        <v>40</v>
      </c>
      <c r="O181" s="67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AR181" s="220" t="s">
        <v>189</v>
      </c>
      <c r="AT181" s="220" t="s">
        <v>172</v>
      </c>
      <c r="AU181" s="220" t="s">
        <v>85</v>
      </c>
      <c r="AY181" s="17" t="s">
        <v>171</v>
      </c>
      <c r="BE181" s="116">
        <f>IF(N181="základní",J181,0)</f>
        <v>0</v>
      </c>
      <c r="BF181" s="116">
        <f>IF(N181="snížená",J181,0)</f>
        <v>0</v>
      </c>
      <c r="BG181" s="116">
        <f>IF(N181="zákl. přenesená",J181,0)</f>
        <v>0</v>
      </c>
      <c r="BH181" s="116">
        <f>IF(N181="sníž. přenesená",J181,0)</f>
        <v>0</v>
      </c>
      <c r="BI181" s="116">
        <f>IF(N181="nulová",J181,0)</f>
        <v>0</v>
      </c>
      <c r="BJ181" s="17" t="s">
        <v>83</v>
      </c>
      <c r="BK181" s="116">
        <f>ROUND(I181*H181,2)</f>
        <v>0</v>
      </c>
      <c r="BL181" s="17" t="s">
        <v>189</v>
      </c>
      <c r="BM181" s="220" t="s">
        <v>334</v>
      </c>
    </row>
    <row r="182" spans="2:47" s="1" customFormat="1" ht="29.25">
      <c r="B182" s="35"/>
      <c r="C182" s="36"/>
      <c r="D182" s="221" t="s">
        <v>207</v>
      </c>
      <c r="E182" s="36"/>
      <c r="F182" s="235" t="s">
        <v>335</v>
      </c>
      <c r="G182" s="36"/>
      <c r="H182" s="36"/>
      <c r="I182" s="130"/>
      <c r="J182" s="36"/>
      <c r="K182" s="36"/>
      <c r="L182" s="37"/>
      <c r="M182" s="223"/>
      <c r="N182" s="67"/>
      <c r="O182" s="67"/>
      <c r="P182" s="67"/>
      <c r="Q182" s="67"/>
      <c r="R182" s="67"/>
      <c r="S182" s="67"/>
      <c r="T182" s="68"/>
      <c r="AT182" s="17" t="s">
        <v>207</v>
      </c>
      <c r="AU182" s="17" t="s">
        <v>85</v>
      </c>
    </row>
    <row r="183" spans="2:51" s="11" customFormat="1" ht="11.25">
      <c r="B183" s="224"/>
      <c r="C183" s="225"/>
      <c r="D183" s="221" t="s">
        <v>197</v>
      </c>
      <c r="E183" s="226" t="s">
        <v>1</v>
      </c>
      <c r="F183" s="227" t="s">
        <v>336</v>
      </c>
      <c r="G183" s="225"/>
      <c r="H183" s="228">
        <v>169.92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197</v>
      </c>
      <c r="AU183" s="234" t="s">
        <v>85</v>
      </c>
      <c r="AV183" s="11" t="s">
        <v>85</v>
      </c>
      <c r="AW183" s="11" t="s">
        <v>30</v>
      </c>
      <c r="AX183" s="11" t="s">
        <v>83</v>
      </c>
      <c r="AY183" s="234" t="s">
        <v>171</v>
      </c>
    </row>
    <row r="184" spans="2:63" s="10" customFormat="1" ht="22.9" customHeight="1">
      <c r="B184" s="195"/>
      <c r="C184" s="196"/>
      <c r="D184" s="197" t="s">
        <v>74</v>
      </c>
      <c r="E184" s="246" t="s">
        <v>214</v>
      </c>
      <c r="F184" s="246" t="s">
        <v>337</v>
      </c>
      <c r="G184" s="196"/>
      <c r="H184" s="196"/>
      <c r="I184" s="199"/>
      <c r="J184" s="247">
        <f>BK184</f>
        <v>0</v>
      </c>
      <c r="K184" s="196"/>
      <c r="L184" s="201"/>
      <c r="M184" s="202"/>
      <c r="N184" s="203"/>
      <c r="O184" s="203"/>
      <c r="P184" s="204">
        <f>SUM(P185:P207)</f>
        <v>0</v>
      </c>
      <c r="Q184" s="203"/>
      <c r="R184" s="204">
        <f>SUM(R185:R207)</f>
        <v>0</v>
      </c>
      <c r="S184" s="203"/>
      <c r="T184" s="205">
        <f>SUM(T185:T207)</f>
        <v>43.011399999999995</v>
      </c>
      <c r="AR184" s="206" t="s">
        <v>83</v>
      </c>
      <c r="AT184" s="207" t="s">
        <v>74</v>
      </c>
      <c r="AU184" s="207" t="s">
        <v>83</v>
      </c>
      <c r="AY184" s="206" t="s">
        <v>171</v>
      </c>
      <c r="BK184" s="208">
        <f>SUM(BK185:BK207)</f>
        <v>0</v>
      </c>
    </row>
    <row r="185" spans="2:65" s="1" customFormat="1" ht="16.5" customHeight="1">
      <c r="B185" s="35"/>
      <c r="C185" s="209" t="s">
        <v>338</v>
      </c>
      <c r="D185" s="209" t="s">
        <v>172</v>
      </c>
      <c r="E185" s="210" t="s">
        <v>339</v>
      </c>
      <c r="F185" s="211" t="s">
        <v>340</v>
      </c>
      <c r="G185" s="212" t="s">
        <v>290</v>
      </c>
      <c r="H185" s="213">
        <v>19.7</v>
      </c>
      <c r="I185" s="214"/>
      <c r="J185" s="215">
        <f>ROUND(I185*H185,2)</f>
        <v>0</v>
      </c>
      <c r="K185" s="211" t="s">
        <v>256</v>
      </c>
      <c r="L185" s="37"/>
      <c r="M185" s="216" t="s">
        <v>1</v>
      </c>
      <c r="N185" s="217" t="s">
        <v>40</v>
      </c>
      <c r="O185" s="67"/>
      <c r="P185" s="218">
        <f>O185*H185</f>
        <v>0</v>
      </c>
      <c r="Q185" s="218">
        <v>0</v>
      </c>
      <c r="R185" s="218">
        <f>Q185*H185</f>
        <v>0</v>
      </c>
      <c r="S185" s="218">
        <v>0</v>
      </c>
      <c r="T185" s="219">
        <f>S185*H185</f>
        <v>0</v>
      </c>
      <c r="AR185" s="220" t="s">
        <v>189</v>
      </c>
      <c r="AT185" s="220" t="s">
        <v>172</v>
      </c>
      <c r="AU185" s="220" t="s">
        <v>85</v>
      </c>
      <c r="AY185" s="17" t="s">
        <v>171</v>
      </c>
      <c r="BE185" s="116">
        <f>IF(N185="základní",J185,0)</f>
        <v>0</v>
      </c>
      <c r="BF185" s="116">
        <f>IF(N185="snížená",J185,0)</f>
        <v>0</v>
      </c>
      <c r="BG185" s="116">
        <f>IF(N185="zákl. přenesená",J185,0)</f>
        <v>0</v>
      </c>
      <c r="BH185" s="116">
        <f>IF(N185="sníž. přenesená",J185,0)</f>
        <v>0</v>
      </c>
      <c r="BI185" s="116">
        <f>IF(N185="nulová",J185,0)</f>
        <v>0</v>
      </c>
      <c r="BJ185" s="17" t="s">
        <v>83</v>
      </c>
      <c r="BK185" s="116">
        <f>ROUND(I185*H185,2)</f>
        <v>0</v>
      </c>
      <c r="BL185" s="17" t="s">
        <v>189</v>
      </c>
      <c r="BM185" s="220" t="s">
        <v>341</v>
      </c>
    </row>
    <row r="186" spans="2:47" s="1" customFormat="1" ht="19.5">
      <c r="B186" s="35"/>
      <c r="C186" s="36"/>
      <c r="D186" s="221" t="s">
        <v>207</v>
      </c>
      <c r="E186" s="36"/>
      <c r="F186" s="235" t="s">
        <v>342</v>
      </c>
      <c r="G186" s="36"/>
      <c r="H186" s="36"/>
      <c r="I186" s="130"/>
      <c r="J186" s="36"/>
      <c r="K186" s="36"/>
      <c r="L186" s="37"/>
      <c r="M186" s="223"/>
      <c r="N186" s="67"/>
      <c r="O186" s="67"/>
      <c r="P186" s="67"/>
      <c r="Q186" s="67"/>
      <c r="R186" s="67"/>
      <c r="S186" s="67"/>
      <c r="T186" s="68"/>
      <c r="AT186" s="17" t="s">
        <v>207</v>
      </c>
      <c r="AU186" s="17" t="s">
        <v>85</v>
      </c>
    </row>
    <row r="187" spans="2:51" s="11" customFormat="1" ht="11.25">
      <c r="B187" s="224"/>
      <c r="C187" s="225"/>
      <c r="D187" s="221" t="s">
        <v>197</v>
      </c>
      <c r="E187" s="226" t="s">
        <v>1</v>
      </c>
      <c r="F187" s="227" t="s">
        <v>343</v>
      </c>
      <c r="G187" s="225"/>
      <c r="H187" s="228">
        <v>19.7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AT187" s="234" t="s">
        <v>197</v>
      </c>
      <c r="AU187" s="234" t="s">
        <v>85</v>
      </c>
      <c r="AV187" s="11" t="s">
        <v>85</v>
      </c>
      <c r="AW187" s="11" t="s">
        <v>30</v>
      </c>
      <c r="AX187" s="11" t="s">
        <v>83</v>
      </c>
      <c r="AY187" s="234" t="s">
        <v>171</v>
      </c>
    </row>
    <row r="188" spans="2:65" s="1" customFormat="1" ht="16.5" customHeight="1">
      <c r="B188" s="35"/>
      <c r="C188" s="209" t="s">
        <v>344</v>
      </c>
      <c r="D188" s="209" t="s">
        <v>172</v>
      </c>
      <c r="E188" s="210" t="s">
        <v>345</v>
      </c>
      <c r="F188" s="211" t="s">
        <v>346</v>
      </c>
      <c r="G188" s="212" t="s">
        <v>302</v>
      </c>
      <c r="H188" s="213">
        <v>16.548</v>
      </c>
      <c r="I188" s="214"/>
      <c r="J188" s="215">
        <f>ROUND(I188*H188,2)</f>
        <v>0</v>
      </c>
      <c r="K188" s="211" t="s">
        <v>256</v>
      </c>
      <c r="L188" s="37"/>
      <c r="M188" s="216" t="s">
        <v>1</v>
      </c>
      <c r="N188" s="217" t="s">
        <v>40</v>
      </c>
      <c r="O188" s="67"/>
      <c r="P188" s="218">
        <f>O188*H188</f>
        <v>0</v>
      </c>
      <c r="Q188" s="218">
        <v>0</v>
      </c>
      <c r="R188" s="218">
        <f>Q188*H188</f>
        <v>0</v>
      </c>
      <c r="S188" s="218">
        <v>2</v>
      </c>
      <c r="T188" s="219">
        <f>S188*H188</f>
        <v>33.096</v>
      </c>
      <c r="AR188" s="220" t="s">
        <v>189</v>
      </c>
      <c r="AT188" s="220" t="s">
        <v>172</v>
      </c>
      <c r="AU188" s="220" t="s">
        <v>85</v>
      </c>
      <c r="AY188" s="17" t="s">
        <v>171</v>
      </c>
      <c r="BE188" s="116">
        <f>IF(N188="základní",J188,0)</f>
        <v>0</v>
      </c>
      <c r="BF188" s="116">
        <f>IF(N188="snížená",J188,0)</f>
        <v>0</v>
      </c>
      <c r="BG188" s="116">
        <f>IF(N188="zákl. přenesená",J188,0)</f>
        <v>0</v>
      </c>
      <c r="BH188" s="116">
        <f>IF(N188="sníž. přenesená",J188,0)</f>
        <v>0</v>
      </c>
      <c r="BI188" s="116">
        <f>IF(N188="nulová",J188,0)</f>
        <v>0</v>
      </c>
      <c r="BJ188" s="17" t="s">
        <v>83</v>
      </c>
      <c r="BK188" s="116">
        <f>ROUND(I188*H188,2)</f>
        <v>0</v>
      </c>
      <c r="BL188" s="17" t="s">
        <v>189</v>
      </c>
      <c r="BM188" s="220" t="s">
        <v>347</v>
      </c>
    </row>
    <row r="189" spans="2:47" s="1" customFormat="1" ht="11.25">
      <c r="B189" s="35"/>
      <c r="C189" s="36"/>
      <c r="D189" s="221" t="s">
        <v>207</v>
      </c>
      <c r="E189" s="36"/>
      <c r="F189" s="235" t="s">
        <v>348</v>
      </c>
      <c r="G189" s="36"/>
      <c r="H189" s="36"/>
      <c r="I189" s="130"/>
      <c r="J189" s="36"/>
      <c r="K189" s="36"/>
      <c r="L189" s="37"/>
      <c r="M189" s="223"/>
      <c r="N189" s="67"/>
      <c r="O189" s="67"/>
      <c r="P189" s="67"/>
      <c r="Q189" s="67"/>
      <c r="R189" s="67"/>
      <c r="S189" s="67"/>
      <c r="T189" s="68"/>
      <c r="AT189" s="17" t="s">
        <v>207</v>
      </c>
      <c r="AU189" s="17" t="s">
        <v>85</v>
      </c>
    </row>
    <row r="190" spans="2:51" s="11" customFormat="1" ht="11.25">
      <c r="B190" s="224"/>
      <c r="C190" s="225"/>
      <c r="D190" s="221" t="s">
        <v>197</v>
      </c>
      <c r="E190" s="226" t="s">
        <v>1</v>
      </c>
      <c r="F190" s="227" t="s">
        <v>349</v>
      </c>
      <c r="G190" s="225"/>
      <c r="H190" s="228">
        <v>7.904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197</v>
      </c>
      <c r="AU190" s="234" t="s">
        <v>85</v>
      </c>
      <c r="AV190" s="11" t="s">
        <v>85</v>
      </c>
      <c r="AW190" s="11" t="s">
        <v>30</v>
      </c>
      <c r="AX190" s="11" t="s">
        <v>75</v>
      </c>
      <c r="AY190" s="234" t="s">
        <v>171</v>
      </c>
    </row>
    <row r="191" spans="2:51" s="11" customFormat="1" ht="11.25">
      <c r="B191" s="224"/>
      <c r="C191" s="225"/>
      <c r="D191" s="221" t="s">
        <v>197</v>
      </c>
      <c r="E191" s="226" t="s">
        <v>1</v>
      </c>
      <c r="F191" s="227" t="s">
        <v>350</v>
      </c>
      <c r="G191" s="225"/>
      <c r="H191" s="228">
        <v>3.744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197</v>
      </c>
      <c r="AU191" s="234" t="s">
        <v>85</v>
      </c>
      <c r="AV191" s="11" t="s">
        <v>85</v>
      </c>
      <c r="AW191" s="11" t="s">
        <v>30</v>
      </c>
      <c r="AX191" s="11" t="s">
        <v>75</v>
      </c>
      <c r="AY191" s="234" t="s">
        <v>171</v>
      </c>
    </row>
    <row r="192" spans="2:51" s="11" customFormat="1" ht="11.25">
      <c r="B192" s="224"/>
      <c r="C192" s="225"/>
      <c r="D192" s="221" t="s">
        <v>197</v>
      </c>
      <c r="E192" s="226" t="s">
        <v>1</v>
      </c>
      <c r="F192" s="227" t="s">
        <v>351</v>
      </c>
      <c r="G192" s="225"/>
      <c r="H192" s="228">
        <v>4.9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197</v>
      </c>
      <c r="AU192" s="234" t="s">
        <v>85</v>
      </c>
      <c r="AV192" s="11" t="s">
        <v>85</v>
      </c>
      <c r="AW192" s="11" t="s">
        <v>30</v>
      </c>
      <c r="AX192" s="11" t="s">
        <v>75</v>
      </c>
      <c r="AY192" s="234" t="s">
        <v>171</v>
      </c>
    </row>
    <row r="193" spans="2:51" s="13" customFormat="1" ht="11.25">
      <c r="B193" s="248"/>
      <c r="C193" s="249"/>
      <c r="D193" s="221" t="s">
        <v>197</v>
      </c>
      <c r="E193" s="250" t="s">
        <v>1</v>
      </c>
      <c r="F193" s="251" t="s">
        <v>267</v>
      </c>
      <c r="G193" s="249"/>
      <c r="H193" s="252">
        <v>16.548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197</v>
      </c>
      <c r="AU193" s="258" t="s">
        <v>85</v>
      </c>
      <c r="AV193" s="13" t="s">
        <v>189</v>
      </c>
      <c r="AW193" s="13" t="s">
        <v>30</v>
      </c>
      <c r="AX193" s="13" t="s">
        <v>83</v>
      </c>
      <c r="AY193" s="258" t="s">
        <v>171</v>
      </c>
    </row>
    <row r="194" spans="2:65" s="1" customFormat="1" ht="24" customHeight="1">
      <c r="B194" s="35"/>
      <c r="C194" s="209" t="s">
        <v>352</v>
      </c>
      <c r="D194" s="209" t="s">
        <v>172</v>
      </c>
      <c r="E194" s="210" t="s">
        <v>353</v>
      </c>
      <c r="F194" s="211" t="s">
        <v>354</v>
      </c>
      <c r="G194" s="212" t="s">
        <v>355</v>
      </c>
      <c r="H194" s="213">
        <v>112</v>
      </c>
      <c r="I194" s="214"/>
      <c r="J194" s="215">
        <f>ROUND(I194*H194,2)</f>
        <v>0</v>
      </c>
      <c r="K194" s="211" t="s">
        <v>256</v>
      </c>
      <c r="L194" s="37"/>
      <c r="M194" s="216" t="s">
        <v>1</v>
      </c>
      <c r="N194" s="217" t="s">
        <v>40</v>
      </c>
      <c r="O194" s="67"/>
      <c r="P194" s="218">
        <f>O194*H194</f>
        <v>0</v>
      </c>
      <c r="Q194" s="218">
        <v>0</v>
      </c>
      <c r="R194" s="218">
        <f>Q194*H194</f>
        <v>0</v>
      </c>
      <c r="S194" s="218">
        <v>0.0657</v>
      </c>
      <c r="T194" s="219">
        <f>S194*H194</f>
        <v>7.3584</v>
      </c>
      <c r="AR194" s="220" t="s">
        <v>189</v>
      </c>
      <c r="AT194" s="220" t="s">
        <v>172</v>
      </c>
      <c r="AU194" s="220" t="s">
        <v>85</v>
      </c>
      <c r="AY194" s="17" t="s">
        <v>171</v>
      </c>
      <c r="BE194" s="116">
        <f>IF(N194="základní",J194,0)</f>
        <v>0</v>
      </c>
      <c r="BF194" s="116">
        <f>IF(N194="snížená",J194,0)</f>
        <v>0</v>
      </c>
      <c r="BG194" s="116">
        <f>IF(N194="zákl. přenesená",J194,0)</f>
        <v>0</v>
      </c>
      <c r="BH194" s="116">
        <f>IF(N194="sníž. přenesená",J194,0)</f>
        <v>0</v>
      </c>
      <c r="BI194" s="116">
        <f>IF(N194="nulová",J194,0)</f>
        <v>0</v>
      </c>
      <c r="BJ194" s="17" t="s">
        <v>83</v>
      </c>
      <c r="BK194" s="116">
        <f>ROUND(I194*H194,2)</f>
        <v>0</v>
      </c>
      <c r="BL194" s="17" t="s">
        <v>189</v>
      </c>
      <c r="BM194" s="220" t="s">
        <v>356</v>
      </c>
    </row>
    <row r="195" spans="2:47" s="1" customFormat="1" ht="19.5">
      <c r="B195" s="35"/>
      <c r="C195" s="36"/>
      <c r="D195" s="221" t="s">
        <v>207</v>
      </c>
      <c r="E195" s="36"/>
      <c r="F195" s="235" t="s">
        <v>357</v>
      </c>
      <c r="G195" s="36"/>
      <c r="H195" s="36"/>
      <c r="I195" s="130"/>
      <c r="J195" s="36"/>
      <c r="K195" s="36"/>
      <c r="L195" s="37"/>
      <c r="M195" s="223"/>
      <c r="N195" s="67"/>
      <c r="O195" s="67"/>
      <c r="P195" s="67"/>
      <c r="Q195" s="67"/>
      <c r="R195" s="67"/>
      <c r="S195" s="67"/>
      <c r="T195" s="68"/>
      <c r="AT195" s="17" t="s">
        <v>207</v>
      </c>
      <c r="AU195" s="17" t="s">
        <v>85</v>
      </c>
    </row>
    <row r="196" spans="2:51" s="11" customFormat="1" ht="11.25">
      <c r="B196" s="224"/>
      <c r="C196" s="225"/>
      <c r="D196" s="221" t="s">
        <v>197</v>
      </c>
      <c r="E196" s="226" t="s">
        <v>1</v>
      </c>
      <c r="F196" s="227" t="s">
        <v>358</v>
      </c>
      <c r="G196" s="225"/>
      <c r="H196" s="228">
        <v>76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197</v>
      </c>
      <c r="AU196" s="234" t="s">
        <v>85</v>
      </c>
      <c r="AV196" s="11" t="s">
        <v>85</v>
      </c>
      <c r="AW196" s="11" t="s">
        <v>30</v>
      </c>
      <c r="AX196" s="11" t="s">
        <v>75</v>
      </c>
      <c r="AY196" s="234" t="s">
        <v>171</v>
      </c>
    </row>
    <row r="197" spans="2:51" s="11" customFormat="1" ht="11.25">
      <c r="B197" s="224"/>
      <c r="C197" s="225"/>
      <c r="D197" s="221" t="s">
        <v>197</v>
      </c>
      <c r="E197" s="226" t="s">
        <v>1</v>
      </c>
      <c r="F197" s="227" t="s">
        <v>359</v>
      </c>
      <c r="G197" s="225"/>
      <c r="H197" s="228">
        <v>36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AT197" s="234" t="s">
        <v>197</v>
      </c>
      <c r="AU197" s="234" t="s">
        <v>85</v>
      </c>
      <c r="AV197" s="11" t="s">
        <v>85</v>
      </c>
      <c r="AW197" s="11" t="s">
        <v>30</v>
      </c>
      <c r="AX197" s="11" t="s">
        <v>75</v>
      </c>
      <c r="AY197" s="234" t="s">
        <v>171</v>
      </c>
    </row>
    <row r="198" spans="2:51" s="13" customFormat="1" ht="11.25">
      <c r="B198" s="248"/>
      <c r="C198" s="249"/>
      <c r="D198" s="221" t="s">
        <v>197</v>
      </c>
      <c r="E198" s="250" t="s">
        <v>1</v>
      </c>
      <c r="F198" s="251" t="s">
        <v>267</v>
      </c>
      <c r="G198" s="249"/>
      <c r="H198" s="252">
        <v>112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197</v>
      </c>
      <c r="AU198" s="258" t="s">
        <v>85</v>
      </c>
      <c r="AV198" s="13" t="s">
        <v>189</v>
      </c>
      <c r="AW198" s="13" t="s">
        <v>30</v>
      </c>
      <c r="AX198" s="13" t="s">
        <v>83</v>
      </c>
      <c r="AY198" s="258" t="s">
        <v>171</v>
      </c>
    </row>
    <row r="199" spans="2:65" s="1" customFormat="1" ht="24" customHeight="1">
      <c r="B199" s="35"/>
      <c r="C199" s="209" t="s">
        <v>360</v>
      </c>
      <c r="D199" s="209" t="s">
        <v>172</v>
      </c>
      <c r="E199" s="210" t="s">
        <v>361</v>
      </c>
      <c r="F199" s="211" t="s">
        <v>362</v>
      </c>
      <c r="G199" s="212" t="s">
        <v>290</v>
      </c>
      <c r="H199" s="213">
        <v>95</v>
      </c>
      <c r="I199" s="214"/>
      <c r="J199" s="215">
        <f>ROUND(I199*H199,2)</f>
        <v>0</v>
      </c>
      <c r="K199" s="211" t="s">
        <v>256</v>
      </c>
      <c r="L199" s="37"/>
      <c r="M199" s="216" t="s">
        <v>1</v>
      </c>
      <c r="N199" s="217" t="s">
        <v>40</v>
      </c>
      <c r="O199" s="67"/>
      <c r="P199" s="218">
        <f>O199*H199</f>
        <v>0</v>
      </c>
      <c r="Q199" s="218">
        <v>0</v>
      </c>
      <c r="R199" s="218">
        <f>Q199*H199</f>
        <v>0</v>
      </c>
      <c r="S199" s="218">
        <v>0.00248</v>
      </c>
      <c r="T199" s="219">
        <f>S199*H199</f>
        <v>0.2356</v>
      </c>
      <c r="AR199" s="220" t="s">
        <v>189</v>
      </c>
      <c r="AT199" s="220" t="s">
        <v>172</v>
      </c>
      <c r="AU199" s="220" t="s">
        <v>85</v>
      </c>
      <c r="AY199" s="17" t="s">
        <v>171</v>
      </c>
      <c r="BE199" s="116">
        <f>IF(N199="základní",J199,0)</f>
        <v>0</v>
      </c>
      <c r="BF199" s="116">
        <f>IF(N199="snížená",J199,0)</f>
        <v>0</v>
      </c>
      <c r="BG199" s="116">
        <f>IF(N199="zákl. přenesená",J199,0)</f>
        <v>0</v>
      </c>
      <c r="BH199" s="116">
        <f>IF(N199="sníž. přenesená",J199,0)</f>
        <v>0</v>
      </c>
      <c r="BI199" s="116">
        <f>IF(N199="nulová",J199,0)</f>
        <v>0</v>
      </c>
      <c r="BJ199" s="17" t="s">
        <v>83</v>
      </c>
      <c r="BK199" s="116">
        <f>ROUND(I199*H199,2)</f>
        <v>0</v>
      </c>
      <c r="BL199" s="17" t="s">
        <v>189</v>
      </c>
      <c r="BM199" s="220" t="s">
        <v>363</v>
      </c>
    </row>
    <row r="200" spans="2:47" s="1" customFormat="1" ht="19.5">
      <c r="B200" s="35"/>
      <c r="C200" s="36"/>
      <c r="D200" s="221" t="s">
        <v>207</v>
      </c>
      <c r="E200" s="36"/>
      <c r="F200" s="235" t="s">
        <v>364</v>
      </c>
      <c r="G200" s="36"/>
      <c r="H200" s="36"/>
      <c r="I200" s="130"/>
      <c r="J200" s="36"/>
      <c r="K200" s="36"/>
      <c r="L200" s="37"/>
      <c r="M200" s="223"/>
      <c r="N200" s="67"/>
      <c r="O200" s="67"/>
      <c r="P200" s="67"/>
      <c r="Q200" s="67"/>
      <c r="R200" s="67"/>
      <c r="S200" s="67"/>
      <c r="T200" s="68"/>
      <c r="AT200" s="17" t="s">
        <v>207</v>
      </c>
      <c r="AU200" s="17" t="s">
        <v>85</v>
      </c>
    </row>
    <row r="201" spans="2:51" s="11" customFormat="1" ht="11.25">
      <c r="B201" s="224"/>
      <c r="C201" s="225"/>
      <c r="D201" s="221" t="s">
        <v>197</v>
      </c>
      <c r="E201" s="226" t="s">
        <v>1</v>
      </c>
      <c r="F201" s="227" t="s">
        <v>365</v>
      </c>
      <c r="G201" s="225"/>
      <c r="H201" s="228">
        <v>95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AT201" s="234" t="s">
        <v>197</v>
      </c>
      <c r="AU201" s="234" t="s">
        <v>85</v>
      </c>
      <c r="AV201" s="11" t="s">
        <v>85</v>
      </c>
      <c r="AW201" s="11" t="s">
        <v>30</v>
      </c>
      <c r="AX201" s="11" t="s">
        <v>83</v>
      </c>
      <c r="AY201" s="234" t="s">
        <v>171</v>
      </c>
    </row>
    <row r="202" spans="2:65" s="1" customFormat="1" ht="24" customHeight="1">
      <c r="B202" s="35"/>
      <c r="C202" s="209" t="s">
        <v>366</v>
      </c>
      <c r="D202" s="209" t="s">
        <v>172</v>
      </c>
      <c r="E202" s="210" t="s">
        <v>367</v>
      </c>
      <c r="F202" s="211" t="s">
        <v>368</v>
      </c>
      <c r="G202" s="212" t="s">
        <v>290</v>
      </c>
      <c r="H202" s="213">
        <v>56</v>
      </c>
      <c r="I202" s="214"/>
      <c r="J202" s="215">
        <f>ROUND(I202*H202,2)</f>
        <v>0</v>
      </c>
      <c r="K202" s="211" t="s">
        <v>256</v>
      </c>
      <c r="L202" s="37"/>
      <c r="M202" s="216" t="s">
        <v>1</v>
      </c>
      <c r="N202" s="217" t="s">
        <v>40</v>
      </c>
      <c r="O202" s="67"/>
      <c r="P202" s="218">
        <f>O202*H202</f>
        <v>0</v>
      </c>
      <c r="Q202" s="218">
        <v>0</v>
      </c>
      <c r="R202" s="218">
        <f>Q202*H202</f>
        <v>0</v>
      </c>
      <c r="S202" s="218">
        <v>0.00925</v>
      </c>
      <c r="T202" s="219">
        <f>S202*H202</f>
        <v>0.518</v>
      </c>
      <c r="AR202" s="220" t="s">
        <v>189</v>
      </c>
      <c r="AT202" s="220" t="s">
        <v>172</v>
      </c>
      <c r="AU202" s="220" t="s">
        <v>85</v>
      </c>
      <c r="AY202" s="17" t="s">
        <v>171</v>
      </c>
      <c r="BE202" s="116">
        <f>IF(N202="základní",J202,0)</f>
        <v>0</v>
      </c>
      <c r="BF202" s="116">
        <f>IF(N202="snížená",J202,0)</f>
        <v>0</v>
      </c>
      <c r="BG202" s="116">
        <f>IF(N202="zákl. přenesená",J202,0)</f>
        <v>0</v>
      </c>
      <c r="BH202" s="116">
        <f>IF(N202="sníž. přenesená",J202,0)</f>
        <v>0</v>
      </c>
      <c r="BI202" s="116">
        <f>IF(N202="nulová",J202,0)</f>
        <v>0</v>
      </c>
      <c r="BJ202" s="17" t="s">
        <v>83</v>
      </c>
      <c r="BK202" s="116">
        <f>ROUND(I202*H202,2)</f>
        <v>0</v>
      </c>
      <c r="BL202" s="17" t="s">
        <v>189</v>
      </c>
      <c r="BM202" s="220" t="s">
        <v>369</v>
      </c>
    </row>
    <row r="203" spans="2:47" s="1" customFormat="1" ht="19.5">
      <c r="B203" s="35"/>
      <c r="C203" s="36"/>
      <c r="D203" s="221" t="s">
        <v>207</v>
      </c>
      <c r="E203" s="36"/>
      <c r="F203" s="235" t="s">
        <v>370</v>
      </c>
      <c r="G203" s="36"/>
      <c r="H203" s="36"/>
      <c r="I203" s="130"/>
      <c r="J203" s="36"/>
      <c r="K203" s="36"/>
      <c r="L203" s="37"/>
      <c r="M203" s="223"/>
      <c r="N203" s="67"/>
      <c r="O203" s="67"/>
      <c r="P203" s="67"/>
      <c r="Q203" s="67"/>
      <c r="R203" s="67"/>
      <c r="S203" s="67"/>
      <c r="T203" s="68"/>
      <c r="AT203" s="17" t="s">
        <v>207</v>
      </c>
      <c r="AU203" s="17" t="s">
        <v>85</v>
      </c>
    </row>
    <row r="204" spans="2:51" s="11" customFormat="1" ht="11.25">
      <c r="B204" s="224"/>
      <c r="C204" s="225"/>
      <c r="D204" s="221" t="s">
        <v>197</v>
      </c>
      <c r="E204" s="226" t="s">
        <v>1</v>
      </c>
      <c r="F204" s="227" t="s">
        <v>371</v>
      </c>
      <c r="G204" s="225"/>
      <c r="H204" s="228">
        <v>56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197</v>
      </c>
      <c r="AU204" s="234" t="s">
        <v>85</v>
      </c>
      <c r="AV204" s="11" t="s">
        <v>85</v>
      </c>
      <c r="AW204" s="11" t="s">
        <v>30</v>
      </c>
      <c r="AX204" s="11" t="s">
        <v>83</v>
      </c>
      <c r="AY204" s="234" t="s">
        <v>171</v>
      </c>
    </row>
    <row r="205" spans="2:65" s="1" customFormat="1" ht="24" customHeight="1">
      <c r="B205" s="35"/>
      <c r="C205" s="209" t="s">
        <v>7</v>
      </c>
      <c r="D205" s="209" t="s">
        <v>172</v>
      </c>
      <c r="E205" s="210" t="s">
        <v>372</v>
      </c>
      <c r="F205" s="211" t="s">
        <v>373</v>
      </c>
      <c r="G205" s="212" t="s">
        <v>290</v>
      </c>
      <c r="H205" s="213">
        <v>71</v>
      </c>
      <c r="I205" s="214"/>
      <c r="J205" s="215">
        <f>ROUND(I205*H205,2)</f>
        <v>0</v>
      </c>
      <c r="K205" s="211" t="s">
        <v>256</v>
      </c>
      <c r="L205" s="37"/>
      <c r="M205" s="216" t="s">
        <v>1</v>
      </c>
      <c r="N205" s="217" t="s">
        <v>40</v>
      </c>
      <c r="O205" s="67"/>
      <c r="P205" s="218">
        <f>O205*H205</f>
        <v>0</v>
      </c>
      <c r="Q205" s="218">
        <v>0</v>
      </c>
      <c r="R205" s="218">
        <f>Q205*H205</f>
        <v>0</v>
      </c>
      <c r="S205" s="218">
        <v>0.0254</v>
      </c>
      <c r="T205" s="219">
        <f>S205*H205</f>
        <v>1.8034</v>
      </c>
      <c r="AR205" s="220" t="s">
        <v>189</v>
      </c>
      <c r="AT205" s="220" t="s">
        <v>172</v>
      </c>
      <c r="AU205" s="220" t="s">
        <v>85</v>
      </c>
      <c r="AY205" s="17" t="s">
        <v>171</v>
      </c>
      <c r="BE205" s="116">
        <f>IF(N205="základní",J205,0)</f>
        <v>0</v>
      </c>
      <c r="BF205" s="116">
        <f>IF(N205="snížená",J205,0)</f>
        <v>0</v>
      </c>
      <c r="BG205" s="116">
        <f>IF(N205="zákl. přenesená",J205,0)</f>
        <v>0</v>
      </c>
      <c r="BH205" s="116">
        <f>IF(N205="sníž. přenesená",J205,0)</f>
        <v>0</v>
      </c>
      <c r="BI205" s="116">
        <f>IF(N205="nulová",J205,0)</f>
        <v>0</v>
      </c>
      <c r="BJ205" s="17" t="s">
        <v>83</v>
      </c>
      <c r="BK205" s="116">
        <f>ROUND(I205*H205,2)</f>
        <v>0</v>
      </c>
      <c r="BL205" s="17" t="s">
        <v>189</v>
      </c>
      <c r="BM205" s="220" t="s">
        <v>374</v>
      </c>
    </row>
    <row r="206" spans="2:47" s="1" customFormat="1" ht="19.5">
      <c r="B206" s="35"/>
      <c r="C206" s="36"/>
      <c r="D206" s="221" t="s">
        <v>207</v>
      </c>
      <c r="E206" s="36"/>
      <c r="F206" s="235" t="s">
        <v>375</v>
      </c>
      <c r="G206" s="36"/>
      <c r="H206" s="36"/>
      <c r="I206" s="130"/>
      <c r="J206" s="36"/>
      <c r="K206" s="36"/>
      <c r="L206" s="37"/>
      <c r="M206" s="223"/>
      <c r="N206" s="67"/>
      <c r="O206" s="67"/>
      <c r="P206" s="67"/>
      <c r="Q206" s="67"/>
      <c r="R206" s="67"/>
      <c r="S206" s="67"/>
      <c r="T206" s="68"/>
      <c r="AT206" s="17" t="s">
        <v>207</v>
      </c>
      <c r="AU206" s="17" t="s">
        <v>85</v>
      </c>
    </row>
    <row r="207" spans="2:51" s="11" customFormat="1" ht="11.25">
      <c r="B207" s="224"/>
      <c r="C207" s="225"/>
      <c r="D207" s="221" t="s">
        <v>197</v>
      </c>
      <c r="E207" s="226" t="s">
        <v>1</v>
      </c>
      <c r="F207" s="227" t="s">
        <v>376</v>
      </c>
      <c r="G207" s="225"/>
      <c r="H207" s="228">
        <v>71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AT207" s="234" t="s">
        <v>197</v>
      </c>
      <c r="AU207" s="234" t="s">
        <v>85</v>
      </c>
      <c r="AV207" s="11" t="s">
        <v>85</v>
      </c>
      <c r="AW207" s="11" t="s">
        <v>30</v>
      </c>
      <c r="AX207" s="11" t="s">
        <v>83</v>
      </c>
      <c r="AY207" s="234" t="s">
        <v>171</v>
      </c>
    </row>
    <row r="208" spans="2:63" s="10" customFormat="1" ht="22.9" customHeight="1">
      <c r="B208" s="195"/>
      <c r="C208" s="196"/>
      <c r="D208" s="197" t="s">
        <v>74</v>
      </c>
      <c r="E208" s="246" t="s">
        <v>377</v>
      </c>
      <c r="F208" s="246" t="s">
        <v>378</v>
      </c>
      <c r="G208" s="196"/>
      <c r="H208" s="196"/>
      <c r="I208" s="199"/>
      <c r="J208" s="247">
        <f>BK208</f>
        <v>0</v>
      </c>
      <c r="K208" s="196"/>
      <c r="L208" s="201"/>
      <c r="M208" s="202"/>
      <c r="N208" s="203"/>
      <c r="O208" s="203"/>
      <c r="P208" s="204">
        <f>SUM(P209:P265)</f>
        <v>0</v>
      </c>
      <c r="Q208" s="203"/>
      <c r="R208" s="204">
        <f>SUM(R209:R265)</f>
        <v>0</v>
      </c>
      <c r="S208" s="203"/>
      <c r="T208" s="205">
        <f>SUM(T209:T265)</f>
        <v>0</v>
      </c>
      <c r="AR208" s="206" t="s">
        <v>83</v>
      </c>
      <c r="AT208" s="207" t="s">
        <v>74</v>
      </c>
      <c r="AU208" s="207" t="s">
        <v>83</v>
      </c>
      <c r="AY208" s="206" t="s">
        <v>171</v>
      </c>
      <c r="BK208" s="208">
        <f>SUM(BK209:BK265)</f>
        <v>0</v>
      </c>
    </row>
    <row r="209" spans="2:65" s="1" customFormat="1" ht="24" customHeight="1">
      <c r="B209" s="35"/>
      <c r="C209" s="209" t="s">
        <v>379</v>
      </c>
      <c r="D209" s="209" t="s">
        <v>172</v>
      </c>
      <c r="E209" s="210" t="s">
        <v>380</v>
      </c>
      <c r="F209" s="211" t="s">
        <v>381</v>
      </c>
      <c r="G209" s="212" t="s">
        <v>333</v>
      </c>
      <c r="H209" s="213">
        <v>49.166</v>
      </c>
      <c r="I209" s="214"/>
      <c r="J209" s="215">
        <f>ROUND(I209*H209,2)</f>
        <v>0</v>
      </c>
      <c r="K209" s="211" t="s">
        <v>256</v>
      </c>
      <c r="L209" s="37"/>
      <c r="M209" s="216" t="s">
        <v>1</v>
      </c>
      <c r="N209" s="217" t="s">
        <v>40</v>
      </c>
      <c r="O209" s="67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AR209" s="220" t="s">
        <v>189</v>
      </c>
      <c r="AT209" s="220" t="s">
        <v>172</v>
      </c>
      <c r="AU209" s="220" t="s">
        <v>85</v>
      </c>
      <c r="AY209" s="17" t="s">
        <v>171</v>
      </c>
      <c r="BE209" s="116">
        <f>IF(N209="základní",J209,0)</f>
        <v>0</v>
      </c>
      <c r="BF209" s="116">
        <f>IF(N209="snížená",J209,0)</f>
        <v>0</v>
      </c>
      <c r="BG209" s="116">
        <f>IF(N209="zákl. přenesená",J209,0)</f>
        <v>0</v>
      </c>
      <c r="BH209" s="116">
        <f>IF(N209="sníž. přenesená",J209,0)</f>
        <v>0</v>
      </c>
      <c r="BI209" s="116">
        <f>IF(N209="nulová",J209,0)</f>
        <v>0</v>
      </c>
      <c r="BJ209" s="17" t="s">
        <v>83</v>
      </c>
      <c r="BK209" s="116">
        <f>ROUND(I209*H209,2)</f>
        <v>0</v>
      </c>
      <c r="BL209" s="17" t="s">
        <v>189</v>
      </c>
      <c r="BM209" s="220" t="s">
        <v>382</v>
      </c>
    </row>
    <row r="210" spans="2:47" s="1" customFormat="1" ht="19.5">
      <c r="B210" s="35"/>
      <c r="C210" s="36"/>
      <c r="D210" s="221" t="s">
        <v>207</v>
      </c>
      <c r="E210" s="36"/>
      <c r="F210" s="235" t="s">
        <v>383</v>
      </c>
      <c r="G210" s="36"/>
      <c r="H210" s="36"/>
      <c r="I210" s="130"/>
      <c r="J210" s="36"/>
      <c r="K210" s="36"/>
      <c r="L210" s="37"/>
      <c r="M210" s="223"/>
      <c r="N210" s="67"/>
      <c r="O210" s="67"/>
      <c r="P210" s="67"/>
      <c r="Q210" s="67"/>
      <c r="R210" s="67"/>
      <c r="S210" s="67"/>
      <c r="T210" s="68"/>
      <c r="AT210" s="17" t="s">
        <v>207</v>
      </c>
      <c r="AU210" s="17" t="s">
        <v>85</v>
      </c>
    </row>
    <row r="211" spans="2:51" s="11" customFormat="1" ht="11.25">
      <c r="B211" s="224"/>
      <c r="C211" s="225"/>
      <c r="D211" s="221" t="s">
        <v>197</v>
      </c>
      <c r="E211" s="226" t="s">
        <v>1</v>
      </c>
      <c r="F211" s="227" t="s">
        <v>384</v>
      </c>
      <c r="G211" s="225"/>
      <c r="H211" s="228">
        <v>9.45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AT211" s="234" t="s">
        <v>197</v>
      </c>
      <c r="AU211" s="234" t="s">
        <v>85</v>
      </c>
      <c r="AV211" s="11" t="s">
        <v>85</v>
      </c>
      <c r="AW211" s="11" t="s">
        <v>30</v>
      </c>
      <c r="AX211" s="11" t="s">
        <v>75</v>
      </c>
      <c r="AY211" s="234" t="s">
        <v>171</v>
      </c>
    </row>
    <row r="212" spans="2:51" s="11" customFormat="1" ht="11.25">
      <c r="B212" s="224"/>
      <c r="C212" s="225"/>
      <c r="D212" s="221" t="s">
        <v>197</v>
      </c>
      <c r="E212" s="226" t="s">
        <v>1</v>
      </c>
      <c r="F212" s="227" t="s">
        <v>385</v>
      </c>
      <c r="G212" s="225"/>
      <c r="H212" s="228">
        <v>18.97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AT212" s="234" t="s">
        <v>197</v>
      </c>
      <c r="AU212" s="234" t="s">
        <v>85</v>
      </c>
      <c r="AV212" s="11" t="s">
        <v>85</v>
      </c>
      <c r="AW212" s="11" t="s">
        <v>30</v>
      </c>
      <c r="AX212" s="11" t="s">
        <v>75</v>
      </c>
      <c r="AY212" s="234" t="s">
        <v>171</v>
      </c>
    </row>
    <row r="213" spans="2:51" s="11" customFormat="1" ht="11.25">
      <c r="B213" s="224"/>
      <c r="C213" s="225"/>
      <c r="D213" s="221" t="s">
        <v>197</v>
      </c>
      <c r="E213" s="226" t="s">
        <v>1</v>
      </c>
      <c r="F213" s="227" t="s">
        <v>386</v>
      </c>
      <c r="G213" s="225"/>
      <c r="H213" s="228">
        <v>8.986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AT213" s="234" t="s">
        <v>197</v>
      </c>
      <c r="AU213" s="234" t="s">
        <v>85</v>
      </c>
      <c r="AV213" s="11" t="s">
        <v>85</v>
      </c>
      <c r="AW213" s="11" t="s">
        <v>30</v>
      </c>
      <c r="AX213" s="11" t="s">
        <v>75</v>
      </c>
      <c r="AY213" s="234" t="s">
        <v>171</v>
      </c>
    </row>
    <row r="214" spans="2:51" s="11" customFormat="1" ht="11.25">
      <c r="B214" s="224"/>
      <c r="C214" s="225"/>
      <c r="D214" s="221" t="s">
        <v>197</v>
      </c>
      <c r="E214" s="226" t="s">
        <v>1</v>
      </c>
      <c r="F214" s="227" t="s">
        <v>387</v>
      </c>
      <c r="G214" s="225"/>
      <c r="H214" s="228">
        <v>11.76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197</v>
      </c>
      <c r="AU214" s="234" t="s">
        <v>85</v>
      </c>
      <c r="AV214" s="11" t="s">
        <v>85</v>
      </c>
      <c r="AW214" s="11" t="s">
        <v>30</v>
      </c>
      <c r="AX214" s="11" t="s">
        <v>75</v>
      </c>
      <c r="AY214" s="234" t="s">
        <v>171</v>
      </c>
    </row>
    <row r="215" spans="2:51" s="13" customFormat="1" ht="11.25">
      <c r="B215" s="248"/>
      <c r="C215" s="249"/>
      <c r="D215" s="221" t="s">
        <v>197</v>
      </c>
      <c r="E215" s="250" t="s">
        <v>1</v>
      </c>
      <c r="F215" s="251" t="s">
        <v>267</v>
      </c>
      <c r="G215" s="249"/>
      <c r="H215" s="252">
        <v>49.166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197</v>
      </c>
      <c r="AU215" s="258" t="s">
        <v>85</v>
      </c>
      <c r="AV215" s="13" t="s">
        <v>189</v>
      </c>
      <c r="AW215" s="13" t="s">
        <v>30</v>
      </c>
      <c r="AX215" s="13" t="s">
        <v>83</v>
      </c>
      <c r="AY215" s="258" t="s">
        <v>171</v>
      </c>
    </row>
    <row r="216" spans="2:65" s="1" customFormat="1" ht="36" customHeight="1">
      <c r="B216" s="35"/>
      <c r="C216" s="209" t="s">
        <v>388</v>
      </c>
      <c r="D216" s="209" t="s">
        <v>172</v>
      </c>
      <c r="E216" s="210" t="s">
        <v>389</v>
      </c>
      <c r="F216" s="211" t="s">
        <v>390</v>
      </c>
      <c r="G216" s="212" t="s">
        <v>333</v>
      </c>
      <c r="H216" s="213">
        <v>619.056</v>
      </c>
      <c r="I216" s="214"/>
      <c r="J216" s="215">
        <f>ROUND(I216*H216,2)</f>
        <v>0</v>
      </c>
      <c r="K216" s="211" t="s">
        <v>256</v>
      </c>
      <c r="L216" s="37"/>
      <c r="M216" s="216" t="s">
        <v>1</v>
      </c>
      <c r="N216" s="217" t="s">
        <v>40</v>
      </c>
      <c r="O216" s="67"/>
      <c r="P216" s="218">
        <f>O216*H216</f>
        <v>0</v>
      </c>
      <c r="Q216" s="218">
        <v>0</v>
      </c>
      <c r="R216" s="218">
        <f>Q216*H216</f>
        <v>0</v>
      </c>
      <c r="S216" s="218">
        <v>0</v>
      </c>
      <c r="T216" s="219">
        <f>S216*H216</f>
        <v>0</v>
      </c>
      <c r="AR216" s="220" t="s">
        <v>189</v>
      </c>
      <c r="AT216" s="220" t="s">
        <v>172</v>
      </c>
      <c r="AU216" s="220" t="s">
        <v>85</v>
      </c>
      <c r="AY216" s="17" t="s">
        <v>171</v>
      </c>
      <c r="BE216" s="116">
        <f>IF(N216="základní",J216,0)</f>
        <v>0</v>
      </c>
      <c r="BF216" s="116">
        <f>IF(N216="snížená",J216,0)</f>
        <v>0</v>
      </c>
      <c r="BG216" s="116">
        <f>IF(N216="zákl. přenesená",J216,0)</f>
        <v>0</v>
      </c>
      <c r="BH216" s="116">
        <f>IF(N216="sníž. přenesená",J216,0)</f>
        <v>0</v>
      </c>
      <c r="BI216" s="116">
        <f>IF(N216="nulová",J216,0)</f>
        <v>0</v>
      </c>
      <c r="BJ216" s="17" t="s">
        <v>83</v>
      </c>
      <c r="BK216" s="116">
        <f>ROUND(I216*H216,2)</f>
        <v>0</v>
      </c>
      <c r="BL216" s="17" t="s">
        <v>189</v>
      </c>
      <c r="BM216" s="220" t="s">
        <v>391</v>
      </c>
    </row>
    <row r="217" spans="2:47" s="1" customFormat="1" ht="29.25">
      <c r="B217" s="35"/>
      <c r="C217" s="36"/>
      <c r="D217" s="221" t="s">
        <v>207</v>
      </c>
      <c r="E217" s="36"/>
      <c r="F217" s="235" t="s">
        <v>392</v>
      </c>
      <c r="G217" s="36"/>
      <c r="H217" s="36"/>
      <c r="I217" s="130"/>
      <c r="J217" s="36"/>
      <c r="K217" s="36"/>
      <c r="L217" s="37"/>
      <c r="M217" s="223"/>
      <c r="N217" s="67"/>
      <c r="O217" s="67"/>
      <c r="P217" s="67"/>
      <c r="Q217" s="67"/>
      <c r="R217" s="67"/>
      <c r="S217" s="67"/>
      <c r="T217" s="68"/>
      <c r="AT217" s="17" t="s">
        <v>207</v>
      </c>
      <c r="AU217" s="17" t="s">
        <v>85</v>
      </c>
    </row>
    <row r="218" spans="2:51" s="11" customFormat="1" ht="11.25">
      <c r="B218" s="224"/>
      <c r="C218" s="225"/>
      <c r="D218" s="221" t="s">
        <v>197</v>
      </c>
      <c r="E218" s="226" t="s">
        <v>1</v>
      </c>
      <c r="F218" s="227" t="s">
        <v>393</v>
      </c>
      <c r="G218" s="225"/>
      <c r="H218" s="228">
        <v>511.92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AT218" s="234" t="s">
        <v>197</v>
      </c>
      <c r="AU218" s="234" t="s">
        <v>85</v>
      </c>
      <c r="AV218" s="11" t="s">
        <v>85</v>
      </c>
      <c r="AW218" s="11" t="s">
        <v>30</v>
      </c>
      <c r="AX218" s="11" t="s">
        <v>75</v>
      </c>
      <c r="AY218" s="234" t="s">
        <v>171</v>
      </c>
    </row>
    <row r="219" spans="2:51" s="11" customFormat="1" ht="22.5">
      <c r="B219" s="224"/>
      <c r="C219" s="225"/>
      <c r="D219" s="221" t="s">
        <v>197</v>
      </c>
      <c r="E219" s="226" t="s">
        <v>1</v>
      </c>
      <c r="F219" s="227" t="s">
        <v>394</v>
      </c>
      <c r="G219" s="225"/>
      <c r="H219" s="228">
        <v>107.136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197</v>
      </c>
      <c r="AU219" s="234" t="s">
        <v>85</v>
      </c>
      <c r="AV219" s="11" t="s">
        <v>85</v>
      </c>
      <c r="AW219" s="11" t="s">
        <v>30</v>
      </c>
      <c r="AX219" s="11" t="s">
        <v>75</v>
      </c>
      <c r="AY219" s="234" t="s">
        <v>171</v>
      </c>
    </row>
    <row r="220" spans="2:51" s="13" customFormat="1" ht="11.25">
      <c r="B220" s="248"/>
      <c r="C220" s="249"/>
      <c r="D220" s="221" t="s">
        <v>197</v>
      </c>
      <c r="E220" s="250" t="s">
        <v>1</v>
      </c>
      <c r="F220" s="251" t="s">
        <v>267</v>
      </c>
      <c r="G220" s="249"/>
      <c r="H220" s="252">
        <v>619.056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197</v>
      </c>
      <c r="AU220" s="258" t="s">
        <v>85</v>
      </c>
      <c r="AV220" s="13" t="s">
        <v>189</v>
      </c>
      <c r="AW220" s="13" t="s">
        <v>30</v>
      </c>
      <c r="AX220" s="13" t="s">
        <v>83</v>
      </c>
      <c r="AY220" s="258" t="s">
        <v>171</v>
      </c>
    </row>
    <row r="221" spans="2:65" s="1" customFormat="1" ht="24" customHeight="1">
      <c r="B221" s="35"/>
      <c r="C221" s="209" t="s">
        <v>395</v>
      </c>
      <c r="D221" s="209" t="s">
        <v>172</v>
      </c>
      <c r="E221" s="210" t="s">
        <v>396</v>
      </c>
      <c r="F221" s="211" t="s">
        <v>397</v>
      </c>
      <c r="G221" s="212" t="s">
        <v>333</v>
      </c>
      <c r="H221" s="213">
        <v>6.579</v>
      </c>
      <c r="I221" s="214"/>
      <c r="J221" s="215">
        <f>ROUND(I221*H221,2)</f>
        <v>0</v>
      </c>
      <c r="K221" s="211" t="s">
        <v>256</v>
      </c>
      <c r="L221" s="37"/>
      <c r="M221" s="216" t="s">
        <v>1</v>
      </c>
      <c r="N221" s="217" t="s">
        <v>40</v>
      </c>
      <c r="O221" s="67"/>
      <c r="P221" s="218">
        <f>O221*H221</f>
        <v>0</v>
      </c>
      <c r="Q221" s="218">
        <v>0</v>
      </c>
      <c r="R221" s="218">
        <f>Q221*H221</f>
        <v>0</v>
      </c>
      <c r="S221" s="218">
        <v>0</v>
      </c>
      <c r="T221" s="219">
        <f>S221*H221</f>
        <v>0</v>
      </c>
      <c r="AR221" s="220" t="s">
        <v>189</v>
      </c>
      <c r="AT221" s="220" t="s">
        <v>172</v>
      </c>
      <c r="AU221" s="220" t="s">
        <v>85</v>
      </c>
      <c r="AY221" s="17" t="s">
        <v>171</v>
      </c>
      <c r="BE221" s="116">
        <f>IF(N221="základní",J221,0)</f>
        <v>0</v>
      </c>
      <c r="BF221" s="116">
        <f>IF(N221="snížená",J221,0)</f>
        <v>0</v>
      </c>
      <c r="BG221" s="116">
        <f>IF(N221="zákl. přenesená",J221,0)</f>
        <v>0</v>
      </c>
      <c r="BH221" s="116">
        <f>IF(N221="sníž. přenesená",J221,0)</f>
        <v>0</v>
      </c>
      <c r="BI221" s="116">
        <f>IF(N221="nulová",J221,0)</f>
        <v>0</v>
      </c>
      <c r="BJ221" s="17" t="s">
        <v>83</v>
      </c>
      <c r="BK221" s="116">
        <f>ROUND(I221*H221,2)</f>
        <v>0</v>
      </c>
      <c r="BL221" s="17" t="s">
        <v>189</v>
      </c>
      <c r="BM221" s="220" t="s">
        <v>398</v>
      </c>
    </row>
    <row r="222" spans="2:47" s="1" customFormat="1" ht="19.5">
      <c r="B222" s="35"/>
      <c r="C222" s="36"/>
      <c r="D222" s="221" t="s">
        <v>207</v>
      </c>
      <c r="E222" s="36"/>
      <c r="F222" s="235" t="s">
        <v>399</v>
      </c>
      <c r="G222" s="36"/>
      <c r="H222" s="36"/>
      <c r="I222" s="130"/>
      <c r="J222" s="36"/>
      <c r="K222" s="36"/>
      <c r="L222" s="37"/>
      <c r="M222" s="223"/>
      <c r="N222" s="67"/>
      <c r="O222" s="67"/>
      <c r="P222" s="67"/>
      <c r="Q222" s="67"/>
      <c r="R222" s="67"/>
      <c r="S222" s="67"/>
      <c r="T222" s="68"/>
      <c r="AT222" s="17" t="s">
        <v>207</v>
      </c>
      <c r="AU222" s="17" t="s">
        <v>85</v>
      </c>
    </row>
    <row r="223" spans="2:51" s="11" customFormat="1" ht="22.5">
      <c r="B223" s="224"/>
      <c r="C223" s="225"/>
      <c r="D223" s="221" t="s">
        <v>197</v>
      </c>
      <c r="E223" s="226" t="s">
        <v>1</v>
      </c>
      <c r="F223" s="227" t="s">
        <v>400</v>
      </c>
      <c r="G223" s="225"/>
      <c r="H223" s="228">
        <v>6.579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AT223" s="234" t="s">
        <v>197</v>
      </c>
      <c r="AU223" s="234" t="s">
        <v>85</v>
      </c>
      <c r="AV223" s="11" t="s">
        <v>85</v>
      </c>
      <c r="AW223" s="11" t="s">
        <v>30</v>
      </c>
      <c r="AX223" s="11" t="s">
        <v>83</v>
      </c>
      <c r="AY223" s="234" t="s">
        <v>171</v>
      </c>
    </row>
    <row r="224" spans="2:65" s="1" customFormat="1" ht="16.5" customHeight="1">
      <c r="B224" s="35"/>
      <c r="C224" s="209" t="s">
        <v>401</v>
      </c>
      <c r="D224" s="209" t="s">
        <v>172</v>
      </c>
      <c r="E224" s="210" t="s">
        <v>402</v>
      </c>
      <c r="F224" s="211" t="s">
        <v>403</v>
      </c>
      <c r="G224" s="212" t="s">
        <v>333</v>
      </c>
      <c r="H224" s="213">
        <v>1011.72</v>
      </c>
      <c r="I224" s="214"/>
      <c r="J224" s="215">
        <f>ROUND(I224*H224,2)</f>
        <v>0</v>
      </c>
      <c r="K224" s="211" t="s">
        <v>256</v>
      </c>
      <c r="L224" s="37"/>
      <c r="M224" s="216" t="s">
        <v>1</v>
      </c>
      <c r="N224" s="217" t="s">
        <v>40</v>
      </c>
      <c r="O224" s="67"/>
      <c r="P224" s="218">
        <f>O224*H224</f>
        <v>0</v>
      </c>
      <c r="Q224" s="218">
        <v>0</v>
      </c>
      <c r="R224" s="218">
        <f>Q224*H224</f>
        <v>0</v>
      </c>
      <c r="S224" s="218">
        <v>0</v>
      </c>
      <c r="T224" s="219">
        <f>S224*H224</f>
        <v>0</v>
      </c>
      <c r="AR224" s="220" t="s">
        <v>189</v>
      </c>
      <c r="AT224" s="220" t="s">
        <v>172</v>
      </c>
      <c r="AU224" s="220" t="s">
        <v>85</v>
      </c>
      <c r="AY224" s="17" t="s">
        <v>171</v>
      </c>
      <c r="BE224" s="116">
        <f>IF(N224="základní",J224,0)</f>
        <v>0</v>
      </c>
      <c r="BF224" s="116">
        <f>IF(N224="snížená",J224,0)</f>
        <v>0</v>
      </c>
      <c r="BG224" s="116">
        <f>IF(N224="zákl. přenesená",J224,0)</f>
        <v>0</v>
      </c>
      <c r="BH224" s="116">
        <f>IF(N224="sníž. přenesená",J224,0)</f>
        <v>0</v>
      </c>
      <c r="BI224" s="116">
        <f>IF(N224="nulová",J224,0)</f>
        <v>0</v>
      </c>
      <c r="BJ224" s="17" t="s">
        <v>83</v>
      </c>
      <c r="BK224" s="116">
        <f>ROUND(I224*H224,2)</f>
        <v>0</v>
      </c>
      <c r="BL224" s="17" t="s">
        <v>189</v>
      </c>
      <c r="BM224" s="220" t="s">
        <v>404</v>
      </c>
    </row>
    <row r="225" spans="2:47" s="1" customFormat="1" ht="19.5">
      <c r="B225" s="35"/>
      <c r="C225" s="36"/>
      <c r="D225" s="221" t="s">
        <v>207</v>
      </c>
      <c r="E225" s="36"/>
      <c r="F225" s="235" t="s">
        <v>405</v>
      </c>
      <c r="G225" s="36"/>
      <c r="H225" s="36"/>
      <c r="I225" s="130"/>
      <c r="J225" s="36"/>
      <c r="K225" s="36"/>
      <c r="L225" s="37"/>
      <c r="M225" s="223"/>
      <c r="N225" s="67"/>
      <c r="O225" s="67"/>
      <c r="P225" s="67"/>
      <c r="Q225" s="67"/>
      <c r="R225" s="67"/>
      <c r="S225" s="67"/>
      <c r="T225" s="68"/>
      <c r="AT225" s="17" t="s">
        <v>207</v>
      </c>
      <c r="AU225" s="17" t="s">
        <v>85</v>
      </c>
    </row>
    <row r="226" spans="2:51" s="11" customFormat="1" ht="11.25">
      <c r="B226" s="224"/>
      <c r="C226" s="225"/>
      <c r="D226" s="221" t="s">
        <v>197</v>
      </c>
      <c r="E226" s="226" t="s">
        <v>1</v>
      </c>
      <c r="F226" s="227" t="s">
        <v>406</v>
      </c>
      <c r="G226" s="225"/>
      <c r="H226" s="228">
        <v>41.76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AT226" s="234" t="s">
        <v>197</v>
      </c>
      <c r="AU226" s="234" t="s">
        <v>85</v>
      </c>
      <c r="AV226" s="11" t="s">
        <v>85</v>
      </c>
      <c r="AW226" s="11" t="s">
        <v>30</v>
      </c>
      <c r="AX226" s="11" t="s">
        <v>75</v>
      </c>
      <c r="AY226" s="234" t="s">
        <v>171</v>
      </c>
    </row>
    <row r="227" spans="2:51" s="11" customFormat="1" ht="11.25">
      <c r="B227" s="224"/>
      <c r="C227" s="225"/>
      <c r="D227" s="221" t="s">
        <v>197</v>
      </c>
      <c r="E227" s="226" t="s">
        <v>1</v>
      </c>
      <c r="F227" s="227" t="s">
        <v>407</v>
      </c>
      <c r="G227" s="225"/>
      <c r="H227" s="228">
        <v>79.97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AT227" s="234" t="s">
        <v>197</v>
      </c>
      <c r="AU227" s="234" t="s">
        <v>85</v>
      </c>
      <c r="AV227" s="11" t="s">
        <v>85</v>
      </c>
      <c r="AW227" s="11" t="s">
        <v>30</v>
      </c>
      <c r="AX227" s="11" t="s">
        <v>75</v>
      </c>
      <c r="AY227" s="234" t="s">
        <v>171</v>
      </c>
    </row>
    <row r="228" spans="2:51" s="11" customFormat="1" ht="11.25">
      <c r="B228" s="224"/>
      <c r="C228" s="225"/>
      <c r="D228" s="221" t="s">
        <v>197</v>
      </c>
      <c r="E228" s="226" t="s">
        <v>1</v>
      </c>
      <c r="F228" s="227" t="s">
        <v>408</v>
      </c>
      <c r="G228" s="225"/>
      <c r="H228" s="228">
        <v>290.8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AT228" s="234" t="s">
        <v>197</v>
      </c>
      <c r="AU228" s="234" t="s">
        <v>85</v>
      </c>
      <c r="AV228" s="11" t="s">
        <v>85</v>
      </c>
      <c r="AW228" s="11" t="s">
        <v>30</v>
      </c>
      <c r="AX228" s="11" t="s">
        <v>75</v>
      </c>
      <c r="AY228" s="234" t="s">
        <v>171</v>
      </c>
    </row>
    <row r="229" spans="2:51" s="11" customFormat="1" ht="11.25">
      <c r="B229" s="224"/>
      <c r="C229" s="225"/>
      <c r="D229" s="221" t="s">
        <v>197</v>
      </c>
      <c r="E229" s="226" t="s">
        <v>1</v>
      </c>
      <c r="F229" s="227" t="s">
        <v>409</v>
      </c>
      <c r="G229" s="225"/>
      <c r="H229" s="228">
        <v>239.91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AT229" s="234" t="s">
        <v>197</v>
      </c>
      <c r="AU229" s="234" t="s">
        <v>85</v>
      </c>
      <c r="AV229" s="11" t="s">
        <v>85</v>
      </c>
      <c r="AW229" s="11" t="s">
        <v>30</v>
      </c>
      <c r="AX229" s="11" t="s">
        <v>75</v>
      </c>
      <c r="AY229" s="234" t="s">
        <v>171</v>
      </c>
    </row>
    <row r="230" spans="2:51" s="11" customFormat="1" ht="22.5">
      <c r="B230" s="224"/>
      <c r="C230" s="225"/>
      <c r="D230" s="221" t="s">
        <v>197</v>
      </c>
      <c r="E230" s="226" t="s">
        <v>1</v>
      </c>
      <c r="F230" s="227" t="s">
        <v>410</v>
      </c>
      <c r="G230" s="225"/>
      <c r="H230" s="228">
        <v>341.28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AT230" s="234" t="s">
        <v>197</v>
      </c>
      <c r="AU230" s="234" t="s">
        <v>85</v>
      </c>
      <c r="AV230" s="11" t="s">
        <v>85</v>
      </c>
      <c r="AW230" s="11" t="s">
        <v>30</v>
      </c>
      <c r="AX230" s="11" t="s">
        <v>75</v>
      </c>
      <c r="AY230" s="234" t="s">
        <v>171</v>
      </c>
    </row>
    <row r="231" spans="2:51" s="11" customFormat="1" ht="11.25">
      <c r="B231" s="224"/>
      <c r="C231" s="225"/>
      <c r="D231" s="221" t="s">
        <v>197</v>
      </c>
      <c r="E231" s="226" t="s">
        <v>1</v>
      </c>
      <c r="F231" s="227" t="s">
        <v>411</v>
      </c>
      <c r="G231" s="225"/>
      <c r="H231" s="228">
        <v>18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197</v>
      </c>
      <c r="AU231" s="234" t="s">
        <v>85</v>
      </c>
      <c r="AV231" s="11" t="s">
        <v>85</v>
      </c>
      <c r="AW231" s="11" t="s">
        <v>30</v>
      </c>
      <c r="AX231" s="11" t="s">
        <v>75</v>
      </c>
      <c r="AY231" s="234" t="s">
        <v>171</v>
      </c>
    </row>
    <row r="232" spans="2:51" s="13" customFormat="1" ht="11.25">
      <c r="B232" s="248"/>
      <c r="C232" s="249"/>
      <c r="D232" s="221" t="s">
        <v>197</v>
      </c>
      <c r="E232" s="250" t="s">
        <v>241</v>
      </c>
      <c r="F232" s="251" t="s">
        <v>267</v>
      </c>
      <c r="G232" s="249"/>
      <c r="H232" s="252">
        <v>1011.7199999999999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197</v>
      </c>
      <c r="AU232" s="258" t="s">
        <v>85</v>
      </c>
      <c r="AV232" s="13" t="s">
        <v>189</v>
      </c>
      <c r="AW232" s="13" t="s">
        <v>30</v>
      </c>
      <c r="AX232" s="13" t="s">
        <v>83</v>
      </c>
      <c r="AY232" s="258" t="s">
        <v>171</v>
      </c>
    </row>
    <row r="233" spans="2:65" s="1" customFormat="1" ht="24" customHeight="1">
      <c r="B233" s="35"/>
      <c r="C233" s="209" t="s">
        <v>412</v>
      </c>
      <c r="D233" s="209" t="s">
        <v>172</v>
      </c>
      <c r="E233" s="210" t="s">
        <v>413</v>
      </c>
      <c r="F233" s="211" t="s">
        <v>414</v>
      </c>
      <c r="G233" s="212" t="s">
        <v>333</v>
      </c>
      <c r="H233" s="213">
        <v>19222.68</v>
      </c>
      <c r="I233" s="214"/>
      <c r="J233" s="215">
        <f>ROUND(I233*H233,2)</f>
        <v>0</v>
      </c>
      <c r="K233" s="211" t="s">
        <v>256</v>
      </c>
      <c r="L233" s="37"/>
      <c r="M233" s="216" t="s">
        <v>1</v>
      </c>
      <c r="N233" s="217" t="s">
        <v>40</v>
      </c>
      <c r="O233" s="67"/>
      <c r="P233" s="218">
        <f>O233*H233</f>
        <v>0</v>
      </c>
      <c r="Q233" s="218">
        <v>0</v>
      </c>
      <c r="R233" s="218">
        <f>Q233*H233</f>
        <v>0</v>
      </c>
      <c r="S233" s="218">
        <v>0</v>
      </c>
      <c r="T233" s="219">
        <f>S233*H233</f>
        <v>0</v>
      </c>
      <c r="AR233" s="220" t="s">
        <v>189</v>
      </c>
      <c r="AT233" s="220" t="s">
        <v>172</v>
      </c>
      <c r="AU233" s="220" t="s">
        <v>85</v>
      </c>
      <c r="AY233" s="17" t="s">
        <v>171</v>
      </c>
      <c r="BE233" s="116">
        <f>IF(N233="základní",J233,0)</f>
        <v>0</v>
      </c>
      <c r="BF233" s="116">
        <f>IF(N233="snížená",J233,0)</f>
        <v>0</v>
      </c>
      <c r="BG233" s="116">
        <f>IF(N233="zákl. přenesená",J233,0)</f>
        <v>0</v>
      </c>
      <c r="BH233" s="116">
        <f>IF(N233="sníž. přenesená",J233,0)</f>
        <v>0</v>
      </c>
      <c r="BI233" s="116">
        <f>IF(N233="nulová",J233,0)</f>
        <v>0</v>
      </c>
      <c r="BJ233" s="17" t="s">
        <v>83</v>
      </c>
      <c r="BK233" s="116">
        <f>ROUND(I233*H233,2)</f>
        <v>0</v>
      </c>
      <c r="BL233" s="17" t="s">
        <v>189</v>
      </c>
      <c r="BM233" s="220" t="s">
        <v>415</v>
      </c>
    </row>
    <row r="234" spans="2:47" s="1" customFormat="1" ht="29.25">
      <c r="B234" s="35"/>
      <c r="C234" s="36"/>
      <c r="D234" s="221" t="s">
        <v>207</v>
      </c>
      <c r="E234" s="36"/>
      <c r="F234" s="235" t="s">
        <v>416</v>
      </c>
      <c r="G234" s="36"/>
      <c r="H234" s="36"/>
      <c r="I234" s="130"/>
      <c r="J234" s="36"/>
      <c r="K234" s="36"/>
      <c r="L234" s="37"/>
      <c r="M234" s="223"/>
      <c r="N234" s="67"/>
      <c r="O234" s="67"/>
      <c r="P234" s="67"/>
      <c r="Q234" s="67"/>
      <c r="R234" s="67"/>
      <c r="S234" s="67"/>
      <c r="T234" s="68"/>
      <c r="AT234" s="17" t="s">
        <v>207</v>
      </c>
      <c r="AU234" s="17" t="s">
        <v>85</v>
      </c>
    </row>
    <row r="235" spans="2:51" s="11" customFormat="1" ht="11.25">
      <c r="B235" s="224"/>
      <c r="C235" s="225"/>
      <c r="D235" s="221" t="s">
        <v>197</v>
      </c>
      <c r="E235" s="226" t="s">
        <v>1</v>
      </c>
      <c r="F235" s="227" t="s">
        <v>417</v>
      </c>
      <c r="G235" s="225"/>
      <c r="H235" s="228">
        <v>19222.68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AT235" s="234" t="s">
        <v>197</v>
      </c>
      <c r="AU235" s="234" t="s">
        <v>85</v>
      </c>
      <c r="AV235" s="11" t="s">
        <v>85</v>
      </c>
      <c r="AW235" s="11" t="s">
        <v>30</v>
      </c>
      <c r="AX235" s="11" t="s">
        <v>83</v>
      </c>
      <c r="AY235" s="234" t="s">
        <v>171</v>
      </c>
    </row>
    <row r="236" spans="2:65" s="1" customFormat="1" ht="16.5" customHeight="1">
      <c r="B236" s="35"/>
      <c r="C236" s="209" t="s">
        <v>418</v>
      </c>
      <c r="D236" s="209" t="s">
        <v>172</v>
      </c>
      <c r="E236" s="210" t="s">
        <v>419</v>
      </c>
      <c r="F236" s="211" t="s">
        <v>420</v>
      </c>
      <c r="G236" s="212" t="s">
        <v>333</v>
      </c>
      <c r="H236" s="213">
        <v>681.797</v>
      </c>
      <c r="I236" s="214"/>
      <c r="J236" s="215">
        <f>ROUND(I236*H236,2)</f>
        <v>0</v>
      </c>
      <c r="K236" s="211" t="s">
        <v>256</v>
      </c>
      <c r="L236" s="37"/>
      <c r="M236" s="216" t="s">
        <v>1</v>
      </c>
      <c r="N236" s="217" t="s">
        <v>40</v>
      </c>
      <c r="O236" s="67"/>
      <c r="P236" s="218">
        <f>O236*H236</f>
        <v>0</v>
      </c>
      <c r="Q236" s="218">
        <v>0</v>
      </c>
      <c r="R236" s="218">
        <f>Q236*H236</f>
        <v>0</v>
      </c>
      <c r="S236" s="218">
        <v>0</v>
      </c>
      <c r="T236" s="219">
        <f>S236*H236</f>
        <v>0</v>
      </c>
      <c r="AR236" s="220" t="s">
        <v>189</v>
      </c>
      <c r="AT236" s="220" t="s">
        <v>172</v>
      </c>
      <c r="AU236" s="220" t="s">
        <v>85</v>
      </c>
      <c r="AY236" s="17" t="s">
        <v>171</v>
      </c>
      <c r="BE236" s="116">
        <f>IF(N236="základní",J236,0)</f>
        <v>0</v>
      </c>
      <c r="BF236" s="116">
        <f>IF(N236="snížená",J236,0)</f>
        <v>0</v>
      </c>
      <c r="BG236" s="116">
        <f>IF(N236="zákl. přenesená",J236,0)</f>
        <v>0</v>
      </c>
      <c r="BH236" s="116">
        <f>IF(N236="sníž. přenesená",J236,0)</f>
        <v>0</v>
      </c>
      <c r="BI236" s="116">
        <f>IF(N236="nulová",J236,0)</f>
        <v>0</v>
      </c>
      <c r="BJ236" s="17" t="s">
        <v>83</v>
      </c>
      <c r="BK236" s="116">
        <f>ROUND(I236*H236,2)</f>
        <v>0</v>
      </c>
      <c r="BL236" s="17" t="s">
        <v>189</v>
      </c>
      <c r="BM236" s="220" t="s">
        <v>421</v>
      </c>
    </row>
    <row r="237" spans="2:47" s="1" customFormat="1" ht="19.5">
      <c r="B237" s="35"/>
      <c r="C237" s="36"/>
      <c r="D237" s="221" t="s">
        <v>207</v>
      </c>
      <c r="E237" s="36"/>
      <c r="F237" s="235" t="s">
        <v>422</v>
      </c>
      <c r="G237" s="36"/>
      <c r="H237" s="36"/>
      <c r="I237" s="130"/>
      <c r="J237" s="36"/>
      <c r="K237" s="36"/>
      <c r="L237" s="37"/>
      <c r="M237" s="223"/>
      <c r="N237" s="67"/>
      <c r="O237" s="67"/>
      <c r="P237" s="67"/>
      <c r="Q237" s="67"/>
      <c r="R237" s="67"/>
      <c r="S237" s="67"/>
      <c r="T237" s="68"/>
      <c r="AT237" s="17" t="s">
        <v>207</v>
      </c>
      <c r="AU237" s="17" t="s">
        <v>85</v>
      </c>
    </row>
    <row r="238" spans="2:51" s="11" customFormat="1" ht="11.25">
      <c r="B238" s="224"/>
      <c r="C238" s="225"/>
      <c r="D238" s="221" t="s">
        <v>197</v>
      </c>
      <c r="E238" s="226" t="s">
        <v>1</v>
      </c>
      <c r="F238" s="227" t="s">
        <v>393</v>
      </c>
      <c r="G238" s="225"/>
      <c r="H238" s="228">
        <v>511.92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AT238" s="234" t="s">
        <v>197</v>
      </c>
      <c r="AU238" s="234" t="s">
        <v>85</v>
      </c>
      <c r="AV238" s="11" t="s">
        <v>85</v>
      </c>
      <c r="AW238" s="11" t="s">
        <v>30</v>
      </c>
      <c r="AX238" s="11" t="s">
        <v>75</v>
      </c>
      <c r="AY238" s="234" t="s">
        <v>171</v>
      </c>
    </row>
    <row r="239" spans="2:51" s="11" customFormat="1" ht="22.5">
      <c r="B239" s="224"/>
      <c r="C239" s="225"/>
      <c r="D239" s="221" t="s">
        <v>197</v>
      </c>
      <c r="E239" s="226" t="s">
        <v>1</v>
      </c>
      <c r="F239" s="227" t="s">
        <v>394</v>
      </c>
      <c r="G239" s="225"/>
      <c r="H239" s="228">
        <v>107.136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197</v>
      </c>
      <c r="AU239" s="234" t="s">
        <v>85</v>
      </c>
      <c r="AV239" s="11" t="s">
        <v>85</v>
      </c>
      <c r="AW239" s="11" t="s">
        <v>30</v>
      </c>
      <c r="AX239" s="11" t="s">
        <v>75</v>
      </c>
      <c r="AY239" s="234" t="s">
        <v>171</v>
      </c>
    </row>
    <row r="240" spans="2:51" s="11" customFormat="1" ht="22.5">
      <c r="B240" s="224"/>
      <c r="C240" s="225"/>
      <c r="D240" s="221" t="s">
        <v>197</v>
      </c>
      <c r="E240" s="226" t="s">
        <v>1</v>
      </c>
      <c r="F240" s="227" t="s">
        <v>400</v>
      </c>
      <c r="G240" s="225"/>
      <c r="H240" s="228">
        <v>6.579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AT240" s="234" t="s">
        <v>197</v>
      </c>
      <c r="AU240" s="234" t="s">
        <v>85</v>
      </c>
      <c r="AV240" s="11" t="s">
        <v>85</v>
      </c>
      <c r="AW240" s="11" t="s">
        <v>30</v>
      </c>
      <c r="AX240" s="11" t="s">
        <v>75</v>
      </c>
      <c r="AY240" s="234" t="s">
        <v>171</v>
      </c>
    </row>
    <row r="241" spans="2:51" s="11" customFormat="1" ht="11.25">
      <c r="B241" s="224"/>
      <c r="C241" s="225"/>
      <c r="D241" s="221" t="s">
        <v>197</v>
      </c>
      <c r="E241" s="226" t="s">
        <v>1</v>
      </c>
      <c r="F241" s="227" t="s">
        <v>423</v>
      </c>
      <c r="G241" s="225"/>
      <c r="H241" s="228">
        <v>3.052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AT241" s="234" t="s">
        <v>197</v>
      </c>
      <c r="AU241" s="234" t="s">
        <v>85</v>
      </c>
      <c r="AV241" s="11" t="s">
        <v>85</v>
      </c>
      <c r="AW241" s="11" t="s">
        <v>30</v>
      </c>
      <c r="AX241" s="11" t="s">
        <v>75</v>
      </c>
      <c r="AY241" s="234" t="s">
        <v>171</v>
      </c>
    </row>
    <row r="242" spans="2:51" s="11" customFormat="1" ht="11.25">
      <c r="B242" s="224"/>
      <c r="C242" s="225"/>
      <c r="D242" s="221" t="s">
        <v>197</v>
      </c>
      <c r="E242" s="226" t="s">
        <v>1</v>
      </c>
      <c r="F242" s="227" t="s">
        <v>424</v>
      </c>
      <c r="G242" s="225"/>
      <c r="H242" s="228">
        <v>0.392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AT242" s="234" t="s">
        <v>197</v>
      </c>
      <c r="AU242" s="234" t="s">
        <v>85</v>
      </c>
      <c r="AV242" s="11" t="s">
        <v>85</v>
      </c>
      <c r="AW242" s="11" t="s">
        <v>30</v>
      </c>
      <c r="AX242" s="11" t="s">
        <v>75</v>
      </c>
      <c r="AY242" s="234" t="s">
        <v>171</v>
      </c>
    </row>
    <row r="243" spans="2:51" s="11" customFormat="1" ht="11.25">
      <c r="B243" s="224"/>
      <c r="C243" s="225"/>
      <c r="D243" s="221" t="s">
        <v>197</v>
      </c>
      <c r="E243" s="226" t="s">
        <v>1</v>
      </c>
      <c r="F243" s="227" t="s">
        <v>384</v>
      </c>
      <c r="G243" s="225"/>
      <c r="H243" s="228">
        <v>9.45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197</v>
      </c>
      <c r="AU243" s="234" t="s">
        <v>85</v>
      </c>
      <c r="AV243" s="11" t="s">
        <v>85</v>
      </c>
      <c r="AW243" s="11" t="s">
        <v>30</v>
      </c>
      <c r="AX243" s="11" t="s">
        <v>75</v>
      </c>
      <c r="AY243" s="234" t="s">
        <v>171</v>
      </c>
    </row>
    <row r="244" spans="2:51" s="11" customFormat="1" ht="11.25">
      <c r="B244" s="224"/>
      <c r="C244" s="225"/>
      <c r="D244" s="221" t="s">
        <v>197</v>
      </c>
      <c r="E244" s="226" t="s">
        <v>1</v>
      </c>
      <c r="F244" s="227" t="s">
        <v>385</v>
      </c>
      <c r="G244" s="225"/>
      <c r="H244" s="228">
        <v>18.97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AT244" s="234" t="s">
        <v>197</v>
      </c>
      <c r="AU244" s="234" t="s">
        <v>85</v>
      </c>
      <c r="AV244" s="11" t="s">
        <v>85</v>
      </c>
      <c r="AW244" s="11" t="s">
        <v>30</v>
      </c>
      <c r="AX244" s="11" t="s">
        <v>75</v>
      </c>
      <c r="AY244" s="234" t="s">
        <v>171</v>
      </c>
    </row>
    <row r="245" spans="2:51" s="11" customFormat="1" ht="11.25">
      <c r="B245" s="224"/>
      <c r="C245" s="225"/>
      <c r="D245" s="221" t="s">
        <v>197</v>
      </c>
      <c r="E245" s="226" t="s">
        <v>1</v>
      </c>
      <c r="F245" s="227" t="s">
        <v>386</v>
      </c>
      <c r="G245" s="225"/>
      <c r="H245" s="228">
        <v>8.986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197</v>
      </c>
      <c r="AU245" s="234" t="s">
        <v>85</v>
      </c>
      <c r="AV245" s="11" t="s">
        <v>85</v>
      </c>
      <c r="AW245" s="11" t="s">
        <v>30</v>
      </c>
      <c r="AX245" s="11" t="s">
        <v>75</v>
      </c>
      <c r="AY245" s="234" t="s">
        <v>171</v>
      </c>
    </row>
    <row r="246" spans="2:51" s="11" customFormat="1" ht="11.25">
      <c r="B246" s="224"/>
      <c r="C246" s="225"/>
      <c r="D246" s="221" t="s">
        <v>197</v>
      </c>
      <c r="E246" s="226" t="s">
        <v>1</v>
      </c>
      <c r="F246" s="227" t="s">
        <v>387</v>
      </c>
      <c r="G246" s="225"/>
      <c r="H246" s="228">
        <v>11.76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AT246" s="234" t="s">
        <v>197</v>
      </c>
      <c r="AU246" s="234" t="s">
        <v>85</v>
      </c>
      <c r="AV246" s="11" t="s">
        <v>85</v>
      </c>
      <c r="AW246" s="11" t="s">
        <v>30</v>
      </c>
      <c r="AX246" s="11" t="s">
        <v>75</v>
      </c>
      <c r="AY246" s="234" t="s">
        <v>171</v>
      </c>
    </row>
    <row r="247" spans="2:51" s="11" customFormat="1" ht="11.25">
      <c r="B247" s="224"/>
      <c r="C247" s="225"/>
      <c r="D247" s="221" t="s">
        <v>197</v>
      </c>
      <c r="E247" s="226" t="s">
        <v>1</v>
      </c>
      <c r="F247" s="227" t="s">
        <v>425</v>
      </c>
      <c r="G247" s="225"/>
      <c r="H247" s="228">
        <v>2.84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AT247" s="234" t="s">
        <v>197</v>
      </c>
      <c r="AU247" s="234" t="s">
        <v>85</v>
      </c>
      <c r="AV247" s="11" t="s">
        <v>85</v>
      </c>
      <c r="AW247" s="11" t="s">
        <v>30</v>
      </c>
      <c r="AX247" s="11" t="s">
        <v>75</v>
      </c>
      <c r="AY247" s="234" t="s">
        <v>171</v>
      </c>
    </row>
    <row r="248" spans="2:51" s="11" customFormat="1" ht="11.25">
      <c r="B248" s="224"/>
      <c r="C248" s="225"/>
      <c r="D248" s="221" t="s">
        <v>197</v>
      </c>
      <c r="E248" s="226" t="s">
        <v>1</v>
      </c>
      <c r="F248" s="227" t="s">
        <v>426</v>
      </c>
      <c r="G248" s="225"/>
      <c r="H248" s="228">
        <v>0.152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AT248" s="234" t="s">
        <v>197</v>
      </c>
      <c r="AU248" s="234" t="s">
        <v>85</v>
      </c>
      <c r="AV248" s="11" t="s">
        <v>85</v>
      </c>
      <c r="AW248" s="11" t="s">
        <v>30</v>
      </c>
      <c r="AX248" s="11" t="s">
        <v>75</v>
      </c>
      <c r="AY248" s="234" t="s">
        <v>171</v>
      </c>
    </row>
    <row r="249" spans="2:51" s="11" customFormat="1" ht="11.25">
      <c r="B249" s="224"/>
      <c r="C249" s="225"/>
      <c r="D249" s="221" t="s">
        <v>197</v>
      </c>
      <c r="E249" s="226" t="s">
        <v>1</v>
      </c>
      <c r="F249" s="227" t="s">
        <v>427</v>
      </c>
      <c r="G249" s="225"/>
      <c r="H249" s="228">
        <v>0.56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197</v>
      </c>
      <c r="AU249" s="234" t="s">
        <v>85</v>
      </c>
      <c r="AV249" s="11" t="s">
        <v>85</v>
      </c>
      <c r="AW249" s="11" t="s">
        <v>30</v>
      </c>
      <c r="AX249" s="11" t="s">
        <v>75</v>
      </c>
      <c r="AY249" s="234" t="s">
        <v>171</v>
      </c>
    </row>
    <row r="250" spans="2:51" s="13" customFormat="1" ht="11.25">
      <c r="B250" s="248"/>
      <c r="C250" s="249"/>
      <c r="D250" s="221" t="s">
        <v>197</v>
      </c>
      <c r="E250" s="250" t="s">
        <v>243</v>
      </c>
      <c r="F250" s="251" t="s">
        <v>267</v>
      </c>
      <c r="G250" s="249"/>
      <c r="H250" s="252">
        <v>681.797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197</v>
      </c>
      <c r="AU250" s="258" t="s">
        <v>85</v>
      </c>
      <c r="AV250" s="13" t="s">
        <v>189</v>
      </c>
      <c r="AW250" s="13" t="s">
        <v>30</v>
      </c>
      <c r="AX250" s="13" t="s">
        <v>83</v>
      </c>
      <c r="AY250" s="258" t="s">
        <v>171</v>
      </c>
    </row>
    <row r="251" spans="2:65" s="1" customFormat="1" ht="24" customHeight="1">
      <c r="B251" s="35"/>
      <c r="C251" s="209" t="s">
        <v>428</v>
      </c>
      <c r="D251" s="209" t="s">
        <v>172</v>
      </c>
      <c r="E251" s="210" t="s">
        <v>429</v>
      </c>
      <c r="F251" s="211" t="s">
        <v>430</v>
      </c>
      <c r="G251" s="212" t="s">
        <v>333</v>
      </c>
      <c r="H251" s="213">
        <v>12954.143</v>
      </c>
      <c r="I251" s="214"/>
      <c r="J251" s="215">
        <f>ROUND(I251*H251,2)</f>
        <v>0</v>
      </c>
      <c r="K251" s="211" t="s">
        <v>256</v>
      </c>
      <c r="L251" s="37"/>
      <c r="M251" s="216" t="s">
        <v>1</v>
      </c>
      <c r="N251" s="217" t="s">
        <v>40</v>
      </c>
      <c r="O251" s="67"/>
      <c r="P251" s="218">
        <f>O251*H251</f>
        <v>0</v>
      </c>
      <c r="Q251" s="218">
        <v>0</v>
      </c>
      <c r="R251" s="218">
        <f>Q251*H251</f>
        <v>0</v>
      </c>
      <c r="S251" s="218">
        <v>0</v>
      </c>
      <c r="T251" s="219">
        <f>S251*H251</f>
        <v>0</v>
      </c>
      <c r="AR251" s="220" t="s">
        <v>189</v>
      </c>
      <c r="AT251" s="220" t="s">
        <v>172</v>
      </c>
      <c r="AU251" s="220" t="s">
        <v>85</v>
      </c>
      <c r="AY251" s="17" t="s">
        <v>171</v>
      </c>
      <c r="BE251" s="116">
        <f>IF(N251="základní",J251,0)</f>
        <v>0</v>
      </c>
      <c r="BF251" s="116">
        <f>IF(N251="snížená",J251,0)</f>
        <v>0</v>
      </c>
      <c r="BG251" s="116">
        <f>IF(N251="zákl. přenesená",J251,0)</f>
        <v>0</v>
      </c>
      <c r="BH251" s="116">
        <f>IF(N251="sníž. přenesená",J251,0)</f>
        <v>0</v>
      </c>
      <c r="BI251" s="116">
        <f>IF(N251="nulová",J251,0)</f>
        <v>0</v>
      </c>
      <c r="BJ251" s="17" t="s">
        <v>83</v>
      </c>
      <c r="BK251" s="116">
        <f>ROUND(I251*H251,2)</f>
        <v>0</v>
      </c>
      <c r="BL251" s="17" t="s">
        <v>189</v>
      </c>
      <c r="BM251" s="220" t="s">
        <v>431</v>
      </c>
    </row>
    <row r="252" spans="2:47" s="1" customFormat="1" ht="29.25">
      <c r="B252" s="35"/>
      <c r="C252" s="36"/>
      <c r="D252" s="221" t="s">
        <v>207</v>
      </c>
      <c r="E252" s="36"/>
      <c r="F252" s="235" t="s">
        <v>416</v>
      </c>
      <c r="G252" s="36"/>
      <c r="H252" s="36"/>
      <c r="I252" s="130"/>
      <c r="J252" s="36"/>
      <c r="K252" s="36"/>
      <c r="L252" s="37"/>
      <c r="M252" s="223"/>
      <c r="N252" s="67"/>
      <c r="O252" s="67"/>
      <c r="P252" s="67"/>
      <c r="Q252" s="67"/>
      <c r="R252" s="67"/>
      <c r="S252" s="67"/>
      <c r="T252" s="68"/>
      <c r="AT252" s="17" t="s">
        <v>207</v>
      </c>
      <c r="AU252" s="17" t="s">
        <v>85</v>
      </c>
    </row>
    <row r="253" spans="2:51" s="11" customFormat="1" ht="11.25">
      <c r="B253" s="224"/>
      <c r="C253" s="225"/>
      <c r="D253" s="221" t="s">
        <v>197</v>
      </c>
      <c r="E253" s="226" t="s">
        <v>1</v>
      </c>
      <c r="F253" s="227" t="s">
        <v>432</v>
      </c>
      <c r="G253" s="225"/>
      <c r="H253" s="228">
        <v>12954.143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AT253" s="234" t="s">
        <v>197</v>
      </c>
      <c r="AU253" s="234" t="s">
        <v>85</v>
      </c>
      <c r="AV253" s="11" t="s">
        <v>85</v>
      </c>
      <c r="AW253" s="11" t="s">
        <v>30</v>
      </c>
      <c r="AX253" s="11" t="s">
        <v>83</v>
      </c>
      <c r="AY253" s="234" t="s">
        <v>171</v>
      </c>
    </row>
    <row r="254" spans="2:65" s="1" customFormat="1" ht="24" customHeight="1">
      <c r="B254" s="35"/>
      <c r="C254" s="209" t="s">
        <v>433</v>
      </c>
      <c r="D254" s="209" t="s">
        <v>172</v>
      </c>
      <c r="E254" s="210" t="s">
        <v>434</v>
      </c>
      <c r="F254" s="211" t="s">
        <v>435</v>
      </c>
      <c r="G254" s="212" t="s">
        <v>333</v>
      </c>
      <c r="H254" s="213">
        <v>319.88</v>
      </c>
      <c r="I254" s="214"/>
      <c r="J254" s="215">
        <f>ROUND(I254*H254,2)</f>
        <v>0</v>
      </c>
      <c r="K254" s="211" t="s">
        <v>256</v>
      </c>
      <c r="L254" s="37"/>
      <c r="M254" s="216" t="s">
        <v>1</v>
      </c>
      <c r="N254" s="217" t="s">
        <v>40</v>
      </c>
      <c r="O254" s="67"/>
      <c r="P254" s="218">
        <f>O254*H254</f>
        <v>0</v>
      </c>
      <c r="Q254" s="218">
        <v>0</v>
      </c>
      <c r="R254" s="218">
        <f>Q254*H254</f>
        <v>0</v>
      </c>
      <c r="S254" s="218">
        <v>0</v>
      </c>
      <c r="T254" s="219">
        <f>S254*H254</f>
        <v>0</v>
      </c>
      <c r="AR254" s="220" t="s">
        <v>189</v>
      </c>
      <c r="AT254" s="220" t="s">
        <v>172</v>
      </c>
      <c r="AU254" s="220" t="s">
        <v>85</v>
      </c>
      <c r="AY254" s="17" t="s">
        <v>171</v>
      </c>
      <c r="BE254" s="116">
        <f>IF(N254="základní",J254,0)</f>
        <v>0</v>
      </c>
      <c r="BF254" s="116">
        <f>IF(N254="snížená",J254,0)</f>
        <v>0</v>
      </c>
      <c r="BG254" s="116">
        <f>IF(N254="zákl. přenesená",J254,0)</f>
        <v>0</v>
      </c>
      <c r="BH254" s="116">
        <f>IF(N254="sníž. přenesená",J254,0)</f>
        <v>0</v>
      </c>
      <c r="BI254" s="116">
        <f>IF(N254="nulová",J254,0)</f>
        <v>0</v>
      </c>
      <c r="BJ254" s="17" t="s">
        <v>83</v>
      </c>
      <c r="BK254" s="116">
        <f>ROUND(I254*H254,2)</f>
        <v>0</v>
      </c>
      <c r="BL254" s="17" t="s">
        <v>189</v>
      </c>
      <c r="BM254" s="220" t="s">
        <v>436</v>
      </c>
    </row>
    <row r="255" spans="2:47" s="1" customFormat="1" ht="29.25">
      <c r="B255" s="35"/>
      <c r="C255" s="36"/>
      <c r="D255" s="221" t="s">
        <v>207</v>
      </c>
      <c r="E255" s="36"/>
      <c r="F255" s="235" t="s">
        <v>437</v>
      </c>
      <c r="G255" s="36"/>
      <c r="H255" s="36"/>
      <c r="I255" s="130"/>
      <c r="J255" s="36"/>
      <c r="K255" s="36"/>
      <c r="L255" s="37"/>
      <c r="M255" s="223"/>
      <c r="N255" s="67"/>
      <c r="O255" s="67"/>
      <c r="P255" s="67"/>
      <c r="Q255" s="67"/>
      <c r="R255" s="67"/>
      <c r="S255" s="67"/>
      <c r="T255" s="68"/>
      <c r="AT255" s="17" t="s">
        <v>207</v>
      </c>
      <c r="AU255" s="17" t="s">
        <v>85</v>
      </c>
    </row>
    <row r="256" spans="2:51" s="11" customFormat="1" ht="11.25">
      <c r="B256" s="224"/>
      <c r="C256" s="225"/>
      <c r="D256" s="221" t="s">
        <v>197</v>
      </c>
      <c r="E256" s="226" t="s">
        <v>1</v>
      </c>
      <c r="F256" s="227" t="s">
        <v>407</v>
      </c>
      <c r="G256" s="225"/>
      <c r="H256" s="228">
        <v>79.97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AT256" s="234" t="s">
        <v>197</v>
      </c>
      <c r="AU256" s="234" t="s">
        <v>85</v>
      </c>
      <c r="AV256" s="11" t="s">
        <v>85</v>
      </c>
      <c r="AW256" s="11" t="s">
        <v>30</v>
      </c>
      <c r="AX256" s="11" t="s">
        <v>75</v>
      </c>
      <c r="AY256" s="234" t="s">
        <v>171</v>
      </c>
    </row>
    <row r="257" spans="2:51" s="11" customFormat="1" ht="11.25">
      <c r="B257" s="224"/>
      <c r="C257" s="225"/>
      <c r="D257" s="221" t="s">
        <v>197</v>
      </c>
      <c r="E257" s="226" t="s">
        <v>1</v>
      </c>
      <c r="F257" s="227" t="s">
        <v>409</v>
      </c>
      <c r="G257" s="225"/>
      <c r="H257" s="228">
        <v>239.91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AT257" s="234" t="s">
        <v>197</v>
      </c>
      <c r="AU257" s="234" t="s">
        <v>85</v>
      </c>
      <c r="AV257" s="11" t="s">
        <v>85</v>
      </c>
      <c r="AW257" s="11" t="s">
        <v>30</v>
      </c>
      <c r="AX257" s="11" t="s">
        <v>75</v>
      </c>
      <c r="AY257" s="234" t="s">
        <v>171</v>
      </c>
    </row>
    <row r="258" spans="2:51" s="13" customFormat="1" ht="11.25">
      <c r="B258" s="248"/>
      <c r="C258" s="249"/>
      <c r="D258" s="221" t="s">
        <v>197</v>
      </c>
      <c r="E258" s="250" t="s">
        <v>1</v>
      </c>
      <c r="F258" s="251" t="s">
        <v>267</v>
      </c>
      <c r="G258" s="249"/>
      <c r="H258" s="252">
        <v>319.88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197</v>
      </c>
      <c r="AU258" s="258" t="s">
        <v>85</v>
      </c>
      <c r="AV258" s="13" t="s">
        <v>189</v>
      </c>
      <c r="AW258" s="13" t="s">
        <v>30</v>
      </c>
      <c r="AX258" s="13" t="s">
        <v>83</v>
      </c>
      <c r="AY258" s="258" t="s">
        <v>171</v>
      </c>
    </row>
    <row r="259" spans="2:65" s="1" customFormat="1" ht="24" customHeight="1">
      <c r="B259" s="35"/>
      <c r="C259" s="209" t="s">
        <v>438</v>
      </c>
      <c r="D259" s="209" t="s">
        <v>172</v>
      </c>
      <c r="E259" s="210" t="s">
        <v>439</v>
      </c>
      <c r="F259" s="211" t="s">
        <v>440</v>
      </c>
      <c r="G259" s="212" t="s">
        <v>333</v>
      </c>
      <c r="H259" s="213">
        <v>691.84</v>
      </c>
      <c r="I259" s="214"/>
      <c r="J259" s="215">
        <f>ROUND(I259*H259,2)</f>
        <v>0</v>
      </c>
      <c r="K259" s="211" t="s">
        <v>256</v>
      </c>
      <c r="L259" s="37"/>
      <c r="M259" s="216" t="s">
        <v>1</v>
      </c>
      <c r="N259" s="217" t="s">
        <v>40</v>
      </c>
      <c r="O259" s="67"/>
      <c r="P259" s="218">
        <f>O259*H259</f>
        <v>0</v>
      </c>
      <c r="Q259" s="218">
        <v>0</v>
      </c>
      <c r="R259" s="218">
        <f>Q259*H259</f>
        <v>0</v>
      </c>
      <c r="S259" s="218">
        <v>0</v>
      </c>
      <c r="T259" s="219">
        <f>S259*H259</f>
        <v>0</v>
      </c>
      <c r="AR259" s="220" t="s">
        <v>189</v>
      </c>
      <c r="AT259" s="220" t="s">
        <v>172</v>
      </c>
      <c r="AU259" s="220" t="s">
        <v>85</v>
      </c>
      <c r="AY259" s="17" t="s">
        <v>171</v>
      </c>
      <c r="BE259" s="116">
        <f>IF(N259="základní",J259,0)</f>
        <v>0</v>
      </c>
      <c r="BF259" s="116">
        <f>IF(N259="snížená",J259,0)</f>
        <v>0</v>
      </c>
      <c r="BG259" s="116">
        <f>IF(N259="zákl. přenesená",J259,0)</f>
        <v>0</v>
      </c>
      <c r="BH259" s="116">
        <f>IF(N259="sníž. přenesená",J259,0)</f>
        <v>0</v>
      </c>
      <c r="BI259" s="116">
        <f>IF(N259="nulová",J259,0)</f>
        <v>0</v>
      </c>
      <c r="BJ259" s="17" t="s">
        <v>83</v>
      </c>
      <c r="BK259" s="116">
        <f>ROUND(I259*H259,2)</f>
        <v>0</v>
      </c>
      <c r="BL259" s="17" t="s">
        <v>189</v>
      </c>
      <c r="BM259" s="220" t="s">
        <v>441</v>
      </c>
    </row>
    <row r="260" spans="2:47" s="1" customFormat="1" ht="29.25">
      <c r="B260" s="35"/>
      <c r="C260" s="36"/>
      <c r="D260" s="221" t="s">
        <v>207</v>
      </c>
      <c r="E260" s="36"/>
      <c r="F260" s="235" t="s">
        <v>335</v>
      </c>
      <c r="G260" s="36"/>
      <c r="H260" s="36"/>
      <c r="I260" s="130"/>
      <c r="J260" s="36"/>
      <c r="K260" s="36"/>
      <c r="L260" s="37"/>
      <c r="M260" s="223"/>
      <c r="N260" s="67"/>
      <c r="O260" s="67"/>
      <c r="P260" s="67"/>
      <c r="Q260" s="67"/>
      <c r="R260" s="67"/>
      <c r="S260" s="67"/>
      <c r="T260" s="68"/>
      <c r="AT260" s="17" t="s">
        <v>207</v>
      </c>
      <c r="AU260" s="17" t="s">
        <v>85</v>
      </c>
    </row>
    <row r="261" spans="2:51" s="11" customFormat="1" ht="11.25">
      <c r="B261" s="224"/>
      <c r="C261" s="225"/>
      <c r="D261" s="221" t="s">
        <v>197</v>
      </c>
      <c r="E261" s="226" t="s">
        <v>1</v>
      </c>
      <c r="F261" s="227" t="s">
        <v>406</v>
      </c>
      <c r="G261" s="225"/>
      <c r="H261" s="228">
        <v>41.76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AT261" s="234" t="s">
        <v>197</v>
      </c>
      <c r="AU261" s="234" t="s">
        <v>85</v>
      </c>
      <c r="AV261" s="11" t="s">
        <v>85</v>
      </c>
      <c r="AW261" s="11" t="s">
        <v>30</v>
      </c>
      <c r="AX261" s="11" t="s">
        <v>75</v>
      </c>
      <c r="AY261" s="234" t="s">
        <v>171</v>
      </c>
    </row>
    <row r="262" spans="2:51" s="11" customFormat="1" ht="11.25">
      <c r="B262" s="224"/>
      <c r="C262" s="225"/>
      <c r="D262" s="221" t="s">
        <v>197</v>
      </c>
      <c r="E262" s="226" t="s">
        <v>1</v>
      </c>
      <c r="F262" s="227" t="s">
        <v>408</v>
      </c>
      <c r="G262" s="225"/>
      <c r="H262" s="228">
        <v>290.8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197</v>
      </c>
      <c r="AU262" s="234" t="s">
        <v>85</v>
      </c>
      <c r="AV262" s="11" t="s">
        <v>85</v>
      </c>
      <c r="AW262" s="11" t="s">
        <v>30</v>
      </c>
      <c r="AX262" s="11" t="s">
        <v>75</v>
      </c>
      <c r="AY262" s="234" t="s">
        <v>171</v>
      </c>
    </row>
    <row r="263" spans="2:51" s="11" customFormat="1" ht="22.5">
      <c r="B263" s="224"/>
      <c r="C263" s="225"/>
      <c r="D263" s="221" t="s">
        <v>197</v>
      </c>
      <c r="E263" s="226" t="s">
        <v>1</v>
      </c>
      <c r="F263" s="227" t="s">
        <v>410</v>
      </c>
      <c r="G263" s="225"/>
      <c r="H263" s="228">
        <v>341.28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AT263" s="234" t="s">
        <v>197</v>
      </c>
      <c r="AU263" s="234" t="s">
        <v>85</v>
      </c>
      <c r="AV263" s="11" t="s">
        <v>85</v>
      </c>
      <c r="AW263" s="11" t="s">
        <v>30</v>
      </c>
      <c r="AX263" s="11" t="s">
        <v>75</v>
      </c>
      <c r="AY263" s="234" t="s">
        <v>171</v>
      </c>
    </row>
    <row r="264" spans="2:51" s="11" customFormat="1" ht="11.25">
      <c r="B264" s="224"/>
      <c r="C264" s="225"/>
      <c r="D264" s="221" t="s">
        <v>197</v>
      </c>
      <c r="E264" s="226" t="s">
        <v>1</v>
      </c>
      <c r="F264" s="227" t="s">
        <v>411</v>
      </c>
      <c r="G264" s="225"/>
      <c r="H264" s="228">
        <v>18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AT264" s="234" t="s">
        <v>197</v>
      </c>
      <c r="AU264" s="234" t="s">
        <v>85</v>
      </c>
      <c r="AV264" s="11" t="s">
        <v>85</v>
      </c>
      <c r="AW264" s="11" t="s">
        <v>30</v>
      </c>
      <c r="AX264" s="11" t="s">
        <v>75</v>
      </c>
      <c r="AY264" s="234" t="s">
        <v>171</v>
      </c>
    </row>
    <row r="265" spans="2:51" s="13" customFormat="1" ht="11.25">
      <c r="B265" s="248"/>
      <c r="C265" s="249"/>
      <c r="D265" s="221" t="s">
        <v>197</v>
      </c>
      <c r="E265" s="250" t="s">
        <v>1</v>
      </c>
      <c r="F265" s="251" t="s">
        <v>267</v>
      </c>
      <c r="G265" s="249"/>
      <c r="H265" s="252">
        <v>691.84</v>
      </c>
      <c r="I265" s="253"/>
      <c r="J265" s="249"/>
      <c r="K265" s="249"/>
      <c r="L265" s="254"/>
      <c r="M265" s="259"/>
      <c r="N265" s="260"/>
      <c r="O265" s="260"/>
      <c r="P265" s="260"/>
      <c r="Q265" s="260"/>
      <c r="R265" s="260"/>
      <c r="S265" s="260"/>
      <c r="T265" s="261"/>
      <c r="AT265" s="258" t="s">
        <v>197</v>
      </c>
      <c r="AU265" s="258" t="s">
        <v>85</v>
      </c>
      <c r="AV265" s="13" t="s">
        <v>189</v>
      </c>
      <c r="AW265" s="13" t="s">
        <v>30</v>
      </c>
      <c r="AX265" s="13" t="s">
        <v>83</v>
      </c>
      <c r="AY265" s="258" t="s">
        <v>171</v>
      </c>
    </row>
    <row r="266" spans="2:12" s="1" customFormat="1" ht="6.95" customHeight="1">
      <c r="B266" s="50"/>
      <c r="C266" s="51"/>
      <c r="D266" s="51"/>
      <c r="E266" s="51"/>
      <c r="F266" s="51"/>
      <c r="G266" s="51"/>
      <c r="H266" s="51"/>
      <c r="I266" s="163"/>
      <c r="J266" s="51"/>
      <c r="K266" s="51"/>
      <c r="L266" s="37"/>
    </row>
  </sheetData>
  <sheetProtection algorithmName="SHA-512" hashValue="gdj+szqLTN7I3M4L6k7IjAqCe5IRIKdc1o8XMIBRtZZGx8O60LXKZ/Sp31too8g1MLMpW6rHx/ZEUobuU8FEsQ==" saltValue="IVpy0jc5wiDGrPpsiVe4FAf89IoQr+C7QxU0vsfUGPnn2QmOKSQigWhXDUVrUpuLJhjK3a0J5MG5rKFBtHYWKg==" spinCount="100000" sheet="1" objects="1" scenarios="1" formatColumns="0" formatRows="0" autoFilter="0"/>
  <autoFilter ref="C129:K265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95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</row>
    <row r="4" spans="2:46" ht="24.95" customHeight="1">
      <c r="B4" s="20"/>
      <c r="D4" s="127" t="s">
        <v>137</v>
      </c>
      <c r="L4" s="20"/>
      <c r="M4" s="12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9" t="s">
        <v>16</v>
      </c>
      <c r="L6" s="20"/>
    </row>
    <row r="7" spans="2:12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</row>
    <row r="8" spans="2:12" ht="12" customHeight="1">
      <c r="B8" s="20"/>
      <c r="D8" s="129" t="s">
        <v>138</v>
      </c>
      <c r="L8" s="20"/>
    </row>
    <row r="9" spans="2:12" s="1" customFormat="1" ht="16.5" customHeight="1">
      <c r="B9" s="37"/>
      <c r="E9" s="346" t="s">
        <v>442</v>
      </c>
      <c r="F9" s="349"/>
      <c r="G9" s="349"/>
      <c r="H9" s="349"/>
      <c r="I9" s="130"/>
      <c r="L9" s="37"/>
    </row>
    <row r="10" spans="2:12" s="1" customFormat="1" ht="12" customHeight="1">
      <c r="B10" s="37"/>
      <c r="D10" s="129" t="s">
        <v>443</v>
      </c>
      <c r="I10" s="130"/>
      <c r="L10" s="37"/>
    </row>
    <row r="11" spans="2:12" s="1" customFormat="1" ht="36.95" customHeight="1">
      <c r="B11" s="37"/>
      <c r="E11" s="348" t="s">
        <v>444</v>
      </c>
      <c r="F11" s="349"/>
      <c r="G11" s="349"/>
      <c r="H11" s="349"/>
      <c r="I11" s="130"/>
      <c r="L11" s="37"/>
    </row>
    <row r="12" spans="2:12" s="1" customFormat="1" ht="11.25">
      <c r="B12" s="37"/>
      <c r="I12" s="130"/>
      <c r="L12" s="37"/>
    </row>
    <row r="13" spans="2:12" s="1" customFormat="1" ht="12" customHeight="1">
      <c r="B13" s="37"/>
      <c r="D13" s="129" t="s">
        <v>18</v>
      </c>
      <c r="F13" s="106" t="s">
        <v>1</v>
      </c>
      <c r="I13" s="131" t="s">
        <v>19</v>
      </c>
      <c r="J13" s="106" t="s">
        <v>1</v>
      </c>
      <c r="L13" s="37"/>
    </row>
    <row r="14" spans="2:12" s="1" customFormat="1" ht="12" customHeight="1">
      <c r="B14" s="37"/>
      <c r="D14" s="129" t="s">
        <v>20</v>
      </c>
      <c r="F14" s="106" t="s">
        <v>21</v>
      </c>
      <c r="I14" s="131" t="s">
        <v>22</v>
      </c>
      <c r="J14" s="132" t="str">
        <f>'Rekapitulace stavby'!AN8</f>
        <v>26. 2. 2020</v>
      </c>
      <c r="L14" s="37"/>
    </row>
    <row r="15" spans="2:12" s="1" customFormat="1" ht="10.9" customHeight="1">
      <c r="B15" s="37"/>
      <c r="I15" s="130"/>
      <c r="L15" s="37"/>
    </row>
    <row r="16" spans="2:12" s="1" customFormat="1" ht="12" customHeight="1">
      <c r="B16" s="37"/>
      <c r="D16" s="129" t="s">
        <v>24</v>
      </c>
      <c r="I16" s="131" t="s">
        <v>25</v>
      </c>
      <c r="J16" s="106" t="str">
        <f>IF('Rekapitulace stavby'!AN10="","",'Rekapitulace stavby'!AN10)</f>
        <v/>
      </c>
      <c r="L16" s="37"/>
    </row>
    <row r="17" spans="2:12" s="1" customFormat="1" ht="18" customHeight="1">
      <c r="B17" s="37"/>
      <c r="E17" s="106" t="str">
        <f>IF('Rekapitulace stavby'!E11="","",'Rekapitulace stavby'!E11)</f>
        <v xml:space="preserve"> </v>
      </c>
      <c r="I17" s="131" t="s">
        <v>26</v>
      </c>
      <c r="J17" s="106" t="str">
        <f>IF('Rekapitulace stavby'!AN11="","",'Rekapitulace stavby'!AN11)</f>
        <v/>
      </c>
      <c r="L17" s="37"/>
    </row>
    <row r="18" spans="2:12" s="1" customFormat="1" ht="6.95" customHeight="1">
      <c r="B18" s="37"/>
      <c r="I18" s="130"/>
      <c r="L18" s="37"/>
    </row>
    <row r="19" spans="2:12" s="1" customFormat="1" ht="12" customHeight="1">
      <c r="B19" s="37"/>
      <c r="D19" s="129" t="s">
        <v>27</v>
      </c>
      <c r="I19" s="131" t="s">
        <v>25</v>
      </c>
      <c r="J19" s="30" t="str">
        <f>'Rekapitulace stavby'!AN13</f>
        <v>Vyplň údaj</v>
      </c>
      <c r="L19" s="37"/>
    </row>
    <row r="20" spans="2:12" s="1" customFormat="1" ht="18" customHeight="1">
      <c r="B20" s="37"/>
      <c r="E20" s="350" t="str">
        <f>'Rekapitulace stavby'!E14</f>
        <v>Vyplň údaj</v>
      </c>
      <c r="F20" s="351"/>
      <c r="G20" s="351"/>
      <c r="H20" s="351"/>
      <c r="I20" s="131" t="s">
        <v>26</v>
      </c>
      <c r="J20" s="30" t="str">
        <f>'Rekapitulace stavby'!AN14</f>
        <v>Vyplň údaj</v>
      </c>
      <c r="L20" s="37"/>
    </row>
    <row r="21" spans="2:12" s="1" customFormat="1" ht="6.95" customHeight="1">
      <c r="B21" s="37"/>
      <c r="I21" s="130"/>
      <c r="L21" s="37"/>
    </row>
    <row r="22" spans="2:12" s="1" customFormat="1" ht="12" customHeight="1">
      <c r="B22" s="37"/>
      <c r="D22" s="129" t="s">
        <v>29</v>
      </c>
      <c r="I22" s="131" t="s">
        <v>25</v>
      </c>
      <c r="J22" s="106" t="str">
        <f>IF('Rekapitulace stavby'!AN16="","",'Rekapitulace stavby'!AN16)</f>
        <v/>
      </c>
      <c r="L22" s="37"/>
    </row>
    <row r="23" spans="2:12" s="1" customFormat="1" ht="18" customHeight="1">
      <c r="B23" s="37"/>
      <c r="E23" s="106" t="str">
        <f>IF('Rekapitulace stavby'!E17="","",'Rekapitulace stavby'!E17)</f>
        <v xml:space="preserve"> </v>
      </c>
      <c r="I23" s="131" t="s">
        <v>26</v>
      </c>
      <c r="J23" s="106" t="str">
        <f>IF('Rekapitulace stavby'!AN17="","",'Rekapitulace stavby'!AN17)</f>
        <v/>
      </c>
      <c r="L23" s="37"/>
    </row>
    <row r="24" spans="2:12" s="1" customFormat="1" ht="6.95" customHeight="1">
      <c r="B24" s="37"/>
      <c r="I24" s="130"/>
      <c r="L24" s="37"/>
    </row>
    <row r="25" spans="2:12" s="1" customFormat="1" ht="12" customHeight="1">
      <c r="B25" s="37"/>
      <c r="D25" s="129" t="s">
        <v>31</v>
      </c>
      <c r="I25" s="131" t="s">
        <v>25</v>
      </c>
      <c r="J25" s="106" t="str">
        <f>IF('Rekapitulace stavby'!AN19="","",'Rekapitulace stavby'!AN19)</f>
        <v/>
      </c>
      <c r="L25" s="37"/>
    </row>
    <row r="26" spans="2:12" s="1" customFormat="1" ht="18" customHeight="1">
      <c r="B26" s="37"/>
      <c r="E26" s="106" t="str">
        <f>IF('Rekapitulace stavby'!E20="","",'Rekapitulace stavby'!E20)</f>
        <v xml:space="preserve"> </v>
      </c>
      <c r="I26" s="131" t="s">
        <v>26</v>
      </c>
      <c r="J26" s="106" t="str">
        <f>IF('Rekapitulace stavby'!AN20="","",'Rekapitulace stavby'!AN20)</f>
        <v/>
      </c>
      <c r="L26" s="37"/>
    </row>
    <row r="27" spans="2:12" s="1" customFormat="1" ht="6.95" customHeight="1">
      <c r="B27" s="37"/>
      <c r="I27" s="130"/>
      <c r="L27" s="37"/>
    </row>
    <row r="28" spans="2:12" s="1" customFormat="1" ht="12" customHeight="1">
      <c r="B28" s="37"/>
      <c r="D28" s="129" t="s">
        <v>32</v>
      </c>
      <c r="I28" s="130"/>
      <c r="L28" s="37"/>
    </row>
    <row r="29" spans="2:12" s="7" customFormat="1" ht="16.5" customHeight="1">
      <c r="B29" s="133"/>
      <c r="E29" s="352" t="s">
        <v>1</v>
      </c>
      <c r="F29" s="352"/>
      <c r="G29" s="352"/>
      <c r="H29" s="352"/>
      <c r="I29" s="134"/>
      <c r="L29" s="133"/>
    </row>
    <row r="30" spans="2:12" s="1" customFormat="1" ht="6.95" customHeight="1">
      <c r="B30" s="37"/>
      <c r="I30" s="130"/>
      <c r="L30" s="37"/>
    </row>
    <row r="31" spans="2:12" s="1" customFormat="1" ht="6.95" customHeight="1">
      <c r="B31" s="37"/>
      <c r="D31" s="63"/>
      <c r="E31" s="63"/>
      <c r="F31" s="63"/>
      <c r="G31" s="63"/>
      <c r="H31" s="63"/>
      <c r="I31" s="135"/>
      <c r="J31" s="63"/>
      <c r="K31" s="63"/>
      <c r="L31" s="37"/>
    </row>
    <row r="32" spans="2:12" s="1" customFormat="1" ht="14.45" customHeight="1">
      <c r="B32" s="37"/>
      <c r="D32" s="106" t="s">
        <v>140</v>
      </c>
      <c r="I32" s="130"/>
      <c r="J32" s="136">
        <f>J98</f>
        <v>0</v>
      </c>
      <c r="L32" s="37"/>
    </row>
    <row r="33" spans="2:12" s="1" customFormat="1" ht="14.45" customHeight="1">
      <c r="B33" s="37"/>
      <c r="D33" s="137" t="s">
        <v>131</v>
      </c>
      <c r="I33" s="130"/>
      <c r="J33" s="136">
        <f>J108</f>
        <v>0</v>
      </c>
      <c r="L33" s="37"/>
    </row>
    <row r="34" spans="2:12" s="1" customFormat="1" ht="25.35" customHeight="1">
      <c r="B34" s="37"/>
      <c r="D34" s="138" t="s">
        <v>35</v>
      </c>
      <c r="I34" s="130"/>
      <c r="J34" s="139">
        <f>ROUND(J32+J33,2)</f>
        <v>0</v>
      </c>
      <c r="L34" s="37"/>
    </row>
    <row r="35" spans="2:12" s="1" customFormat="1" ht="6.95" customHeight="1">
      <c r="B35" s="37"/>
      <c r="D35" s="63"/>
      <c r="E35" s="63"/>
      <c r="F35" s="63"/>
      <c r="G35" s="63"/>
      <c r="H35" s="63"/>
      <c r="I35" s="135"/>
      <c r="J35" s="63"/>
      <c r="K35" s="63"/>
      <c r="L35" s="37"/>
    </row>
    <row r="36" spans="2:12" s="1" customFormat="1" ht="14.45" customHeight="1">
      <c r="B36" s="37"/>
      <c r="F36" s="140" t="s">
        <v>37</v>
      </c>
      <c r="I36" s="141" t="s">
        <v>36</v>
      </c>
      <c r="J36" s="140" t="s">
        <v>38</v>
      </c>
      <c r="L36" s="37"/>
    </row>
    <row r="37" spans="2:12" s="1" customFormat="1" ht="14.45" customHeight="1">
      <c r="B37" s="37"/>
      <c r="D37" s="142" t="s">
        <v>39</v>
      </c>
      <c r="E37" s="129" t="s">
        <v>40</v>
      </c>
      <c r="F37" s="143">
        <f>ROUND((SUM(BE108:BE115)+SUM(BE137:BE184)),2)</f>
        <v>0</v>
      </c>
      <c r="I37" s="144">
        <v>0.21</v>
      </c>
      <c r="J37" s="143">
        <f>ROUND(((SUM(BE108:BE115)+SUM(BE137:BE184))*I37),2)</f>
        <v>0</v>
      </c>
      <c r="L37" s="37"/>
    </row>
    <row r="38" spans="2:12" s="1" customFormat="1" ht="14.45" customHeight="1">
      <c r="B38" s="37"/>
      <c r="E38" s="129" t="s">
        <v>41</v>
      </c>
      <c r="F38" s="143">
        <f>ROUND((SUM(BF108:BF115)+SUM(BF137:BF184)),2)</f>
        <v>0</v>
      </c>
      <c r="I38" s="144">
        <v>0.15</v>
      </c>
      <c r="J38" s="143">
        <f>ROUND(((SUM(BF108:BF115)+SUM(BF137:BF184))*I38),2)</f>
        <v>0</v>
      </c>
      <c r="L38" s="37"/>
    </row>
    <row r="39" spans="2:12" s="1" customFormat="1" ht="14.45" customHeight="1" hidden="1">
      <c r="B39" s="37"/>
      <c r="E39" s="129" t="s">
        <v>42</v>
      </c>
      <c r="F39" s="143">
        <f>ROUND((SUM(BG108:BG115)+SUM(BG137:BG184)),2)</f>
        <v>0</v>
      </c>
      <c r="I39" s="144">
        <v>0.21</v>
      </c>
      <c r="J39" s="143">
        <f>0</f>
        <v>0</v>
      </c>
      <c r="L39" s="37"/>
    </row>
    <row r="40" spans="2:12" s="1" customFormat="1" ht="14.45" customHeight="1" hidden="1">
      <c r="B40" s="37"/>
      <c r="E40" s="129" t="s">
        <v>43</v>
      </c>
      <c r="F40" s="143">
        <f>ROUND((SUM(BH108:BH115)+SUM(BH137:BH184)),2)</f>
        <v>0</v>
      </c>
      <c r="I40" s="144">
        <v>0.15</v>
      </c>
      <c r="J40" s="143">
        <f>0</f>
        <v>0</v>
      </c>
      <c r="L40" s="37"/>
    </row>
    <row r="41" spans="2:12" s="1" customFormat="1" ht="14.45" customHeight="1" hidden="1">
      <c r="B41" s="37"/>
      <c r="E41" s="129" t="s">
        <v>44</v>
      </c>
      <c r="F41" s="143">
        <f>ROUND((SUM(BI108:BI115)+SUM(BI137:BI184)),2)</f>
        <v>0</v>
      </c>
      <c r="I41" s="144">
        <v>0</v>
      </c>
      <c r="J41" s="143">
        <f>0</f>
        <v>0</v>
      </c>
      <c r="L41" s="37"/>
    </row>
    <row r="42" spans="2:12" s="1" customFormat="1" ht="6.95" customHeight="1">
      <c r="B42" s="37"/>
      <c r="I42" s="130"/>
      <c r="L42" s="37"/>
    </row>
    <row r="43" spans="2:12" s="1" customFormat="1" ht="25.35" customHeight="1">
      <c r="B43" s="37"/>
      <c r="C43" s="145"/>
      <c r="D43" s="146" t="s">
        <v>45</v>
      </c>
      <c r="E43" s="147"/>
      <c r="F43" s="147"/>
      <c r="G43" s="148" t="s">
        <v>46</v>
      </c>
      <c r="H43" s="149" t="s">
        <v>47</v>
      </c>
      <c r="I43" s="150"/>
      <c r="J43" s="151">
        <f>SUM(J34:J41)</f>
        <v>0</v>
      </c>
      <c r="K43" s="152"/>
      <c r="L43" s="37"/>
    </row>
    <row r="44" spans="2:12" s="1" customFormat="1" ht="14.45" customHeight="1">
      <c r="B44" s="37"/>
      <c r="I44" s="130"/>
      <c r="L44" s="37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ht="12" customHeight="1">
      <c r="B86" s="21"/>
      <c r="C86" s="29" t="s">
        <v>138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6.5" customHeight="1">
      <c r="B87" s="35"/>
      <c r="C87" s="36"/>
      <c r="D87" s="36"/>
      <c r="E87" s="353" t="s">
        <v>442</v>
      </c>
      <c r="F87" s="355"/>
      <c r="G87" s="355"/>
      <c r="H87" s="355"/>
      <c r="I87" s="130"/>
      <c r="J87" s="36"/>
      <c r="K87" s="36"/>
      <c r="L87" s="37"/>
    </row>
    <row r="88" spans="2:12" s="1" customFormat="1" ht="12" customHeight="1">
      <c r="B88" s="35"/>
      <c r="C88" s="29" t="s">
        <v>443</v>
      </c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6.5" customHeight="1">
      <c r="B89" s="35"/>
      <c r="C89" s="36"/>
      <c r="D89" s="36"/>
      <c r="E89" s="314" t="str">
        <f>E11</f>
        <v>OBJEKT 01 - Regulační stanice plynu</v>
      </c>
      <c r="F89" s="355"/>
      <c r="G89" s="355"/>
      <c r="H89" s="355"/>
      <c r="I89" s="130"/>
      <c r="J89" s="36"/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2" customHeight="1"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31" t="s">
        <v>22</v>
      </c>
      <c r="J91" s="62" t="str">
        <f>IF(J14="","",J14)</f>
        <v>26. 2. 2020</v>
      </c>
      <c r="K91" s="36"/>
      <c r="L91" s="37"/>
    </row>
    <row r="92" spans="2:12" s="1" customFormat="1" ht="6.95" customHeight="1">
      <c r="B92" s="35"/>
      <c r="C92" s="36"/>
      <c r="D92" s="36"/>
      <c r="E92" s="36"/>
      <c r="F92" s="36"/>
      <c r="G92" s="36"/>
      <c r="H92" s="36"/>
      <c r="I92" s="130"/>
      <c r="J92" s="36"/>
      <c r="K92" s="36"/>
      <c r="L92" s="37"/>
    </row>
    <row r="93" spans="2:12" s="1" customFormat="1" ht="15.2" customHeight="1"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31" t="s">
        <v>29</v>
      </c>
      <c r="J93" s="32" t="str">
        <f>E23</f>
        <v xml:space="preserve"> </v>
      </c>
      <c r="K93" s="36"/>
      <c r="L93" s="37"/>
    </row>
    <row r="94" spans="2:12" s="1" customFormat="1" ht="15.2" customHeight="1"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31" t="s">
        <v>31</v>
      </c>
      <c r="J94" s="32" t="str">
        <f>E26</f>
        <v xml:space="preserve"> </v>
      </c>
      <c r="K94" s="36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12" s="1" customFormat="1" ht="29.25" customHeight="1">
      <c r="B96" s="35"/>
      <c r="C96" s="167" t="s">
        <v>142</v>
      </c>
      <c r="D96" s="121"/>
      <c r="E96" s="121"/>
      <c r="F96" s="121"/>
      <c r="G96" s="121"/>
      <c r="H96" s="121"/>
      <c r="I96" s="168"/>
      <c r="J96" s="169" t="s">
        <v>143</v>
      </c>
      <c r="K96" s="121"/>
      <c r="L96" s="37"/>
    </row>
    <row r="97" spans="2:12" s="1" customFormat="1" ht="10.35" customHeight="1">
      <c r="B97" s="35"/>
      <c r="C97" s="36"/>
      <c r="D97" s="36"/>
      <c r="E97" s="36"/>
      <c r="F97" s="36"/>
      <c r="G97" s="36"/>
      <c r="H97" s="36"/>
      <c r="I97" s="130"/>
      <c r="J97" s="36"/>
      <c r="K97" s="36"/>
      <c r="L97" s="37"/>
    </row>
    <row r="98" spans="2:47" s="1" customFormat="1" ht="22.9" customHeight="1">
      <c r="B98" s="35"/>
      <c r="C98" s="170" t="s">
        <v>144</v>
      </c>
      <c r="D98" s="36"/>
      <c r="E98" s="36"/>
      <c r="F98" s="36"/>
      <c r="G98" s="36"/>
      <c r="H98" s="36"/>
      <c r="I98" s="130"/>
      <c r="J98" s="80">
        <f>J137</f>
        <v>0</v>
      </c>
      <c r="K98" s="36"/>
      <c r="L98" s="37"/>
      <c r="AU98" s="17" t="s">
        <v>145</v>
      </c>
    </row>
    <row r="99" spans="2:12" s="8" customFormat="1" ht="24.95" customHeight="1">
      <c r="B99" s="171"/>
      <c r="C99" s="172"/>
      <c r="D99" s="173" t="s">
        <v>246</v>
      </c>
      <c r="E99" s="174"/>
      <c r="F99" s="174"/>
      <c r="G99" s="174"/>
      <c r="H99" s="174"/>
      <c r="I99" s="175"/>
      <c r="J99" s="176">
        <f>J138</f>
        <v>0</v>
      </c>
      <c r="K99" s="172"/>
      <c r="L99" s="177"/>
    </row>
    <row r="100" spans="2:12" s="12" customFormat="1" ht="19.9" customHeight="1">
      <c r="B100" s="240"/>
      <c r="C100" s="100"/>
      <c r="D100" s="241" t="s">
        <v>247</v>
      </c>
      <c r="E100" s="242"/>
      <c r="F100" s="242"/>
      <c r="G100" s="242"/>
      <c r="H100" s="242"/>
      <c r="I100" s="243"/>
      <c r="J100" s="244">
        <f>J139</f>
        <v>0</v>
      </c>
      <c r="K100" s="100"/>
      <c r="L100" s="245"/>
    </row>
    <row r="101" spans="2:12" s="12" customFormat="1" ht="19.9" customHeight="1">
      <c r="B101" s="240"/>
      <c r="C101" s="100"/>
      <c r="D101" s="241" t="s">
        <v>248</v>
      </c>
      <c r="E101" s="242"/>
      <c r="F101" s="242"/>
      <c r="G101" s="242"/>
      <c r="H101" s="242"/>
      <c r="I101" s="243"/>
      <c r="J101" s="244">
        <f>J143</f>
        <v>0</v>
      </c>
      <c r="K101" s="100"/>
      <c r="L101" s="245"/>
    </row>
    <row r="102" spans="2:12" s="12" customFormat="1" ht="19.9" customHeight="1">
      <c r="B102" s="240"/>
      <c r="C102" s="100"/>
      <c r="D102" s="241" t="s">
        <v>249</v>
      </c>
      <c r="E102" s="242"/>
      <c r="F102" s="242"/>
      <c r="G102" s="242"/>
      <c r="H102" s="242"/>
      <c r="I102" s="243"/>
      <c r="J102" s="244">
        <f>J161</f>
        <v>0</v>
      </c>
      <c r="K102" s="100"/>
      <c r="L102" s="245"/>
    </row>
    <row r="103" spans="2:12" s="8" customFormat="1" ht="24.95" customHeight="1">
      <c r="B103" s="171"/>
      <c r="C103" s="172"/>
      <c r="D103" s="173" t="s">
        <v>445</v>
      </c>
      <c r="E103" s="174"/>
      <c r="F103" s="174"/>
      <c r="G103" s="174"/>
      <c r="H103" s="174"/>
      <c r="I103" s="175"/>
      <c r="J103" s="176">
        <f>J173</f>
        <v>0</v>
      </c>
      <c r="K103" s="172"/>
      <c r="L103" s="177"/>
    </row>
    <row r="104" spans="2:12" s="12" customFormat="1" ht="19.9" customHeight="1">
      <c r="B104" s="240"/>
      <c r="C104" s="100"/>
      <c r="D104" s="241" t="s">
        <v>446</v>
      </c>
      <c r="E104" s="242"/>
      <c r="F104" s="242"/>
      <c r="G104" s="242"/>
      <c r="H104" s="242"/>
      <c r="I104" s="243"/>
      <c r="J104" s="244">
        <f>J174</f>
        <v>0</v>
      </c>
      <c r="K104" s="100"/>
      <c r="L104" s="245"/>
    </row>
    <row r="105" spans="2:12" s="12" customFormat="1" ht="19.9" customHeight="1">
      <c r="B105" s="240"/>
      <c r="C105" s="100"/>
      <c r="D105" s="241" t="s">
        <v>447</v>
      </c>
      <c r="E105" s="242"/>
      <c r="F105" s="242"/>
      <c r="G105" s="242"/>
      <c r="H105" s="242"/>
      <c r="I105" s="243"/>
      <c r="J105" s="244">
        <f>J181</f>
        <v>0</v>
      </c>
      <c r="K105" s="100"/>
      <c r="L105" s="245"/>
    </row>
    <row r="106" spans="2:12" s="1" customFormat="1" ht="21.75" customHeight="1">
      <c r="B106" s="35"/>
      <c r="C106" s="36"/>
      <c r="D106" s="36"/>
      <c r="E106" s="36"/>
      <c r="F106" s="36"/>
      <c r="G106" s="36"/>
      <c r="H106" s="36"/>
      <c r="I106" s="130"/>
      <c r="J106" s="36"/>
      <c r="K106" s="36"/>
      <c r="L106" s="37"/>
    </row>
    <row r="107" spans="2:12" s="1" customFormat="1" ht="6.95" customHeight="1">
      <c r="B107" s="35"/>
      <c r="C107" s="36"/>
      <c r="D107" s="36"/>
      <c r="E107" s="36"/>
      <c r="F107" s="36"/>
      <c r="G107" s="36"/>
      <c r="H107" s="36"/>
      <c r="I107" s="130"/>
      <c r="J107" s="36"/>
      <c r="K107" s="36"/>
      <c r="L107" s="37"/>
    </row>
    <row r="108" spans="2:14" s="1" customFormat="1" ht="29.25" customHeight="1">
      <c r="B108" s="35"/>
      <c r="C108" s="170" t="s">
        <v>147</v>
      </c>
      <c r="D108" s="36"/>
      <c r="E108" s="36"/>
      <c r="F108" s="36"/>
      <c r="G108" s="36"/>
      <c r="H108" s="36"/>
      <c r="I108" s="130"/>
      <c r="J108" s="178">
        <f>ROUND(J109+J110+J111+J112+J113+J114,2)</f>
        <v>0</v>
      </c>
      <c r="K108" s="36"/>
      <c r="L108" s="37"/>
      <c r="N108" s="179" t="s">
        <v>39</v>
      </c>
    </row>
    <row r="109" spans="2:65" s="1" customFormat="1" ht="18" customHeight="1">
      <c r="B109" s="35"/>
      <c r="C109" s="36"/>
      <c r="D109" s="333" t="s">
        <v>148</v>
      </c>
      <c r="E109" s="332"/>
      <c r="F109" s="332"/>
      <c r="G109" s="36"/>
      <c r="H109" s="36"/>
      <c r="I109" s="130"/>
      <c r="J109" s="113">
        <v>0</v>
      </c>
      <c r="K109" s="36"/>
      <c r="L109" s="180"/>
      <c r="M109" s="130"/>
      <c r="N109" s="181" t="s">
        <v>40</v>
      </c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82" t="s">
        <v>149</v>
      </c>
      <c r="AZ109" s="130"/>
      <c r="BA109" s="130"/>
      <c r="BB109" s="130"/>
      <c r="BC109" s="130"/>
      <c r="BD109" s="130"/>
      <c r="BE109" s="183">
        <f aca="true" t="shared" si="0" ref="BE109:BE114">IF(N109="základní",J109,0)</f>
        <v>0</v>
      </c>
      <c r="BF109" s="183">
        <f aca="true" t="shared" si="1" ref="BF109:BF114">IF(N109="snížená",J109,0)</f>
        <v>0</v>
      </c>
      <c r="BG109" s="183">
        <f aca="true" t="shared" si="2" ref="BG109:BG114">IF(N109="zákl. přenesená",J109,0)</f>
        <v>0</v>
      </c>
      <c r="BH109" s="183">
        <f aca="true" t="shared" si="3" ref="BH109:BH114">IF(N109="sníž. přenesená",J109,0)</f>
        <v>0</v>
      </c>
      <c r="BI109" s="183">
        <f aca="true" t="shared" si="4" ref="BI109:BI114">IF(N109="nulová",J109,0)</f>
        <v>0</v>
      </c>
      <c r="BJ109" s="182" t="s">
        <v>83</v>
      </c>
      <c r="BK109" s="130"/>
      <c r="BL109" s="130"/>
      <c r="BM109" s="130"/>
    </row>
    <row r="110" spans="2:65" s="1" customFormat="1" ht="18" customHeight="1">
      <c r="B110" s="35"/>
      <c r="C110" s="36"/>
      <c r="D110" s="333" t="s">
        <v>150</v>
      </c>
      <c r="E110" s="332"/>
      <c r="F110" s="332"/>
      <c r="G110" s="36"/>
      <c r="H110" s="36"/>
      <c r="I110" s="130"/>
      <c r="J110" s="113">
        <v>0</v>
      </c>
      <c r="K110" s="36"/>
      <c r="L110" s="180"/>
      <c r="M110" s="130"/>
      <c r="N110" s="181" t="s">
        <v>40</v>
      </c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82" t="s">
        <v>149</v>
      </c>
      <c r="AZ110" s="130"/>
      <c r="BA110" s="130"/>
      <c r="BB110" s="130"/>
      <c r="BC110" s="130"/>
      <c r="BD110" s="13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83</v>
      </c>
      <c r="BK110" s="130"/>
      <c r="BL110" s="130"/>
      <c r="BM110" s="130"/>
    </row>
    <row r="111" spans="2:65" s="1" customFormat="1" ht="18" customHeight="1">
      <c r="B111" s="35"/>
      <c r="C111" s="36"/>
      <c r="D111" s="333" t="s">
        <v>151</v>
      </c>
      <c r="E111" s="332"/>
      <c r="F111" s="332"/>
      <c r="G111" s="36"/>
      <c r="H111" s="36"/>
      <c r="I111" s="130"/>
      <c r="J111" s="113">
        <v>0</v>
      </c>
      <c r="K111" s="36"/>
      <c r="L111" s="180"/>
      <c r="M111" s="130"/>
      <c r="N111" s="181" t="s">
        <v>40</v>
      </c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82" t="s">
        <v>149</v>
      </c>
      <c r="AZ111" s="130"/>
      <c r="BA111" s="130"/>
      <c r="BB111" s="130"/>
      <c r="BC111" s="130"/>
      <c r="BD111" s="13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83</v>
      </c>
      <c r="BK111" s="130"/>
      <c r="BL111" s="130"/>
      <c r="BM111" s="130"/>
    </row>
    <row r="112" spans="2:65" s="1" customFormat="1" ht="18" customHeight="1">
      <c r="B112" s="35"/>
      <c r="C112" s="36"/>
      <c r="D112" s="333" t="s">
        <v>152</v>
      </c>
      <c r="E112" s="332"/>
      <c r="F112" s="332"/>
      <c r="G112" s="36"/>
      <c r="H112" s="36"/>
      <c r="I112" s="130"/>
      <c r="J112" s="113">
        <v>0</v>
      </c>
      <c r="K112" s="36"/>
      <c r="L112" s="180"/>
      <c r="M112" s="130"/>
      <c r="N112" s="181" t="s">
        <v>40</v>
      </c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82" t="s">
        <v>149</v>
      </c>
      <c r="AZ112" s="130"/>
      <c r="BA112" s="130"/>
      <c r="BB112" s="130"/>
      <c r="BC112" s="130"/>
      <c r="BD112" s="13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83</v>
      </c>
      <c r="BK112" s="130"/>
      <c r="BL112" s="130"/>
      <c r="BM112" s="130"/>
    </row>
    <row r="113" spans="2:65" s="1" customFormat="1" ht="18" customHeight="1">
      <c r="B113" s="35"/>
      <c r="C113" s="36"/>
      <c r="D113" s="333" t="s">
        <v>153</v>
      </c>
      <c r="E113" s="332"/>
      <c r="F113" s="332"/>
      <c r="G113" s="36"/>
      <c r="H113" s="36"/>
      <c r="I113" s="130"/>
      <c r="J113" s="113">
        <v>0</v>
      </c>
      <c r="K113" s="36"/>
      <c r="L113" s="180"/>
      <c r="M113" s="130"/>
      <c r="N113" s="181" t="s">
        <v>40</v>
      </c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82" t="s">
        <v>149</v>
      </c>
      <c r="AZ113" s="130"/>
      <c r="BA113" s="130"/>
      <c r="BB113" s="130"/>
      <c r="BC113" s="130"/>
      <c r="BD113" s="13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83</v>
      </c>
      <c r="BK113" s="130"/>
      <c r="BL113" s="130"/>
      <c r="BM113" s="130"/>
    </row>
    <row r="114" spans="2:65" s="1" customFormat="1" ht="18" customHeight="1">
      <c r="B114" s="35"/>
      <c r="C114" s="36"/>
      <c r="D114" s="112" t="s">
        <v>154</v>
      </c>
      <c r="E114" s="36"/>
      <c r="F114" s="36"/>
      <c r="G114" s="36"/>
      <c r="H114" s="36"/>
      <c r="I114" s="130"/>
      <c r="J114" s="113">
        <f>ROUND(J32*T114,2)</f>
        <v>0</v>
      </c>
      <c r="K114" s="36"/>
      <c r="L114" s="180"/>
      <c r="M114" s="130"/>
      <c r="N114" s="181" t="s">
        <v>40</v>
      </c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82" t="s">
        <v>155</v>
      </c>
      <c r="AZ114" s="130"/>
      <c r="BA114" s="130"/>
      <c r="BB114" s="130"/>
      <c r="BC114" s="130"/>
      <c r="BD114" s="130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83</v>
      </c>
      <c r="BK114" s="130"/>
      <c r="BL114" s="130"/>
      <c r="BM114" s="130"/>
    </row>
    <row r="115" spans="2:12" s="1" customFormat="1" ht="11.25">
      <c r="B115" s="35"/>
      <c r="C115" s="36"/>
      <c r="D115" s="36"/>
      <c r="E115" s="36"/>
      <c r="F115" s="36"/>
      <c r="G115" s="36"/>
      <c r="H115" s="36"/>
      <c r="I115" s="130"/>
      <c r="J115" s="36"/>
      <c r="K115" s="36"/>
      <c r="L115" s="37"/>
    </row>
    <row r="116" spans="2:12" s="1" customFormat="1" ht="29.25" customHeight="1">
      <c r="B116" s="35"/>
      <c r="C116" s="120" t="s">
        <v>136</v>
      </c>
      <c r="D116" s="121"/>
      <c r="E116" s="121"/>
      <c r="F116" s="121"/>
      <c r="G116" s="121"/>
      <c r="H116" s="121"/>
      <c r="I116" s="168"/>
      <c r="J116" s="122">
        <f>ROUND(J98+J108,2)</f>
        <v>0</v>
      </c>
      <c r="K116" s="121"/>
      <c r="L116" s="37"/>
    </row>
    <row r="117" spans="2:12" s="1" customFormat="1" ht="6.95" customHeight="1">
      <c r="B117" s="50"/>
      <c r="C117" s="51"/>
      <c r="D117" s="51"/>
      <c r="E117" s="51"/>
      <c r="F117" s="51"/>
      <c r="G117" s="51"/>
      <c r="H117" s="51"/>
      <c r="I117" s="163"/>
      <c r="J117" s="51"/>
      <c r="K117" s="51"/>
      <c r="L117" s="37"/>
    </row>
    <row r="121" spans="2:12" s="1" customFormat="1" ht="6.95" customHeight="1">
      <c r="B121" s="52"/>
      <c r="C121" s="53"/>
      <c r="D121" s="53"/>
      <c r="E121" s="53"/>
      <c r="F121" s="53"/>
      <c r="G121" s="53"/>
      <c r="H121" s="53"/>
      <c r="I121" s="166"/>
      <c r="J121" s="53"/>
      <c r="K121" s="53"/>
      <c r="L121" s="37"/>
    </row>
    <row r="122" spans="2:12" s="1" customFormat="1" ht="24.95" customHeight="1">
      <c r="B122" s="35"/>
      <c r="C122" s="23" t="s">
        <v>156</v>
      </c>
      <c r="D122" s="36"/>
      <c r="E122" s="36"/>
      <c r="F122" s="36"/>
      <c r="G122" s="36"/>
      <c r="H122" s="36"/>
      <c r="I122" s="130"/>
      <c r="J122" s="36"/>
      <c r="K122" s="36"/>
      <c r="L122" s="37"/>
    </row>
    <row r="123" spans="2:12" s="1" customFormat="1" ht="6.95" customHeight="1">
      <c r="B123" s="35"/>
      <c r="C123" s="36"/>
      <c r="D123" s="36"/>
      <c r="E123" s="36"/>
      <c r="F123" s="36"/>
      <c r="G123" s="36"/>
      <c r="H123" s="36"/>
      <c r="I123" s="130"/>
      <c r="J123" s="36"/>
      <c r="K123" s="36"/>
      <c r="L123" s="37"/>
    </row>
    <row r="124" spans="2:12" s="1" customFormat="1" ht="12" customHeight="1">
      <c r="B124" s="35"/>
      <c r="C124" s="29" t="s">
        <v>16</v>
      </c>
      <c r="D124" s="36"/>
      <c r="E124" s="36"/>
      <c r="F124" s="36"/>
      <c r="G124" s="36"/>
      <c r="H124" s="36"/>
      <c r="I124" s="130"/>
      <c r="J124" s="36"/>
      <c r="K124" s="36"/>
      <c r="L124" s="37"/>
    </row>
    <row r="125" spans="2:12" s="1" customFormat="1" ht="16.5" customHeight="1">
      <c r="B125" s="35"/>
      <c r="C125" s="36"/>
      <c r="D125" s="36"/>
      <c r="E125" s="353" t="str">
        <f>E7</f>
        <v>Propojení Krnovská - Žižkova</v>
      </c>
      <c r="F125" s="354"/>
      <c r="G125" s="354"/>
      <c r="H125" s="354"/>
      <c r="I125" s="130"/>
      <c r="J125" s="36"/>
      <c r="K125" s="36"/>
      <c r="L125" s="37"/>
    </row>
    <row r="126" spans="2:12" ht="12" customHeight="1">
      <c r="B126" s="21"/>
      <c r="C126" s="29" t="s">
        <v>138</v>
      </c>
      <c r="D126" s="22"/>
      <c r="E126" s="22"/>
      <c r="F126" s="22"/>
      <c r="G126" s="22"/>
      <c r="H126" s="22"/>
      <c r="J126" s="22"/>
      <c r="K126" s="22"/>
      <c r="L126" s="20"/>
    </row>
    <row r="127" spans="2:12" s="1" customFormat="1" ht="16.5" customHeight="1">
      <c r="B127" s="35"/>
      <c r="C127" s="36"/>
      <c r="D127" s="36"/>
      <c r="E127" s="353" t="s">
        <v>442</v>
      </c>
      <c r="F127" s="355"/>
      <c r="G127" s="355"/>
      <c r="H127" s="355"/>
      <c r="I127" s="130"/>
      <c r="J127" s="36"/>
      <c r="K127" s="36"/>
      <c r="L127" s="37"/>
    </row>
    <row r="128" spans="2:12" s="1" customFormat="1" ht="12" customHeight="1">
      <c r="B128" s="35"/>
      <c r="C128" s="29" t="s">
        <v>443</v>
      </c>
      <c r="D128" s="36"/>
      <c r="E128" s="36"/>
      <c r="F128" s="36"/>
      <c r="G128" s="36"/>
      <c r="H128" s="36"/>
      <c r="I128" s="130"/>
      <c r="J128" s="36"/>
      <c r="K128" s="36"/>
      <c r="L128" s="37"/>
    </row>
    <row r="129" spans="2:12" s="1" customFormat="1" ht="16.5" customHeight="1">
      <c r="B129" s="35"/>
      <c r="C129" s="36"/>
      <c r="D129" s="36"/>
      <c r="E129" s="314" t="str">
        <f>E11</f>
        <v>OBJEKT 01 - Regulační stanice plynu</v>
      </c>
      <c r="F129" s="355"/>
      <c r="G129" s="355"/>
      <c r="H129" s="355"/>
      <c r="I129" s="130"/>
      <c r="J129" s="36"/>
      <c r="K129" s="36"/>
      <c r="L129" s="37"/>
    </row>
    <row r="130" spans="2:12" s="1" customFormat="1" ht="6.95" customHeight="1">
      <c r="B130" s="35"/>
      <c r="C130" s="36"/>
      <c r="D130" s="36"/>
      <c r="E130" s="36"/>
      <c r="F130" s="36"/>
      <c r="G130" s="36"/>
      <c r="H130" s="36"/>
      <c r="I130" s="130"/>
      <c r="J130" s="36"/>
      <c r="K130" s="36"/>
      <c r="L130" s="37"/>
    </row>
    <row r="131" spans="2:12" s="1" customFormat="1" ht="12" customHeight="1">
      <c r="B131" s="35"/>
      <c r="C131" s="29" t="s">
        <v>20</v>
      </c>
      <c r="D131" s="36"/>
      <c r="E131" s="36"/>
      <c r="F131" s="27" t="str">
        <f>F14</f>
        <v xml:space="preserve"> </v>
      </c>
      <c r="G131" s="36"/>
      <c r="H131" s="36"/>
      <c r="I131" s="131" t="s">
        <v>22</v>
      </c>
      <c r="J131" s="62" t="str">
        <f>IF(J14="","",J14)</f>
        <v>26. 2. 2020</v>
      </c>
      <c r="K131" s="36"/>
      <c r="L131" s="37"/>
    </row>
    <row r="132" spans="2:12" s="1" customFormat="1" ht="6.95" customHeight="1">
      <c r="B132" s="35"/>
      <c r="C132" s="36"/>
      <c r="D132" s="36"/>
      <c r="E132" s="36"/>
      <c r="F132" s="36"/>
      <c r="G132" s="36"/>
      <c r="H132" s="36"/>
      <c r="I132" s="130"/>
      <c r="J132" s="36"/>
      <c r="K132" s="36"/>
      <c r="L132" s="37"/>
    </row>
    <row r="133" spans="2:12" s="1" customFormat="1" ht="15.2" customHeight="1">
      <c r="B133" s="35"/>
      <c r="C133" s="29" t="s">
        <v>24</v>
      </c>
      <c r="D133" s="36"/>
      <c r="E133" s="36"/>
      <c r="F133" s="27" t="str">
        <f>E17</f>
        <v xml:space="preserve"> </v>
      </c>
      <c r="G133" s="36"/>
      <c r="H133" s="36"/>
      <c r="I133" s="131" t="s">
        <v>29</v>
      </c>
      <c r="J133" s="32" t="str">
        <f>E23</f>
        <v xml:space="preserve"> </v>
      </c>
      <c r="K133" s="36"/>
      <c r="L133" s="37"/>
    </row>
    <row r="134" spans="2:12" s="1" customFormat="1" ht="15.2" customHeight="1">
      <c r="B134" s="35"/>
      <c r="C134" s="29" t="s">
        <v>27</v>
      </c>
      <c r="D134" s="36"/>
      <c r="E134" s="36"/>
      <c r="F134" s="27" t="str">
        <f>IF(E20="","",E20)</f>
        <v>Vyplň údaj</v>
      </c>
      <c r="G134" s="36"/>
      <c r="H134" s="36"/>
      <c r="I134" s="131" t="s">
        <v>31</v>
      </c>
      <c r="J134" s="32" t="str">
        <f>E26</f>
        <v xml:space="preserve"> </v>
      </c>
      <c r="K134" s="36"/>
      <c r="L134" s="37"/>
    </row>
    <row r="135" spans="2:12" s="1" customFormat="1" ht="10.35" customHeight="1">
      <c r="B135" s="35"/>
      <c r="C135" s="36"/>
      <c r="D135" s="36"/>
      <c r="E135" s="36"/>
      <c r="F135" s="36"/>
      <c r="G135" s="36"/>
      <c r="H135" s="36"/>
      <c r="I135" s="130"/>
      <c r="J135" s="36"/>
      <c r="K135" s="36"/>
      <c r="L135" s="37"/>
    </row>
    <row r="136" spans="2:20" s="9" customFormat="1" ht="29.25" customHeight="1">
      <c r="B136" s="184"/>
      <c r="C136" s="185" t="s">
        <v>157</v>
      </c>
      <c r="D136" s="186" t="s">
        <v>60</v>
      </c>
      <c r="E136" s="186" t="s">
        <v>56</v>
      </c>
      <c r="F136" s="186" t="s">
        <v>57</v>
      </c>
      <c r="G136" s="186" t="s">
        <v>158</v>
      </c>
      <c r="H136" s="186" t="s">
        <v>159</v>
      </c>
      <c r="I136" s="187" t="s">
        <v>160</v>
      </c>
      <c r="J136" s="188" t="s">
        <v>143</v>
      </c>
      <c r="K136" s="189" t="s">
        <v>161</v>
      </c>
      <c r="L136" s="190"/>
      <c r="M136" s="71" t="s">
        <v>1</v>
      </c>
      <c r="N136" s="72" t="s">
        <v>39</v>
      </c>
      <c r="O136" s="72" t="s">
        <v>162</v>
      </c>
      <c r="P136" s="72" t="s">
        <v>163</v>
      </c>
      <c r="Q136" s="72" t="s">
        <v>164</v>
      </c>
      <c r="R136" s="72" t="s">
        <v>165</v>
      </c>
      <c r="S136" s="72" t="s">
        <v>166</v>
      </c>
      <c r="T136" s="73" t="s">
        <v>167</v>
      </c>
    </row>
    <row r="137" spans="2:63" s="1" customFormat="1" ht="22.9" customHeight="1">
      <c r="B137" s="35"/>
      <c r="C137" s="78" t="s">
        <v>168</v>
      </c>
      <c r="D137" s="36"/>
      <c r="E137" s="36"/>
      <c r="F137" s="36"/>
      <c r="G137" s="36"/>
      <c r="H137" s="36"/>
      <c r="I137" s="130"/>
      <c r="J137" s="191">
        <f>BK137</f>
        <v>0</v>
      </c>
      <c r="K137" s="36"/>
      <c r="L137" s="37"/>
      <c r="M137" s="74"/>
      <c r="N137" s="75"/>
      <c r="O137" s="75"/>
      <c r="P137" s="192">
        <f>P138+P173</f>
        <v>0</v>
      </c>
      <c r="Q137" s="75"/>
      <c r="R137" s="192">
        <f>R138+R173</f>
        <v>0</v>
      </c>
      <c r="S137" s="75"/>
      <c r="T137" s="193">
        <f>T138+T173</f>
        <v>17.063694999999996</v>
      </c>
      <c r="AT137" s="17" t="s">
        <v>74</v>
      </c>
      <c r="AU137" s="17" t="s">
        <v>145</v>
      </c>
      <c r="BK137" s="194">
        <f>BK138+BK173</f>
        <v>0</v>
      </c>
    </row>
    <row r="138" spans="2:63" s="10" customFormat="1" ht="25.9" customHeight="1">
      <c r="B138" s="195"/>
      <c r="C138" s="196"/>
      <c r="D138" s="197" t="s">
        <v>74</v>
      </c>
      <c r="E138" s="198" t="s">
        <v>250</v>
      </c>
      <c r="F138" s="198" t="s">
        <v>251</v>
      </c>
      <c r="G138" s="196"/>
      <c r="H138" s="196"/>
      <c r="I138" s="199"/>
      <c r="J138" s="200">
        <f>BK138</f>
        <v>0</v>
      </c>
      <c r="K138" s="196"/>
      <c r="L138" s="201"/>
      <c r="M138" s="202"/>
      <c r="N138" s="203"/>
      <c r="O138" s="203"/>
      <c r="P138" s="204">
        <f>P139+P143+P161</f>
        <v>0</v>
      </c>
      <c r="Q138" s="203"/>
      <c r="R138" s="204">
        <f>R139+R143+R161</f>
        <v>0</v>
      </c>
      <c r="S138" s="203"/>
      <c r="T138" s="205">
        <f>T139+T143+T161</f>
        <v>16.905464999999996</v>
      </c>
      <c r="AR138" s="206" t="s">
        <v>83</v>
      </c>
      <c r="AT138" s="207" t="s">
        <v>74</v>
      </c>
      <c r="AU138" s="207" t="s">
        <v>75</v>
      </c>
      <c r="AY138" s="206" t="s">
        <v>171</v>
      </c>
      <c r="BK138" s="208">
        <f>BK139+BK143+BK161</f>
        <v>0</v>
      </c>
    </row>
    <row r="139" spans="2:63" s="10" customFormat="1" ht="22.9" customHeight="1">
      <c r="B139" s="195"/>
      <c r="C139" s="196"/>
      <c r="D139" s="197" t="s">
        <v>74</v>
      </c>
      <c r="E139" s="246" t="s">
        <v>83</v>
      </c>
      <c r="F139" s="246" t="s">
        <v>252</v>
      </c>
      <c r="G139" s="196"/>
      <c r="H139" s="196"/>
      <c r="I139" s="199"/>
      <c r="J139" s="247">
        <f>BK139</f>
        <v>0</v>
      </c>
      <c r="K139" s="196"/>
      <c r="L139" s="201"/>
      <c r="M139" s="202"/>
      <c r="N139" s="203"/>
      <c r="O139" s="203"/>
      <c r="P139" s="204">
        <f>SUM(P140:P142)</f>
        <v>0</v>
      </c>
      <c r="Q139" s="203"/>
      <c r="R139" s="204">
        <f>SUM(R140:R142)</f>
        <v>0</v>
      </c>
      <c r="S139" s="203"/>
      <c r="T139" s="205">
        <f>SUM(T140:T142)</f>
        <v>0</v>
      </c>
      <c r="AR139" s="206" t="s">
        <v>83</v>
      </c>
      <c r="AT139" s="207" t="s">
        <v>74</v>
      </c>
      <c r="AU139" s="207" t="s">
        <v>83</v>
      </c>
      <c r="AY139" s="206" t="s">
        <v>171</v>
      </c>
      <c r="BK139" s="208">
        <f>SUM(BK140:BK142)</f>
        <v>0</v>
      </c>
    </row>
    <row r="140" spans="2:65" s="1" customFormat="1" ht="24" customHeight="1">
      <c r="B140" s="35"/>
      <c r="C140" s="209" t="s">
        <v>83</v>
      </c>
      <c r="D140" s="209" t="s">
        <v>172</v>
      </c>
      <c r="E140" s="210" t="s">
        <v>448</v>
      </c>
      <c r="F140" s="211" t="s">
        <v>449</v>
      </c>
      <c r="G140" s="212" t="s">
        <v>302</v>
      </c>
      <c r="H140" s="213">
        <v>2.43</v>
      </c>
      <c r="I140" s="214"/>
      <c r="J140" s="215">
        <f>ROUND(I140*H140,2)</f>
        <v>0</v>
      </c>
      <c r="K140" s="211" t="s">
        <v>256</v>
      </c>
      <c r="L140" s="37"/>
      <c r="M140" s="216" t="s">
        <v>1</v>
      </c>
      <c r="N140" s="217" t="s">
        <v>40</v>
      </c>
      <c r="O140" s="67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AR140" s="220" t="s">
        <v>189</v>
      </c>
      <c r="AT140" s="220" t="s">
        <v>172</v>
      </c>
      <c r="AU140" s="220" t="s">
        <v>85</v>
      </c>
      <c r="AY140" s="17" t="s">
        <v>171</v>
      </c>
      <c r="BE140" s="116">
        <f>IF(N140="základní",J140,0)</f>
        <v>0</v>
      </c>
      <c r="BF140" s="116">
        <f>IF(N140="snížená",J140,0)</f>
        <v>0</v>
      </c>
      <c r="BG140" s="116">
        <f>IF(N140="zákl. přenesená",J140,0)</f>
        <v>0</v>
      </c>
      <c r="BH140" s="116">
        <f>IF(N140="sníž. přenesená",J140,0)</f>
        <v>0</v>
      </c>
      <c r="BI140" s="116">
        <f>IF(N140="nulová",J140,0)</f>
        <v>0</v>
      </c>
      <c r="BJ140" s="17" t="s">
        <v>83</v>
      </c>
      <c r="BK140" s="116">
        <f>ROUND(I140*H140,2)</f>
        <v>0</v>
      </c>
      <c r="BL140" s="17" t="s">
        <v>189</v>
      </c>
      <c r="BM140" s="220" t="s">
        <v>450</v>
      </c>
    </row>
    <row r="141" spans="2:47" s="1" customFormat="1" ht="29.25">
      <c r="B141" s="35"/>
      <c r="C141" s="36"/>
      <c r="D141" s="221" t="s">
        <v>207</v>
      </c>
      <c r="E141" s="36"/>
      <c r="F141" s="235" t="s">
        <v>451</v>
      </c>
      <c r="G141" s="36"/>
      <c r="H141" s="36"/>
      <c r="I141" s="130"/>
      <c r="J141" s="36"/>
      <c r="K141" s="36"/>
      <c r="L141" s="37"/>
      <c r="M141" s="223"/>
      <c r="N141" s="67"/>
      <c r="O141" s="67"/>
      <c r="P141" s="67"/>
      <c r="Q141" s="67"/>
      <c r="R141" s="67"/>
      <c r="S141" s="67"/>
      <c r="T141" s="68"/>
      <c r="AT141" s="17" t="s">
        <v>207</v>
      </c>
      <c r="AU141" s="17" t="s">
        <v>85</v>
      </c>
    </row>
    <row r="142" spans="2:51" s="11" customFormat="1" ht="11.25">
      <c r="B142" s="224"/>
      <c r="C142" s="225"/>
      <c r="D142" s="221" t="s">
        <v>197</v>
      </c>
      <c r="E142" s="226" t="s">
        <v>1</v>
      </c>
      <c r="F142" s="227" t="s">
        <v>452</v>
      </c>
      <c r="G142" s="225"/>
      <c r="H142" s="228">
        <v>2.43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AT142" s="234" t="s">
        <v>197</v>
      </c>
      <c r="AU142" s="234" t="s">
        <v>85</v>
      </c>
      <c r="AV142" s="11" t="s">
        <v>85</v>
      </c>
      <c r="AW142" s="11" t="s">
        <v>30</v>
      </c>
      <c r="AX142" s="11" t="s">
        <v>83</v>
      </c>
      <c r="AY142" s="234" t="s">
        <v>171</v>
      </c>
    </row>
    <row r="143" spans="2:63" s="10" customFormat="1" ht="22.9" customHeight="1">
      <c r="B143" s="195"/>
      <c r="C143" s="196"/>
      <c r="D143" s="197" t="s">
        <v>74</v>
      </c>
      <c r="E143" s="246" t="s">
        <v>214</v>
      </c>
      <c r="F143" s="246" t="s">
        <v>337</v>
      </c>
      <c r="G143" s="196"/>
      <c r="H143" s="196"/>
      <c r="I143" s="199"/>
      <c r="J143" s="247">
        <f>BK143</f>
        <v>0</v>
      </c>
      <c r="K143" s="196"/>
      <c r="L143" s="201"/>
      <c r="M143" s="202"/>
      <c r="N143" s="203"/>
      <c r="O143" s="203"/>
      <c r="P143" s="204">
        <f>SUM(P144:P160)</f>
        <v>0</v>
      </c>
      <c r="Q143" s="203"/>
      <c r="R143" s="204">
        <f>SUM(R144:R160)</f>
        <v>0</v>
      </c>
      <c r="S143" s="203"/>
      <c r="T143" s="205">
        <f>SUM(T144:T160)</f>
        <v>16.905464999999996</v>
      </c>
      <c r="AR143" s="206" t="s">
        <v>83</v>
      </c>
      <c r="AT143" s="207" t="s">
        <v>74</v>
      </c>
      <c r="AU143" s="207" t="s">
        <v>83</v>
      </c>
      <c r="AY143" s="206" t="s">
        <v>171</v>
      </c>
      <c r="BK143" s="208">
        <f>SUM(BK144:BK160)</f>
        <v>0</v>
      </c>
    </row>
    <row r="144" spans="2:65" s="1" customFormat="1" ht="16.5" customHeight="1">
      <c r="B144" s="35"/>
      <c r="C144" s="209" t="s">
        <v>85</v>
      </c>
      <c r="D144" s="209" t="s">
        <v>172</v>
      </c>
      <c r="E144" s="210" t="s">
        <v>345</v>
      </c>
      <c r="F144" s="211" t="s">
        <v>346</v>
      </c>
      <c r="G144" s="212" t="s">
        <v>302</v>
      </c>
      <c r="H144" s="213">
        <v>2.43</v>
      </c>
      <c r="I144" s="214"/>
      <c r="J144" s="215">
        <f>ROUND(I144*H144,2)</f>
        <v>0</v>
      </c>
      <c r="K144" s="211" t="s">
        <v>256</v>
      </c>
      <c r="L144" s="37"/>
      <c r="M144" s="216" t="s">
        <v>1</v>
      </c>
      <c r="N144" s="217" t="s">
        <v>40</v>
      </c>
      <c r="O144" s="67"/>
      <c r="P144" s="218">
        <f>O144*H144</f>
        <v>0</v>
      </c>
      <c r="Q144" s="218">
        <v>0</v>
      </c>
      <c r="R144" s="218">
        <f>Q144*H144</f>
        <v>0</v>
      </c>
      <c r="S144" s="218">
        <v>2</v>
      </c>
      <c r="T144" s="219">
        <f>S144*H144</f>
        <v>4.86</v>
      </c>
      <c r="AR144" s="220" t="s">
        <v>189</v>
      </c>
      <c r="AT144" s="220" t="s">
        <v>172</v>
      </c>
      <c r="AU144" s="220" t="s">
        <v>85</v>
      </c>
      <c r="AY144" s="17" t="s">
        <v>171</v>
      </c>
      <c r="BE144" s="116">
        <f>IF(N144="základní",J144,0)</f>
        <v>0</v>
      </c>
      <c r="BF144" s="116">
        <f>IF(N144="snížená",J144,0)</f>
        <v>0</v>
      </c>
      <c r="BG144" s="116">
        <f>IF(N144="zákl. přenesená",J144,0)</f>
        <v>0</v>
      </c>
      <c r="BH144" s="116">
        <f>IF(N144="sníž. přenesená",J144,0)</f>
        <v>0</v>
      </c>
      <c r="BI144" s="116">
        <f>IF(N144="nulová",J144,0)</f>
        <v>0</v>
      </c>
      <c r="BJ144" s="17" t="s">
        <v>83</v>
      </c>
      <c r="BK144" s="116">
        <f>ROUND(I144*H144,2)</f>
        <v>0</v>
      </c>
      <c r="BL144" s="17" t="s">
        <v>189</v>
      </c>
      <c r="BM144" s="220" t="s">
        <v>453</v>
      </c>
    </row>
    <row r="145" spans="2:47" s="1" customFormat="1" ht="11.25">
      <c r="B145" s="35"/>
      <c r="C145" s="36"/>
      <c r="D145" s="221" t="s">
        <v>207</v>
      </c>
      <c r="E145" s="36"/>
      <c r="F145" s="235" t="s">
        <v>348</v>
      </c>
      <c r="G145" s="36"/>
      <c r="H145" s="36"/>
      <c r="I145" s="130"/>
      <c r="J145" s="36"/>
      <c r="K145" s="36"/>
      <c r="L145" s="37"/>
      <c r="M145" s="223"/>
      <c r="N145" s="67"/>
      <c r="O145" s="67"/>
      <c r="P145" s="67"/>
      <c r="Q145" s="67"/>
      <c r="R145" s="67"/>
      <c r="S145" s="67"/>
      <c r="T145" s="68"/>
      <c r="AT145" s="17" t="s">
        <v>207</v>
      </c>
      <c r="AU145" s="17" t="s">
        <v>85</v>
      </c>
    </row>
    <row r="146" spans="2:51" s="11" customFormat="1" ht="11.25">
      <c r="B146" s="224"/>
      <c r="C146" s="225"/>
      <c r="D146" s="221" t="s">
        <v>197</v>
      </c>
      <c r="E146" s="226" t="s">
        <v>1</v>
      </c>
      <c r="F146" s="227" t="s">
        <v>454</v>
      </c>
      <c r="G146" s="225"/>
      <c r="H146" s="228">
        <v>2.43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197</v>
      </c>
      <c r="AU146" s="234" t="s">
        <v>85</v>
      </c>
      <c r="AV146" s="11" t="s">
        <v>85</v>
      </c>
      <c r="AW146" s="11" t="s">
        <v>30</v>
      </c>
      <c r="AX146" s="11" t="s">
        <v>75</v>
      </c>
      <c r="AY146" s="234" t="s">
        <v>171</v>
      </c>
    </row>
    <row r="147" spans="2:51" s="13" customFormat="1" ht="11.25">
      <c r="B147" s="248"/>
      <c r="C147" s="249"/>
      <c r="D147" s="221" t="s">
        <v>197</v>
      </c>
      <c r="E147" s="250" t="s">
        <v>1</v>
      </c>
      <c r="F147" s="251" t="s">
        <v>267</v>
      </c>
      <c r="G147" s="249"/>
      <c r="H147" s="252">
        <v>2.43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197</v>
      </c>
      <c r="AU147" s="258" t="s">
        <v>85</v>
      </c>
      <c r="AV147" s="13" t="s">
        <v>189</v>
      </c>
      <c r="AW147" s="13" t="s">
        <v>30</v>
      </c>
      <c r="AX147" s="13" t="s">
        <v>83</v>
      </c>
      <c r="AY147" s="258" t="s">
        <v>171</v>
      </c>
    </row>
    <row r="148" spans="2:65" s="1" customFormat="1" ht="24" customHeight="1">
      <c r="B148" s="35"/>
      <c r="C148" s="209" t="s">
        <v>184</v>
      </c>
      <c r="D148" s="209" t="s">
        <v>172</v>
      </c>
      <c r="E148" s="210" t="s">
        <v>455</v>
      </c>
      <c r="F148" s="211" t="s">
        <v>456</v>
      </c>
      <c r="G148" s="212" t="s">
        <v>302</v>
      </c>
      <c r="H148" s="213">
        <v>5.918</v>
      </c>
      <c r="I148" s="214"/>
      <c r="J148" s="215">
        <f>ROUND(I148*H148,2)</f>
        <v>0</v>
      </c>
      <c r="K148" s="211" t="s">
        <v>256</v>
      </c>
      <c r="L148" s="37"/>
      <c r="M148" s="216" t="s">
        <v>1</v>
      </c>
      <c r="N148" s="217" t="s">
        <v>40</v>
      </c>
      <c r="O148" s="67"/>
      <c r="P148" s="218">
        <f>O148*H148</f>
        <v>0</v>
      </c>
      <c r="Q148" s="218">
        <v>0</v>
      </c>
      <c r="R148" s="218">
        <f>Q148*H148</f>
        <v>0</v>
      </c>
      <c r="S148" s="218">
        <v>1.8</v>
      </c>
      <c r="T148" s="219">
        <f>S148*H148</f>
        <v>10.6524</v>
      </c>
      <c r="AR148" s="220" t="s">
        <v>189</v>
      </c>
      <c r="AT148" s="220" t="s">
        <v>172</v>
      </c>
      <c r="AU148" s="220" t="s">
        <v>85</v>
      </c>
      <c r="AY148" s="17" t="s">
        <v>171</v>
      </c>
      <c r="BE148" s="116">
        <f>IF(N148="základní",J148,0)</f>
        <v>0</v>
      </c>
      <c r="BF148" s="116">
        <f>IF(N148="snížená",J148,0)</f>
        <v>0</v>
      </c>
      <c r="BG148" s="116">
        <f>IF(N148="zákl. přenesená",J148,0)</f>
        <v>0</v>
      </c>
      <c r="BH148" s="116">
        <f>IF(N148="sníž. přenesená",J148,0)</f>
        <v>0</v>
      </c>
      <c r="BI148" s="116">
        <f>IF(N148="nulová",J148,0)</f>
        <v>0</v>
      </c>
      <c r="BJ148" s="17" t="s">
        <v>83</v>
      </c>
      <c r="BK148" s="116">
        <f>ROUND(I148*H148,2)</f>
        <v>0</v>
      </c>
      <c r="BL148" s="17" t="s">
        <v>189</v>
      </c>
      <c r="BM148" s="220" t="s">
        <v>457</v>
      </c>
    </row>
    <row r="149" spans="2:47" s="1" customFormat="1" ht="29.25">
      <c r="B149" s="35"/>
      <c r="C149" s="36"/>
      <c r="D149" s="221" t="s">
        <v>207</v>
      </c>
      <c r="E149" s="36"/>
      <c r="F149" s="235" t="s">
        <v>458</v>
      </c>
      <c r="G149" s="36"/>
      <c r="H149" s="36"/>
      <c r="I149" s="130"/>
      <c r="J149" s="36"/>
      <c r="K149" s="36"/>
      <c r="L149" s="37"/>
      <c r="M149" s="223"/>
      <c r="N149" s="67"/>
      <c r="O149" s="67"/>
      <c r="P149" s="67"/>
      <c r="Q149" s="67"/>
      <c r="R149" s="67"/>
      <c r="S149" s="67"/>
      <c r="T149" s="68"/>
      <c r="AT149" s="17" t="s">
        <v>207</v>
      </c>
      <c r="AU149" s="17" t="s">
        <v>85</v>
      </c>
    </row>
    <row r="150" spans="2:51" s="11" customFormat="1" ht="11.25">
      <c r="B150" s="224"/>
      <c r="C150" s="225"/>
      <c r="D150" s="221" t="s">
        <v>197</v>
      </c>
      <c r="E150" s="226" t="s">
        <v>1</v>
      </c>
      <c r="F150" s="227" t="s">
        <v>459</v>
      </c>
      <c r="G150" s="225"/>
      <c r="H150" s="228">
        <v>5.918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197</v>
      </c>
      <c r="AU150" s="234" t="s">
        <v>85</v>
      </c>
      <c r="AV150" s="11" t="s">
        <v>85</v>
      </c>
      <c r="AW150" s="11" t="s">
        <v>30</v>
      </c>
      <c r="AX150" s="11" t="s">
        <v>75</v>
      </c>
      <c r="AY150" s="234" t="s">
        <v>171</v>
      </c>
    </row>
    <row r="151" spans="2:51" s="13" customFormat="1" ht="11.25">
      <c r="B151" s="248"/>
      <c r="C151" s="249"/>
      <c r="D151" s="221" t="s">
        <v>197</v>
      </c>
      <c r="E151" s="250" t="s">
        <v>1</v>
      </c>
      <c r="F151" s="251" t="s">
        <v>267</v>
      </c>
      <c r="G151" s="249"/>
      <c r="H151" s="252">
        <v>5.918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197</v>
      </c>
      <c r="AU151" s="258" t="s">
        <v>85</v>
      </c>
      <c r="AV151" s="13" t="s">
        <v>189</v>
      </c>
      <c r="AW151" s="13" t="s">
        <v>30</v>
      </c>
      <c r="AX151" s="13" t="s">
        <v>83</v>
      </c>
      <c r="AY151" s="258" t="s">
        <v>171</v>
      </c>
    </row>
    <row r="152" spans="2:65" s="1" customFormat="1" ht="36" customHeight="1">
      <c r="B152" s="35"/>
      <c r="C152" s="209" t="s">
        <v>189</v>
      </c>
      <c r="D152" s="209" t="s">
        <v>172</v>
      </c>
      <c r="E152" s="210" t="s">
        <v>460</v>
      </c>
      <c r="F152" s="211" t="s">
        <v>461</v>
      </c>
      <c r="G152" s="212" t="s">
        <v>302</v>
      </c>
      <c r="H152" s="213">
        <v>0.468</v>
      </c>
      <c r="I152" s="214"/>
      <c r="J152" s="215">
        <f>ROUND(I152*H152,2)</f>
        <v>0</v>
      </c>
      <c r="K152" s="211" t="s">
        <v>256</v>
      </c>
      <c r="L152" s="37"/>
      <c r="M152" s="216" t="s">
        <v>1</v>
      </c>
      <c r="N152" s="217" t="s">
        <v>40</v>
      </c>
      <c r="O152" s="67"/>
      <c r="P152" s="218">
        <f>O152*H152</f>
        <v>0</v>
      </c>
      <c r="Q152" s="218">
        <v>0</v>
      </c>
      <c r="R152" s="218">
        <f>Q152*H152</f>
        <v>0</v>
      </c>
      <c r="S152" s="218">
        <v>2.2</v>
      </c>
      <c r="T152" s="219">
        <f>S152*H152</f>
        <v>1.0296</v>
      </c>
      <c r="AR152" s="220" t="s">
        <v>189</v>
      </c>
      <c r="AT152" s="220" t="s">
        <v>172</v>
      </c>
      <c r="AU152" s="220" t="s">
        <v>85</v>
      </c>
      <c r="AY152" s="17" t="s">
        <v>171</v>
      </c>
      <c r="BE152" s="116">
        <f>IF(N152="základní",J152,0)</f>
        <v>0</v>
      </c>
      <c r="BF152" s="116">
        <f>IF(N152="snížená",J152,0)</f>
        <v>0</v>
      </c>
      <c r="BG152" s="116">
        <f>IF(N152="zákl. přenesená",J152,0)</f>
        <v>0</v>
      </c>
      <c r="BH152" s="116">
        <f>IF(N152="sníž. přenesená",J152,0)</f>
        <v>0</v>
      </c>
      <c r="BI152" s="116">
        <f>IF(N152="nulová",J152,0)</f>
        <v>0</v>
      </c>
      <c r="BJ152" s="17" t="s">
        <v>83</v>
      </c>
      <c r="BK152" s="116">
        <f>ROUND(I152*H152,2)</f>
        <v>0</v>
      </c>
      <c r="BL152" s="17" t="s">
        <v>189</v>
      </c>
      <c r="BM152" s="220" t="s">
        <v>462</v>
      </c>
    </row>
    <row r="153" spans="2:47" s="1" customFormat="1" ht="19.5">
      <c r="B153" s="35"/>
      <c r="C153" s="36"/>
      <c r="D153" s="221" t="s">
        <v>207</v>
      </c>
      <c r="E153" s="36"/>
      <c r="F153" s="235" t="s">
        <v>463</v>
      </c>
      <c r="G153" s="36"/>
      <c r="H153" s="36"/>
      <c r="I153" s="130"/>
      <c r="J153" s="36"/>
      <c r="K153" s="36"/>
      <c r="L153" s="37"/>
      <c r="M153" s="223"/>
      <c r="N153" s="67"/>
      <c r="O153" s="67"/>
      <c r="P153" s="67"/>
      <c r="Q153" s="67"/>
      <c r="R153" s="67"/>
      <c r="S153" s="67"/>
      <c r="T153" s="68"/>
      <c r="AT153" s="17" t="s">
        <v>207</v>
      </c>
      <c r="AU153" s="17" t="s">
        <v>85</v>
      </c>
    </row>
    <row r="154" spans="2:51" s="11" customFormat="1" ht="11.25">
      <c r="B154" s="224"/>
      <c r="C154" s="225"/>
      <c r="D154" s="221" t="s">
        <v>197</v>
      </c>
      <c r="E154" s="226" t="s">
        <v>1</v>
      </c>
      <c r="F154" s="227" t="s">
        <v>464</v>
      </c>
      <c r="G154" s="225"/>
      <c r="H154" s="228">
        <v>0.468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197</v>
      </c>
      <c r="AU154" s="234" t="s">
        <v>85</v>
      </c>
      <c r="AV154" s="11" t="s">
        <v>85</v>
      </c>
      <c r="AW154" s="11" t="s">
        <v>30</v>
      </c>
      <c r="AX154" s="11" t="s">
        <v>83</v>
      </c>
      <c r="AY154" s="234" t="s">
        <v>171</v>
      </c>
    </row>
    <row r="155" spans="2:65" s="1" customFormat="1" ht="16.5" customHeight="1">
      <c r="B155" s="35"/>
      <c r="C155" s="209" t="s">
        <v>170</v>
      </c>
      <c r="D155" s="209" t="s">
        <v>172</v>
      </c>
      <c r="E155" s="210" t="s">
        <v>465</v>
      </c>
      <c r="F155" s="211" t="s">
        <v>466</v>
      </c>
      <c r="G155" s="212" t="s">
        <v>255</v>
      </c>
      <c r="H155" s="213">
        <v>2.955</v>
      </c>
      <c r="I155" s="214"/>
      <c r="J155" s="215">
        <f>ROUND(I155*H155,2)</f>
        <v>0</v>
      </c>
      <c r="K155" s="211" t="s">
        <v>256</v>
      </c>
      <c r="L155" s="37"/>
      <c r="M155" s="216" t="s">
        <v>1</v>
      </c>
      <c r="N155" s="217" t="s">
        <v>40</v>
      </c>
      <c r="O155" s="67"/>
      <c r="P155" s="218">
        <f>O155*H155</f>
        <v>0</v>
      </c>
      <c r="Q155" s="218">
        <v>0</v>
      </c>
      <c r="R155" s="218">
        <f>Q155*H155</f>
        <v>0</v>
      </c>
      <c r="S155" s="218">
        <v>0.063</v>
      </c>
      <c r="T155" s="219">
        <f>S155*H155</f>
        <v>0.186165</v>
      </c>
      <c r="AR155" s="220" t="s">
        <v>189</v>
      </c>
      <c r="AT155" s="220" t="s">
        <v>172</v>
      </c>
      <c r="AU155" s="220" t="s">
        <v>85</v>
      </c>
      <c r="AY155" s="17" t="s">
        <v>171</v>
      </c>
      <c r="BE155" s="116">
        <f>IF(N155="základní",J155,0)</f>
        <v>0</v>
      </c>
      <c r="BF155" s="116">
        <f>IF(N155="snížená",J155,0)</f>
        <v>0</v>
      </c>
      <c r="BG155" s="116">
        <f>IF(N155="zákl. přenesená",J155,0)</f>
        <v>0</v>
      </c>
      <c r="BH155" s="116">
        <f>IF(N155="sníž. přenesená",J155,0)</f>
        <v>0</v>
      </c>
      <c r="BI155" s="116">
        <f>IF(N155="nulová",J155,0)</f>
        <v>0</v>
      </c>
      <c r="BJ155" s="17" t="s">
        <v>83</v>
      </c>
      <c r="BK155" s="116">
        <f>ROUND(I155*H155,2)</f>
        <v>0</v>
      </c>
      <c r="BL155" s="17" t="s">
        <v>189</v>
      </c>
      <c r="BM155" s="220" t="s">
        <v>467</v>
      </c>
    </row>
    <row r="156" spans="2:47" s="1" customFormat="1" ht="19.5">
      <c r="B156" s="35"/>
      <c r="C156" s="36"/>
      <c r="D156" s="221" t="s">
        <v>207</v>
      </c>
      <c r="E156" s="36"/>
      <c r="F156" s="235" t="s">
        <v>468</v>
      </c>
      <c r="G156" s="36"/>
      <c r="H156" s="36"/>
      <c r="I156" s="130"/>
      <c r="J156" s="36"/>
      <c r="K156" s="36"/>
      <c r="L156" s="37"/>
      <c r="M156" s="223"/>
      <c r="N156" s="67"/>
      <c r="O156" s="67"/>
      <c r="P156" s="67"/>
      <c r="Q156" s="67"/>
      <c r="R156" s="67"/>
      <c r="S156" s="67"/>
      <c r="T156" s="68"/>
      <c r="AT156" s="17" t="s">
        <v>207</v>
      </c>
      <c r="AU156" s="17" t="s">
        <v>85</v>
      </c>
    </row>
    <row r="157" spans="2:51" s="11" customFormat="1" ht="11.25">
      <c r="B157" s="224"/>
      <c r="C157" s="225"/>
      <c r="D157" s="221" t="s">
        <v>197</v>
      </c>
      <c r="E157" s="226" t="s">
        <v>1</v>
      </c>
      <c r="F157" s="227" t="s">
        <v>469</v>
      </c>
      <c r="G157" s="225"/>
      <c r="H157" s="228">
        <v>2.955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AT157" s="234" t="s">
        <v>197</v>
      </c>
      <c r="AU157" s="234" t="s">
        <v>85</v>
      </c>
      <c r="AV157" s="11" t="s">
        <v>85</v>
      </c>
      <c r="AW157" s="11" t="s">
        <v>30</v>
      </c>
      <c r="AX157" s="11" t="s">
        <v>83</v>
      </c>
      <c r="AY157" s="234" t="s">
        <v>171</v>
      </c>
    </row>
    <row r="158" spans="2:65" s="1" customFormat="1" ht="16.5" customHeight="1">
      <c r="B158" s="35"/>
      <c r="C158" s="209" t="s">
        <v>198</v>
      </c>
      <c r="D158" s="209" t="s">
        <v>172</v>
      </c>
      <c r="E158" s="210" t="s">
        <v>470</v>
      </c>
      <c r="F158" s="211" t="s">
        <v>471</v>
      </c>
      <c r="G158" s="212" t="s">
        <v>255</v>
      </c>
      <c r="H158" s="213">
        <v>2.955</v>
      </c>
      <c r="I158" s="214"/>
      <c r="J158" s="215">
        <f>ROUND(I158*H158,2)</f>
        <v>0</v>
      </c>
      <c r="K158" s="211" t="s">
        <v>256</v>
      </c>
      <c r="L158" s="37"/>
      <c r="M158" s="216" t="s">
        <v>1</v>
      </c>
      <c r="N158" s="217" t="s">
        <v>40</v>
      </c>
      <c r="O158" s="67"/>
      <c r="P158" s="218">
        <f>O158*H158</f>
        <v>0</v>
      </c>
      <c r="Q158" s="218">
        <v>0</v>
      </c>
      <c r="R158" s="218">
        <f>Q158*H158</f>
        <v>0</v>
      </c>
      <c r="S158" s="218">
        <v>0.06</v>
      </c>
      <c r="T158" s="219">
        <f>S158*H158</f>
        <v>0.17729999999999999</v>
      </c>
      <c r="AR158" s="220" t="s">
        <v>189</v>
      </c>
      <c r="AT158" s="220" t="s">
        <v>172</v>
      </c>
      <c r="AU158" s="220" t="s">
        <v>85</v>
      </c>
      <c r="AY158" s="17" t="s">
        <v>171</v>
      </c>
      <c r="BE158" s="116">
        <f>IF(N158="základní",J158,0)</f>
        <v>0</v>
      </c>
      <c r="BF158" s="116">
        <f>IF(N158="snížená",J158,0)</f>
        <v>0</v>
      </c>
      <c r="BG158" s="116">
        <f>IF(N158="zákl. přenesená",J158,0)</f>
        <v>0</v>
      </c>
      <c r="BH158" s="116">
        <f>IF(N158="sníž. přenesená",J158,0)</f>
        <v>0</v>
      </c>
      <c r="BI158" s="116">
        <f>IF(N158="nulová",J158,0)</f>
        <v>0</v>
      </c>
      <c r="BJ158" s="17" t="s">
        <v>83</v>
      </c>
      <c r="BK158" s="116">
        <f>ROUND(I158*H158,2)</f>
        <v>0</v>
      </c>
      <c r="BL158" s="17" t="s">
        <v>189</v>
      </c>
      <c r="BM158" s="220" t="s">
        <v>472</v>
      </c>
    </row>
    <row r="159" spans="2:47" s="1" customFormat="1" ht="29.25">
      <c r="B159" s="35"/>
      <c r="C159" s="36"/>
      <c r="D159" s="221" t="s">
        <v>207</v>
      </c>
      <c r="E159" s="36"/>
      <c r="F159" s="235" t="s">
        <v>473</v>
      </c>
      <c r="G159" s="36"/>
      <c r="H159" s="36"/>
      <c r="I159" s="130"/>
      <c r="J159" s="36"/>
      <c r="K159" s="36"/>
      <c r="L159" s="37"/>
      <c r="M159" s="223"/>
      <c r="N159" s="67"/>
      <c r="O159" s="67"/>
      <c r="P159" s="67"/>
      <c r="Q159" s="67"/>
      <c r="R159" s="67"/>
      <c r="S159" s="67"/>
      <c r="T159" s="68"/>
      <c r="AT159" s="17" t="s">
        <v>207</v>
      </c>
      <c r="AU159" s="17" t="s">
        <v>85</v>
      </c>
    </row>
    <row r="160" spans="2:51" s="11" customFormat="1" ht="11.25">
      <c r="B160" s="224"/>
      <c r="C160" s="225"/>
      <c r="D160" s="221" t="s">
        <v>197</v>
      </c>
      <c r="E160" s="226" t="s">
        <v>1</v>
      </c>
      <c r="F160" s="227" t="s">
        <v>469</v>
      </c>
      <c r="G160" s="225"/>
      <c r="H160" s="228">
        <v>2.955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AT160" s="234" t="s">
        <v>197</v>
      </c>
      <c r="AU160" s="234" t="s">
        <v>85</v>
      </c>
      <c r="AV160" s="11" t="s">
        <v>85</v>
      </c>
      <c r="AW160" s="11" t="s">
        <v>30</v>
      </c>
      <c r="AX160" s="11" t="s">
        <v>83</v>
      </c>
      <c r="AY160" s="234" t="s">
        <v>171</v>
      </c>
    </row>
    <row r="161" spans="2:63" s="10" customFormat="1" ht="22.9" customHeight="1">
      <c r="B161" s="195"/>
      <c r="C161" s="196"/>
      <c r="D161" s="197" t="s">
        <v>74</v>
      </c>
      <c r="E161" s="246" t="s">
        <v>377</v>
      </c>
      <c r="F161" s="246" t="s">
        <v>378</v>
      </c>
      <c r="G161" s="196"/>
      <c r="H161" s="196"/>
      <c r="I161" s="199"/>
      <c r="J161" s="247">
        <f>BK161</f>
        <v>0</v>
      </c>
      <c r="K161" s="196"/>
      <c r="L161" s="201"/>
      <c r="M161" s="202"/>
      <c r="N161" s="203"/>
      <c r="O161" s="203"/>
      <c r="P161" s="204">
        <f>SUM(P162:P172)</f>
        <v>0</v>
      </c>
      <c r="Q161" s="203"/>
      <c r="R161" s="204">
        <f>SUM(R162:R172)</f>
        <v>0</v>
      </c>
      <c r="S161" s="203"/>
      <c r="T161" s="205">
        <f>SUM(T162:T172)</f>
        <v>0</v>
      </c>
      <c r="AR161" s="206" t="s">
        <v>83</v>
      </c>
      <c r="AT161" s="207" t="s">
        <v>74</v>
      </c>
      <c r="AU161" s="207" t="s">
        <v>83</v>
      </c>
      <c r="AY161" s="206" t="s">
        <v>171</v>
      </c>
      <c r="BK161" s="208">
        <f>SUM(BK162:BK172)</f>
        <v>0</v>
      </c>
    </row>
    <row r="162" spans="2:65" s="1" customFormat="1" ht="24" customHeight="1">
      <c r="B162" s="35"/>
      <c r="C162" s="209" t="s">
        <v>203</v>
      </c>
      <c r="D162" s="209" t="s">
        <v>172</v>
      </c>
      <c r="E162" s="210" t="s">
        <v>474</v>
      </c>
      <c r="F162" s="211" t="s">
        <v>475</v>
      </c>
      <c r="G162" s="212" t="s">
        <v>333</v>
      </c>
      <c r="H162" s="213">
        <v>16.905</v>
      </c>
      <c r="I162" s="214"/>
      <c r="J162" s="215">
        <f>ROUND(I162*H162,2)</f>
        <v>0</v>
      </c>
      <c r="K162" s="211" t="s">
        <v>256</v>
      </c>
      <c r="L162" s="37"/>
      <c r="M162" s="216" t="s">
        <v>1</v>
      </c>
      <c r="N162" s="217" t="s">
        <v>40</v>
      </c>
      <c r="O162" s="67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220" t="s">
        <v>189</v>
      </c>
      <c r="AT162" s="220" t="s">
        <v>172</v>
      </c>
      <c r="AU162" s="220" t="s">
        <v>85</v>
      </c>
      <c r="AY162" s="17" t="s">
        <v>171</v>
      </c>
      <c r="BE162" s="116">
        <f>IF(N162="základní",J162,0)</f>
        <v>0</v>
      </c>
      <c r="BF162" s="116">
        <f>IF(N162="snížená",J162,0)</f>
        <v>0</v>
      </c>
      <c r="BG162" s="116">
        <f>IF(N162="zákl. přenesená",J162,0)</f>
        <v>0</v>
      </c>
      <c r="BH162" s="116">
        <f>IF(N162="sníž. přenesená",J162,0)</f>
        <v>0</v>
      </c>
      <c r="BI162" s="116">
        <f>IF(N162="nulová",J162,0)</f>
        <v>0</v>
      </c>
      <c r="BJ162" s="17" t="s">
        <v>83</v>
      </c>
      <c r="BK162" s="116">
        <f>ROUND(I162*H162,2)</f>
        <v>0</v>
      </c>
      <c r="BL162" s="17" t="s">
        <v>189</v>
      </c>
      <c r="BM162" s="220" t="s">
        <v>476</v>
      </c>
    </row>
    <row r="163" spans="2:47" s="1" customFormat="1" ht="19.5">
      <c r="B163" s="35"/>
      <c r="C163" s="36"/>
      <c r="D163" s="221" t="s">
        <v>207</v>
      </c>
      <c r="E163" s="36"/>
      <c r="F163" s="235" t="s">
        <v>477</v>
      </c>
      <c r="G163" s="36"/>
      <c r="H163" s="36"/>
      <c r="I163" s="130"/>
      <c r="J163" s="36"/>
      <c r="K163" s="36"/>
      <c r="L163" s="37"/>
      <c r="M163" s="223"/>
      <c r="N163" s="67"/>
      <c r="O163" s="67"/>
      <c r="P163" s="67"/>
      <c r="Q163" s="67"/>
      <c r="R163" s="67"/>
      <c r="S163" s="67"/>
      <c r="T163" s="68"/>
      <c r="AT163" s="17" t="s">
        <v>207</v>
      </c>
      <c r="AU163" s="17" t="s">
        <v>85</v>
      </c>
    </row>
    <row r="164" spans="2:65" s="1" customFormat="1" ht="24" customHeight="1">
      <c r="B164" s="35"/>
      <c r="C164" s="209" t="s">
        <v>209</v>
      </c>
      <c r="D164" s="209" t="s">
        <v>172</v>
      </c>
      <c r="E164" s="210" t="s">
        <v>478</v>
      </c>
      <c r="F164" s="211" t="s">
        <v>479</v>
      </c>
      <c r="G164" s="212" t="s">
        <v>333</v>
      </c>
      <c r="H164" s="213">
        <v>321.195</v>
      </c>
      <c r="I164" s="214"/>
      <c r="J164" s="215">
        <f>ROUND(I164*H164,2)</f>
        <v>0</v>
      </c>
      <c r="K164" s="211" t="s">
        <v>256</v>
      </c>
      <c r="L164" s="37"/>
      <c r="M164" s="216" t="s">
        <v>1</v>
      </c>
      <c r="N164" s="217" t="s">
        <v>40</v>
      </c>
      <c r="O164" s="67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220" t="s">
        <v>189</v>
      </c>
      <c r="AT164" s="220" t="s">
        <v>172</v>
      </c>
      <c r="AU164" s="220" t="s">
        <v>85</v>
      </c>
      <c r="AY164" s="17" t="s">
        <v>171</v>
      </c>
      <c r="BE164" s="116">
        <f>IF(N164="základní",J164,0)</f>
        <v>0</v>
      </c>
      <c r="BF164" s="116">
        <f>IF(N164="snížená",J164,0)</f>
        <v>0</v>
      </c>
      <c r="BG164" s="116">
        <f>IF(N164="zákl. přenesená",J164,0)</f>
        <v>0</v>
      </c>
      <c r="BH164" s="116">
        <f>IF(N164="sníž. přenesená",J164,0)</f>
        <v>0</v>
      </c>
      <c r="BI164" s="116">
        <f>IF(N164="nulová",J164,0)</f>
        <v>0</v>
      </c>
      <c r="BJ164" s="17" t="s">
        <v>83</v>
      </c>
      <c r="BK164" s="116">
        <f>ROUND(I164*H164,2)</f>
        <v>0</v>
      </c>
      <c r="BL164" s="17" t="s">
        <v>189</v>
      </c>
      <c r="BM164" s="220" t="s">
        <v>480</v>
      </c>
    </row>
    <row r="165" spans="2:47" s="1" customFormat="1" ht="29.25">
      <c r="B165" s="35"/>
      <c r="C165" s="36"/>
      <c r="D165" s="221" t="s">
        <v>207</v>
      </c>
      <c r="E165" s="36"/>
      <c r="F165" s="235" t="s">
        <v>481</v>
      </c>
      <c r="G165" s="36"/>
      <c r="H165" s="36"/>
      <c r="I165" s="130"/>
      <c r="J165" s="36"/>
      <c r="K165" s="36"/>
      <c r="L165" s="37"/>
      <c r="M165" s="223"/>
      <c r="N165" s="67"/>
      <c r="O165" s="67"/>
      <c r="P165" s="67"/>
      <c r="Q165" s="67"/>
      <c r="R165" s="67"/>
      <c r="S165" s="67"/>
      <c r="T165" s="68"/>
      <c r="AT165" s="17" t="s">
        <v>207</v>
      </c>
      <c r="AU165" s="17" t="s">
        <v>85</v>
      </c>
    </row>
    <row r="166" spans="2:51" s="11" customFormat="1" ht="11.25">
      <c r="B166" s="224"/>
      <c r="C166" s="225"/>
      <c r="D166" s="221" t="s">
        <v>197</v>
      </c>
      <c r="E166" s="225"/>
      <c r="F166" s="227" t="s">
        <v>482</v>
      </c>
      <c r="G166" s="225"/>
      <c r="H166" s="228">
        <v>321.195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197</v>
      </c>
      <c r="AU166" s="234" t="s">
        <v>85</v>
      </c>
      <c r="AV166" s="11" t="s">
        <v>85</v>
      </c>
      <c r="AW166" s="11" t="s">
        <v>4</v>
      </c>
      <c r="AX166" s="11" t="s">
        <v>83</v>
      </c>
      <c r="AY166" s="234" t="s">
        <v>171</v>
      </c>
    </row>
    <row r="167" spans="2:65" s="1" customFormat="1" ht="24" customHeight="1">
      <c r="B167" s="35"/>
      <c r="C167" s="209" t="s">
        <v>214</v>
      </c>
      <c r="D167" s="209" t="s">
        <v>172</v>
      </c>
      <c r="E167" s="210" t="s">
        <v>380</v>
      </c>
      <c r="F167" s="211" t="s">
        <v>381</v>
      </c>
      <c r="G167" s="212" t="s">
        <v>333</v>
      </c>
      <c r="H167" s="213">
        <v>5.89</v>
      </c>
      <c r="I167" s="214"/>
      <c r="J167" s="215">
        <f>ROUND(I167*H167,2)</f>
        <v>0</v>
      </c>
      <c r="K167" s="211" t="s">
        <v>256</v>
      </c>
      <c r="L167" s="37"/>
      <c r="M167" s="216" t="s">
        <v>1</v>
      </c>
      <c r="N167" s="217" t="s">
        <v>40</v>
      </c>
      <c r="O167" s="67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AR167" s="220" t="s">
        <v>189</v>
      </c>
      <c r="AT167" s="220" t="s">
        <v>172</v>
      </c>
      <c r="AU167" s="220" t="s">
        <v>85</v>
      </c>
      <c r="AY167" s="17" t="s">
        <v>171</v>
      </c>
      <c r="BE167" s="116">
        <f>IF(N167="základní",J167,0)</f>
        <v>0</v>
      </c>
      <c r="BF167" s="116">
        <f>IF(N167="snížená",J167,0)</f>
        <v>0</v>
      </c>
      <c r="BG167" s="116">
        <f>IF(N167="zákl. přenesená",J167,0)</f>
        <v>0</v>
      </c>
      <c r="BH167" s="116">
        <f>IF(N167="sníž. přenesená",J167,0)</f>
        <v>0</v>
      </c>
      <c r="BI167" s="116">
        <f>IF(N167="nulová",J167,0)</f>
        <v>0</v>
      </c>
      <c r="BJ167" s="17" t="s">
        <v>83</v>
      </c>
      <c r="BK167" s="116">
        <f>ROUND(I167*H167,2)</f>
        <v>0</v>
      </c>
      <c r="BL167" s="17" t="s">
        <v>189</v>
      </c>
      <c r="BM167" s="220" t="s">
        <v>483</v>
      </c>
    </row>
    <row r="168" spans="2:47" s="1" customFormat="1" ht="19.5">
      <c r="B168" s="35"/>
      <c r="C168" s="36"/>
      <c r="D168" s="221" t="s">
        <v>207</v>
      </c>
      <c r="E168" s="36"/>
      <c r="F168" s="235" t="s">
        <v>383</v>
      </c>
      <c r="G168" s="36"/>
      <c r="H168" s="36"/>
      <c r="I168" s="130"/>
      <c r="J168" s="36"/>
      <c r="K168" s="36"/>
      <c r="L168" s="37"/>
      <c r="M168" s="223"/>
      <c r="N168" s="67"/>
      <c r="O168" s="67"/>
      <c r="P168" s="67"/>
      <c r="Q168" s="67"/>
      <c r="R168" s="67"/>
      <c r="S168" s="67"/>
      <c r="T168" s="68"/>
      <c r="AT168" s="17" t="s">
        <v>207</v>
      </c>
      <c r="AU168" s="17" t="s">
        <v>85</v>
      </c>
    </row>
    <row r="169" spans="2:65" s="1" customFormat="1" ht="24" customHeight="1">
      <c r="B169" s="35"/>
      <c r="C169" s="209" t="s">
        <v>221</v>
      </c>
      <c r="D169" s="209" t="s">
        <v>172</v>
      </c>
      <c r="E169" s="210" t="s">
        <v>396</v>
      </c>
      <c r="F169" s="211" t="s">
        <v>397</v>
      </c>
      <c r="G169" s="212" t="s">
        <v>333</v>
      </c>
      <c r="H169" s="213">
        <v>10.652</v>
      </c>
      <c r="I169" s="214"/>
      <c r="J169" s="215">
        <f>ROUND(I169*H169,2)</f>
        <v>0</v>
      </c>
      <c r="K169" s="211" t="s">
        <v>256</v>
      </c>
      <c r="L169" s="37"/>
      <c r="M169" s="216" t="s">
        <v>1</v>
      </c>
      <c r="N169" s="217" t="s">
        <v>40</v>
      </c>
      <c r="O169" s="67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220" t="s">
        <v>189</v>
      </c>
      <c r="AT169" s="220" t="s">
        <v>172</v>
      </c>
      <c r="AU169" s="220" t="s">
        <v>85</v>
      </c>
      <c r="AY169" s="17" t="s">
        <v>171</v>
      </c>
      <c r="BE169" s="116">
        <f>IF(N169="základní",J169,0)</f>
        <v>0</v>
      </c>
      <c r="BF169" s="116">
        <f>IF(N169="snížená",J169,0)</f>
        <v>0</v>
      </c>
      <c r="BG169" s="116">
        <f>IF(N169="zákl. přenesená",J169,0)</f>
        <v>0</v>
      </c>
      <c r="BH169" s="116">
        <f>IF(N169="sníž. přenesená",J169,0)</f>
        <v>0</v>
      </c>
      <c r="BI169" s="116">
        <f>IF(N169="nulová",J169,0)</f>
        <v>0</v>
      </c>
      <c r="BJ169" s="17" t="s">
        <v>83</v>
      </c>
      <c r="BK169" s="116">
        <f>ROUND(I169*H169,2)</f>
        <v>0</v>
      </c>
      <c r="BL169" s="17" t="s">
        <v>189</v>
      </c>
      <c r="BM169" s="220" t="s">
        <v>484</v>
      </c>
    </row>
    <row r="170" spans="2:47" s="1" customFormat="1" ht="19.5">
      <c r="B170" s="35"/>
      <c r="C170" s="36"/>
      <c r="D170" s="221" t="s">
        <v>207</v>
      </c>
      <c r="E170" s="36"/>
      <c r="F170" s="235" t="s">
        <v>399</v>
      </c>
      <c r="G170" s="36"/>
      <c r="H170" s="36"/>
      <c r="I170" s="130"/>
      <c r="J170" s="36"/>
      <c r="K170" s="36"/>
      <c r="L170" s="37"/>
      <c r="M170" s="223"/>
      <c r="N170" s="67"/>
      <c r="O170" s="67"/>
      <c r="P170" s="67"/>
      <c r="Q170" s="67"/>
      <c r="R170" s="67"/>
      <c r="S170" s="67"/>
      <c r="T170" s="68"/>
      <c r="AT170" s="17" t="s">
        <v>207</v>
      </c>
      <c r="AU170" s="17" t="s">
        <v>85</v>
      </c>
    </row>
    <row r="171" spans="2:65" s="1" customFormat="1" ht="24" customHeight="1">
      <c r="B171" s="35"/>
      <c r="C171" s="209" t="s">
        <v>226</v>
      </c>
      <c r="D171" s="209" t="s">
        <v>172</v>
      </c>
      <c r="E171" s="210" t="s">
        <v>485</v>
      </c>
      <c r="F171" s="211" t="s">
        <v>486</v>
      </c>
      <c r="G171" s="212" t="s">
        <v>333</v>
      </c>
      <c r="H171" s="213">
        <v>0.132</v>
      </c>
      <c r="I171" s="214"/>
      <c r="J171" s="215">
        <f>ROUND(I171*H171,2)</f>
        <v>0</v>
      </c>
      <c r="K171" s="211" t="s">
        <v>256</v>
      </c>
      <c r="L171" s="37"/>
      <c r="M171" s="216" t="s">
        <v>1</v>
      </c>
      <c r="N171" s="217" t="s">
        <v>40</v>
      </c>
      <c r="O171" s="67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AR171" s="220" t="s">
        <v>189</v>
      </c>
      <c r="AT171" s="220" t="s">
        <v>172</v>
      </c>
      <c r="AU171" s="220" t="s">
        <v>85</v>
      </c>
      <c r="AY171" s="17" t="s">
        <v>171</v>
      </c>
      <c r="BE171" s="116">
        <f>IF(N171="základní",J171,0)</f>
        <v>0</v>
      </c>
      <c r="BF171" s="116">
        <f>IF(N171="snížená",J171,0)</f>
        <v>0</v>
      </c>
      <c r="BG171" s="116">
        <f>IF(N171="zákl. přenesená",J171,0)</f>
        <v>0</v>
      </c>
      <c r="BH171" s="116">
        <f>IF(N171="sníž. přenesená",J171,0)</f>
        <v>0</v>
      </c>
      <c r="BI171" s="116">
        <f>IF(N171="nulová",J171,0)</f>
        <v>0</v>
      </c>
      <c r="BJ171" s="17" t="s">
        <v>83</v>
      </c>
      <c r="BK171" s="116">
        <f>ROUND(I171*H171,2)</f>
        <v>0</v>
      </c>
      <c r="BL171" s="17" t="s">
        <v>189</v>
      </c>
      <c r="BM171" s="220" t="s">
        <v>487</v>
      </c>
    </row>
    <row r="172" spans="2:47" s="1" customFormat="1" ht="19.5">
      <c r="B172" s="35"/>
      <c r="C172" s="36"/>
      <c r="D172" s="221" t="s">
        <v>207</v>
      </c>
      <c r="E172" s="36"/>
      <c r="F172" s="235" t="s">
        <v>488</v>
      </c>
      <c r="G172" s="36"/>
      <c r="H172" s="36"/>
      <c r="I172" s="130"/>
      <c r="J172" s="36"/>
      <c r="K172" s="36"/>
      <c r="L172" s="37"/>
      <c r="M172" s="223"/>
      <c r="N172" s="67"/>
      <c r="O172" s="67"/>
      <c r="P172" s="67"/>
      <c r="Q172" s="67"/>
      <c r="R172" s="67"/>
      <c r="S172" s="67"/>
      <c r="T172" s="68"/>
      <c r="AT172" s="17" t="s">
        <v>207</v>
      </c>
      <c r="AU172" s="17" t="s">
        <v>85</v>
      </c>
    </row>
    <row r="173" spans="2:63" s="10" customFormat="1" ht="25.9" customHeight="1">
      <c r="B173" s="195"/>
      <c r="C173" s="196"/>
      <c r="D173" s="197" t="s">
        <v>74</v>
      </c>
      <c r="E173" s="198" t="s">
        <v>489</v>
      </c>
      <c r="F173" s="198" t="s">
        <v>490</v>
      </c>
      <c r="G173" s="196"/>
      <c r="H173" s="196"/>
      <c r="I173" s="199"/>
      <c r="J173" s="200">
        <f>BK173</f>
        <v>0</v>
      </c>
      <c r="K173" s="196"/>
      <c r="L173" s="201"/>
      <c r="M173" s="202"/>
      <c r="N173" s="203"/>
      <c r="O173" s="203"/>
      <c r="P173" s="204">
        <f>P174+P181</f>
        <v>0</v>
      </c>
      <c r="Q173" s="203"/>
      <c r="R173" s="204">
        <f>R174+R181</f>
        <v>0</v>
      </c>
      <c r="S173" s="203"/>
      <c r="T173" s="205">
        <f>T174+T181</f>
        <v>0.15823</v>
      </c>
      <c r="AR173" s="206" t="s">
        <v>85</v>
      </c>
      <c r="AT173" s="207" t="s">
        <v>74</v>
      </c>
      <c r="AU173" s="207" t="s">
        <v>75</v>
      </c>
      <c r="AY173" s="206" t="s">
        <v>171</v>
      </c>
      <c r="BK173" s="208">
        <f>BK174+BK181</f>
        <v>0</v>
      </c>
    </row>
    <row r="174" spans="2:63" s="10" customFormat="1" ht="22.9" customHeight="1">
      <c r="B174" s="195"/>
      <c r="C174" s="196"/>
      <c r="D174" s="197" t="s">
        <v>74</v>
      </c>
      <c r="E174" s="246" t="s">
        <v>491</v>
      </c>
      <c r="F174" s="246" t="s">
        <v>492</v>
      </c>
      <c r="G174" s="196"/>
      <c r="H174" s="196"/>
      <c r="I174" s="199"/>
      <c r="J174" s="247">
        <f>BK174</f>
        <v>0</v>
      </c>
      <c r="K174" s="196"/>
      <c r="L174" s="201"/>
      <c r="M174" s="202"/>
      <c r="N174" s="203"/>
      <c r="O174" s="203"/>
      <c r="P174" s="204">
        <f>SUM(P175:P180)</f>
        <v>0</v>
      </c>
      <c r="Q174" s="203"/>
      <c r="R174" s="204">
        <f>SUM(R175:R180)</f>
        <v>0</v>
      </c>
      <c r="S174" s="203"/>
      <c r="T174" s="205">
        <f>SUM(T175:T180)</f>
        <v>0.1315</v>
      </c>
      <c r="AR174" s="206" t="s">
        <v>85</v>
      </c>
      <c r="AT174" s="207" t="s">
        <v>74</v>
      </c>
      <c r="AU174" s="207" t="s">
        <v>83</v>
      </c>
      <c r="AY174" s="206" t="s">
        <v>171</v>
      </c>
      <c r="BK174" s="208">
        <f>SUM(BK175:BK180)</f>
        <v>0</v>
      </c>
    </row>
    <row r="175" spans="2:65" s="1" customFormat="1" ht="24" customHeight="1">
      <c r="B175" s="35"/>
      <c r="C175" s="209" t="s">
        <v>230</v>
      </c>
      <c r="D175" s="209" t="s">
        <v>172</v>
      </c>
      <c r="E175" s="210" t="s">
        <v>493</v>
      </c>
      <c r="F175" s="211" t="s">
        <v>494</v>
      </c>
      <c r="G175" s="212" t="s">
        <v>290</v>
      </c>
      <c r="H175" s="213">
        <v>8</v>
      </c>
      <c r="I175" s="214"/>
      <c r="J175" s="215">
        <f>ROUND(I175*H175,2)</f>
        <v>0</v>
      </c>
      <c r="K175" s="211" t="s">
        <v>256</v>
      </c>
      <c r="L175" s="37"/>
      <c r="M175" s="216" t="s">
        <v>1</v>
      </c>
      <c r="N175" s="217" t="s">
        <v>40</v>
      </c>
      <c r="O175" s="67"/>
      <c r="P175" s="218">
        <f>O175*H175</f>
        <v>0</v>
      </c>
      <c r="Q175" s="218">
        <v>0</v>
      </c>
      <c r="R175" s="218">
        <f>Q175*H175</f>
        <v>0</v>
      </c>
      <c r="S175" s="218">
        <v>0.008</v>
      </c>
      <c r="T175" s="219">
        <f>S175*H175</f>
        <v>0.064</v>
      </c>
      <c r="AR175" s="220" t="s">
        <v>338</v>
      </c>
      <c r="AT175" s="220" t="s">
        <v>172</v>
      </c>
      <c r="AU175" s="220" t="s">
        <v>85</v>
      </c>
      <c r="AY175" s="17" t="s">
        <v>171</v>
      </c>
      <c r="BE175" s="116">
        <f>IF(N175="základní",J175,0)</f>
        <v>0</v>
      </c>
      <c r="BF175" s="116">
        <f>IF(N175="snížená",J175,0)</f>
        <v>0</v>
      </c>
      <c r="BG175" s="116">
        <f>IF(N175="zákl. přenesená",J175,0)</f>
        <v>0</v>
      </c>
      <c r="BH175" s="116">
        <f>IF(N175="sníž. přenesená",J175,0)</f>
        <v>0</v>
      </c>
      <c r="BI175" s="116">
        <f>IF(N175="nulová",J175,0)</f>
        <v>0</v>
      </c>
      <c r="BJ175" s="17" t="s">
        <v>83</v>
      </c>
      <c r="BK175" s="116">
        <f>ROUND(I175*H175,2)</f>
        <v>0</v>
      </c>
      <c r="BL175" s="17" t="s">
        <v>338</v>
      </c>
      <c r="BM175" s="220" t="s">
        <v>495</v>
      </c>
    </row>
    <row r="176" spans="2:47" s="1" customFormat="1" ht="19.5">
      <c r="B176" s="35"/>
      <c r="C176" s="36"/>
      <c r="D176" s="221" t="s">
        <v>207</v>
      </c>
      <c r="E176" s="36"/>
      <c r="F176" s="235" t="s">
        <v>496</v>
      </c>
      <c r="G176" s="36"/>
      <c r="H176" s="36"/>
      <c r="I176" s="130"/>
      <c r="J176" s="36"/>
      <c r="K176" s="36"/>
      <c r="L176" s="37"/>
      <c r="M176" s="223"/>
      <c r="N176" s="67"/>
      <c r="O176" s="67"/>
      <c r="P176" s="67"/>
      <c r="Q176" s="67"/>
      <c r="R176" s="67"/>
      <c r="S176" s="67"/>
      <c r="T176" s="68"/>
      <c r="AT176" s="17" t="s">
        <v>207</v>
      </c>
      <c r="AU176" s="17" t="s">
        <v>85</v>
      </c>
    </row>
    <row r="177" spans="2:51" s="11" customFormat="1" ht="11.25">
      <c r="B177" s="224"/>
      <c r="C177" s="225"/>
      <c r="D177" s="221" t="s">
        <v>197</v>
      </c>
      <c r="E177" s="226" t="s">
        <v>1</v>
      </c>
      <c r="F177" s="227" t="s">
        <v>497</v>
      </c>
      <c r="G177" s="225"/>
      <c r="H177" s="228">
        <v>8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197</v>
      </c>
      <c r="AU177" s="234" t="s">
        <v>85</v>
      </c>
      <c r="AV177" s="11" t="s">
        <v>85</v>
      </c>
      <c r="AW177" s="11" t="s">
        <v>30</v>
      </c>
      <c r="AX177" s="11" t="s">
        <v>83</v>
      </c>
      <c r="AY177" s="234" t="s">
        <v>171</v>
      </c>
    </row>
    <row r="178" spans="2:65" s="1" customFormat="1" ht="16.5" customHeight="1">
      <c r="B178" s="35"/>
      <c r="C178" s="209" t="s">
        <v>234</v>
      </c>
      <c r="D178" s="209" t="s">
        <v>172</v>
      </c>
      <c r="E178" s="210" t="s">
        <v>498</v>
      </c>
      <c r="F178" s="211" t="s">
        <v>499</v>
      </c>
      <c r="G178" s="212" t="s">
        <v>255</v>
      </c>
      <c r="H178" s="213">
        <v>4.5</v>
      </c>
      <c r="I178" s="214"/>
      <c r="J178" s="215">
        <f>ROUND(I178*H178,2)</f>
        <v>0</v>
      </c>
      <c r="K178" s="211" t="s">
        <v>256</v>
      </c>
      <c r="L178" s="37"/>
      <c r="M178" s="216" t="s">
        <v>1</v>
      </c>
      <c r="N178" s="217" t="s">
        <v>40</v>
      </c>
      <c r="O178" s="67"/>
      <c r="P178" s="218">
        <f>O178*H178</f>
        <v>0</v>
      </c>
      <c r="Q178" s="218">
        <v>0</v>
      </c>
      <c r="R178" s="218">
        <f>Q178*H178</f>
        <v>0</v>
      </c>
      <c r="S178" s="218">
        <v>0.015</v>
      </c>
      <c r="T178" s="219">
        <f>S178*H178</f>
        <v>0.0675</v>
      </c>
      <c r="AR178" s="220" t="s">
        <v>338</v>
      </c>
      <c r="AT178" s="220" t="s">
        <v>172</v>
      </c>
      <c r="AU178" s="220" t="s">
        <v>85</v>
      </c>
      <c r="AY178" s="17" t="s">
        <v>171</v>
      </c>
      <c r="BE178" s="116">
        <f>IF(N178="základní",J178,0)</f>
        <v>0</v>
      </c>
      <c r="BF178" s="116">
        <f>IF(N178="snížená",J178,0)</f>
        <v>0</v>
      </c>
      <c r="BG178" s="116">
        <f>IF(N178="zákl. přenesená",J178,0)</f>
        <v>0</v>
      </c>
      <c r="BH178" s="116">
        <f>IF(N178="sníž. přenesená",J178,0)</f>
        <v>0</v>
      </c>
      <c r="BI178" s="116">
        <f>IF(N178="nulová",J178,0)</f>
        <v>0</v>
      </c>
      <c r="BJ178" s="17" t="s">
        <v>83</v>
      </c>
      <c r="BK178" s="116">
        <f>ROUND(I178*H178,2)</f>
        <v>0</v>
      </c>
      <c r="BL178" s="17" t="s">
        <v>338</v>
      </c>
      <c r="BM178" s="220" t="s">
        <v>500</v>
      </c>
    </row>
    <row r="179" spans="2:47" s="1" customFormat="1" ht="29.25">
      <c r="B179" s="35"/>
      <c r="C179" s="36"/>
      <c r="D179" s="221" t="s">
        <v>207</v>
      </c>
      <c r="E179" s="36"/>
      <c r="F179" s="235" t="s">
        <v>501</v>
      </c>
      <c r="G179" s="36"/>
      <c r="H179" s="36"/>
      <c r="I179" s="130"/>
      <c r="J179" s="36"/>
      <c r="K179" s="36"/>
      <c r="L179" s="37"/>
      <c r="M179" s="223"/>
      <c r="N179" s="67"/>
      <c r="O179" s="67"/>
      <c r="P179" s="67"/>
      <c r="Q179" s="67"/>
      <c r="R179" s="67"/>
      <c r="S179" s="67"/>
      <c r="T179" s="68"/>
      <c r="AT179" s="17" t="s">
        <v>207</v>
      </c>
      <c r="AU179" s="17" t="s">
        <v>85</v>
      </c>
    </row>
    <row r="180" spans="2:51" s="11" customFormat="1" ht="11.25">
      <c r="B180" s="224"/>
      <c r="C180" s="225"/>
      <c r="D180" s="221" t="s">
        <v>197</v>
      </c>
      <c r="E180" s="226" t="s">
        <v>1</v>
      </c>
      <c r="F180" s="227" t="s">
        <v>502</v>
      </c>
      <c r="G180" s="225"/>
      <c r="H180" s="228">
        <v>4.5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197</v>
      </c>
      <c r="AU180" s="234" t="s">
        <v>85</v>
      </c>
      <c r="AV180" s="11" t="s">
        <v>85</v>
      </c>
      <c r="AW180" s="11" t="s">
        <v>30</v>
      </c>
      <c r="AX180" s="11" t="s">
        <v>83</v>
      </c>
      <c r="AY180" s="234" t="s">
        <v>171</v>
      </c>
    </row>
    <row r="181" spans="2:63" s="10" customFormat="1" ht="22.9" customHeight="1">
      <c r="B181" s="195"/>
      <c r="C181" s="196"/>
      <c r="D181" s="197" t="s">
        <v>74</v>
      </c>
      <c r="E181" s="246" t="s">
        <v>503</v>
      </c>
      <c r="F181" s="246" t="s">
        <v>504</v>
      </c>
      <c r="G181" s="196"/>
      <c r="H181" s="196"/>
      <c r="I181" s="199"/>
      <c r="J181" s="247">
        <f>BK181</f>
        <v>0</v>
      </c>
      <c r="K181" s="196"/>
      <c r="L181" s="201"/>
      <c r="M181" s="202"/>
      <c r="N181" s="203"/>
      <c r="O181" s="203"/>
      <c r="P181" s="204">
        <f>SUM(P182:P184)</f>
        <v>0</v>
      </c>
      <c r="Q181" s="203"/>
      <c r="R181" s="204">
        <f>SUM(R182:R184)</f>
        <v>0</v>
      </c>
      <c r="S181" s="203"/>
      <c r="T181" s="205">
        <f>SUM(T182:T184)</f>
        <v>0.02673</v>
      </c>
      <c r="AR181" s="206" t="s">
        <v>85</v>
      </c>
      <c r="AT181" s="207" t="s">
        <v>74</v>
      </c>
      <c r="AU181" s="207" t="s">
        <v>83</v>
      </c>
      <c r="AY181" s="206" t="s">
        <v>171</v>
      </c>
      <c r="BK181" s="208">
        <f>SUM(BK182:BK184)</f>
        <v>0</v>
      </c>
    </row>
    <row r="182" spans="2:65" s="1" customFormat="1" ht="16.5" customHeight="1">
      <c r="B182" s="35"/>
      <c r="C182" s="209" t="s">
        <v>326</v>
      </c>
      <c r="D182" s="209" t="s">
        <v>172</v>
      </c>
      <c r="E182" s="210" t="s">
        <v>505</v>
      </c>
      <c r="F182" s="211" t="s">
        <v>506</v>
      </c>
      <c r="G182" s="212" t="s">
        <v>255</v>
      </c>
      <c r="H182" s="213">
        <v>4.5</v>
      </c>
      <c r="I182" s="214"/>
      <c r="J182" s="215">
        <f>ROUND(I182*H182,2)</f>
        <v>0</v>
      </c>
      <c r="K182" s="211" t="s">
        <v>256</v>
      </c>
      <c r="L182" s="37"/>
      <c r="M182" s="216" t="s">
        <v>1</v>
      </c>
      <c r="N182" s="217" t="s">
        <v>40</v>
      </c>
      <c r="O182" s="67"/>
      <c r="P182" s="218">
        <f>O182*H182</f>
        <v>0</v>
      </c>
      <c r="Q182" s="218">
        <v>0</v>
      </c>
      <c r="R182" s="218">
        <f>Q182*H182</f>
        <v>0</v>
      </c>
      <c r="S182" s="218">
        <v>0.00594</v>
      </c>
      <c r="T182" s="219">
        <f>S182*H182</f>
        <v>0.02673</v>
      </c>
      <c r="AR182" s="220" t="s">
        <v>338</v>
      </c>
      <c r="AT182" s="220" t="s">
        <v>172</v>
      </c>
      <c r="AU182" s="220" t="s">
        <v>85</v>
      </c>
      <c r="AY182" s="17" t="s">
        <v>171</v>
      </c>
      <c r="BE182" s="116">
        <f>IF(N182="základní",J182,0)</f>
        <v>0</v>
      </c>
      <c r="BF182" s="116">
        <f>IF(N182="snížená",J182,0)</f>
        <v>0</v>
      </c>
      <c r="BG182" s="116">
        <f>IF(N182="zákl. přenesená",J182,0)</f>
        <v>0</v>
      </c>
      <c r="BH182" s="116">
        <f>IF(N182="sníž. přenesená",J182,0)</f>
        <v>0</v>
      </c>
      <c r="BI182" s="116">
        <f>IF(N182="nulová",J182,0)</f>
        <v>0</v>
      </c>
      <c r="BJ182" s="17" t="s">
        <v>83</v>
      </c>
      <c r="BK182" s="116">
        <f>ROUND(I182*H182,2)</f>
        <v>0</v>
      </c>
      <c r="BL182" s="17" t="s">
        <v>338</v>
      </c>
      <c r="BM182" s="220" t="s">
        <v>507</v>
      </c>
    </row>
    <row r="183" spans="2:47" s="1" customFormat="1" ht="19.5">
      <c r="B183" s="35"/>
      <c r="C183" s="36"/>
      <c r="D183" s="221" t="s">
        <v>207</v>
      </c>
      <c r="E183" s="36"/>
      <c r="F183" s="235" t="s">
        <v>508</v>
      </c>
      <c r="G183" s="36"/>
      <c r="H183" s="36"/>
      <c r="I183" s="130"/>
      <c r="J183" s="36"/>
      <c r="K183" s="36"/>
      <c r="L183" s="37"/>
      <c r="M183" s="223"/>
      <c r="N183" s="67"/>
      <c r="O183" s="67"/>
      <c r="P183" s="67"/>
      <c r="Q183" s="67"/>
      <c r="R183" s="67"/>
      <c r="S183" s="67"/>
      <c r="T183" s="68"/>
      <c r="AT183" s="17" t="s">
        <v>207</v>
      </c>
      <c r="AU183" s="17" t="s">
        <v>85</v>
      </c>
    </row>
    <row r="184" spans="2:51" s="11" customFormat="1" ht="11.25">
      <c r="B184" s="224"/>
      <c r="C184" s="225"/>
      <c r="D184" s="221" t="s">
        <v>197</v>
      </c>
      <c r="E184" s="226" t="s">
        <v>1</v>
      </c>
      <c r="F184" s="227" t="s">
        <v>502</v>
      </c>
      <c r="G184" s="225"/>
      <c r="H184" s="228">
        <v>4.5</v>
      </c>
      <c r="I184" s="229"/>
      <c r="J184" s="225"/>
      <c r="K184" s="225"/>
      <c r="L184" s="230"/>
      <c r="M184" s="262"/>
      <c r="N184" s="263"/>
      <c r="O184" s="263"/>
      <c r="P184" s="263"/>
      <c r="Q184" s="263"/>
      <c r="R184" s="263"/>
      <c r="S184" s="263"/>
      <c r="T184" s="264"/>
      <c r="AT184" s="234" t="s">
        <v>197</v>
      </c>
      <c r="AU184" s="234" t="s">
        <v>85</v>
      </c>
      <c r="AV184" s="11" t="s">
        <v>85</v>
      </c>
      <c r="AW184" s="11" t="s">
        <v>30</v>
      </c>
      <c r="AX184" s="11" t="s">
        <v>83</v>
      </c>
      <c r="AY184" s="234" t="s">
        <v>171</v>
      </c>
    </row>
    <row r="185" spans="2:12" s="1" customFormat="1" ht="6.95" customHeight="1">
      <c r="B185" s="50"/>
      <c r="C185" s="51"/>
      <c r="D185" s="51"/>
      <c r="E185" s="51"/>
      <c r="F185" s="51"/>
      <c r="G185" s="51"/>
      <c r="H185" s="51"/>
      <c r="I185" s="163"/>
      <c r="J185" s="51"/>
      <c r="K185" s="51"/>
      <c r="L185" s="37"/>
    </row>
  </sheetData>
  <sheetProtection algorithmName="SHA-512" hashValue="DK5vkd/B8IQULWSzLibKD1Ucc4MCREEEyGH/pO05f7AjmNqyJWNcp/k9SeV8I+SZQSeSXpoET6OmVkgDz7HfEg==" saltValue="WJSnONnyuLMqycCvNYYntPOSqcfgtdBJG4zqj0rP3nw7+1fa/cH05HUBAU0rlogLVK4iCkvQ9zPtisKC5EzJfQ==" spinCount="100000" sheet="1" objects="1" scenarios="1" formatColumns="0" formatRows="0" autoFilter="0"/>
  <autoFilter ref="C136:K184"/>
  <mergeCells count="17">
    <mergeCell ref="E29:H29"/>
    <mergeCell ref="L2:V2"/>
    <mergeCell ref="E7:H7"/>
    <mergeCell ref="E9:H9"/>
    <mergeCell ref="E11:H11"/>
    <mergeCell ref="E20:H20"/>
    <mergeCell ref="E129:H1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100</v>
      </c>
      <c r="AZ2" s="239" t="s">
        <v>509</v>
      </c>
      <c r="BA2" s="239" t="s">
        <v>509</v>
      </c>
      <c r="BB2" s="239" t="s">
        <v>1</v>
      </c>
      <c r="BC2" s="239" t="s">
        <v>510</v>
      </c>
      <c r="BD2" s="239" t="s">
        <v>85</v>
      </c>
    </row>
    <row r="3" spans="2:5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  <c r="AZ3" s="239" t="s">
        <v>511</v>
      </c>
      <c r="BA3" s="239" t="s">
        <v>1</v>
      </c>
      <c r="BB3" s="239" t="s">
        <v>1</v>
      </c>
      <c r="BC3" s="239" t="s">
        <v>512</v>
      </c>
      <c r="BD3" s="239" t="s">
        <v>85</v>
      </c>
    </row>
    <row r="4" spans="2:56" ht="24.95" customHeight="1">
      <c r="B4" s="20"/>
      <c r="D4" s="127" t="s">
        <v>137</v>
      </c>
      <c r="L4" s="20"/>
      <c r="M4" s="128" t="s">
        <v>10</v>
      </c>
      <c r="AT4" s="17" t="s">
        <v>4</v>
      </c>
      <c r="AZ4" s="239" t="s">
        <v>513</v>
      </c>
      <c r="BA4" s="239" t="s">
        <v>1</v>
      </c>
      <c r="BB4" s="239" t="s">
        <v>1</v>
      </c>
      <c r="BC4" s="239" t="s">
        <v>366</v>
      </c>
      <c r="BD4" s="239" t="s">
        <v>85</v>
      </c>
    </row>
    <row r="5" spans="2:56" ht="6.95" customHeight="1">
      <c r="B5" s="20"/>
      <c r="L5" s="20"/>
      <c r="AZ5" s="239" t="s">
        <v>514</v>
      </c>
      <c r="BA5" s="239" t="s">
        <v>1</v>
      </c>
      <c r="BB5" s="239" t="s">
        <v>1</v>
      </c>
      <c r="BC5" s="239" t="s">
        <v>515</v>
      </c>
      <c r="BD5" s="239" t="s">
        <v>85</v>
      </c>
    </row>
    <row r="6" spans="2:56" ht="12" customHeight="1">
      <c r="B6" s="20"/>
      <c r="D6" s="129" t="s">
        <v>16</v>
      </c>
      <c r="L6" s="20"/>
      <c r="AZ6" s="239" t="s">
        <v>516</v>
      </c>
      <c r="BA6" s="239" t="s">
        <v>1</v>
      </c>
      <c r="BB6" s="239" t="s">
        <v>1</v>
      </c>
      <c r="BC6" s="239" t="s">
        <v>517</v>
      </c>
      <c r="BD6" s="239" t="s">
        <v>85</v>
      </c>
    </row>
    <row r="7" spans="2:56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  <c r="AZ7" s="239" t="s">
        <v>239</v>
      </c>
      <c r="BA7" s="239" t="s">
        <v>1</v>
      </c>
      <c r="BB7" s="239" t="s">
        <v>1</v>
      </c>
      <c r="BC7" s="239" t="s">
        <v>518</v>
      </c>
      <c r="BD7" s="239" t="s">
        <v>85</v>
      </c>
    </row>
    <row r="8" spans="2:12" ht="12" customHeight="1">
      <c r="B8" s="20"/>
      <c r="D8" s="129" t="s">
        <v>138</v>
      </c>
      <c r="L8" s="20"/>
    </row>
    <row r="9" spans="2:12" s="1" customFormat="1" ht="16.5" customHeight="1">
      <c r="B9" s="37"/>
      <c r="E9" s="346" t="s">
        <v>519</v>
      </c>
      <c r="F9" s="349"/>
      <c r="G9" s="349"/>
      <c r="H9" s="349"/>
      <c r="I9" s="130"/>
      <c r="L9" s="37"/>
    </row>
    <row r="10" spans="2:12" s="1" customFormat="1" ht="12" customHeight="1">
      <c r="B10" s="37"/>
      <c r="D10" s="129" t="s">
        <v>443</v>
      </c>
      <c r="I10" s="130"/>
      <c r="L10" s="37"/>
    </row>
    <row r="11" spans="2:12" s="1" customFormat="1" ht="36.95" customHeight="1">
      <c r="B11" s="37"/>
      <c r="E11" s="348" t="s">
        <v>520</v>
      </c>
      <c r="F11" s="349"/>
      <c r="G11" s="349"/>
      <c r="H11" s="349"/>
      <c r="I11" s="130"/>
      <c r="L11" s="37"/>
    </row>
    <row r="12" spans="2:12" s="1" customFormat="1" ht="11.25">
      <c r="B12" s="37"/>
      <c r="I12" s="130"/>
      <c r="L12" s="37"/>
    </row>
    <row r="13" spans="2:12" s="1" customFormat="1" ht="12" customHeight="1">
      <c r="B13" s="37"/>
      <c r="D13" s="129" t="s">
        <v>18</v>
      </c>
      <c r="F13" s="106" t="s">
        <v>1</v>
      </c>
      <c r="I13" s="131" t="s">
        <v>19</v>
      </c>
      <c r="J13" s="106" t="s">
        <v>1</v>
      </c>
      <c r="L13" s="37"/>
    </row>
    <row r="14" spans="2:12" s="1" customFormat="1" ht="12" customHeight="1">
      <c r="B14" s="37"/>
      <c r="D14" s="129" t="s">
        <v>20</v>
      </c>
      <c r="F14" s="106" t="s">
        <v>21</v>
      </c>
      <c r="I14" s="131" t="s">
        <v>22</v>
      </c>
      <c r="J14" s="132" t="str">
        <f>'Rekapitulace stavby'!AN8</f>
        <v>26. 2. 2020</v>
      </c>
      <c r="L14" s="37"/>
    </row>
    <row r="15" spans="2:12" s="1" customFormat="1" ht="10.9" customHeight="1">
      <c r="B15" s="37"/>
      <c r="I15" s="130"/>
      <c r="L15" s="37"/>
    </row>
    <row r="16" spans="2:12" s="1" customFormat="1" ht="12" customHeight="1">
      <c r="B16" s="37"/>
      <c r="D16" s="129" t="s">
        <v>24</v>
      </c>
      <c r="I16" s="131" t="s">
        <v>25</v>
      </c>
      <c r="J16" s="106" t="str">
        <f>IF('Rekapitulace stavby'!AN10="","",'Rekapitulace stavby'!AN10)</f>
        <v/>
      </c>
      <c r="L16" s="37"/>
    </row>
    <row r="17" spans="2:12" s="1" customFormat="1" ht="18" customHeight="1">
      <c r="B17" s="37"/>
      <c r="E17" s="106" t="str">
        <f>IF('Rekapitulace stavby'!E11="","",'Rekapitulace stavby'!E11)</f>
        <v xml:space="preserve"> </v>
      </c>
      <c r="I17" s="131" t="s">
        <v>26</v>
      </c>
      <c r="J17" s="106" t="str">
        <f>IF('Rekapitulace stavby'!AN11="","",'Rekapitulace stavby'!AN11)</f>
        <v/>
      </c>
      <c r="L17" s="37"/>
    </row>
    <row r="18" spans="2:12" s="1" customFormat="1" ht="6.95" customHeight="1">
      <c r="B18" s="37"/>
      <c r="I18" s="130"/>
      <c r="L18" s="37"/>
    </row>
    <row r="19" spans="2:12" s="1" customFormat="1" ht="12" customHeight="1">
      <c r="B19" s="37"/>
      <c r="D19" s="129" t="s">
        <v>27</v>
      </c>
      <c r="I19" s="131" t="s">
        <v>25</v>
      </c>
      <c r="J19" s="30" t="str">
        <f>'Rekapitulace stavby'!AN13</f>
        <v>Vyplň údaj</v>
      </c>
      <c r="L19" s="37"/>
    </row>
    <row r="20" spans="2:12" s="1" customFormat="1" ht="18" customHeight="1">
      <c r="B20" s="37"/>
      <c r="E20" s="350" t="str">
        <f>'Rekapitulace stavby'!E14</f>
        <v>Vyplň údaj</v>
      </c>
      <c r="F20" s="351"/>
      <c r="G20" s="351"/>
      <c r="H20" s="351"/>
      <c r="I20" s="131" t="s">
        <v>26</v>
      </c>
      <c r="J20" s="30" t="str">
        <f>'Rekapitulace stavby'!AN14</f>
        <v>Vyplň údaj</v>
      </c>
      <c r="L20" s="37"/>
    </row>
    <row r="21" spans="2:12" s="1" customFormat="1" ht="6.95" customHeight="1">
      <c r="B21" s="37"/>
      <c r="I21" s="130"/>
      <c r="L21" s="37"/>
    </row>
    <row r="22" spans="2:12" s="1" customFormat="1" ht="12" customHeight="1">
      <c r="B22" s="37"/>
      <c r="D22" s="129" t="s">
        <v>29</v>
      </c>
      <c r="I22" s="131" t="s">
        <v>25</v>
      </c>
      <c r="J22" s="106" t="str">
        <f>IF('Rekapitulace stavby'!AN16="","",'Rekapitulace stavby'!AN16)</f>
        <v/>
      </c>
      <c r="L22" s="37"/>
    </row>
    <row r="23" spans="2:12" s="1" customFormat="1" ht="18" customHeight="1">
      <c r="B23" s="37"/>
      <c r="E23" s="106" t="str">
        <f>IF('Rekapitulace stavby'!E17="","",'Rekapitulace stavby'!E17)</f>
        <v xml:space="preserve"> </v>
      </c>
      <c r="I23" s="131" t="s">
        <v>26</v>
      </c>
      <c r="J23" s="106" t="str">
        <f>IF('Rekapitulace stavby'!AN17="","",'Rekapitulace stavby'!AN17)</f>
        <v/>
      </c>
      <c r="L23" s="37"/>
    </row>
    <row r="24" spans="2:12" s="1" customFormat="1" ht="6.95" customHeight="1">
      <c r="B24" s="37"/>
      <c r="I24" s="130"/>
      <c r="L24" s="37"/>
    </row>
    <row r="25" spans="2:12" s="1" customFormat="1" ht="12" customHeight="1">
      <c r="B25" s="37"/>
      <c r="D25" s="129" t="s">
        <v>31</v>
      </c>
      <c r="I25" s="131" t="s">
        <v>25</v>
      </c>
      <c r="J25" s="106" t="str">
        <f>IF('Rekapitulace stavby'!AN19="","",'Rekapitulace stavby'!AN19)</f>
        <v/>
      </c>
      <c r="L25" s="37"/>
    </row>
    <row r="26" spans="2:12" s="1" customFormat="1" ht="18" customHeight="1">
      <c r="B26" s="37"/>
      <c r="E26" s="106" t="str">
        <f>IF('Rekapitulace stavby'!E20="","",'Rekapitulace stavby'!E20)</f>
        <v xml:space="preserve"> </v>
      </c>
      <c r="I26" s="131" t="s">
        <v>26</v>
      </c>
      <c r="J26" s="106" t="str">
        <f>IF('Rekapitulace stavby'!AN20="","",'Rekapitulace stavby'!AN20)</f>
        <v/>
      </c>
      <c r="L26" s="37"/>
    </row>
    <row r="27" spans="2:12" s="1" customFormat="1" ht="6.95" customHeight="1">
      <c r="B27" s="37"/>
      <c r="I27" s="130"/>
      <c r="L27" s="37"/>
    </row>
    <row r="28" spans="2:12" s="1" customFormat="1" ht="12" customHeight="1">
      <c r="B28" s="37"/>
      <c r="D28" s="129" t="s">
        <v>32</v>
      </c>
      <c r="I28" s="130"/>
      <c r="L28" s="37"/>
    </row>
    <row r="29" spans="2:12" s="7" customFormat="1" ht="16.5" customHeight="1">
      <c r="B29" s="133"/>
      <c r="E29" s="352" t="s">
        <v>1</v>
      </c>
      <c r="F29" s="352"/>
      <c r="G29" s="352"/>
      <c r="H29" s="352"/>
      <c r="I29" s="134"/>
      <c r="L29" s="133"/>
    </row>
    <row r="30" spans="2:12" s="1" customFormat="1" ht="6.95" customHeight="1">
      <c r="B30" s="37"/>
      <c r="I30" s="130"/>
      <c r="L30" s="37"/>
    </row>
    <row r="31" spans="2:12" s="1" customFormat="1" ht="6.95" customHeight="1">
      <c r="B31" s="37"/>
      <c r="D31" s="63"/>
      <c r="E31" s="63"/>
      <c r="F31" s="63"/>
      <c r="G31" s="63"/>
      <c r="H31" s="63"/>
      <c r="I31" s="135"/>
      <c r="J31" s="63"/>
      <c r="K31" s="63"/>
      <c r="L31" s="37"/>
    </row>
    <row r="32" spans="2:12" s="1" customFormat="1" ht="14.45" customHeight="1">
      <c r="B32" s="37"/>
      <c r="D32" s="106" t="s">
        <v>140</v>
      </c>
      <c r="I32" s="130"/>
      <c r="J32" s="136">
        <f>J98</f>
        <v>0</v>
      </c>
      <c r="L32" s="37"/>
    </row>
    <row r="33" spans="2:12" s="1" customFormat="1" ht="14.45" customHeight="1">
      <c r="B33" s="37"/>
      <c r="D33" s="137" t="s">
        <v>131</v>
      </c>
      <c r="I33" s="130"/>
      <c r="J33" s="136">
        <f>J110</f>
        <v>0</v>
      </c>
      <c r="L33" s="37"/>
    </row>
    <row r="34" spans="2:12" s="1" customFormat="1" ht="25.35" customHeight="1">
      <c r="B34" s="37"/>
      <c r="D34" s="138" t="s">
        <v>35</v>
      </c>
      <c r="I34" s="130"/>
      <c r="J34" s="139">
        <f>ROUND(J32+J33,2)</f>
        <v>0</v>
      </c>
      <c r="L34" s="37"/>
    </row>
    <row r="35" spans="2:12" s="1" customFormat="1" ht="6.95" customHeight="1">
      <c r="B35" s="37"/>
      <c r="D35" s="63"/>
      <c r="E35" s="63"/>
      <c r="F35" s="63"/>
      <c r="G35" s="63"/>
      <c r="H35" s="63"/>
      <c r="I35" s="135"/>
      <c r="J35" s="63"/>
      <c r="K35" s="63"/>
      <c r="L35" s="37"/>
    </row>
    <row r="36" spans="2:12" s="1" customFormat="1" ht="14.45" customHeight="1">
      <c r="B36" s="37"/>
      <c r="F36" s="140" t="s">
        <v>37</v>
      </c>
      <c r="I36" s="141" t="s">
        <v>36</v>
      </c>
      <c r="J36" s="140" t="s">
        <v>38</v>
      </c>
      <c r="L36" s="37"/>
    </row>
    <row r="37" spans="2:12" s="1" customFormat="1" ht="14.45" customHeight="1">
      <c r="B37" s="37"/>
      <c r="D37" s="142" t="s">
        <v>39</v>
      </c>
      <c r="E37" s="129" t="s">
        <v>40</v>
      </c>
      <c r="F37" s="143">
        <f>ROUND((SUM(BE110:BE117)+SUM(BE139:BE260)),2)</f>
        <v>0</v>
      </c>
      <c r="I37" s="144">
        <v>0.21</v>
      </c>
      <c r="J37" s="143">
        <f>ROUND(((SUM(BE110:BE117)+SUM(BE139:BE260))*I37),2)</f>
        <v>0</v>
      </c>
      <c r="L37" s="37"/>
    </row>
    <row r="38" spans="2:12" s="1" customFormat="1" ht="14.45" customHeight="1">
      <c r="B38" s="37"/>
      <c r="E38" s="129" t="s">
        <v>41</v>
      </c>
      <c r="F38" s="143">
        <f>ROUND((SUM(BF110:BF117)+SUM(BF139:BF260)),2)</f>
        <v>0</v>
      </c>
      <c r="I38" s="144">
        <v>0.15</v>
      </c>
      <c r="J38" s="143">
        <f>ROUND(((SUM(BF110:BF117)+SUM(BF139:BF260))*I38),2)</f>
        <v>0</v>
      </c>
      <c r="L38" s="37"/>
    </row>
    <row r="39" spans="2:12" s="1" customFormat="1" ht="14.45" customHeight="1" hidden="1">
      <c r="B39" s="37"/>
      <c r="E39" s="129" t="s">
        <v>42</v>
      </c>
      <c r="F39" s="143">
        <f>ROUND((SUM(BG110:BG117)+SUM(BG139:BG260)),2)</f>
        <v>0</v>
      </c>
      <c r="I39" s="144">
        <v>0.21</v>
      </c>
      <c r="J39" s="143">
        <f>0</f>
        <v>0</v>
      </c>
      <c r="L39" s="37"/>
    </row>
    <row r="40" spans="2:12" s="1" customFormat="1" ht="14.45" customHeight="1" hidden="1">
      <c r="B40" s="37"/>
      <c r="E40" s="129" t="s">
        <v>43</v>
      </c>
      <c r="F40" s="143">
        <f>ROUND((SUM(BH110:BH117)+SUM(BH139:BH260)),2)</f>
        <v>0</v>
      </c>
      <c r="I40" s="144">
        <v>0.15</v>
      </c>
      <c r="J40" s="143">
        <f>0</f>
        <v>0</v>
      </c>
      <c r="L40" s="37"/>
    </row>
    <row r="41" spans="2:12" s="1" customFormat="1" ht="14.45" customHeight="1" hidden="1">
      <c r="B41" s="37"/>
      <c r="E41" s="129" t="s">
        <v>44</v>
      </c>
      <c r="F41" s="143">
        <f>ROUND((SUM(BI110:BI117)+SUM(BI139:BI260)),2)</f>
        <v>0</v>
      </c>
      <c r="I41" s="144">
        <v>0</v>
      </c>
      <c r="J41" s="143">
        <f>0</f>
        <v>0</v>
      </c>
      <c r="L41" s="37"/>
    </row>
    <row r="42" spans="2:12" s="1" customFormat="1" ht="6.95" customHeight="1">
      <c r="B42" s="37"/>
      <c r="I42" s="130"/>
      <c r="L42" s="37"/>
    </row>
    <row r="43" spans="2:12" s="1" customFormat="1" ht="25.35" customHeight="1">
      <c r="B43" s="37"/>
      <c r="C43" s="145"/>
      <c r="D43" s="146" t="s">
        <v>45</v>
      </c>
      <c r="E43" s="147"/>
      <c r="F43" s="147"/>
      <c r="G43" s="148" t="s">
        <v>46</v>
      </c>
      <c r="H43" s="149" t="s">
        <v>47</v>
      </c>
      <c r="I43" s="150"/>
      <c r="J43" s="151">
        <f>SUM(J34:J41)</f>
        <v>0</v>
      </c>
      <c r="K43" s="152"/>
      <c r="L43" s="37"/>
    </row>
    <row r="44" spans="2:12" s="1" customFormat="1" ht="14.45" customHeight="1">
      <c r="B44" s="37"/>
      <c r="I44" s="130"/>
      <c r="L44" s="37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ht="12" customHeight="1">
      <c r="B86" s="21"/>
      <c r="C86" s="29" t="s">
        <v>138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6.5" customHeight="1">
      <c r="B87" s="35"/>
      <c r="C87" s="36"/>
      <c r="D87" s="36"/>
      <c r="E87" s="353" t="s">
        <v>519</v>
      </c>
      <c r="F87" s="355"/>
      <c r="G87" s="355"/>
      <c r="H87" s="355"/>
      <c r="I87" s="130"/>
      <c r="J87" s="36"/>
      <c r="K87" s="36"/>
      <c r="L87" s="37"/>
    </row>
    <row r="88" spans="2:12" s="1" customFormat="1" ht="12" customHeight="1">
      <c r="B88" s="35"/>
      <c r="C88" s="29" t="s">
        <v>443</v>
      </c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6.5" customHeight="1">
      <c r="B89" s="35"/>
      <c r="C89" s="36"/>
      <c r="D89" s="36"/>
      <c r="E89" s="314" t="str">
        <f>E11</f>
        <v>SO101 - R1 - Propojka Krnovská - Žižkova</v>
      </c>
      <c r="F89" s="355"/>
      <c r="G89" s="355"/>
      <c r="H89" s="355"/>
      <c r="I89" s="130"/>
      <c r="J89" s="36"/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2" customHeight="1"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31" t="s">
        <v>22</v>
      </c>
      <c r="J91" s="62" t="str">
        <f>IF(J14="","",J14)</f>
        <v>26. 2. 2020</v>
      </c>
      <c r="K91" s="36"/>
      <c r="L91" s="37"/>
    </row>
    <row r="92" spans="2:12" s="1" customFormat="1" ht="6.95" customHeight="1">
      <c r="B92" s="35"/>
      <c r="C92" s="36"/>
      <c r="D92" s="36"/>
      <c r="E92" s="36"/>
      <c r="F92" s="36"/>
      <c r="G92" s="36"/>
      <c r="H92" s="36"/>
      <c r="I92" s="130"/>
      <c r="J92" s="36"/>
      <c r="K92" s="36"/>
      <c r="L92" s="37"/>
    </row>
    <row r="93" spans="2:12" s="1" customFormat="1" ht="15.2" customHeight="1"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31" t="s">
        <v>29</v>
      </c>
      <c r="J93" s="32" t="str">
        <f>E23</f>
        <v xml:space="preserve"> </v>
      </c>
      <c r="K93" s="36"/>
      <c r="L93" s="37"/>
    </row>
    <row r="94" spans="2:12" s="1" customFormat="1" ht="15.2" customHeight="1"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31" t="s">
        <v>31</v>
      </c>
      <c r="J94" s="32" t="str">
        <f>E26</f>
        <v xml:space="preserve"> </v>
      </c>
      <c r="K94" s="36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12" s="1" customFormat="1" ht="29.25" customHeight="1">
      <c r="B96" s="35"/>
      <c r="C96" s="167" t="s">
        <v>142</v>
      </c>
      <c r="D96" s="121"/>
      <c r="E96" s="121"/>
      <c r="F96" s="121"/>
      <c r="G96" s="121"/>
      <c r="H96" s="121"/>
      <c r="I96" s="168"/>
      <c r="J96" s="169" t="s">
        <v>143</v>
      </c>
      <c r="K96" s="121"/>
      <c r="L96" s="37"/>
    </row>
    <row r="97" spans="2:12" s="1" customFormat="1" ht="10.35" customHeight="1">
      <c r="B97" s="35"/>
      <c r="C97" s="36"/>
      <c r="D97" s="36"/>
      <c r="E97" s="36"/>
      <c r="F97" s="36"/>
      <c r="G97" s="36"/>
      <c r="H97" s="36"/>
      <c r="I97" s="130"/>
      <c r="J97" s="36"/>
      <c r="K97" s="36"/>
      <c r="L97" s="37"/>
    </row>
    <row r="98" spans="2:47" s="1" customFormat="1" ht="22.9" customHeight="1">
      <c r="B98" s="35"/>
      <c r="C98" s="170" t="s">
        <v>144</v>
      </c>
      <c r="D98" s="36"/>
      <c r="E98" s="36"/>
      <c r="F98" s="36"/>
      <c r="G98" s="36"/>
      <c r="H98" s="36"/>
      <c r="I98" s="130"/>
      <c r="J98" s="80">
        <f>J139</f>
        <v>0</v>
      </c>
      <c r="K98" s="36"/>
      <c r="L98" s="37"/>
      <c r="AU98" s="17" t="s">
        <v>145</v>
      </c>
    </row>
    <row r="99" spans="2:12" s="8" customFormat="1" ht="24.95" customHeight="1">
      <c r="B99" s="171"/>
      <c r="C99" s="172"/>
      <c r="D99" s="173" t="s">
        <v>246</v>
      </c>
      <c r="E99" s="174"/>
      <c r="F99" s="174"/>
      <c r="G99" s="174"/>
      <c r="H99" s="174"/>
      <c r="I99" s="175"/>
      <c r="J99" s="176">
        <f>J140</f>
        <v>0</v>
      </c>
      <c r="K99" s="172"/>
      <c r="L99" s="177"/>
    </row>
    <row r="100" spans="2:12" s="12" customFormat="1" ht="19.9" customHeight="1">
      <c r="B100" s="240"/>
      <c r="C100" s="100"/>
      <c r="D100" s="241" t="s">
        <v>247</v>
      </c>
      <c r="E100" s="242"/>
      <c r="F100" s="242"/>
      <c r="G100" s="242"/>
      <c r="H100" s="242"/>
      <c r="I100" s="243"/>
      <c r="J100" s="244">
        <f>J141</f>
        <v>0</v>
      </c>
      <c r="K100" s="100"/>
      <c r="L100" s="245"/>
    </row>
    <row r="101" spans="2:12" s="12" customFormat="1" ht="19.9" customHeight="1">
      <c r="B101" s="240"/>
      <c r="C101" s="100"/>
      <c r="D101" s="241" t="s">
        <v>521</v>
      </c>
      <c r="E101" s="242"/>
      <c r="F101" s="242"/>
      <c r="G101" s="242"/>
      <c r="H101" s="242"/>
      <c r="I101" s="243"/>
      <c r="J101" s="244">
        <f>J187</f>
        <v>0</v>
      </c>
      <c r="K101" s="100"/>
      <c r="L101" s="245"/>
    </row>
    <row r="102" spans="2:12" s="12" customFormat="1" ht="19.9" customHeight="1">
      <c r="B102" s="240"/>
      <c r="C102" s="100"/>
      <c r="D102" s="241" t="s">
        <v>522</v>
      </c>
      <c r="E102" s="242"/>
      <c r="F102" s="242"/>
      <c r="G102" s="242"/>
      <c r="H102" s="242"/>
      <c r="I102" s="243"/>
      <c r="J102" s="244">
        <f>J200</f>
        <v>0</v>
      </c>
      <c r="K102" s="100"/>
      <c r="L102" s="245"/>
    </row>
    <row r="103" spans="2:12" s="12" customFormat="1" ht="19.9" customHeight="1">
      <c r="B103" s="240"/>
      <c r="C103" s="100"/>
      <c r="D103" s="241" t="s">
        <v>523</v>
      </c>
      <c r="E103" s="242"/>
      <c r="F103" s="242"/>
      <c r="G103" s="242"/>
      <c r="H103" s="242"/>
      <c r="I103" s="243"/>
      <c r="J103" s="244">
        <f>J230</f>
        <v>0</v>
      </c>
      <c r="K103" s="100"/>
      <c r="L103" s="245"/>
    </row>
    <row r="104" spans="2:12" s="12" customFormat="1" ht="19.9" customHeight="1">
      <c r="B104" s="240"/>
      <c r="C104" s="100"/>
      <c r="D104" s="241" t="s">
        <v>248</v>
      </c>
      <c r="E104" s="242"/>
      <c r="F104" s="242"/>
      <c r="G104" s="242"/>
      <c r="H104" s="242"/>
      <c r="I104" s="243"/>
      <c r="J104" s="244">
        <f>J236</f>
        <v>0</v>
      </c>
      <c r="K104" s="100"/>
      <c r="L104" s="245"/>
    </row>
    <row r="105" spans="2:12" s="12" customFormat="1" ht="19.9" customHeight="1">
      <c r="B105" s="240"/>
      <c r="C105" s="100"/>
      <c r="D105" s="241" t="s">
        <v>524</v>
      </c>
      <c r="E105" s="242"/>
      <c r="F105" s="242"/>
      <c r="G105" s="242"/>
      <c r="H105" s="242"/>
      <c r="I105" s="243"/>
      <c r="J105" s="244">
        <f>J250</f>
        <v>0</v>
      </c>
      <c r="K105" s="100"/>
      <c r="L105" s="245"/>
    </row>
    <row r="106" spans="2:12" s="8" customFormat="1" ht="24.95" customHeight="1">
      <c r="B106" s="171"/>
      <c r="C106" s="172"/>
      <c r="D106" s="173" t="s">
        <v>445</v>
      </c>
      <c r="E106" s="174"/>
      <c r="F106" s="174"/>
      <c r="G106" s="174"/>
      <c r="H106" s="174"/>
      <c r="I106" s="175"/>
      <c r="J106" s="176">
        <f>J253</f>
        <v>0</v>
      </c>
      <c r="K106" s="172"/>
      <c r="L106" s="177"/>
    </row>
    <row r="107" spans="2:12" s="12" customFormat="1" ht="19.9" customHeight="1">
      <c r="B107" s="240"/>
      <c r="C107" s="100"/>
      <c r="D107" s="241" t="s">
        <v>525</v>
      </c>
      <c r="E107" s="242"/>
      <c r="F107" s="242"/>
      <c r="G107" s="242"/>
      <c r="H107" s="242"/>
      <c r="I107" s="243"/>
      <c r="J107" s="244">
        <f>J254</f>
        <v>0</v>
      </c>
      <c r="K107" s="100"/>
      <c r="L107" s="245"/>
    </row>
    <row r="108" spans="2:12" s="1" customFormat="1" ht="21.75" customHeight="1">
      <c r="B108" s="35"/>
      <c r="C108" s="36"/>
      <c r="D108" s="36"/>
      <c r="E108" s="36"/>
      <c r="F108" s="36"/>
      <c r="G108" s="36"/>
      <c r="H108" s="36"/>
      <c r="I108" s="130"/>
      <c r="J108" s="36"/>
      <c r="K108" s="36"/>
      <c r="L108" s="37"/>
    </row>
    <row r="109" spans="2:12" s="1" customFormat="1" ht="6.95" customHeight="1">
      <c r="B109" s="35"/>
      <c r="C109" s="36"/>
      <c r="D109" s="36"/>
      <c r="E109" s="36"/>
      <c r="F109" s="36"/>
      <c r="G109" s="36"/>
      <c r="H109" s="36"/>
      <c r="I109" s="130"/>
      <c r="J109" s="36"/>
      <c r="K109" s="36"/>
      <c r="L109" s="37"/>
    </row>
    <row r="110" spans="2:14" s="1" customFormat="1" ht="29.25" customHeight="1">
      <c r="B110" s="35"/>
      <c r="C110" s="170" t="s">
        <v>147</v>
      </c>
      <c r="D110" s="36"/>
      <c r="E110" s="36"/>
      <c r="F110" s="36"/>
      <c r="G110" s="36"/>
      <c r="H110" s="36"/>
      <c r="I110" s="130"/>
      <c r="J110" s="178">
        <f>ROUND(J111+J112+J113+J114+J115+J116,2)</f>
        <v>0</v>
      </c>
      <c r="K110" s="36"/>
      <c r="L110" s="37"/>
      <c r="N110" s="179" t="s">
        <v>39</v>
      </c>
    </row>
    <row r="111" spans="2:65" s="1" customFormat="1" ht="18" customHeight="1">
      <c r="B111" s="35"/>
      <c r="C111" s="36"/>
      <c r="D111" s="333" t="s">
        <v>148</v>
      </c>
      <c r="E111" s="332"/>
      <c r="F111" s="332"/>
      <c r="G111" s="36"/>
      <c r="H111" s="36"/>
      <c r="I111" s="130"/>
      <c r="J111" s="113">
        <v>0</v>
      </c>
      <c r="K111" s="36"/>
      <c r="L111" s="180"/>
      <c r="M111" s="130"/>
      <c r="N111" s="181" t="s">
        <v>40</v>
      </c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82" t="s">
        <v>149</v>
      </c>
      <c r="AZ111" s="130"/>
      <c r="BA111" s="130"/>
      <c r="BB111" s="130"/>
      <c r="BC111" s="130"/>
      <c r="BD111" s="130"/>
      <c r="BE111" s="183">
        <f aca="true" t="shared" si="0" ref="BE111:BE116">IF(N111="základní",J111,0)</f>
        <v>0</v>
      </c>
      <c r="BF111" s="183">
        <f aca="true" t="shared" si="1" ref="BF111:BF116">IF(N111="snížená",J111,0)</f>
        <v>0</v>
      </c>
      <c r="BG111" s="183">
        <f aca="true" t="shared" si="2" ref="BG111:BG116">IF(N111="zákl. přenesená",J111,0)</f>
        <v>0</v>
      </c>
      <c r="BH111" s="183">
        <f aca="true" t="shared" si="3" ref="BH111:BH116">IF(N111="sníž. přenesená",J111,0)</f>
        <v>0</v>
      </c>
      <c r="BI111" s="183">
        <f aca="true" t="shared" si="4" ref="BI111:BI116">IF(N111="nulová",J111,0)</f>
        <v>0</v>
      </c>
      <c r="BJ111" s="182" t="s">
        <v>83</v>
      </c>
      <c r="BK111" s="130"/>
      <c r="BL111" s="130"/>
      <c r="BM111" s="130"/>
    </row>
    <row r="112" spans="2:65" s="1" customFormat="1" ht="18" customHeight="1">
      <c r="B112" s="35"/>
      <c r="C112" s="36"/>
      <c r="D112" s="333" t="s">
        <v>150</v>
      </c>
      <c r="E112" s="332"/>
      <c r="F112" s="332"/>
      <c r="G112" s="36"/>
      <c r="H112" s="36"/>
      <c r="I112" s="130"/>
      <c r="J112" s="113">
        <v>0</v>
      </c>
      <c r="K112" s="36"/>
      <c r="L112" s="180"/>
      <c r="M112" s="130"/>
      <c r="N112" s="181" t="s">
        <v>40</v>
      </c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82" t="s">
        <v>149</v>
      </c>
      <c r="AZ112" s="130"/>
      <c r="BA112" s="130"/>
      <c r="BB112" s="130"/>
      <c r="BC112" s="130"/>
      <c r="BD112" s="13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83</v>
      </c>
      <c r="BK112" s="130"/>
      <c r="BL112" s="130"/>
      <c r="BM112" s="130"/>
    </row>
    <row r="113" spans="2:65" s="1" customFormat="1" ht="18" customHeight="1">
      <c r="B113" s="35"/>
      <c r="C113" s="36"/>
      <c r="D113" s="333" t="s">
        <v>151</v>
      </c>
      <c r="E113" s="332"/>
      <c r="F113" s="332"/>
      <c r="G113" s="36"/>
      <c r="H113" s="36"/>
      <c r="I113" s="130"/>
      <c r="J113" s="113">
        <v>0</v>
      </c>
      <c r="K113" s="36"/>
      <c r="L113" s="180"/>
      <c r="M113" s="130"/>
      <c r="N113" s="181" t="s">
        <v>40</v>
      </c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82" t="s">
        <v>149</v>
      </c>
      <c r="AZ113" s="130"/>
      <c r="BA113" s="130"/>
      <c r="BB113" s="130"/>
      <c r="BC113" s="130"/>
      <c r="BD113" s="13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83</v>
      </c>
      <c r="BK113" s="130"/>
      <c r="BL113" s="130"/>
      <c r="BM113" s="130"/>
    </row>
    <row r="114" spans="2:65" s="1" customFormat="1" ht="18" customHeight="1">
      <c r="B114" s="35"/>
      <c r="C114" s="36"/>
      <c r="D114" s="333" t="s">
        <v>152</v>
      </c>
      <c r="E114" s="332"/>
      <c r="F114" s="332"/>
      <c r="G114" s="36"/>
      <c r="H114" s="36"/>
      <c r="I114" s="130"/>
      <c r="J114" s="113">
        <v>0</v>
      </c>
      <c r="K114" s="36"/>
      <c r="L114" s="180"/>
      <c r="M114" s="130"/>
      <c r="N114" s="181" t="s">
        <v>40</v>
      </c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82" t="s">
        <v>149</v>
      </c>
      <c r="AZ114" s="130"/>
      <c r="BA114" s="130"/>
      <c r="BB114" s="130"/>
      <c r="BC114" s="130"/>
      <c r="BD114" s="130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83</v>
      </c>
      <c r="BK114" s="130"/>
      <c r="BL114" s="130"/>
      <c r="BM114" s="130"/>
    </row>
    <row r="115" spans="2:65" s="1" customFormat="1" ht="18" customHeight="1">
      <c r="B115" s="35"/>
      <c r="C115" s="36"/>
      <c r="D115" s="333" t="s">
        <v>153</v>
      </c>
      <c r="E115" s="332"/>
      <c r="F115" s="332"/>
      <c r="G115" s="36"/>
      <c r="H115" s="36"/>
      <c r="I115" s="130"/>
      <c r="J115" s="113">
        <v>0</v>
      </c>
      <c r="K115" s="36"/>
      <c r="L115" s="180"/>
      <c r="M115" s="130"/>
      <c r="N115" s="181" t="s">
        <v>40</v>
      </c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82" t="s">
        <v>149</v>
      </c>
      <c r="AZ115" s="130"/>
      <c r="BA115" s="130"/>
      <c r="BB115" s="130"/>
      <c r="BC115" s="130"/>
      <c r="BD115" s="130"/>
      <c r="BE115" s="183">
        <f t="shared" si="0"/>
        <v>0</v>
      </c>
      <c r="BF115" s="183">
        <f t="shared" si="1"/>
        <v>0</v>
      </c>
      <c r="BG115" s="183">
        <f t="shared" si="2"/>
        <v>0</v>
      </c>
      <c r="BH115" s="183">
        <f t="shared" si="3"/>
        <v>0</v>
      </c>
      <c r="BI115" s="183">
        <f t="shared" si="4"/>
        <v>0</v>
      </c>
      <c r="BJ115" s="182" t="s">
        <v>83</v>
      </c>
      <c r="BK115" s="130"/>
      <c r="BL115" s="130"/>
      <c r="BM115" s="130"/>
    </row>
    <row r="116" spans="2:65" s="1" customFormat="1" ht="18" customHeight="1">
      <c r="B116" s="35"/>
      <c r="C116" s="36"/>
      <c r="D116" s="112" t="s">
        <v>154</v>
      </c>
      <c r="E116" s="36"/>
      <c r="F116" s="36"/>
      <c r="G116" s="36"/>
      <c r="H116" s="36"/>
      <c r="I116" s="130"/>
      <c r="J116" s="113">
        <f>ROUND(J32*T116,2)</f>
        <v>0</v>
      </c>
      <c r="K116" s="36"/>
      <c r="L116" s="180"/>
      <c r="M116" s="130"/>
      <c r="N116" s="181" t="s">
        <v>40</v>
      </c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82" t="s">
        <v>155</v>
      </c>
      <c r="AZ116" s="130"/>
      <c r="BA116" s="130"/>
      <c r="BB116" s="130"/>
      <c r="BC116" s="130"/>
      <c r="BD116" s="130"/>
      <c r="BE116" s="183">
        <f t="shared" si="0"/>
        <v>0</v>
      </c>
      <c r="BF116" s="183">
        <f t="shared" si="1"/>
        <v>0</v>
      </c>
      <c r="BG116" s="183">
        <f t="shared" si="2"/>
        <v>0</v>
      </c>
      <c r="BH116" s="183">
        <f t="shared" si="3"/>
        <v>0</v>
      </c>
      <c r="BI116" s="183">
        <f t="shared" si="4"/>
        <v>0</v>
      </c>
      <c r="BJ116" s="182" t="s">
        <v>83</v>
      </c>
      <c r="BK116" s="130"/>
      <c r="BL116" s="130"/>
      <c r="BM116" s="130"/>
    </row>
    <row r="117" spans="2:12" s="1" customFormat="1" ht="11.25">
      <c r="B117" s="35"/>
      <c r="C117" s="36"/>
      <c r="D117" s="36"/>
      <c r="E117" s="36"/>
      <c r="F117" s="36"/>
      <c r="G117" s="36"/>
      <c r="H117" s="36"/>
      <c r="I117" s="130"/>
      <c r="J117" s="36"/>
      <c r="K117" s="36"/>
      <c r="L117" s="37"/>
    </row>
    <row r="118" spans="2:12" s="1" customFormat="1" ht="29.25" customHeight="1">
      <c r="B118" s="35"/>
      <c r="C118" s="120" t="s">
        <v>136</v>
      </c>
      <c r="D118" s="121"/>
      <c r="E118" s="121"/>
      <c r="F118" s="121"/>
      <c r="G118" s="121"/>
      <c r="H118" s="121"/>
      <c r="I118" s="168"/>
      <c r="J118" s="122">
        <f>ROUND(J98+J110,2)</f>
        <v>0</v>
      </c>
      <c r="K118" s="121"/>
      <c r="L118" s="37"/>
    </row>
    <row r="119" spans="2:12" s="1" customFormat="1" ht="6.95" customHeight="1">
      <c r="B119" s="50"/>
      <c r="C119" s="51"/>
      <c r="D119" s="51"/>
      <c r="E119" s="51"/>
      <c r="F119" s="51"/>
      <c r="G119" s="51"/>
      <c r="H119" s="51"/>
      <c r="I119" s="163"/>
      <c r="J119" s="51"/>
      <c r="K119" s="51"/>
      <c r="L119" s="37"/>
    </row>
    <row r="123" spans="2:12" s="1" customFormat="1" ht="6.95" customHeight="1">
      <c r="B123" s="52"/>
      <c r="C123" s="53"/>
      <c r="D123" s="53"/>
      <c r="E123" s="53"/>
      <c r="F123" s="53"/>
      <c r="G123" s="53"/>
      <c r="H123" s="53"/>
      <c r="I123" s="166"/>
      <c r="J123" s="53"/>
      <c r="K123" s="53"/>
      <c r="L123" s="37"/>
    </row>
    <row r="124" spans="2:12" s="1" customFormat="1" ht="24.95" customHeight="1">
      <c r="B124" s="35"/>
      <c r="C124" s="23" t="s">
        <v>156</v>
      </c>
      <c r="D124" s="36"/>
      <c r="E124" s="36"/>
      <c r="F124" s="36"/>
      <c r="G124" s="36"/>
      <c r="H124" s="36"/>
      <c r="I124" s="130"/>
      <c r="J124" s="36"/>
      <c r="K124" s="36"/>
      <c r="L124" s="37"/>
    </row>
    <row r="125" spans="2:12" s="1" customFormat="1" ht="6.95" customHeight="1">
      <c r="B125" s="35"/>
      <c r="C125" s="36"/>
      <c r="D125" s="36"/>
      <c r="E125" s="36"/>
      <c r="F125" s="36"/>
      <c r="G125" s="36"/>
      <c r="H125" s="36"/>
      <c r="I125" s="130"/>
      <c r="J125" s="36"/>
      <c r="K125" s="36"/>
      <c r="L125" s="37"/>
    </row>
    <row r="126" spans="2:12" s="1" customFormat="1" ht="12" customHeight="1">
      <c r="B126" s="35"/>
      <c r="C126" s="29" t="s">
        <v>16</v>
      </c>
      <c r="D126" s="36"/>
      <c r="E126" s="36"/>
      <c r="F126" s="36"/>
      <c r="G126" s="36"/>
      <c r="H126" s="36"/>
      <c r="I126" s="130"/>
      <c r="J126" s="36"/>
      <c r="K126" s="36"/>
      <c r="L126" s="37"/>
    </row>
    <row r="127" spans="2:12" s="1" customFormat="1" ht="16.5" customHeight="1">
      <c r="B127" s="35"/>
      <c r="C127" s="36"/>
      <c r="D127" s="36"/>
      <c r="E127" s="353" t="str">
        <f>E7</f>
        <v>Propojení Krnovská - Žižkova</v>
      </c>
      <c r="F127" s="354"/>
      <c r="G127" s="354"/>
      <c r="H127" s="354"/>
      <c r="I127" s="130"/>
      <c r="J127" s="36"/>
      <c r="K127" s="36"/>
      <c r="L127" s="37"/>
    </row>
    <row r="128" spans="2:12" ht="12" customHeight="1">
      <c r="B128" s="21"/>
      <c r="C128" s="29" t="s">
        <v>138</v>
      </c>
      <c r="D128" s="22"/>
      <c r="E128" s="22"/>
      <c r="F128" s="22"/>
      <c r="G128" s="22"/>
      <c r="H128" s="22"/>
      <c r="J128" s="22"/>
      <c r="K128" s="22"/>
      <c r="L128" s="20"/>
    </row>
    <row r="129" spans="2:12" s="1" customFormat="1" ht="16.5" customHeight="1">
      <c r="B129" s="35"/>
      <c r="C129" s="36"/>
      <c r="D129" s="36"/>
      <c r="E129" s="353" t="s">
        <v>519</v>
      </c>
      <c r="F129" s="355"/>
      <c r="G129" s="355"/>
      <c r="H129" s="355"/>
      <c r="I129" s="130"/>
      <c r="J129" s="36"/>
      <c r="K129" s="36"/>
      <c r="L129" s="37"/>
    </row>
    <row r="130" spans="2:12" s="1" customFormat="1" ht="12" customHeight="1">
      <c r="B130" s="35"/>
      <c r="C130" s="29" t="s">
        <v>443</v>
      </c>
      <c r="D130" s="36"/>
      <c r="E130" s="36"/>
      <c r="F130" s="36"/>
      <c r="G130" s="36"/>
      <c r="H130" s="36"/>
      <c r="I130" s="130"/>
      <c r="J130" s="36"/>
      <c r="K130" s="36"/>
      <c r="L130" s="37"/>
    </row>
    <row r="131" spans="2:12" s="1" customFormat="1" ht="16.5" customHeight="1">
      <c r="B131" s="35"/>
      <c r="C131" s="36"/>
      <c r="D131" s="36"/>
      <c r="E131" s="314" t="str">
        <f>E11</f>
        <v>SO101 - R1 - Propojka Krnovská - Žižkova</v>
      </c>
      <c r="F131" s="355"/>
      <c r="G131" s="355"/>
      <c r="H131" s="355"/>
      <c r="I131" s="130"/>
      <c r="J131" s="36"/>
      <c r="K131" s="36"/>
      <c r="L131" s="37"/>
    </row>
    <row r="132" spans="2:12" s="1" customFormat="1" ht="6.95" customHeight="1">
      <c r="B132" s="35"/>
      <c r="C132" s="36"/>
      <c r="D132" s="36"/>
      <c r="E132" s="36"/>
      <c r="F132" s="36"/>
      <c r="G132" s="36"/>
      <c r="H132" s="36"/>
      <c r="I132" s="130"/>
      <c r="J132" s="36"/>
      <c r="K132" s="36"/>
      <c r="L132" s="37"/>
    </row>
    <row r="133" spans="2:12" s="1" customFormat="1" ht="12" customHeight="1">
      <c r="B133" s="35"/>
      <c r="C133" s="29" t="s">
        <v>20</v>
      </c>
      <c r="D133" s="36"/>
      <c r="E133" s="36"/>
      <c r="F133" s="27" t="str">
        <f>F14</f>
        <v xml:space="preserve"> </v>
      </c>
      <c r="G133" s="36"/>
      <c r="H133" s="36"/>
      <c r="I133" s="131" t="s">
        <v>22</v>
      </c>
      <c r="J133" s="62" t="str">
        <f>IF(J14="","",J14)</f>
        <v>26. 2. 2020</v>
      </c>
      <c r="K133" s="36"/>
      <c r="L133" s="37"/>
    </row>
    <row r="134" spans="2:12" s="1" customFormat="1" ht="6.95" customHeight="1">
      <c r="B134" s="35"/>
      <c r="C134" s="36"/>
      <c r="D134" s="36"/>
      <c r="E134" s="36"/>
      <c r="F134" s="36"/>
      <c r="G134" s="36"/>
      <c r="H134" s="36"/>
      <c r="I134" s="130"/>
      <c r="J134" s="36"/>
      <c r="K134" s="36"/>
      <c r="L134" s="37"/>
    </row>
    <row r="135" spans="2:12" s="1" customFormat="1" ht="15.2" customHeight="1">
      <c r="B135" s="35"/>
      <c r="C135" s="29" t="s">
        <v>24</v>
      </c>
      <c r="D135" s="36"/>
      <c r="E135" s="36"/>
      <c r="F135" s="27" t="str">
        <f>E17</f>
        <v xml:space="preserve"> </v>
      </c>
      <c r="G135" s="36"/>
      <c r="H135" s="36"/>
      <c r="I135" s="131" t="s">
        <v>29</v>
      </c>
      <c r="J135" s="32" t="str">
        <f>E23</f>
        <v xml:space="preserve"> </v>
      </c>
      <c r="K135" s="36"/>
      <c r="L135" s="37"/>
    </row>
    <row r="136" spans="2:12" s="1" customFormat="1" ht="15.2" customHeight="1">
      <c r="B136" s="35"/>
      <c r="C136" s="29" t="s">
        <v>27</v>
      </c>
      <c r="D136" s="36"/>
      <c r="E136" s="36"/>
      <c r="F136" s="27" t="str">
        <f>IF(E20="","",E20)</f>
        <v>Vyplň údaj</v>
      </c>
      <c r="G136" s="36"/>
      <c r="H136" s="36"/>
      <c r="I136" s="131" t="s">
        <v>31</v>
      </c>
      <c r="J136" s="32" t="str">
        <f>E26</f>
        <v xml:space="preserve"> </v>
      </c>
      <c r="K136" s="36"/>
      <c r="L136" s="37"/>
    </row>
    <row r="137" spans="2:12" s="1" customFormat="1" ht="10.35" customHeight="1">
      <c r="B137" s="35"/>
      <c r="C137" s="36"/>
      <c r="D137" s="36"/>
      <c r="E137" s="36"/>
      <c r="F137" s="36"/>
      <c r="G137" s="36"/>
      <c r="H137" s="36"/>
      <c r="I137" s="130"/>
      <c r="J137" s="36"/>
      <c r="K137" s="36"/>
      <c r="L137" s="37"/>
    </row>
    <row r="138" spans="2:20" s="9" customFormat="1" ht="29.25" customHeight="1">
      <c r="B138" s="184"/>
      <c r="C138" s="185" t="s">
        <v>157</v>
      </c>
      <c r="D138" s="186" t="s">
        <v>60</v>
      </c>
      <c r="E138" s="186" t="s">
        <v>56</v>
      </c>
      <c r="F138" s="186" t="s">
        <v>57</v>
      </c>
      <c r="G138" s="186" t="s">
        <v>158</v>
      </c>
      <c r="H138" s="186" t="s">
        <v>159</v>
      </c>
      <c r="I138" s="187" t="s">
        <v>160</v>
      </c>
      <c r="J138" s="188" t="s">
        <v>143</v>
      </c>
      <c r="K138" s="189" t="s">
        <v>161</v>
      </c>
      <c r="L138" s="190"/>
      <c r="M138" s="71" t="s">
        <v>1</v>
      </c>
      <c r="N138" s="72" t="s">
        <v>39</v>
      </c>
      <c r="O138" s="72" t="s">
        <v>162</v>
      </c>
      <c r="P138" s="72" t="s">
        <v>163</v>
      </c>
      <c r="Q138" s="72" t="s">
        <v>164</v>
      </c>
      <c r="R138" s="72" t="s">
        <v>165</v>
      </c>
      <c r="S138" s="72" t="s">
        <v>166</v>
      </c>
      <c r="T138" s="73" t="s">
        <v>167</v>
      </c>
    </row>
    <row r="139" spans="2:63" s="1" customFormat="1" ht="22.9" customHeight="1">
      <c r="B139" s="35"/>
      <c r="C139" s="78" t="s">
        <v>168</v>
      </c>
      <c r="D139" s="36"/>
      <c r="E139" s="36"/>
      <c r="F139" s="36"/>
      <c r="G139" s="36"/>
      <c r="H139" s="36"/>
      <c r="I139" s="130"/>
      <c r="J139" s="191">
        <f>BK139</f>
        <v>0</v>
      </c>
      <c r="K139" s="36"/>
      <c r="L139" s="37"/>
      <c r="M139" s="74"/>
      <c r="N139" s="75"/>
      <c r="O139" s="75"/>
      <c r="P139" s="192">
        <f>P140+P253</f>
        <v>0</v>
      </c>
      <c r="Q139" s="75"/>
      <c r="R139" s="192">
        <f>R140+R253</f>
        <v>1275.36438</v>
      </c>
      <c r="S139" s="75"/>
      <c r="T139" s="193">
        <f>T140+T253</f>
        <v>0</v>
      </c>
      <c r="AT139" s="17" t="s">
        <v>74</v>
      </c>
      <c r="AU139" s="17" t="s">
        <v>145</v>
      </c>
      <c r="BK139" s="194">
        <f>BK140+BK253</f>
        <v>0</v>
      </c>
    </row>
    <row r="140" spans="2:63" s="10" customFormat="1" ht="25.9" customHeight="1">
      <c r="B140" s="195"/>
      <c r="C140" s="196"/>
      <c r="D140" s="197" t="s">
        <v>74</v>
      </c>
      <c r="E140" s="198" t="s">
        <v>250</v>
      </c>
      <c r="F140" s="198" t="s">
        <v>251</v>
      </c>
      <c r="G140" s="196"/>
      <c r="H140" s="196"/>
      <c r="I140" s="199"/>
      <c r="J140" s="200">
        <f>BK140</f>
        <v>0</v>
      </c>
      <c r="K140" s="196"/>
      <c r="L140" s="201"/>
      <c r="M140" s="202"/>
      <c r="N140" s="203"/>
      <c r="O140" s="203"/>
      <c r="P140" s="204">
        <f>P141+P187+P200+P230+P236+P250</f>
        <v>0</v>
      </c>
      <c r="Q140" s="203"/>
      <c r="R140" s="204">
        <f>R141+R187+R200+R230+R236+R250</f>
        <v>1275.36338</v>
      </c>
      <c r="S140" s="203"/>
      <c r="T140" s="205">
        <f>T141+T187+T200+T230+T236+T250</f>
        <v>0</v>
      </c>
      <c r="AR140" s="206" t="s">
        <v>83</v>
      </c>
      <c r="AT140" s="207" t="s">
        <v>74</v>
      </c>
      <c r="AU140" s="207" t="s">
        <v>75</v>
      </c>
      <c r="AY140" s="206" t="s">
        <v>171</v>
      </c>
      <c r="BK140" s="208">
        <f>BK141+BK187+BK200+BK230+BK236+BK250</f>
        <v>0</v>
      </c>
    </row>
    <row r="141" spans="2:63" s="10" customFormat="1" ht="22.9" customHeight="1">
      <c r="B141" s="195"/>
      <c r="C141" s="196"/>
      <c r="D141" s="197" t="s">
        <v>74</v>
      </c>
      <c r="E141" s="246" t="s">
        <v>83</v>
      </c>
      <c r="F141" s="246" t="s">
        <v>252</v>
      </c>
      <c r="G141" s="196"/>
      <c r="H141" s="196"/>
      <c r="I141" s="199"/>
      <c r="J141" s="247">
        <f>BK141</f>
        <v>0</v>
      </c>
      <c r="K141" s="196"/>
      <c r="L141" s="201"/>
      <c r="M141" s="202"/>
      <c r="N141" s="203"/>
      <c r="O141" s="203"/>
      <c r="P141" s="204">
        <f>SUM(P142:P186)</f>
        <v>0</v>
      </c>
      <c r="Q141" s="203"/>
      <c r="R141" s="204">
        <f>SUM(R142:R186)</f>
        <v>956</v>
      </c>
      <c r="S141" s="203"/>
      <c r="T141" s="205">
        <f>SUM(T142:T186)</f>
        <v>0</v>
      </c>
      <c r="AR141" s="206" t="s">
        <v>83</v>
      </c>
      <c r="AT141" s="207" t="s">
        <v>74</v>
      </c>
      <c r="AU141" s="207" t="s">
        <v>83</v>
      </c>
      <c r="AY141" s="206" t="s">
        <v>171</v>
      </c>
      <c r="BK141" s="208">
        <f>SUM(BK142:BK186)</f>
        <v>0</v>
      </c>
    </row>
    <row r="142" spans="2:65" s="1" customFormat="1" ht="24" customHeight="1">
      <c r="B142" s="35"/>
      <c r="C142" s="209" t="s">
        <v>83</v>
      </c>
      <c r="D142" s="209" t="s">
        <v>172</v>
      </c>
      <c r="E142" s="210" t="s">
        <v>526</v>
      </c>
      <c r="F142" s="211" t="s">
        <v>527</v>
      </c>
      <c r="G142" s="212" t="s">
        <v>302</v>
      </c>
      <c r="H142" s="213">
        <v>1624</v>
      </c>
      <c r="I142" s="214"/>
      <c r="J142" s="215">
        <f>ROUND(I142*H142,2)</f>
        <v>0</v>
      </c>
      <c r="K142" s="211" t="s">
        <v>256</v>
      </c>
      <c r="L142" s="37"/>
      <c r="M142" s="216" t="s">
        <v>1</v>
      </c>
      <c r="N142" s="217" t="s">
        <v>40</v>
      </c>
      <c r="O142" s="67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AR142" s="220" t="s">
        <v>189</v>
      </c>
      <c r="AT142" s="220" t="s">
        <v>172</v>
      </c>
      <c r="AU142" s="220" t="s">
        <v>85</v>
      </c>
      <c r="AY142" s="17" t="s">
        <v>171</v>
      </c>
      <c r="BE142" s="116">
        <f>IF(N142="základní",J142,0)</f>
        <v>0</v>
      </c>
      <c r="BF142" s="116">
        <f>IF(N142="snížená",J142,0)</f>
        <v>0</v>
      </c>
      <c r="BG142" s="116">
        <f>IF(N142="zákl. přenesená",J142,0)</f>
        <v>0</v>
      </c>
      <c r="BH142" s="116">
        <f>IF(N142="sníž. přenesená",J142,0)</f>
        <v>0</v>
      </c>
      <c r="BI142" s="116">
        <f>IF(N142="nulová",J142,0)</f>
        <v>0</v>
      </c>
      <c r="BJ142" s="17" t="s">
        <v>83</v>
      </c>
      <c r="BK142" s="116">
        <f>ROUND(I142*H142,2)</f>
        <v>0</v>
      </c>
      <c r="BL142" s="17" t="s">
        <v>189</v>
      </c>
      <c r="BM142" s="220" t="s">
        <v>528</v>
      </c>
    </row>
    <row r="143" spans="2:47" s="1" customFormat="1" ht="29.25">
      <c r="B143" s="35"/>
      <c r="C143" s="36"/>
      <c r="D143" s="221" t="s">
        <v>207</v>
      </c>
      <c r="E143" s="36"/>
      <c r="F143" s="235" t="s">
        <v>529</v>
      </c>
      <c r="G143" s="36"/>
      <c r="H143" s="36"/>
      <c r="I143" s="130"/>
      <c r="J143" s="36"/>
      <c r="K143" s="36"/>
      <c r="L143" s="37"/>
      <c r="M143" s="223"/>
      <c r="N143" s="67"/>
      <c r="O143" s="67"/>
      <c r="P143" s="67"/>
      <c r="Q143" s="67"/>
      <c r="R143" s="67"/>
      <c r="S143" s="67"/>
      <c r="T143" s="68"/>
      <c r="AT143" s="17" t="s">
        <v>207</v>
      </c>
      <c r="AU143" s="17" t="s">
        <v>85</v>
      </c>
    </row>
    <row r="144" spans="2:51" s="11" customFormat="1" ht="11.25">
      <c r="B144" s="224"/>
      <c r="C144" s="225"/>
      <c r="D144" s="221" t="s">
        <v>197</v>
      </c>
      <c r="E144" s="226" t="s">
        <v>514</v>
      </c>
      <c r="F144" s="227" t="s">
        <v>530</v>
      </c>
      <c r="G144" s="225"/>
      <c r="H144" s="228">
        <v>1624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197</v>
      </c>
      <c r="AU144" s="234" t="s">
        <v>85</v>
      </c>
      <c r="AV144" s="11" t="s">
        <v>85</v>
      </c>
      <c r="AW144" s="11" t="s">
        <v>30</v>
      </c>
      <c r="AX144" s="11" t="s">
        <v>83</v>
      </c>
      <c r="AY144" s="234" t="s">
        <v>171</v>
      </c>
    </row>
    <row r="145" spans="2:65" s="1" customFormat="1" ht="24" customHeight="1">
      <c r="B145" s="35"/>
      <c r="C145" s="209" t="s">
        <v>85</v>
      </c>
      <c r="D145" s="209" t="s">
        <v>172</v>
      </c>
      <c r="E145" s="210" t="s">
        <v>531</v>
      </c>
      <c r="F145" s="211" t="s">
        <v>532</v>
      </c>
      <c r="G145" s="212" t="s">
        <v>302</v>
      </c>
      <c r="H145" s="213">
        <v>1034.95</v>
      </c>
      <c r="I145" s="214"/>
      <c r="J145" s="215">
        <f>ROUND(I145*H145,2)</f>
        <v>0</v>
      </c>
      <c r="K145" s="211" t="s">
        <v>256</v>
      </c>
      <c r="L145" s="37"/>
      <c r="M145" s="216" t="s">
        <v>1</v>
      </c>
      <c r="N145" s="217" t="s">
        <v>40</v>
      </c>
      <c r="O145" s="67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AR145" s="220" t="s">
        <v>189</v>
      </c>
      <c r="AT145" s="220" t="s">
        <v>172</v>
      </c>
      <c r="AU145" s="220" t="s">
        <v>85</v>
      </c>
      <c r="AY145" s="17" t="s">
        <v>171</v>
      </c>
      <c r="BE145" s="116">
        <f>IF(N145="základní",J145,0)</f>
        <v>0</v>
      </c>
      <c r="BF145" s="116">
        <f>IF(N145="snížená",J145,0)</f>
        <v>0</v>
      </c>
      <c r="BG145" s="116">
        <f>IF(N145="zákl. přenesená",J145,0)</f>
        <v>0</v>
      </c>
      <c r="BH145" s="116">
        <f>IF(N145="sníž. přenesená",J145,0)</f>
        <v>0</v>
      </c>
      <c r="BI145" s="116">
        <f>IF(N145="nulová",J145,0)</f>
        <v>0</v>
      </c>
      <c r="BJ145" s="17" t="s">
        <v>83</v>
      </c>
      <c r="BK145" s="116">
        <f>ROUND(I145*H145,2)</f>
        <v>0</v>
      </c>
      <c r="BL145" s="17" t="s">
        <v>189</v>
      </c>
      <c r="BM145" s="220" t="s">
        <v>533</v>
      </c>
    </row>
    <row r="146" spans="2:47" s="1" customFormat="1" ht="29.25">
      <c r="B146" s="35"/>
      <c r="C146" s="36"/>
      <c r="D146" s="221" t="s">
        <v>207</v>
      </c>
      <c r="E146" s="36"/>
      <c r="F146" s="235" t="s">
        <v>534</v>
      </c>
      <c r="G146" s="36"/>
      <c r="H146" s="36"/>
      <c r="I146" s="130"/>
      <c r="J146" s="36"/>
      <c r="K146" s="36"/>
      <c r="L146" s="37"/>
      <c r="M146" s="223"/>
      <c r="N146" s="67"/>
      <c r="O146" s="67"/>
      <c r="P146" s="67"/>
      <c r="Q146" s="67"/>
      <c r="R146" s="67"/>
      <c r="S146" s="67"/>
      <c r="T146" s="68"/>
      <c r="AT146" s="17" t="s">
        <v>207</v>
      </c>
      <c r="AU146" s="17" t="s">
        <v>85</v>
      </c>
    </row>
    <row r="147" spans="2:51" s="11" customFormat="1" ht="11.25">
      <c r="B147" s="224"/>
      <c r="C147" s="225"/>
      <c r="D147" s="221" t="s">
        <v>197</v>
      </c>
      <c r="E147" s="226" t="s">
        <v>509</v>
      </c>
      <c r="F147" s="227" t="s">
        <v>535</v>
      </c>
      <c r="G147" s="225"/>
      <c r="H147" s="228">
        <v>142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197</v>
      </c>
      <c r="AU147" s="234" t="s">
        <v>85</v>
      </c>
      <c r="AV147" s="11" t="s">
        <v>85</v>
      </c>
      <c r="AW147" s="11" t="s">
        <v>30</v>
      </c>
      <c r="AX147" s="11" t="s">
        <v>75</v>
      </c>
      <c r="AY147" s="234" t="s">
        <v>171</v>
      </c>
    </row>
    <row r="148" spans="2:51" s="11" customFormat="1" ht="11.25">
      <c r="B148" s="224"/>
      <c r="C148" s="225"/>
      <c r="D148" s="221" t="s">
        <v>197</v>
      </c>
      <c r="E148" s="226" t="s">
        <v>511</v>
      </c>
      <c r="F148" s="227" t="s">
        <v>536</v>
      </c>
      <c r="G148" s="225"/>
      <c r="H148" s="228">
        <v>814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197</v>
      </c>
      <c r="AU148" s="234" t="s">
        <v>85</v>
      </c>
      <c r="AV148" s="11" t="s">
        <v>85</v>
      </c>
      <c r="AW148" s="11" t="s">
        <v>30</v>
      </c>
      <c r="AX148" s="11" t="s">
        <v>75</v>
      </c>
      <c r="AY148" s="234" t="s">
        <v>171</v>
      </c>
    </row>
    <row r="149" spans="2:51" s="11" customFormat="1" ht="11.25">
      <c r="B149" s="224"/>
      <c r="C149" s="225"/>
      <c r="D149" s="221" t="s">
        <v>197</v>
      </c>
      <c r="E149" s="226" t="s">
        <v>513</v>
      </c>
      <c r="F149" s="227" t="s">
        <v>537</v>
      </c>
      <c r="G149" s="225"/>
      <c r="H149" s="228">
        <v>20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197</v>
      </c>
      <c r="AU149" s="234" t="s">
        <v>85</v>
      </c>
      <c r="AV149" s="11" t="s">
        <v>85</v>
      </c>
      <c r="AW149" s="11" t="s">
        <v>30</v>
      </c>
      <c r="AX149" s="11" t="s">
        <v>75</v>
      </c>
      <c r="AY149" s="234" t="s">
        <v>171</v>
      </c>
    </row>
    <row r="150" spans="2:51" s="11" customFormat="1" ht="11.25">
      <c r="B150" s="224"/>
      <c r="C150" s="225"/>
      <c r="D150" s="221" t="s">
        <v>197</v>
      </c>
      <c r="E150" s="226" t="s">
        <v>538</v>
      </c>
      <c r="F150" s="227" t="s">
        <v>539</v>
      </c>
      <c r="G150" s="225"/>
      <c r="H150" s="228">
        <v>58.95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197</v>
      </c>
      <c r="AU150" s="234" t="s">
        <v>85</v>
      </c>
      <c r="AV150" s="11" t="s">
        <v>85</v>
      </c>
      <c r="AW150" s="11" t="s">
        <v>30</v>
      </c>
      <c r="AX150" s="11" t="s">
        <v>75</v>
      </c>
      <c r="AY150" s="234" t="s">
        <v>171</v>
      </c>
    </row>
    <row r="151" spans="2:51" s="13" customFormat="1" ht="11.25">
      <c r="B151" s="248"/>
      <c r="C151" s="249"/>
      <c r="D151" s="221" t="s">
        <v>197</v>
      </c>
      <c r="E151" s="250" t="s">
        <v>516</v>
      </c>
      <c r="F151" s="251" t="s">
        <v>267</v>
      </c>
      <c r="G151" s="249"/>
      <c r="H151" s="252">
        <v>1034.95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197</v>
      </c>
      <c r="AU151" s="258" t="s">
        <v>85</v>
      </c>
      <c r="AV151" s="13" t="s">
        <v>189</v>
      </c>
      <c r="AW151" s="13" t="s">
        <v>4</v>
      </c>
      <c r="AX151" s="13" t="s">
        <v>83</v>
      </c>
      <c r="AY151" s="258" t="s">
        <v>171</v>
      </c>
    </row>
    <row r="152" spans="2:65" s="1" customFormat="1" ht="24" customHeight="1">
      <c r="B152" s="35"/>
      <c r="C152" s="209" t="s">
        <v>184</v>
      </c>
      <c r="D152" s="209" t="s">
        <v>172</v>
      </c>
      <c r="E152" s="210" t="s">
        <v>311</v>
      </c>
      <c r="F152" s="211" t="s">
        <v>312</v>
      </c>
      <c r="G152" s="212" t="s">
        <v>302</v>
      </c>
      <c r="H152" s="213">
        <v>2658.95</v>
      </c>
      <c r="I152" s="214"/>
      <c r="J152" s="215">
        <f>ROUND(I152*H152,2)</f>
        <v>0</v>
      </c>
      <c r="K152" s="211" t="s">
        <v>256</v>
      </c>
      <c r="L152" s="37"/>
      <c r="M152" s="216" t="s">
        <v>1</v>
      </c>
      <c r="N152" s="217" t="s">
        <v>40</v>
      </c>
      <c r="O152" s="67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AR152" s="220" t="s">
        <v>189</v>
      </c>
      <c r="AT152" s="220" t="s">
        <v>172</v>
      </c>
      <c r="AU152" s="220" t="s">
        <v>85</v>
      </c>
      <c r="AY152" s="17" t="s">
        <v>171</v>
      </c>
      <c r="BE152" s="116">
        <f>IF(N152="základní",J152,0)</f>
        <v>0</v>
      </c>
      <c r="BF152" s="116">
        <f>IF(N152="snížená",J152,0)</f>
        <v>0</v>
      </c>
      <c r="BG152" s="116">
        <f>IF(N152="zákl. přenesená",J152,0)</f>
        <v>0</v>
      </c>
      <c r="BH152" s="116">
        <f>IF(N152="sníž. přenesená",J152,0)</f>
        <v>0</v>
      </c>
      <c r="BI152" s="116">
        <f>IF(N152="nulová",J152,0)</f>
        <v>0</v>
      </c>
      <c r="BJ152" s="17" t="s">
        <v>83</v>
      </c>
      <c r="BK152" s="116">
        <f>ROUND(I152*H152,2)</f>
        <v>0</v>
      </c>
      <c r="BL152" s="17" t="s">
        <v>189</v>
      </c>
      <c r="BM152" s="220" t="s">
        <v>540</v>
      </c>
    </row>
    <row r="153" spans="2:47" s="1" customFormat="1" ht="39">
      <c r="B153" s="35"/>
      <c r="C153" s="36"/>
      <c r="D153" s="221" t="s">
        <v>207</v>
      </c>
      <c r="E153" s="36"/>
      <c r="F153" s="235" t="s">
        <v>314</v>
      </c>
      <c r="G153" s="36"/>
      <c r="H153" s="36"/>
      <c r="I153" s="130"/>
      <c r="J153" s="36"/>
      <c r="K153" s="36"/>
      <c r="L153" s="37"/>
      <c r="M153" s="223"/>
      <c r="N153" s="67"/>
      <c r="O153" s="67"/>
      <c r="P153" s="67"/>
      <c r="Q153" s="67"/>
      <c r="R153" s="67"/>
      <c r="S153" s="67"/>
      <c r="T153" s="68"/>
      <c r="AT153" s="17" t="s">
        <v>207</v>
      </c>
      <c r="AU153" s="17" t="s">
        <v>85</v>
      </c>
    </row>
    <row r="154" spans="2:51" s="11" customFormat="1" ht="11.25">
      <c r="B154" s="224"/>
      <c r="C154" s="225"/>
      <c r="D154" s="221" t="s">
        <v>197</v>
      </c>
      <c r="E154" s="226" t="s">
        <v>1</v>
      </c>
      <c r="F154" s="227" t="s">
        <v>541</v>
      </c>
      <c r="G154" s="225"/>
      <c r="H154" s="228">
        <v>1624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197</v>
      </c>
      <c r="AU154" s="234" t="s">
        <v>85</v>
      </c>
      <c r="AV154" s="11" t="s">
        <v>85</v>
      </c>
      <c r="AW154" s="11" t="s">
        <v>30</v>
      </c>
      <c r="AX154" s="11" t="s">
        <v>75</v>
      </c>
      <c r="AY154" s="234" t="s">
        <v>171</v>
      </c>
    </row>
    <row r="155" spans="2:51" s="11" customFormat="1" ht="11.25">
      <c r="B155" s="224"/>
      <c r="C155" s="225"/>
      <c r="D155" s="221" t="s">
        <v>197</v>
      </c>
      <c r="E155" s="226" t="s">
        <v>1</v>
      </c>
      <c r="F155" s="227" t="s">
        <v>542</v>
      </c>
      <c r="G155" s="225"/>
      <c r="H155" s="228">
        <v>1034.95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197</v>
      </c>
      <c r="AU155" s="234" t="s">
        <v>85</v>
      </c>
      <c r="AV155" s="11" t="s">
        <v>85</v>
      </c>
      <c r="AW155" s="11" t="s">
        <v>30</v>
      </c>
      <c r="AX155" s="11" t="s">
        <v>75</v>
      </c>
      <c r="AY155" s="234" t="s">
        <v>171</v>
      </c>
    </row>
    <row r="156" spans="2:51" s="13" customFormat="1" ht="11.25">
      <c r="B156" s="248"/>
      <c r="C156" s="249"/>
      <c r="D156" s="221" t="s">
        <v>197</v>
      </c>
      <c r="E156" s="250" t="s">
        <v>239</v>
      </c>
      <c r="F156" s="251" t="s">
        <v>267</v>
      </c>
      <c r="G156" s="249"/>
      <c r="H156" s="252">
        <v>2658.95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197</v>
      </c>
      <c r="AU156" s="258" t="s">
        <v>85</v>
      </c>
      <c r="AV156" s="13" t="s">
        <v>189</v>
      </c>
      <c r="AW156" s="13" t="s">
        <v>30</v>
      </c>
      <c r="AX156" s="13" t="s">
        <v>83</v>
      </c>
      <c r="AY156" s="258" t="s">
        <v>171</v>
      </c>
    </row>
    <row r="157" spans="2:65" s="1" customFormat="1" ht="24" customHeight="1">
      <c r="B157" s="35"/>
      <c r="C157" s="209" t="s">
        <v>189</v>
      </c>
      <c r="D157" s="209" t="s">
        <v>172</v>
      </c>
      <c r="E157" s="210" t="s">
        <v>316</v>
      </c>
      <c r="F157" s="211" t="s">
        <v>317</v>
      </c>
      <c r="G157" s="212" t="s">
        <v>302</v>
      </c>
      <c r="H157" s="213">
        <v>26589.5</v>
      </c>
      <c r="I157" s="214"/>
      <c r="J157" s="215">
        <f>ROUND(I157*H157,2)</f>
        <v>0</v>
      </c>
      <c r="K157" s="211" t="s">
        <v>256</v>
      </c>
      <c r="L157" s="37"/>
      <c r="M157" s="216" t="s">
        <v>1</v>
      </c>
      <c r="N157" s="217" t="s">
        <v>40</v>
      </c>
      <c r="O157" s="67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AR157" s="220" t="s">
        <v>189</v>
      </c>
      <c r="AT157" s="220" t="s">
        <v>172</v>
      </c>
      <c r="AU157" s="220" t="s">
        <v>85</v>
      </c>
      <c r="AY157" s="17" t="s">
        <v>171</v>
      </c>
      <c r="BE157" s="116">
        <f>IF(N157="základní",J157,0)</f>
        <v>0</v>
      </c>
      <c r="BF157" s="116">
        <f>IF(N157="snížená",J157,0)</f>
        <v>0</v>
      </c>
      <c r="BG157" s="116">
        <f>IF(N157="zákl. přenesená",J157,0)</f>
        <v>0</v>
      </c>
      <c r="BH157" s="116">
        <f>IF(N157="sníž. přenesená",J157,0)</f>
        <v>0</v>
      </c>
      <c r="BI157" s="116">
        <f>IF(N157="nulová",J157,0)</f>
        <v>0</v>
      </c>
      <c r="BJ157" s="17" t="s">
        <v>83</v>
      </c>
      <c r="BK157" s="116">
        <f>ROUND(I157*H157,2)</f>
        <v>0</v>
      </c>
      <c r="BL157" s="17" t="s">
        <v>189</v>
      </c>
      <c r="BM157" s="220" t="s">
        <v>543</v>
      </c>
    </row>
    <row r="158" spans="2:47" s="1" customFormat="1" ht="39">
      <c r="B158" s="35"/>
      <c r="C158" s="36"/>
      <c r="D158" s="221" t="s">
        <v>207</v>
      </c>
      <c r="E158" s="36"/>
      <c r="F158" s="235" t="s">
        <v>319</v>
      </c>
      <c r="G158" s="36"/>
      <c r="H158" s="36"/>
      <c r="I158" s="130"/>
      <c r="J158" s="36"/>
      <c r="K158" s="36"/>
      <c r="L158" s="37"/>
      <c r="M158" s="223"/>
      <c r="N158" s="67"/>
      <c r="O158" s="67"/>
      <c r="P158" s="67"/>
      <c r="Q158" s="67"/>
      <c r="R158" s="67"/>
      <c r="S158" s="67"/>
      <c r="T158" s="68"/>
      <c r="AT158" s="17" t="s">
        <v>207</v>
      </c>
      <c r="AU158" s="17" t="s">
        <v>85</v>
      </c>
    </row>
    <row r="159" spans="2:51" s="11" customFormat="1" ht="11.25">
      <c r="B159" s="224"/>
      <c r="C159" s="225"/>
      <c r="D159" s="221" t="s">
        <v>197</v>
      </c>
      <c r="E159" s="226" t="s">
        <v>1</v>
      </c>
      <c r="F159" s="227" t="s">
        <v>320</v>
      </c>
      <c r="G159" s="225"/>
      <c r="H159" s="228">
        <v>26589.5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197</v>
      </c>
      <c r="AU159" s="234" t="s">
        <v>85</v>
      </c>
      <c r="AV159" s="11" t="s">
        <v>85</v>
      </c>
      <c r="AW159" s="11" t="s">
        <v>30</v>
      </c>
      <c r="AX159" s="11" t="s">
        <v>83</v>
      </c>
      <c r="AY159" s="234" t="s">
        <v>171</v>
      </c>
    </row>
    <row r="160" spans="2:65" s="1" customFormat="1" ht="24" customHeight="1">
      <c r="B160" s="35"/>
      <c r="C160" s="209" t="s">
        <v>170</v>
      </c>
      <c r="D160" s="209" t="s">
        <v>172</v>
      </c>
      <c r="E160" s="210" t="s">
        <v>544</v>
      </c>
      <c r="F160" s="211" t="s">
        <v>545</v>
      </c>
      <c r="G160" s="212" t="s">
        <v>302</v>
      </c>
      <c r="H160" s="213">
        <v>142</v>
      </c>
      <c r="I160" s="214"/>
      <c r="J160" s="215">
        <f>ROUND(I160*H160,2)</f>
        <v>0</v>
      </c>
      <c r="K160" s="211" t="s">
        <v>256</v>
      </c>
      <c r="L160" s="37"/>
      <c r="M160" s="216" t="s">
        <v>1</v>
      </c>
      <c r="N160" s="217" t="s">
        <v>40</v>
      </c>
      <c r="O160" s="67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AR160" s="220" t="s">
        <v>189</v>
      </c>
      <c r="AT160" s="220" t="s">
        <v>172</v>
      </c>
      <c r="AU160" s="220" t="s">
        <v>85</v>
      </c>
      <c r="AY160" s="17" t="s">
        <v>171</v>
      </c>
      <c r="BE160" s="116">
        <f>IF(N160="základní",J160,0)</f>
        <v>0</v>
      </c>
      <c r="BF160" s="116">
        <f>IF(N160="snížená",J160,0)</f>
        <v>0</v>
      </c>
      <c r="BG160" s="116">
        <f>IF(N160="zákl. přenesená",J160,0)</f>
        <v>0</v>
      </c>
      <c r="BH160" s="116">
        <f>IF(N160="sníž. přenesená",J160,0)</f>
        <v>0</v>
      </c>
      <c r="BI160" s="116">
        <f>IF(N160="nulová",J160,0)</f>
        <v>0</v>
      </c>
      <c r="BJ160" s="17" t="s">
        <v>83</v>
      </c>
      <c r="BK160" s="116">
        <f>ROUND(I160*H160,2)</f>
        <v>0</v>
      </c>
      <c r="BL160" s="17" t="s">
        <v>189</v>
      </c>
      <c r="BM160" s="220" t="s">
        <v>546</v>
      </c>
    </row>
    <row r="161" spans="2:47" s="1" customFormat="1" ht="48.75">
      <c r="B161" s="35"/>
      <c r="C161" s="36"/>
      <c r="D161" s="221" t="s">
        <v>207</v>
      </c>
      <c r="E161" s="36"/>
      <c r="F161" s="235" t="s">
        <v>547</v>
      </c>
      <c r="G161" s="36"/>
      <c r="H161" s="36"/>
      <c r="I161" s="130"/>
      <c r="J161" s="36"/>
      <c r="K161" s="36"/>
      <c r="L161" s="37"/>
      <c r="M161" s="223"/>
      <c r="N161" s="67"/>
      <c r="O161" s="67"/>
      <c r="P161" s="67"/>
      <c r="Q161" s="67"/>
      <c r="R161" s="67"/>
      <c r="S161" s="67"/>
      <c r="T161" s="68"/>
      <c r="AT161" s="17" t="s">
        <v>207</v>
      </c>
      <c r="AU161" s="17" t="s">
        <v>85</v>
      </c>
    </row>
    <row r="162" spans="2:51" s="11" customFormat="1" ht="11.25">
      <c r="B162" s="224"/>
      <c r="C162" s="225"/>
      <c r="D162" s="221" t="s">
        <v>197</v>
      </c>
      <c r="E162" s="226" t="s">
        <v>1</v>
      </c>
      <c r="F162" s="227" t="s">
        <v>509</v>
      </c>
      <c r="G162" s="225"/>
      <c r="H162" s="228">
        <v>142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AT162" s="234" t="s">
        <v>197</v>
      </c>
      <c r="AU162" s="234" t="s">
        <v>85</v>
      </c>
      <c r="AV162" s="11" t="s">
        <v>85</v>
      </c>
      <c r="AW162" s="11" t="s">
        <v>30</v>
      </c>
      <c r="AX162" s="11" t="s">
        <v>83</v>
      </c>
      <c r="AY162" s="234" t="s">
        <v>171</v>
      </c>
    </row>
    <row r="163" spans="2:65" s="1" customFormat="1" ht="16.5" customHeight="1">
      <c r="B163" s="35"/>
      <c r="C163" s="265" t="s">
        <v>198</v>
      </c>
      <c r="D163" s="265" t="s">
        <v>548</v>
      </c>
      <c r="E163" s="266" t="s">
        <v>549</v>
      </c>
      <c r="F163" s="267" t="s">
        <v>550</v>
      </c>
      <c r="G163" s="268" t="s">
        <v>302</v>
      </c>
      <c r="H163" s="269">
        <v>142</v>
      </c>
      <c r="I163" s="270"/>
      <c r="J163" s="271">
        <f>ROUND(I163*H163,2)</f>
        <v>0</v>
      </c>
      <c r="K163" s="267" t="s">
        <v>1</v>
      </c>
      <c r="L163" s="272"/>
      <c r="M163" s="273" t="s">
        <v>1</v>
      </c>
      <c r="N163" s="274" t="s">
        <v>40</v>
      </c>
      <c r="O163" s="67"/>
      <c r="P163" s="218">
        <f>O163*H163</f>
        <v>0</v>
      </c>
      <c r="Q163" s="218">
        <v>1</v>
      </c>
      <c r="R163" s="218">
        <f>Q163*H163</f>
        <v>142</v>
      </c>
      <c r="S163" s="218">
        <v>0</v>
      </c>
      <c r="T163" s="219">
        <f>S163*H163</f>
        <v>0</v>
      </c>
      <c r="AR163" s="220" t="s">
        <v>209</v>
      </c>
      <c r="AT163" s="220" t="s">
        <v>548</v>
      </c>
      <c r="AU163" s="220" t="s">
        <v>85</v>
      </c>
      <c r="AY163" s="17" t="s">
        <v>171</v>
      </c>
      <c r="BE163" s="116">
        <f>IF(N163="základní",J163,0)</f>
        <v>0</v>
      </c>
      <c r="BF163" s="116">
        <f>IF(N163="snížená",J163,0)</f>
        <v>0</v>
      </c>
      <c r="BG163" s="116">
        <f>IF(N163="zákl. přenesená",J163,0)</f>
        <v>0</v>
      </c>
      <c r="BH163" s="116">
        <f>IF(N163="sníž. přenesená",J163,0)</f>
        <v>0</v>
      </c>
      <c r="BI163" s="116">
        <f>IF(N163="nulová",J163,0)</f>
        <v>0</v>
      </c>
      <c r="BJ163" s="17" t="s">
        <v>83</v>
      </c>
      <c r="BK163" s="116">
        <f>ROUND(I163*H163,2)</f>
        <v>0</v>
      </c>
      <c r="BL163" s="17" t="s">
        <v>189</v>
      </c>
      <c r="BM163" s="220" t="s">
        <v>551</v>
      </c>
    </row>
    <row r="164" spans="2:47" s="1" customFormat="1" ht="11.25">
      <c r="B164" s="35"/>
      <c r="C164" s="36"/>
      <c r="D164" s="221" t="s">
        <v>207</v>
      </c>
      <c r="E164" s="36"/>
      <c r="F164" s="235" t="s">
        <v>550</v>
      </c>
      <c r="G164" s="36"/>
      <c r="H164" s="36"/>
      <c r="I164" s="130"/>
      <c r="J164" s="36"/>
      <c r="K164" s="36"/>
      <c r="L164" s="37"/>
      <c r="M164" s="223"/>
      <c r="N164" s="67"/>
      <c r="O164" s="67"/>
      <c r="P164" s="67"/>
      <c r="Q164" s="67"/>
      <c r="R164" s="67"/>
      <c r="S164" s="67"/>
      <c r="T164" s="68"/>
      <c r="AT164" s="17" t="s">
        <v>207</v>
      </c>
      <c r="AU164" s="17" t="s">
        <v>85</v>
      </c>
    </row>
    <row r="165" spans="2:51" s="11" customFormat="1" ht="11.25">
      <c r="B165" s="224"/>
      <c r="C165" s="225"/>
      <c r="D165" s="221" t="s">
        <v>197</v>
      </c>
      <c r="E165" s="226" t="s">
        <v>1</v>
      </c>
      <c r="F165" s="227" t="s">
        <v>509</v>
      </c>
      <c r="G165" s="225"/>
      <c r="H165" s="228">
        <v>142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197</v>
      </c>
      <c r="AU165" s="234" t="s">
        <v>85</v>
      </c>
      <c r="AV165" s="11" t="s">
        <v>85</v>
      </c>
      <c r="AW165" s="11" t="s">
        <v>30</v>
      </c>
      <c r="AX165" s="11" t="s">
        <v>83</v>
      </c>
      <c r="AY165" s="234" t="s">
        <v>171</v>
      </c>
    </row>
    <row r="166" spans="2:65" s="1" customFormat="1" ht="16.5" customHeight="1">
      <c r="B166" s="35"/>
      <c r="C166" s="209" t="s">
        <v>203</v>
      </c>
      <c r="D166" s="209" t="s">
        <v>172</v>
      </c>
      <c r="E166" s="210" t="s">
        <v>327</v>
      </c>
      <c r="F166" s="211" t="s">
        <v>328</v>
      </c>
      <c r="G166" s="212" t="s">
        <v>302</v>
      </c>
      <c r="H166" s="213">
        <v>1624</v>
      </c>
      <c r="I166" s="214"/>
      <c r="J166" s="215">
        <f>ROUND(I166*H166,2)</f>
        <v>0</v>
      </c>
      <c r="K166" s="211" t="s">
        <v>256</v>
      </c>
      <c r="L166" s="37"/>
      <c r="M166" s="216" t="s">
        <v>1</v>
      </c>
      <c r="N166" s="217" t="s">
        <v>40</v>
      </c>
      <c r="O166" s="67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AR166" s="220" t="s">
        <v>189</v>
      </c>
      <c r="AT166" s="220" t="s">
        <v>172</v>
      </c>
      <c r="AU166" s="220" t="s">
        <v>85</v>
      </c>
      <c r="AY166" s="17" t="s">
        <v>171</v>
      </c>
      <c r="BE166" s="116">
        <f>IF(N166="základní",J166,0)</f>
        <v>0</v>
      </c>
      <c r="BF166" s="116">
        <f>IF(N166="snížená",J166,0)</f>
        <v>0</v>
      </c>
      <c r="BG166" s="116">
        <f>IF(N166="zákl. přenesená",J166,0)</f>
        <v>0</v>
      </c>
      <c r="BH166" s="116">
        <f>IF(N166="sníž. přenesená",J166,0)</f>
        <v>0</v>
      </c>
      <c r="BI166" s="116">
        <f>IF(N166="nulová",J166,0)</f>
        <v>0</v>
      </c>
      <c r="BJ166" s="17" t="s">
        <v>83</v>
      </c>
      <c r="BK166" s="116">
        <f>ROUND(I166*H166,2)</f>
        <v>0</v>
      </c>
      <c r="BL166" s="17" t="s">
        <v>189</v>
      </c>
      <c r="BM166" s="220" t="s">
        <v>552</v>
      </c>
    </row>
    <row r="167" spans="2:47" s="1" customFormat="1" ht="11.25">
      <c r="B167" s="35"/>
      <c r="C167" s="36"/>
      <c r="D167" s="221" t="s">
        <v>207</v>
      </c>
      <c r="E167" s="36"/>
      <c r="F167" s="235" t="s">
        <v>330</v>
      </c>
      <c r="G167" s="36"/>
      <c r="H167" s="36"/>
      <c r="I167" s="130"/>
      <c r="J167" s="36"/>
      <c r="K167" s="36"/>
      <c r="L167" s="37"/>
      <c r="M167" s="223"/>
      <c r="N167" s="67"/>
      <c r="O167" s="67"/>
      <c r="P167" s="67"/>
      <c r="Q167" s="67"/>
      <c r="R167" s="67"/>
      <c r="S167" s="67"/>
      <c r="T167" s="68"/>
      <c r="AT167" s="17" t="s">
        <v>207</v>
      </c>
      <c r="AU167" s="17" t="s">
        <v>85</v>
      </c>
    </row>
    <row r="168" spans="2:51" s="11" customFormat="1" ht="11.25">
      <c r="B168" s="224"/>
      <c r="C168" s="225"/>
      <c r="D168" s="221" t="s">
        <v>197</v>
      </c>
      <c r="E168" s="226" t="s">
        <v>1</v>
      </c>
      <c r="F168" s="227" t="s">
        <v>514</v>
      </c>
      <c r="G168" s="225"/>
      <c r="H168" s="228">
        <v>1624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AT168" s="234" t="s">
        <v>197</v>
      </c>
      <c r="AU168" s="234" t="s">
        <v>85</v>
      </c>
      <c r="AV168" s="11" t="s">
        <v>85</v>
      </c>
      <c r="AW168" s="11" t="s">
        <v>30</v>
      </c>
      <c r="AX168" s="11" t="s">
        <v>83</v>
      </c>
      <c r="AY168" s="234" t="s">
        <v>171</v>
      </c>
    </row>
    <row r="169" spans="2:65" s="1" customFormat="1" ht="24" customHeight="1">
      <c r="B169" s="35"/>
      <c r="C169" s="209" t="s">
        <v>209</v>
      </c>
      <c r="D169" s="209" t="s">
        <v>172</v>
      </c>
      <c r="E169" s="210" t="s">
        <v>553</v>
      </c>
      <c r="F169" s="211" t="s">
        <v>554</v>
      </c>
      <c r="G169" s="212" t="s">
        <v>302</v>
      </c>
      <c r="H169" s="213">
        <v>814</v>
      </c>
      <c r="I169" s="214"/>
      <c r="J169" s="215">
        <f>ROUND(I169*H169,2)</f>
        <v>0</v>
      </c>
      <c r="K169" s="211" t="s">
        <v>256</v>
      </c>
      <c r="L169" s="37"/>
      <c r="M169" s="216" t="s">
        <v>1</v>
      </c>
      <c r="N169" s="217" t="s">
        <v>40</v>
      </c>
      <c r="O169" s="67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220" t="s">
        <v>189</v>
      </c>
      <c r="AT169" s="220" t="s">
        <v>172</v>
      </c>
      <c r="AU169" s="220" t="s">
        <v>85</v>
      </c>
      <c r="AY169" s="17" t="s">
        <v>171</v>
      </c>
      <c r="BE169" s="116">
        <f>IF(N169="základní",J169,0)</f>
        <v>0</v>
      </c>
      <c r="BF169" s="116">
        <f>IF(N169="snížená",J169,0)</f>
        <v>0</v>
      </c>
      <c r="BG169" s="116">
        <f>IF(N169="zákl. přenesená",J169,0)</f>
        <v>0</v>
      </c>
      <c r="BH169" s="116">
        <f>IF(N169="sníž. přenesená",J169,0)</f>
        <v>0</v>
      </c>
      <c r="BI169" s="116">
        <f>IF(N169="nulová",J169,0)</f>
        <v>0</v>
      </c>
      <c r="BJ169" s="17" t="s">
        <v>83</v>
      </c>
      <c r="BK169" s="116">
        <f>ROUND(I169*H169,2)</f>
        <v>0</v>
      </c>
      <c r="BL169" s="17" t="s">
        <v>189</v>
      </c>
      <c r="BM169" s="220" t="s">
        <v>555</v>
      </c>
    </row>
    <row r="170" spans="2:47" s="1" customFormat="1" ht="39">
      <c r="B170" s="35"/>
      <c r="C170" s="36"/>
      <c r="D170" s="221" t="s">
        <v>207</v>
      </c>
      <c r="E170" s="36"/>
      <c r="F170" s="235" t="s">
        <v>556</v>
      </c>
      <c r="G170" s="36"/>
      <c r="H170" s="36"/>
      <c r="I170" s="130"/>
      <c r="J170" s="36"/>
      <c r="K170" s="36"/>
      <c r="L170" s="37"/>
      <c r="M170" s="223"/>
      <c r="N170" s="67"/>
      <c r="O170" s="67"/>
      <c r="P170" s="67"/>
      <c r="Q170" s="67"/>
      <c r="R170" s="67"/>
      <c r="S170" s="67"/>
      <c r="T170" s="68"/>
      <c r="AT170" s="17" t="s">
        <v>207</v>
      </c>
      <c r="AU170" s="17" t="s">
        <v>85</v>
      </c>
    </row>
    <row r="171" spans="2:51" s="11" customFormat="1" ht="11.25">
      <c r="B171" s="224"/>
      <c r="C171" s="225"/>
      <c r="D171" s="221" t="s">
        <v>197</v>
      </c>
      <c r="E171" s="226" t="s">
        <v>1</v>
      </c>
      <c r="F171" s="227" t="s">
        <v>511</v>
      </c>
      <c r="G171" s="225"/>
      <c r="H171" s="228">
        <v>814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197</v>
      </c>
      <c r="AU171" s="234" t="s">
        <v>85</v>
      </c>
      <c r="AV171" s="11" t="s">
        <v>85</v>
      </c>
      <c r="AW171" s="11" t="s">
        <v>30</v>
      </c>
      <c r="AX171" s="11" t="s">
        <v>83</v>
      </c>
      <c r="AY171" s="234" t="s">
        <v>171</v>
      </c>
    </row>
    <row r="172" spans="2:65" s="1" customFormat="1" ht="16.5" customHeight="1">
      <c r="B172" s="35"/>
      <c r="C172" s="265" t="s">
        <v>214</v>
      </c>
      <c r="D172" s="265" t="s">
        <v>548</v>
      </c>
      <c r="E172" s="266" t="s">
        <v>557</v>
      </c>
      <c r="F172" s="267" t="s">
        <v>558</v>
      </c>
      <c r="G172" s="268" t="s">
        <v>302</v>
      </c>
      <c r="H172" s="269">
        <v>814</v>
      </c>
      <c r="I172" s="270"/>
      <c r="J172" s="271">
        <f>ROUND(I172*H172,2)</f>
        <v>0</v>
      </c>
      <c r="K172" s="267" t="s">
        <v>1</v>
      </c>
      <c r="L172" s="272"/>
      <c r="M172" s="273" t="s">
        <v>1</v>
      </c>
      <c r="N172" s="274" t="s">
        <v>40</v>
      </c>
      <c r="O172" s="67"/>
      <c r="P172" s="218">
        <f>O172*H172</f>
        <v>0</v>
      </c>
      <c r="Q172" s="218">
        <v>1</v>
      </c>
      <c r="R172" s="218">
        <f>Q172*H172</f>
        <v>814</v>
      </c>
      <c r="S172" s="218">
        <v>0</v>
      </c>
      <c r="T172" s="219">
        <f>S172*H172</f>
        <v>0</v>
      </c>
      <c r="AR172" s="220" t="s">
        <v>209</v>
      </c>
      <c r="AT172" s="220" t="s">
        <v>548</v>
      </c>
      <c r="AU172" s="220" t="s">
        <v>85</v>
      </c>
      <c r="AY172" s="17" t="s">
        <v>171</v>
      </c>
      <c r="BE172" s="116">
        <f>IF(N172="základní",J172,0)</f>
        <v>0</v>
      </c>
      <c r="BF172" s="116">
        <f>IF(N172="snížená",J172,0)</f>
        <v>0</v>
      </c>
      <c r="BG172" s="116">
        <f>IF(N172="zákl. přenesená",J172,0)</f>
        <v>0</v>
      </c>
      <c r="BH172" s="116">
        <f>IF(N172="sníž. přenesená",J172,0)</f>
        <v>0</v>
      </c>
      <c r="BI172" s="116">
        <f>IF(N172="nulová",J172,0)</f>
        <v>0</v>
      </c>
      <c r="BJ172" s="17" t="s">
        <v>83</v>
      </c>
      <c r="BK172" s="116">
        <f>ROUND(I172*H172,2)</f>
        <v>0</v>
      </c>
      <c r="BL172" s="17" t="s">
        <v>189</v>
      </c>
      <c r="BM172" s="220" t="s">
        <v>559</v>
      </c>
    </row>
    <row r="173" spans="2:47" s="1" customFormat="1" ht="11.25">
      <c r="B173" s="35"/>
      <c r="C173" s="36"/>
      <c r="D173" s="221" t="s">
        <v>207</v>
      </c>
      <c r="E173" s="36"/>
      <c r="F173" s="235" t="s">
        <v>558</v>
      </c>
      <c r="G173" s="36"/>
      <c r="H173" s="36"/>
      <c r="I173" s="130"/>
      <c r="J173" s="36"/>
      <c r="K173" s="36"/>
      <c r="L173" s="37"/>
      <c r="M173" s="223"/>
      <c r="N173" s="67"/>
      <c r="O173" s="67"/>
      <c r="P173" s="67"/>
      <c r="Q173" s="67"/>
      <c r="R173" s="67"/>
      <c r="S173" s="67"/>
      <c r="T173" s="68"/>
      <c r="AT173" s="17" t="s">
        <v>207</v>
      </c>
      <c r="AU173" s="17" t="s">
        <v>85</v>
      </c>
    </row>
    <row r="174" spans="2:51" s="11" customFormat="1" ht="11.25">
      <c r="B174" s="224"/>
      <c r="C174" s="225"/>
      <c r="D174" s="221" t="s">
        <v>197</v>
      </c>
      <c r="E174" s="226" t="s">
        <v>1</v>
      </c>
      <c r="F174" s="227" t="s">
        <v>511</v>
      </c>
      <c r="G174" s="225"/>
      <c r="H174" s="228">
        <v>814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AT174" s="234" t="s">
        <v>197</v>
      </c>
      <c r="AU174" s="234" t="s">
        <v>85</v>
      </c>
      <c r="AV174" s="11" t="s">
        <v>85</v>
      </c>
      <c r="AW174" s="11" t="s">
        <v>30</v>
      </c>
      <c r="AX174" s="11" t="s">
        <v>83</v>
      </c>
      <c r="AY174" s="234" t="s">
        <v>171</v>
      </c>
    </row>
    <row r="175" spans="2:65" s="1" customFormat="1" ht="24" customHeight="1">
      <c r="B175" s="35"/>
      <c r="C175" s="209" t="s">
        <v>221</v>
      </c>
      <c r="D175" s="209" t="s">
        <v>172</v>
      </c>
      <c r="E175" s="210" t="s">
        <v>331</v>
      </c>
      <c r="F175" s="211" t="s">
        <v>332</v>
      </c>
      <c r="G175" s="212" t="s">
        <v>333</v>
      </c>
      <c r="H175" s="213">
        <v>3410.4</v>
      </c>
      <c r="I175" s="214"/>
      <c r="J175" s="215">
        <f>ROUND(I175*H175,2)</f>
        <v>0</v>
      </c>
      <c r="K175" s="211" t="s">
        <v>256</v>
      </c>
      <c r="L175" s="37"/>
      <c r="M175" s="216" t="s">
        <v>1</v>
      </c>
      <c r="N175" s="217" t="s">
        <v>40</v>
      </c>
      <c r="O175" s="67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AR175" s="220" t="s">
        <v>189</v>
      </c>
      <c r="AT175" s="220" t="s">
        <v>172</v>
      </c>
      <c r="AU175" s="220" t="s">
        <v>85</v>
      </c>
      <c r="AY175" s="17" t="s">
        <v>171</v>
      </c>
      <c r="BE175" s="116">
        <f>IF(N175="základní",J175,0)</f>
        <v>0</v>
      </c>
      <c r="BF175" s="116">
        <f>IF(N175="snížená",J175,0)</f>
        <v>0</v>
      </c>
      <c r="BG175" s="116">
        <f>IF(N175="zákl. přenesená",J175,0)</f>
        <v>0</v>
      </c>
      <c r="BH175" s="116">
        <f>IF(N175="sníž. přenesená",J175,0)</f>
        <v>0</v>
      </c>
      <c r="BI175" s="116">
        <f>IF(N175="nulová",J175,0)</f>
        <v>0</v>
      </c>
      <c r="BJ175" s="17" t="s">
        <v>83</v>
      </c>
      <c r="BK175" s="116">
        <f>ROUND(I175*H175,2)</f>
        <v>0</v>
      </c>
      <c r="BL175" s="17" t="s">
        <v>189</v>
      </c>
      <c r="BM175" s="220" t="s">
        <v>560</v>
      </c>
    </row>
    <row r="176" spans="2:47" s="1" customFormat="1" ht="29.25">
      <c r="B176" s="35"/>
      <c r="C176" s="36"/>
      <c r="D176" s="221" t="s">
        <v>207</v>
      </c>
      <c r="E176" s="36"/>
      <c r="F176" s="235" t="s">
        <v>335</v>
      </c>
      <c r="G176" s="36"/>
      <c r="H176" s="36"/>
      <c r="I176" s="130"/>
      <c r="J176" s="36"/>
      <c r="K176" s="36"/>
      <c r="L176" s="37"/>
      <c r="M176" s="223"/>
      <c r="N176" s="67"/>
      <c r="O176" s="67"/>
      <c r="P176" s="67"/>
      <c r="Q176" s="67"/>
      <c r="R176" s="67"/>
      <c r="S176" s="67"/>
      <c r="T176" s="68"/>
      <c r="AT176" s="17" t="s">
        <v>207</v>
      </c>
      <c r="AU176" s="17" t="s">
        <v>85</v>
      </c>
    </row>
    <row r="177" spans="2:51" s="11" customFormat="1" ht="11.25">
      <c r="B177" s="224"/>
      <c r="C177" s="225"/>
      <c r="D177" s="221" t="s">
        <v>197</v>
      </c>
      <c r="E177" s="226" t="s">
        <v>1</v>
      </c>
      <c r="F177" s="227" t="s">
        <v>561</v>
      </c>
      <c r="G177" s="225"/>
      <c r="H177" s="228">
        <v>3410.4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197</v>
      </c>
      <c r="AU177" s="234" t="s">
        <v>85</v>
      </c>
      <c r="AV177" s="11" t="s">
        <v>85</v>
      </c>
      <c r="AW177" s="11" t="s">
        <v>30</v>
      </c>
      <c r="AX177" s="11" t="s">
        <v>83</v>
      </c>
      <c r="AY177" s="234" t="s">
        <v>171</v>
      </c>
    </row>
    <row r="178" spans="2:65" s="1" customFormat="1" ht="16.5" customHeight="1">
      <c r="B178" s="35"/>
      <c r="C178" s="209" t="s">
        <v>226</v>
      </c>
      <c r="D178" s="209" t="s">
        <v>172</v>
      </c>
      <c r="E178" s="210" t="s">
        <v>562</v>
      </c>
      <c r="F178" s="211" t="s">
        <v>563</v>
      </c>
      <c r="G178" s="212" t="s">
        <v>255</v>
      </c>
      <c r="H178" s="213">
        <v>1852</v>
      </c>
      <c r="I178" s="214"/>
      <c r="J178" s="215">
        <f>ROUND(I178*H178,2)</f>
        <v>0</v>
      </c>
      <c r="K178" s="211" t="s">
        <v>256</v>
      </c>
      <c r="L178" s="37"/>
      <c r="M178" s="216" t="s">
        <v>1</v>
      </c>
      <c r="N178" s="217" t="s">
        <v>40</v>
      </c>
      <c r="O178" s="67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AR178" s="220" t="s">
        <v>189</v>
      </c>
      <c r="AT178" s="220" t="s">
        <v>172</v>
      </c>
      <c r="AU178" s="220" t="s">
        <v>85</v>
      </c>
      <c r="AY178" s="17" t="s">
        <v>171</v>
      </c>
      <c r="BE178" s="116">
        <f>IF(N178="základní",J178,0)</f>
        <v>0</v>
      </c>
      <c r="BF178" s="116">
        <f>IF(N178="snížená",J178,0)</f>
        <v>0</v>
      </c>
      <c r="BG178" s="116">
        <f>IF(N178="zákl. přenesená",J178,0)</f>
        <v>0</v>
      </c>
      <c r="BH178" s="116">
        <f>IF(N178="sníž. přenesená",J178,0)</f>
        <v>0</v>
      </c>
      <c r="BI178" s="116">
        <f>IF(N178="nulová",J178,0)</f>
        <v>0</v>
      </c>
      <c r="BJ178" s="17" t="s">
        <v>83</v>
      </c>
      <c r="BK178" s="116">
        <f>ROUND(I178*H178,2)</f>
        <v>0</v>
      </c>
      <c r="BL178" s="17" t="s">
        <v>189</v>
      </c>
      <c r="BM178" s="220" t="s">
        <v>564</v>
      </c>
    </row>
    <row r="179" spans="2:47" s="1" customFormat="1" ht="19.5">
      <c r="B179" s="35"/>
      <c r="C179" s="36"/>
      <c r="D179" s="221" t="s">
        <v>207</v>
      </c>
      <c r="E179" s="36"/>
      <c r="F179" s="235" t="s">
        <v>565</v>
      </c>
      <c r="G179" s="36"/>
      <c r="H179" s="36"/>
      <c r="I179" s="130"/>
      <c r="J179" s="36"/>
      <c r="K179" s="36"/>
      <c r="L179" s="37"/>
      <c r="M179" s="223"/>
      <c r="N179" s="67"/>
      <c r="O179" s="67"/>
      <c r="P179" s="67"/>
      <c r="Q179" s="67"/>
      <c r="R179" s="67"/>
      <c r="S179" s="67"/>
      <c r="T179" s="68"/>
      <c r="AT179" s="17" t="s">
        <v>207</v>
      </c>
      <c r="AU179" s="17" t="s">
        <v>85</v>
      </c>
    </row>
    <row r="180" spans="2:51" s="11" customFormat="1" ht="11.25">
      <c r="B180" s="224"/>
      <c r="C180" s="225"/>
      <c r="D180" s="221" t="s">
        <v>197</v>
      </c>
      <c r="E180" s="226" t="s">
        <v>1</v>
      </c>
      <c r="F180" s="227" t="s">
        <v>566</v>
      </c>
      <c r="G180" s="225"/>
      <c r="H180" s="228">
        <v>1852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197</v>
      </c>
      <c r="AU180" s="234" t="s">
        <v>85</v>
      </c>
      <c r="AV180" s="11" t="s">
        <v>85</v>
      </c>
      <c r="AW180" s="11" t="s">
        <v>30</v>
      </c>
      <c r="AX180" s="11" t="s">
        <v>83</v>
      </c>
      <c r="AY180" s="234" t="s">
        <v>171</v>
      </c>
    </row>
    <row r="181" spans="2:65" s="1" customFormat="1" ht="24" customHeight="1">
      <c r="B181" s="35"/>
      <c r="C181" s="209" t="s">
        <v>230</v>
      </c>
      <c r="D181" s="209" t="s">
        <v>172</v>
      </c>
      <c r="E181" s="210" t="s">
        <v>567</v>
      </c>
      <c r="F181" s="211" t="s">
        <v>568</v>
      </c>
      <c r="G181" s="212" t="s">
        <v>255</v>
      </c>
      <c r="H181" s="213">
        <v>253</v>
      </c>
      <c r="I181" s="214"/>
      <c r="J181" s="215">
        <f>ROUND(I181*H181,2)</f>
        <v>0</v>
      </c>
      <c r="K181" s="211" t="s">
        <v>256</v>
      </c>
      <c r="L181" s="37"/>
      <c r="M181" s="216" t="s">
        <v>1</v>
      </c>
      <c r="N181" s="217" t="s">
        <v>40</v>
      </c>
      <c r="O181" s="67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AR181" s="220" t="s">
        <v>189</v>
      </c>
      <c r="AT181" s="220" t="s">
        <v>172</v>
      </c>
      <c r="AU181" s="220" t="s">
        <v>85</v>
      </c>
      <c r="AY181" s="17" t="s">
        <v>171</v>
      </c>
      <c r="BE181" s="116">
        <f>IF(N181="základní",J181,0)</f>
        <v>0</v>
      </c>
      <c r="BF181" s="116">
        <f>IF(N181="snížená",J181,0)</f>
        <v>0</v>
      </c>
      <c r="BG181" s="116">
        <f>IF(N181="zákl. přenesená",J181,0)</f>
        <v>0</v>
      </c>
      <c r="BH181" s="116">
        <f>IF(N181="sníž. přenesená",J181,0)</f>
        <v>0</v>
      </c>
      <c r="BI181" s="116">
        <f>IF(N181="nulová",J181,0)</f>
        <v>0</v>
      </c>
      <c r="BJ181" s="17" t="s">
        <v>83</v>
      </c>
      <c r="BK181" s="116">
        <f>ROUND(I181*H181,2)</f>
        <v>0</v>
      </c>
      <c r="BL181" s="17" t="s">
        <v>189</v>
      </c>
      <c r="BM181" s="220" t="s">
        <v>569</v>
      </c>
    </row>
    <row r="182" spans="2:47" s="1" customFormat="1" ht="19.5">
      <c r="B182" s="35"/>
      <c r="C182" s="36"/>
      <c r="D182" s="221" t="s">
        <v>207</v>
      </c>
      <c r="E182" s="36"/>
      <c r="F182" s="235" t="s">
        <v>570</v>
      </c>
      <c r="G182" s="36"/>
      <c r="H182" s="36"/>
      <c r="I182" s="130"/>
      <c r="J182" s="36"/>
      <c r="K182" s="36"/>
      <c r="L182" s="37"/>
      <c r="M182" s="223"/>
      <c r="N182" s="67"/>
      <c r="O182" s="67"/>
      <c r="P182" s="67"/>
      <c r="Q182" s="67"/>
      <c r="R182" s="67"/>
      <c r="S182" s="67"/>
      <c r="T182" s="68"/>
      <c r="AT182" s="17" t="s">
        <v>207</v>
      </c>
      <c r="AU182" s="17" t="s">
        <v>85</v>
      </c>
    </row>
    <row r="183" spans="2:51" s="11" customFormat="1" ht="11.25">
      <c r="B183" s="224"/>
      <c r="C183" s="225"/>
      <c r="D183" s="221" t="s">
        <v>197</v>
      </c>
      <c r="E183" s="226" t="s">
        <v>1</v>
      </c>
      <c r="F183" s="227" t="s">
        <v>571</v>
      </c>
      <c r="G183" s="225"/>
      <c r="H183" s="228">
        <v>253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197</v>
      </c>
      <c r="AU183" s="234" t="s">
        <v>85</v>
      </c>
      <c r="AV183" s="11" t="s">
        <v>85</v>
      </c>
      <c r="AW183" s="11" t="s">
        <v>30</v>
      </c>
      <c r="AX183" s="11" t="s">
        <v>83</v>
      </c>
      <c r="AY183" s="234" t="s">
        <v>171</v>
      </c>
    </row>
    <row r="184" spans="2:65" s="1" customFormat="1" ht="24" customHeight="1">
      <c r="B184" s="35"/>
      <c r="C184" s="209" t="s">
        <v>234</v>
      </c>
      <c r="D184" s="209" t="s">
        <v>172</v>
      </c>
      <c r="E184" s="210" t="s">
        <v>572</v>
      </c>
      <c r="F184" s="211" t="s">
        <v>573</v>
      </c>
      <c r="G184" s="212" t="s">
        <v>255</v>
      </c>
      <c r="H184" s="213">
        <v>140</v>
      </c>
      <c r="I184" s="214"/>
      <c r="J184" s="215">
        <f>ROUND(I184*H184,2)</f>
        <v>0</v>
      </c>
      <c r="K184" s="211" t="s">
        <v>256</v>
      </c>
      <c r="L184" s="37"/>
      <c r="M184" s="216" t="s">
        <v>1</v>
      </c>
      <c r="N184" s="217" t="s">
        <v>40</v>
      </c>
      <c r="O184" s="67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AR184" s="220" t="s">
        <v>189</v>
      </c>
      <c r="AT184" s="220" t="s">
        <v>172</v>
      </c>
      <c r="AU184" s="220" t="s">
        <v>85</v>
      </c>
      <c r="AY184" s="17" t="s">
        <v>171</v>
      </c>
      <c r="BE184" s="116">
        <f>IF(N184="základní",J184,0)</f>
        <v>0</v>
      </c>
      <c r="BF184" s="116">
        <f>IF(N184="snížená",J184,0)</f>
        <v>0</v>
      </c>
      <c r="BG184" s="116">
        <f>IF(N184="zákl. přenesená",J184,0)</f>
        <v>0</v>
      </c>
      <c r="BH184" s="116">
        <f>IF(N184="sníž. přenesená",J184,0)</f>
        <v>0</v>
      </c>
      <c r="BI184" s="116">
        <f>IF(N184="nulová",J184,0)</f>
        <v>0</v>
      </c>
      <c r="BJ184" s="17" t="s">
        <v>83</v>
      </c>
      <c r="BK184" s="116">
        <f>ROUND(I184*H184,2)</f>
        <v>0</v>
      </c>
      <c r="BL184" s="17" t="s">
        <v>189</v>
      </c>
      <c r="BM184" s="220" t="s">
        <v>574</v>
      </c>
    </row>
    <row r="185" spans="2:47" s="1" customFormat="1" ht="19.5">
      <c r="B185" s="35"/>
      <c r="C185" s="36"/>
      <c r="D185" s="221" t="s">
        <v>207</v>
      </c>
      <c r="E185" s="36"/>
      <c r="F185" s="235" t="s">
        <v>575</v>
      </c>
      <c r="G185" s="36"/>
      <c r="H185" s="36"/>
      <c r="I185" s="130"/>
      <c r="J185" s="36"/>
      <c r="K185" s="36"/>
      <c r="L185" s="37"/>
      <c r="M185" s="223"/>
      <c r="N185" s="67"/>
      <c r="O185" s="67"/>
      <c r="P185" s="67"/>
      <c r="Q185" s="67"/>
      <c r="R185" s="67"/>
      <c r="S185" s="67"/>
      <c r="T185" s="68"/>
      <c r="AT185" s="17" t="s">
        <v>207</v>
      </c>
      <c r="AU185" s="17" t="s">
        <v>85</v>
      </c>
    </row>
    <row r="186" spans="2:51" s="11" customFormat="1" ht="11.25">
      <c r="B186" s="224"/>
      <c r="C186" s="225"/>
      <c r="D186" s="221" t="s">
        <v>197</v>
      </c>
      <c r="E186" s="226" t="s">
        <v>1</v>
      </c>
      <c r="F186" s="227" t="s">
        <v>576</v>
      </c>
      <c r="G186" s="225"/>
      <c r="H186" s="228">
        <v>140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AT186" s="234" t="s">
        <v>197</v>
      </c>
      <c r="AU186" s="234" t="s">
        <v>85</v>
      </c>
      <c r="AV186" s="11" t="s">
        <v>85</v>
      </c>
      <c r="AW186" s="11" t="s">
        <v>30</v>
      </c>
      <c r="AX186" s="11" t="s">
        <v>83</v>
      </c>
      <c r="AY186" s="234" t="s">
        <v>171</v>
      </c>
    </row>
    <row r="187" spans="2:63" s="10" customFormat="1" ht="22.9" customHeight="1">
      <c r="B187" s="195"/>
      <c r="C187" s="196"/>
      <c r="D187" s="197" t="s">
        <v>74</v>
      </c>
      <c r="E187" s="246" t="s">
        <v>85</v>
      </c>
      <c r="F187" s="246" t="s">
        <v>577</v>
      </c>
      <c r="G187" s="196"/>
      <c r="H187" s="196"/>
      <c r="I187" s="199"/>
      <c r="J187" s="247">
        <f>BK187</f>
        <v>0</v>
      </c>
      <c r="K187" s="196"/>
      <c r="L187" s="201"/>
      <c r="M187" s="202"/>
      <c r="N187" s="203"/>
      <c r="O187" s="203"/>
      <c r="P187" s="204">
        <f>SUM(P188:P199)</f>
        <v>0</v>
      </c>
      <c r="Q187" s="203"/>
      <c r="R187" s="204">
        <f>SUM(R188:R199)</f>
        <v>0.36499000000000004</v>
      </c>
      <c r="S187" s="203"/>
      <c r="T187" s="205">
        <f>SUM(T188:T199)</f>
        <v>0</v>
      </c>
      <c r="AR187" s="206" t="s">
        <v>83</v>
      </c>
      <c r="AT187" s="207" t="s">
        <v>74</v>
      </c>
      <c r="AU187" s="207" t="s">
        <v>83</v>
      </c>
      <c r="AY187" s="206" t="s">
        <v>171</v>
      </c>
      <c r="BK187" s="208">
        <f>SUM(BK188:BK199)</f>
        <v>0</v>
      </c>
    </row>
    <row r="188" spans="2:65" s="1" customFormat="1" ht="16.5" customHeight="1">
      <c r="B188" s="35"/>
      <c r="C188" s="209" t="s">
        <v>326</v>
      </c>
      <c r="D188" s="209" t="s">
        <v>172</v>
      </c>
      <c r="E188" s="210" t="s">
        <v>578</v>
      </c>
      <c r="F188" s="211" t="s">
        <v>579</v>
      </c>
      <c r="G188" s="212" t="s">
        <v>302</v>
      </c>
      <c r="H188" s="213">
        <v>195</v>
      </c>
      <c r="I188" s="214"/>
      <c r="J188" s="215">
        <f>ROUND(I188*H188,2)</f>
        <v>0</v>
      </c>
      <c r="K188" s="211" t="s">
        <v>256</v>
      </c>
      <c r="L188" s="37"/>
      <c r="M188" s="216" t="s">
        <v>1</v>
      </c>
      <c r="N188" s="217" t="s">
        <v>40</v>
      </c>
      <c r="O188" s="67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AR188" s="220" t="s">
        <v>189</v>
      </c>
      <c r="AT188" s="220" t="s">
        <v>172</v>
      </c>
      <c r="AU188" s="220" t="s">
        <v>85</v>
      </c>
      <c r="AY188" s="17" t="s">
        <v>171</v>
      </c>
      <c r="BE188" s="116">
        <f>IF(N188="základní",J188,0)</f>
        <v>0</v>
      </c>
      <c r="BF188" s="116">
        <f>IF(N188="snížená",J188,0)</f>
        <v>0</v>
      </c>
      <c r="BG188" s="116">
        <f>IF(N188="zákl. přenesená",J188,0)</f>
        <v>0</v>
      </c>
      <c r="BH188" s="116">
        <f>IF(N188="sníž. přenesená",J188,0)</f>
        <v>0</v>
      </c>
      <c r="BI188" s="116">
        <f>IF(N188="nulová",J188,0)</f>
        <v>0</v>
      </c>
      <c r="BJ188" s="17" t="s">
        <v>83</v>
      </c>
      <c r="BK188" s="116">
        <f>ROUND(I188*H188,2)</f>
        <v>0</v>
      </c>
      <c r="BL188" s="17" t="s">
        <v>189</v>
      </c>
      <c r="BM188" s="220" t="s">
        <v>580</v>
      </c>
    </row>
    <row r="189" spans="2:47" s="1" customFormat="1" ht="19.5">
      <c r="B189" s="35"/>
      <c r="C189" s="36"/>
      <c r="D189" s="221" t="s">
        <v>207</v>
      </c>
      <c r="E189" s="36"/>
      <c r="F189" s="235" t="s">
        <v>581</v>
      </c>
      <c r="G189" s="36"/>
      <c r="H189" s="36"/>
      <c r="I189" s="130"/>
      <c r="J189" s="36"/>
      <c r="K189" s="36"/>
      <c r="L189" s="37"/>
      <c r="M189" s="223"/>
      <c r="N189" s="67"/>
      <c r="O189" s="67"/>
      <c r="P189" s="67"/>
      <c r="Q189" s="67"/>
      <c r="R189" s="67"/>
      <c r="S189" s="67"/>
      <c r="T189" s="68"/>
      <c r="AT189" s="17" t="s">
        <v>207</v>
      </c>
      <c r="AU189" s="17" t="s">
        <v>85</v>
      </c>
    </row>
    <row r="190" spans="2:51" s="11" customFormat="1" ht="11.25">
      <c r="B190" s="224"/>
      <c r="C190" s="225"/>
      <c r="D190" s="221" t="s">
        <v>197</v>
      </c>
      <c r="E190" s="226" t="s">
        <v>1</v>
      </c>
      <c r="F190" s="227" t="s">
        <v>582</v>
      </c>
      <c r="G190" s="225"/>
      <c r="H190" s="228">
        <v>195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197</v>
      </c>
      <c r="AU190" s="234" t="s">
        <v>85</v>
      </c>
      <c r="AV190" s="11" t="s">
        <v>85</v>
      </c>
      <c r="AW190" s="11" t="s">
        <v>30</v>
      </c>
      <c r="AX190" s="11" t="s">
        <v>83</v>
      </c>
      <c r="AY190" s="234" t="s">
        <v>171</v>
      </c>
    </row>
    <row r="191" spans="2:65" s="1" customFormat="1" ht="24" customHeight="1">
      <c r="B191" s="35"/>
      <c r="C191" s="209" t="s">
        <v>8</v>
      </c>
      <c r="D191" s="209" t="s">
        <v>172</v>
      </c>
      <c r="E191" s="210" t="s">
        <v>583</v>
      </c>
      <c r="F191" s="211" t="s">
        <v>584</v>
      </c>
      <c r="G191" s="212" t="s">
        <v>255</v>
      </c>
      <c r="H191" s="213">
        <v>662</v>
      </c>
      <c r="I191" s="214"/>
      <c r="J191" s="215">
        <f>ROUND(I191*H191,2)</f>
        <v>0</v>
      </c>
      <c r="K191" s="211" t="s">
        <v>256</v>
      </c>
      <c r="L191" s="37"/>
      <c r="M191" s="216" t="s">
        <v>1</v>
      </c>
      <c r="N191" s="217" t="s">
        <v>40</v>
      </c>
      <c r="O191" s="67"/>
      <c r="P191" s="218">
        <f>O191*H191</f>
        <v>0</v>
      </c>
      <c r="Q191" s="218">
        <v>0.00027</v>
      </c>
      <c r="R191" s="218">
        <f>Q191*H191</f>
        <v>0.17874</v>
      </c>
      <c r="S191" s="218">
        <v>0</v>
      </c>
      <c r="T191" s="219">
        <f>S191*H191</f>
        <v>0</v>
      </c>
      <c r="AR191" s="220" t="s">
        <v>189</v>
      </c>
      <c r="AT191" s="220" t="s">
        <v>172</v>
      </c>
      <c r="AU191" s="220" t="s">
        <v>85</v>
      </c>
      <c r="AY191" s="17" t="s">
        <v>171</v>
      </c>
      <c r="BE191" s="116">
        <f>IF(N191="základní",J191,0)</f>
        <v>0</v>
      </c>
      <c r="BF191" s="116">
        <f>IF(N191="snížená",J191,0)</f>
        <v>0</v>
      </c>
      <c r="BG191" s="116">
        <f>IF(N191="zákl. přenesená",J191,0)</f>
        <v>0</v>
      </c>
      <c r="BH191" s="116">
        <f>IF(N191="sníž. přenesená",J191,0)</f>
        <v>0</v>
      </c>
      <c r="BI191" s="116">
        <f>IF(N191="nulová",J191,0)</f>
        <v>0</v>
      </c>
      <c r="BJ191" s="17" t="s">
        <v>83</v>
      </c>
      <c r="BK191" s="116">
        <f>ROUND(I191*H191,2)</f>
        <v>0</v>
      </c>
      <c r="BL191" s="17" t="s">
        <v>189</v>
      </c>
      <c r="BM191" s="220" t="s">
        <v>585</v>
      </c>
    </row>
    <row r="192" spans="2:47" s="1" customFormat="1" ht="29.25">
      <c r="B192" s="35"/>
      <c r="C192" s="36"/>
      <c r="D192" s="221" t="s">
        <v>207</v>
      </c>
      <c r="E192" s="36"/>
      <c r="F192" s="235" t="s">
        <v>586</v>
      </c>
      <c r="G192" s="36"/>
      <c r="H192" s="36"/>
      <c r="I192" s="130"/>
      <c r="J192" s="36"/>
      <c r="K192" s="36"/>
      <c r="L192" s="37"/>
      <c r="M192" s="223"/>
      <c r="N192" s="67"/>
      <c r="O192" s="67"/>
      <c r="P192" s="67"/>
      <c r="Q192" s="67"/>
      <c r="R192" s="67"/>
      <c r="S192" s="67"/>
      <c r="T192" s="68"/>
      <c r="AT192" s="17" t="s">
        <v>207</v>
      </c>
      <c r="AU192" s="17" t="s">
        <v>85</v>
      </c>
    </row>
    <row r="193" spans="2:51" s="11" customFormat="1" ht="11.25">
      <c r="B193" s="224"/>
      <c r="C193" s="225"/>
      <c r="D193" s="221" t="s">
        <v>197</v>
      </c>
      <c r="E193" s="226" t="s">
        <v>1</v>
      </c>
      <c r="F193" s="227" t="s">
        <v>587</v>
      </c>
      <c r="G193" s="225"/>
      <c r="H193" s="228">
        <v>662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AT193" s="234" t="s">
        <v>197</v>
      </c>
      <c r="AU193" s="234" t="s">
        <v>85</v>
      </c>
      <c r="AV193" s="11" t="s">
        <v>85</v>
      </c>
      <c r="AW193" s="11" t="s">
        <v>30</v>
      </c>
      <c r="AX193" s="11" t="s">
        <v>83</v>
      </c>
      <c r="AY193" s="234" t="s">
        <v>171</v>
      </c>
    </row>
    <row r="194" spans="2:65" s="1" customFormat="1" ht="24" customHeight="1">
      <c r="B194" s="35"/>
      <c r="C194" s="265" t="s">
        <v>338</v>
      </c>
      <c r="D194" s="265" t="s">
        <v>548</v>
      </c>
      <c r="E194" s="266" t="s">
        <v>588</v>
      </c>
      <c r="F194" s="267" t="s">
        <v>589</v>
      </c>
      <c r="G194" s="268" t="s">
        <v>255</v>
      </c>
      <c r="H194" s="269">
        <v>662</v>
      </c>
      <c r="I194" s="270"/>
      <c r="J194" s="271">
        <f>ROUND(I194*H194,2)</f>
        <v>0</v>
      </c>
      <c r="K194" s="267" t="s">
        <v>256</v>
      </c>
      <c r="L194" s="272"/>
      <c r="M194" s="273" t="s">
        <v>1</v>
      </c>
      <c r="N194" s="274" t="s">
        <v>40</v>
      </c>
      <c r="O194" s="67"/>
      <c r="P194" s="218">
        <f>O194*H194</f>
        <v>0</v>
      </c>
      <c r="Q194" s="218">
        <v>0.0001</v>
      </c>
      <c r="R194" s="218">
        <f>Q194*H194</f>
        <v>0.06620000000000001</v>
      </c>
      <c r="S194" s="218">
        <v>0</v>
      </c>
      <c r="T194" s="219">
        <f>S194*H194</f>
        <v>0</v>
      </c>
      <c r="AR194" s="220" t="s">
        <v>209</v>
      </c>
      <c r="AT194" s="220" t="s">
        <v>548</v>
      </c>
      <c r="AU194" s="220" t="s">
        <v>85</v>
      </c>
      <c r="AY194" s="17" t="s">
        <v>171</v>
      </c>
      <c r="BE194" s="116">
        <f>IF(N194="základní",J194,0)</f>
        <v>0</v>
      </c>
      <c r="BF194" s="116">
        <f>IF(N194="snížená",J194,0)</f>
        <v>0</v>
      </c>
      <c r="BG194" s="116">
        <f>IF(N194="zákl. přenesená",J194,0)</f>
        <v>0</v>
      </c>
      <c r="BH194" s="116">
        <f>IF(N194="sníž. přenesená",J194,0)</f>
        <v>0</v>
      </c>
      <c r="BI194" s="116">
        <f>IF(N194="nulová",J194,0)</f>
        <v>0</v>
      </c>
      <c r="BJ194" s="17" t="s">
        <v>83</v>
      </c>
      <c r="BK194" s="116">
        <f>ROUND(I194*H194,2)</f>
        <v>0</v>
      </c>
      <c r="BL194" s="17" t="s">
        <v>189</v>
      </c>
      <c r="BM194" s="220" t="s">
        <v>590</v>
      </c>
    </row>
    <row r="195" spans="2:47" s="1" customFormat="1" ht="19.5">
      <c r="B195" s="35"/>
      <c r="C195" s="36"/>
      <c r="D195" s="221" t="s">
        <v>207</v>
      </c>
      <c r="E195" s="36"/>
      <c r="F195" s="235" t="s">
        <v>589</v>
      </c>
      <c r="G195" s="36"/>
      <c r="H195" s="36"/>
      <c r="I195" s="130"/>
      <c r="J195" s="36"/>
      <c r="K195" s="36"/>
      <c r="L195" s="37"/>
      <c r="M195" s="223"/>
      <c r="N195" s="67"/>
      <c r="O195" s="67"/>
      <c r="P195" s="67"/>
      <c r="Q195" s="67"/>
      <c r="R195" s="67"/>
      <c r="S195" s="67"/>
      <c r="T195" s="68"/>
      <c r="AT195" s="17" t="s">
        <v>207</v>
      </c>
      <c r="AU195" s="17" t="s">
        <v>85</v>
      </c>
    </row>
    <row r="196" spans="2:51" s="11" customFormat="1" ht="11.25">
      <c r="B196" s="224"/>
      <c r="C196" s="225"/>
      <c r="D196" s="221" t="s">
        <v>197</v>
      </c>
      <c r="E196" s="226" t="s">
        <v>1</v>
      </c>
      <c r="F196" s="227" t="s">
        <v>591</v>
      </c>
      <c r="G196" s="225"/>
      <c r="H196" s="228">
        <v>662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197</v>
      </c>
      <c r="AU196" s="234" t="s">
        <v>85</v>
      </c>
      <c r="AV196" s="11" t="s">
        <v>85</v>
      </c>
      <c r="AW196" s="11" t="s">
        <v>30</v>
      </c>
      <c r="AX196" s="11" t="s">
        <v>83</v>
      </c>
      <c r="AY196" s="234" t="s">
        <v>171</v>
      </c>
    </row>
    <row r="197" spans="2:65" s="1" customFormat="1" ht="24" customHeight="1">
      <c r="B197" s="35"/>
      <c r="C197" s="209" t="s">
        <v>344</v>
      </c>
      <c r="D197" s="209" t="s">
        <v>172</v>
      </c>
      <c r="E197" s="210" t="s">
        <v>592</v>
      </c>
      <c r="F197" s="211" t="s">
        <v>593</v>
      </c>
      <c r="G197" s="212" t="s">
        <v>290</v>
      </c>
      <c r="H197" s="213">
        <v>245</v>
      </c>
      <c r="I197" s="214"/>
      <c r="J197" s="215">
        <f>ROUND(I197*H197,2)</f>
        <v>0</v>
      </c>
      <c r="K197" s="211" t="s">
        <v>1</v>
      </c>
      <c r="L197" s="37"/>
      <c r="M197" s="216" t="s">
        <v>1</v>
      </c>
      <c r="N197" s="217" t="s">
        <v>40</v>
      </c>
      <c r="O197" s="67"/>
      <c r="P197" s="218">
        <f>O197*H197</f>
        <v>0</v>
      </c>
      <c r="Q197" s="218">
        <v>0.00049</v>
      </c>
      <c r="R197" s="218">
        <f>Q197*H197</f>
        <v>0.12004999999999999</v>
      </c>
      <c r="S197" s="218">
        <v>0</v>
      </c>
      <c r="T197" s="219">
        <f>S197*H197</f>
        <v>0</v>
      </c>
      <c r="AR197" s="220" t="s">
        <v>189</v>
      </c>
      <c r="AT197" s="220" t="s">
        <v>172</v>
      </c>
      <c r="AU197" s="220" t="s">
        <v>85</v>
      </c>
      <c r="AY197" s="17" t="s">
        <v>171</v>
      </c>
      <c r="BE197" s="116">
        <f>IF(N197="základní",J197,0)</f>
        <v>0</v>
      </c>
      <c r="BF197" s="116">
        <f>IF(N197="snížená",J197,0)</f>
        <v>0</v>
      </c>
      <c r="BG197" s="116">
        <f>IF(N197="zákl. přenesená",J197,0)</f>
        <v>0</v>
      </c>
      <c r="BH197" s="116">
        <f>IF(N197="sníž. přenesená",J197,0)</f>
        <v>0</v>
      </c>
      <c r="BI197" s="116">
        <f>IF(N197="nulová",J197,0)</f>
        <v>0</v>
      </c>
      <c r="BJ197" s="17" t="s">
        <v>83</v>
      </c>
      <c r="BK197" s="116">
        <f>ROUND(I197*H197,2)</f>
        <v>0</v>
      </c>
      <c r="BL197" s="17" t="s">
        <v>189</v>
      </c>
      <c r="BM197" s="220" t="s">
        <v>594</v>
      </c>
    </row>
    <row r="198" spans="2:47" s="1" customFormat="1" ht="19.5">
      <c r="B198" s="35"/>
      <c r="C198" s="36"/>
      <c r="D198" s="221" t="s">
        <v>207</v>
      </c>
      <c r="E198" s="36"/>
      <c r="F198" s="235" t="s">
        <v>595</v>
      </c>
      <c r="G198" s="36"/>
      <c r="H198" s="36"/>
      <c r="I198" s="130"/>
      <c r="J198" s="36"/>
      <c r="K198" s="36"/>
      <c r="L198" s="37"/>
      <c r="M198" s="223"/>
      <c r="N198" s="67"/>
      <c r="O198" s="67"/>
      <c r="P198" s="67"/>
      <c r="Q198" s="67"/>
      <c r="R198" s="67"/>
      <c r="S198" s="67"/>
      <c r="T198" s="68"/>
      <c r="AT198" s="17" t="s">
        <v>207</v>
      </c>
      <c r="AU198" s="17" t="s">
        <v>85</v>
      </c>
    </row>
    <row r="199" spans="2:51" s="11" customFormat="1" ht="11.25">
      <c r="B199" s="224"/>
      <c r="C199" s="225"/>
      <c r="D199" s="221" t="s">
        <v>197</v>
      </c>
      <c r="E199" s="226" t="s">
        <v>1</v>
      </c>
      <c r="F199" s="227" t="s">
        <v>596</v>
      </c>
      <c r="G199" s="225"/>
      <c r="H199" s="228">
        <v>245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AT199" s="234" t="s">
        <v>197</v>
      </c>
      <c r="AU199" s="234" t="s">
        <v>85</v>
      </c>
      <c r="AV199" s="11" t="s">
        <v>85</v>
      </c>
      <c r="AW199" s="11" t="s">
        <v>30</v>
      </c>
      <c r="AX199" s="11" t="s">
        <v>83</v>
      </c>
      <c r="AY199" s="234" t="s">
        <v>171</v>
      </c>
    </row>
    <row r="200" spans="2:63" s="10" customFormat="1" ht="22.9" customHeight="1">
      <c r="B200" s="195"/>
      <c r="C200" s="196"/>
      <c r="D200" s="197" t="s">
        <v>74</v>
      </c>
      <c r="E200" s="246" t="s">
        <v>170</v>
      </c>
      <c r="F200" s="246" t="s">
        <v>597</v>
      </c>
      <c r="G200" s="196"/>
      <c r="H200" s="196"/>
      <c r="I200" s="199"/>
      <c r="J200" s="247">
        <f>BK200</f>
        <v>0</v>
      </c>
      <c r="K200" s="196"/>
      <c r="L200" s="201"/>
      <c r="M200" s="202"/>
      <c r="N200" s="203"/>
      <c r="O200" s="203"/>
      <c r="P200" s="204">
        <f>SUM(P201:P229)</f>
        <v>0</v>
      </c>
      <c r="Q200" s="203"/>
      <c r="R200" s="204">
        <f>SUM(R201:R229)</f>
        <v>1.7989199999999999</v>
      </c>
      <c r="S200" s="203"/>
      <c r="T200" s="205">
        <f>SUM(T201:T229)</f>
        <v>0</v>
      </c>
      <c r="AR200" s="206" t="s">
        <v>83</v>
      </c>
      <c r="AT200" s="207" t="s">
        <v>74</v>
      </c>
      <c r="AU200" s="207" t="s">
        <v>83</v>
      </c>
      <c r="AY200" s="206" t="s">
        <v>171</v>
      </c>
      <c r="BK200" s="208">
        <f>SUM(BK201:BK229)</f>
        <v>0</v>
      </c>
    </row>
    <row r="201" spans="2:65" s="1" customFormat="1" ht="16.5" customHeight="1">
      <c r="B201" s="35"/>
      <c r="C201" s="209" t="s">
        <v>352</v>
      </c>
      <c r="D201" s="209" t="s">
        <v>172</v>
      </c>
      <c r="E201" s="210" t="s">
        <v>598</v>
      </c>
      <c r="F201" s="211" t="s">
        <v>599</v>
      </c>
      <c r="G201" s="212" t="s">
        <v>255</v>
      </c>
      <c r="H201" s="213">
        <v>1908</v>
      </c>
      <c r="I201" s="214"/>
      <c r="J201" s="215">
        <f>ROUND(I201*H201,2)</f>
        <v>0</v>
      </c>
      <c r="K201" s="211" t="s">
        <v>256</v>
      </c>
      <c r="L201" s="37"/>
      <c r="M201" s="216" t="s">
        <v>1</v>
      </c>
      <c r="N201" s="217" t="s">
        <v>40</v>
      </c>
      <c r="O201" s="67"/>
      <c r="P201" s="218">
        <f>O201*H201</f>
        <v>0</v>
      </c>
      <c r="Q201" s="218">
        <v>0</v>
      </c>
      <c r="R201" s="218">
        <f>Q201*H201</f>
        <v>0</v>
      </c>
      <c r="S201" s="218">
        <v>0</v>
      </c>
      <c r="T201" s="219">
        <f>S201*H201</f>
        <v>0</v>
      </c>
      <c r="AR201" s="220" t="s">
        <v>189</v>
      </c>
      <c r="AT201" s="220" t="s">
        <v>172</v>
      </c>
      <c r="AU201" s="220" t="s">
        <v>85</v>
      </c>
      <c r="AY201" s="17" t="s">
        <v>171</v>
      </c>
      <c r="BE201" s="116">
        <f>IF(N201="základní",J201,0)</f>
        <v>0</v>
      </c>
      <c r="BF201" s="116">
        <f>IF(N201="snížená",J201,0)</f>
        <v>0</v>
      </c>
      <c r="BG201" s="116">
        <f>IF(N201="zákl. přenesená",J201,0)</f>
        <v>0</v>
      </c>
      <c r="BH201" s="116">
        <f>IF(N201="sníž. přenesená",J201,0)</f>
        <v>0</v>
      </c>
      <c r="BI201" s="116">
        <f>IF(N201="nulová",J201,0)</f>
        <v>0</v>
      </c>
      <c r="BJ201" s="17" t="s">
        <v>83</v>
      </c>
      <c r="BK201" s="116">
        <f>ROUND(I201*H201,2)</f>
        <v>0</v>
      </c>
      <c r="BL201" s="17" t="s">
        <v>189</v>
      </c>
      <c r="BM201" s="220" t="s">
        <v>600</v>
      </c>
    </row>
    <row r="202" spans="2:47" s="1" customFormat="1" ht="19.5">
      <c r="B202" s="35"/>
      <c r="C202" s="36"/>
      <c r="D202" s="221" t="s">
        <v>207</v>
      </c>
      <c r="E202" s="36"/>
      <c r="F202" s="235" t="s">
        <v>601</v>
      </c>
      <c r="G202" s="36"/>
      <c r="H202" s="36"/>
      <c r="I202" s="130"/>
      <c r="J202" s="36"/>
      <c r="K202" s="36"/>
      <c r="L202" s="37"/>
      <c r="M202" s="223"/>
      <c r="N202" s="67"/>
      <c r="O202" s="67"/>
      <c r="P202" s="67"/>
      <c r="Q202" s="67"/>
      <c r="R202" s="67"/>
      <c r="S202" s="67"/>
      <c r="T202" s="68"/>
      <c r="AT202" s="17" t="s">
        <v>207</v>
      </c>
      <c r="AU202" s="17" t="s">
        <v>85</v>
      </c>
    </row>
    <row r="203" spans="2:51" s="11" customFormat="1" ht="11.25">
      <c r="B203" s="224"/>
      <c r="C203" s="225"/>
      <c r="D203" s="221" t="s">
        <v>197</v>
      </c>
      <c r="E203" s="226" t="s">
        <v>1</v>
      </c>
      <c r="F203" s="227" t="s">
        <v>602</v>
      </c>
      <c r="G203" s="225"/>
      <c r="H203" s="228">
        <v>1908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AT203" s="234" t="s">
        <v>197</v>
      </c>
      <c r="AU203" s="234" t="s">
        <v>85</v>
      </c>
      <c r="AV203" s="11" t="s">
        <v>85</v>
      </c>
      <c r="AW203" s="11" t="s">
        <v>30</v>
      </c>
      <c r="AX203" s="11" t="s">
        <v>83</v>
      </c>
      <c r="AY203" s="234" t="s">
        <v>171</v>
      </c>
    </row>
    <row r="204" spans="2:65" s="1" customFormat="1" ht="16.5" customHeight="1">
      <c r="B204" s="35"/>
      <c r="C204" s="209" t="s">
        <v>360</v>
      </c>
      <c r="D204" s="209" t="s">
        <v>172</v>
      </c>
      <c r="E204" s="210" t="s">
        <v>603</v>
      </c>
      <c r="F204" s="211" t="s">
        <v>604</v>
      </c>
      <c r="G204" s="212" t="s">
        <v>255</v>
      </c>
      <c r="H204" s="213">
        <v>2099</v>
      </c>
      <c r="I204" s="214"/>
      <c r="J204" s="215">
        <f>ROUND(I204*H204,2)</f>
        <v>0</v>
      </c>
      <c r="K204" s="211" t="s">
        <v>256</v>
      </c>
      <c r="L204" s="37"/>
      <c r="M204" s="216" t="s">
        <v>1</v>
      </c>
      <c r="N204" s="217" t="s">
        <v>40</v>
      </c>
      <c r="O204" s="67"/>
      <c r="P204" s="218">
        <f>O204*H204</f>
        <v>0</v>
      </c>
      <c r="Q204" s="218">
        <v>0</v>
      </c>
      <c r="R204" s="218">
        <f>Q204*H204</f>
        <v>0</v>
      </c>
      <c r="S204" s="218">
        <v>0</v>
      </c>
      <c r="T204" s="219">
        <f>S204*H204</f>
        <v>0</v>
      </c>
      <c r="AR204" s="220" t="s">
        <v>189</v>
      </c>
      <c r="AT204" s="220" t="s">
        <v>172</v>
      </c>
      <c r="AU204" s="220" t="s">
        <v>85</v>
      </c>
      <c r="AY204" s="17" t="s">
        <v>171</v>
      </c>
      <c r="BE204" s="116">
        <f>IF(N204="základní",J204,0)</f>
        <v>0</v>
      </c>
      <c r="BF204" s="116">
        <f>IF(N204="snížená",J204,0)</f>
        <v>0</v>
      </c>
      <c r="BG204" s="116">
        <f>IF(N204="zákl. přenesená",J204,0)</f>
        <v>0</v>
      </c>
      <c r="BH204" s="116">
        <f>IF(N204="sníž. přenesená",J204,0)</f>
        <v>0</v>
      </c>
      <c r="BI204" s="116">
        <f>IF(N204="nulová",J204,0)</f>
        <v>0</v>
      </c>
      <c r="BJ204" s="17" t="s">
        <v>83</v>
      </c>
      <c r="BK204" s="116">
        <f>ROUND(I204*H204,2)</f>
        <v>0</v>
      </c>
      <c r="BL204" s="17" t="s">
        <v>189</v>
      </c>
      <c r="BM204" s="220" t="s">
        <v>605</v>
      </c>
    </row>
    <row r="205" spans="2:47" s="1" customFormat="1" ht="19.5">
      <c r="B205" s="35"/>
      <c r="C205" s="36"/>
      <c r="D205" s="221" t="s">
        <v>207</v>
      </c>
      <c r="E205" s="36"/>
      <c r="F205" s="235" t="s">
        <v>606</v>
      </c>
      <c r="G205" s="36"/>
      <c r="H205" s="36"/>
      <c r="I205" s="130"/>
      <c r="J205" s="36"/>
      <c r="K205" s="36"/>
      <c r="L205" s="37"/>
      <c r="M205" s="223"/>
      <c r="N205" s="67"/>
      <c r="O205" s="67"/>
      <c r="P205" s="67"/>
      <c r="Q205" s="67"/>
      <c r="R205" s="67"/>
      <c r="S205" s="67"/>
      <c r="T205" s="68"/>
      <c r="AT205" s="17" t="s">
        <v>207</v>
      </c>
      <c r="AU205" s="17" t="s">
        <v>85</v>
      </c>
    </row>
    <row r="206" spans="2:51" s="11" customFormat="1" ht="11.25">
      <c r="B206" s="224"/>
      <c r="C206" s="225"/>
      <c r="D206" s="221" t="s">
        <v>197</v>
      </c>
      <c r="E206" s="226" t="s">
        <v>1</v>
      </c>
      <c r="F206" s="227" t="s">
        <v>607</v>
      </c>
      <c r="G206" s="225"/>
      <c r="H206" s="228">
        <v>2099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197</v>
      </c>
      <c r="AU206" s="234" t="s">
        <v>85</v>
      </c>
      <c r="AV206" s="11" t="s">
        <v>85</v>
      </c>
      <c r="AW206" s="11" t="s">
        <v>30</v>
      </c>
      <c r="AX206" s="11" t="s">
        <v>83</v>
      </c>
      <c r="AY206" s="234" t="s">
        <v>171</v>
      </c>
    </row>
    <row r="207" spans="2:65" s="1" customFormat="1" ht="24" customHeight="1">
      <c r="B207" s="35"/>
      <c r="C207" s="209" t="s">
        <v>366</v>
      </c>
      <c r="D207" s="209" t="s">
        <v>172</v>
      </c>
      <c r="E207" s="210" t="s">
        <v>608</v>
      </c>
      <c r="F207" s="211" t="s">
        <v>609</v>
      </c>
      <c r="G207" s="212" t="s">
        <v>255</v>
      </c>
      <c r="H207" s="213">
        <v>1908</v>
      </c>
      <c r="I207" s="214"/>
      <c r="J207" s="215">
        <f>ROUND(I207*H207,2)</f>
        <v>0</v>
      </c>
      <c r="K207" s="211" t="s">
        <v>256</v>
      </c>
      <c r="L207" s="37"/>
      <c r="M207" s="216" t="s">
        <v>1</v>
      </c>
      <c r="N207" s="217" t="s">
        <v>40</v>
      </c>
      <c r="O207" s="67"/>
      <c r="P207" s="218">
        <f>O207*H207</f>
        <v>0</v>
      </c>
      <c r="Q207" s="218">
        <v>0</v>
      </c>
      <c r="R207" s="218">
        <f>Q207*H207</f>
        <v>0</v>
      </c>
      <c r="S207" s="218">
        <v>0</v>
      </c>
      <c r="T207" s="219">
        <f>S207*H207</f>
        <v>0</v>
      </c>
      <c r="AR207" s="220" t="s">
        <v>189</v>
      </c>
      <c r="AT207" s="220" t="s">
        <v>172</v>
      </c>
      <c r="AU207" s="220" t="s">
        <v>85</v>
      </c>
      <c r="AY207" s="17" t="s">
        <v>171</v>
      </c>
      <c r="BE207" s="116">
        <f>IF(N207="základní",J207,0)</f>
        <v>0</v>
      </c>
      <c r="BF207" s="116">
        <f>IF(N207="snížená",J207,0)</f>
        <v>0</v>
      </c>
      <c r="BG207" s="116">
        <f>IF(N207="zákl. přenesená",J207,0)</f>
        <v>0</v>
      </c>
      <c r="BH207" s="116">
        <f>IF(N207="sníž. přenesená",J207,0)</f>
        <v>0</v>
      </c>
      <c r="BI207" s="116">
        <f>IF(N207="nulová",J207,0)</f>
        <v>0</v>
      </c>
      <c r="BJ207" s="17" t="s">
        <v>83</v>
      </c>
      <c r="BK207" s="116">
        <f>ROUND(I207*H207,2)</f>
        <v>0</v>
      </c>
      <c r="BL207" s="17" t="s">
        <v>189</v>
      </c>
      <c r="BM207" s="220" t="s">
        <v>610</v>
      </c>
    </row>
    <row r="208" spans="2:47" s="1" customFormat="1" ht="29.25">
      <c r="B208" s="35"/>
      <c r="C208" s="36"/>
      <c r="D208" s="221" t="s">
        <v>207</v>
      </c>
      <c r="E208" s="36"/>
      <c r="F208" s="235" t="s">
        <v>611</v>
      </c>
      <c r="G208" s="36"/>
      <c r="H208" s="36"/>
      <c r="I208" s="130"/>
      <c r="J208" s="36"/>
      <c r="K208" s="36"/>
      <c r="L208" s="37"/>
      <c r="M208" s="223"/>
      <c r="N208" s="67"/>
      <c r="O208" s="67"/>
      <c r="P208" s="67"/>
      <c r="Q208" s="67"/>
      <c r="R208" s="67"/>
      <c r="S208" s="67"/>
      <c r="T208" s="68"/>
      <c r="AT208" s="17" t="s">
        <v>207</v>
      </c>
      <c r="AU208" s="17" t="s">
        <v>85</v>
      </c>
    </row>
    <row r="209" spans="2:51" s="11" customFormat="1" ht="11.25">
      <c r="B209" s="224"/>
      <c r="C209" s="225"/>
      <c r="D209" s="221" t="s">
        <v>197</v>
      </c>
      <c r="E209" s="226" t="s">
        <v>1</v>
      </c>
      <c r="F209" s="227" t="s">
        <v>612</v>
      </c>
      <c r="G209" s="225"/>
      <c r="H209" s="228">
        <v>1908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AT209" s="234" t="s">
        <v>197</v>
      </c>
      <c r="AU209" s="234" t="s">
        <v>85</v>
      </c>
      <c r="AV209" s="11" t="s">
        <v>85</v>
      </c>
      <c r="AW209" s="11" t="s">
        <v>30</v>
      </c>
      <c r="AX209" s="11" t="s">
        <v>83</v>
      </c>
      <c r="AY209" s="234" t="s">
        <v>171</v>
      </c>
    </row>
    <row r="210" spans="2:65" s="1" customFormat="1" ht="16.5" customHeight="1">
      <c r="B210" s="35"/>
      <c r="C210" s="209" t="s">
        <v>7</v>
      </c>
      <c r="D210" s="209" t="s">
        <v>172</v>
      </c>
      <c r="E210" s="210" t="s">
        <v>613</v>
      </c>
      <c r="F210" s="211" t="s">
        <v>614</v>
      </c>
      <c r="G210" s="212" t="s">
        <v>302</v>
      </c>
      <c r="H210" s="213">
        <v>20</v>
      </c>
      <c r="I210" s="214"/>
      <c r="J210" s="215">
        <f>ROUND(I210*H210,2)</f>
        <v>0</v>
      </c>
      <c r="K210" s="211" t="s">
        <v>256</v>
      </c>
      <c r="L210" s="37"/>
      <c r="M210" s="216" t="s">
        <v>1</v>
      </c>
      <c r="N210" s="217" t="s">
        <v>40</v>
      </c>
      <c r="O210" s="67"/>
      <c r="P210" s="218">
        <f>O210*H210</f>
        <v>0</v>
      </c>
      <c r="Q210" s="218">
        <v>0</v>
      </c>
      <c r="R210" s="218">
        <f>Q210*H210</f>
        <v>0</v>
      </c>
      <c r="S210" s="218">
        <v>0</v>
      </c>
      <c r="T210" s="219">
        <f>S210*H210</f>
        <v>0</v>
      </c>
      <c r="AR210" s="220" t="s">
        <v>189</v>
      </c>
      <c r="AT210" s="220" t="s">
        <v>172</v>
      </c>
      <c r="AU210" s="220" t="s">
        <v>85</v>
      </c>
      <c r="AY210" s="17" t="s">
        <v>171</v>
      </c>
      <c r="BE210" s="116">
        <f>IF(N210="základní",J210,0)</f>
        <v>0</v>
      </c>
      <c r="BF210" s="116">
        <f>IF(N210="snížená",J210,0)</f>
        <v>0</v>
      </c>
      <c r="BG210" s="116">
        <f>IF(N210="zákl. přenesená",J210,0)</f>
        <v>0</v>
      </c>
      <c r="BH210" s="116">
        <f>IF(N210="sníž. přenesená",J210,0)</f>
        <v>0</v>
      </c>
      <c r="BI210" s="116">
        <f>IF(N210="nulová",J210,0)</f>
        <v>0</v>
      </c>
      <c r="BJ210" s="17" t="s">
        <v>83</v>
      </c>
      <c r="BK210" s="116">
        <f>ROUND(I210*H210,2)</f>
        <v>0</v>
      </c>
      <c r="BL210" s="17" t="s">
        <v>189</v>
      </c>
      <c r="BM210" s="220" t="s">
        <v>615</v>
      </c>
    </row>
    <row r="211" spans="2:47" s="1" customFormat="1" ht="11.25">
      <c r="B211" s="35"/>
      <c r="C211" s="36"/>
      <c r="D211" s="221" t="s">
        <v>207</v>
      </c>
      <c r="E211" s="36"/>
      <c r="F211" s="235" t="s">
        <v>616</v>
      </c>
      <c r="G211" s="36"/>
      <c r="H211" s="36"/>
      <c r="I211" s="130"/>
      <c r="J211" s="36"/>
      <c r="K211" s="36"/>
      <c r="L211" s="37"/>
      <c r="M211" s="223"/>
      <c r="N211" s="67"/>
      <c r="O211" s="67"/>
      <c r="P211" s="67"/>
      <c r="Q211" s="67"/>
      <c r="R211" s="67"/>
      <c r="S211" s="67"/>
      <c r="T211" s="68"/>
      <c r="AT211" s="17" t="s">
        <v>207</v>
      </c>
      <c r="AU211" s="17" t="s">
        <v>85</v>
      </c>
    </row>
    <row r="212" spans="2:51" s="11" customFormat="1" ht="11.25">
      <c r="B212" s="224"/>
      <c r="C212" s="225"/>
      <c r="D212" s="221" t="s">
        <v>197</v>
      </c>
      <c r="E212" s="226" t="s">
        <v>1</v>
      </c>
      <c r="F212" s="227" t="s">
        <v>513</v>
      </c>
      <c r="G212" s="225"/>
      <c r="H212" s="228">
        <v>20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AT212" s="234" t="s">
        <v>197</v>
      </c>
      <c r="AU212" s="234" t="s">
        <v>85</v>
      </c>
      <c r="AV212" s="11" t="s">
        <v>85</v>
      </c>
      <c r="AW212" s="11" t="s">
        <v>30</v>
      </c>
      <c r="AX212" s="11" t="s">
        <v>83</v>
      </c>
      <c r="AY212" s="234" t="s">
        <v>171</v>
      </c>
    </row>
    <row r="213" spans="2:65" s="1" customFormat="1" ht="24" customHeight="1">
      <c r="B213" s="35"/>
      <c r="C213" s="209" t="s">
        <v>379</v>
      </c>
      <c r="D213" s="209" t="s">
        <v>172</v>
      </c>
      <c r="E213" s="210" t="s">
        <v>617</v>
      </c>
      <c r="F213" s="211" t="s">
        <v>618</v>
      </c>
      <c r="G213" s="212" t="s">
        <v>255</v>
      </c>
      <c r="H213" s="213">
        <v>1908</v>
      </c>
      <c r="I213" s="214"/>
      <c r="J213" s="215">
        <f>ROUND(I213*H213,2)</f>
        <v>0</v>
      </c>
      <c r="K213" s="211" t="s">
        <v>256</v>
      </c>
      <c r="L213" s="37"/>
      <c r="M213" s="216" t="s">
        <v>1</v>
      </c>
      <c r="N213" s="217" t="s">
        <v>40</v>
      </c>
      <c r="O213" s="67"/>
      <c r="P213" s="218">
        <f>O213*H213</f>
        <v>0</v>
      </c>
      <c r="Q213" s="218">
        <v>0</v>
      </c>
      <c r="R213" s="218">
        <f>Q213*H213</f>
        <v>0</v>
      </c>
      <c r="S213" s="218">
        <v>0</v>
      </c>
      <c r="T213" s="219">
        <f>S213*H213</f>
        <v>0</v>
      </c>
      <c r="AR213" s="220" t="s">
        <v>189</v>
      </c>
      <c r="AT213" s="220" t="s">
        <v>172</v>
      </c>
      <c r="AU213" s="220" t="s">
        <v>85</v>
      </c>
      <c r="AY213" s="17" t="s">
        <v>171</v>
      </c>
      <c r="BE213" s="116">
        <f>IF(N213="základní",J213,0)</f>
        <v>0</v>
      </c>
      <c r="BF213" s="116">
        <f>IF(N213="snížená",J213,0)</f>
        <v>0</v>
      </c>
      <c r="BG213" s="116">
        <f>IF(N213="zákl. přenesená",J213,0)</f>
        <v>0</v>
      </c>
      <c r="BH213" s="116">
        <f>IF(N213="sníž. přenesená",J213,0)</f>
        <v>0</v>
      </c>
      <c r="BI213" s="116">
        <f>IF(N213="nulová",J213,0)</f>
        <v>0</v>
      </c>
      <c r="BJ213" s="17" t="s">
        <v>83</v>
      </c>
      <c r="BK213" s="116">
        <f>ROUND(I213*H213,2)</f>
        <v>0</v>
      </c>
      <c r="BL213" s="17" t="s">
        <v>189</v>
      </c>
      <c r="BM213" s="220" t="s">
        <v>619</v>
      </c>
    </row>
    <row r="214" spans="2:47" s="1" customFormat="1" ht="19.5">
      <c r="B214" s="35"/>
      <c r="C214" s="36"/>
      <c r="D214" s="221" t="s">
        <v>207</v>
      </c>
      <c r="E214" s="36"/>
      <c r="F214" s="235" t="s">
        <v>620</v>
      </c>
      <c r="G214" s="36"/>
      <c r="H214" s="36"/>
      <c r="I214" s="130"/>
      <c r="J214" s="36"/>
      <c r="K214" s="36"/>
      <c r="L214" s="37"/>
      <c r="M214" s="223"/>
      <c r="N214" s="67"/>
      <c r="O214" s="67"/>
      <c r="P214" s="67"/>
      <c r="Q214" s="67"/>
      <c r="R214" s="67"/>
      <c r="S214" s="67"/>
      <c r="T214" s="68"/>
      <c r="AT214" s="17" t="s">
        <v>207</v>
      </c>
      <c r="AU214" s="17" t="s">
        <v>85</v>
      </c>
    </row>
    <row r="215" spans="2:51" s="11" customFormat="1" ht="11.25">
      <c r="B215" s="224"/>
      <c r="C215" s="225"/>
      <c r="D215" s="221" t="s">
        <v>197</v>
      </c>
      <c r="E215" s="226" t="s">
        <v>1</v>
      </c>
      <c r="F215" s="227" t="s">
        <v>621</v>
      </c>
      <c r="G215" s="225"/>
      <c r="H215" s="228">
        <v>1908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AT215" s="234" t="s">
        <v>197</v>
      </c>
      <c r="AU215" s="234" t="s">
        <v>85</v>
      </c>
      <c r="AV215" s="11" t="s">
        <v>85</v>
      </c>
      <c r="AW215" s="11" t="s">
        <v>30</v>
      </c>
      <c r="AX215" s="11" t="s">
        <v>83</v>
      </c>
      <c r="AY215" s="234" t="s">
        <v>171</v>
      </c>
    </row>
    <row r="216" spans="2:65" s="1" customFormat="1" ht="24" customHeight="1">
      <c r="B216" s="35"/>
      <c r="C216" s="209" t="s">
        <v>388</v>
      </c>
      <c r="D216" s="209" t="s">
        <v>172</v>
      </c>
      <c r="E216" s="210" t="s">
        <v>622</v>
      </c>
      <c r="F216" s="211" t="s">
        <v>623</v>
      </c>
      <c r="G216" s="212" t="s">
        <v>255</v>
      </c>
      <c r="H216" s="213">
        <v>3816</v>
      </c>
      <c r="I216" s="214"/>
      <c r="J216" s="215">
        <f>ROUND(I216*H216,2)</f>
        <v>0</v>
      </c>
      <c r="K216" s="211" t="s">
        <v>256</v>
      </c>
      <c r="L216" s="37"/>
      <c r="M216" s="216" t="s">
        <v>1</v>
      </c>
      <c r="N216" s="217" t="s">
        <v>40</v>
      </c>
      <c r="O216" s="67"/>
      <c r="P216" s="218">
        <f>O216*H216</f>
        <v>0</v>
      </c>
      <c r="Q216" s="218">
        <v>0</v>
      </c>
      <c r="R216" s="218">
        <f>Q216*H216</f>
        <v>0</v>
      </c>
      <c r="S216" s="218">
        <v>0</v>
      </c>
      <c r="T216" s="219">
        <f>S216*H216</f>
        <v>0</v>
      </c>
      <c r="AR216" s="220" t="s">
        <v>189</v>
      </c>
      <c r="AT216" s="220" t="s">
        <v>172</v>
      </c>
      <c r="AU216" s="220" t="s">
        <v>85</v>
      </c>
      <c r="AY216" s="17" t="s">
        <v>171</v>
      </c>
      <c r="BE216" s="116">
        <f>IF(N216="základní",J216,0)</f>
        <v>0</v>
      </c>
      <c r="BF216" s="116">
        <f>IF(N216="snížená",J216,0)</f>
        <v>0</v>
      </c>
      <c r="BG216" s="116">
        <f>IF(N216="zákl. přenesená",J216,0)</f>
        <v>0</v>
      </c>
      <c r="BH216" s="116">
        <f>IF(N216="sníž. přenesená",J216,0)</f>
        <v>0</v>
      </c>
      <c r="BI216" s="116">
        <f>IF(N216="nulová",J216,0)</f>
        <v>0</v>
      </c>
      <c r="BJ216" s="17" t="s">
        <v>83</v>
      </c>
      <c r="BK216" s="116">
        <f>ROUND(I216*H216,2)</f>
        <v>0</v>
      </c>
      <c r="BL216" s="17" t="s">
        <v>189</v>
      </c>
      <c r="BM216" s="220" t="s">
        <v>624</v>
      </c>
    </row>
    <row r="217" spans="2:47" s="1" customFormat="1" ht="19.5">
      <c r="B217" s="35"/>
      <c r="C217" s="36"/>
      <c r="D217" s="221" t="s">
        <v>207</v>
      </c>
      <c r="E217" s="36"/>
      <c r="F217" s="235" t="s">
        <v>625</v>
      </c>
      <c r="G217" s="36"/>
      <c r="H217" s="36"/>
      <c r="I217" s="130"/>
      <c r="J217" s="36"/>
      <c r="K217" s="36"/>
      <c r="L217" s="37"/>
      <c r="M217" s="223"/>
      <c r="N217" s="67"/>
      <c r="O217" s="67"/>
      <c r="P217" s="67"/>
      <c r="Q217" s="67"/>
      <c r="R217" s="67"/>
      <c r="S217" s="67"/>
      <c r="T217" s="68"/>
      <c r="AT217" s="17" t="s">
        <v>207</v>
      </c>
      <c r="AU217" s="17" t="s">
        <v>85</v>
      </c>
    </row>
    <row r="218" spans="2:51" s="11" customFormat="1" ht="11.25">
      <c r="B218" s="224"/>
      <c r="C218" s="225"/>
      <c r="D218" s="221" t="s">
        <v>197</v>
      </c>
      <c r="E218" s="226" t="s">
        <v>1</v>
      </c>
      <c r="F218" s="227" t="s">
        <v>626</v>
      </c>
      <c r="G218" s="225"/>
      <c r="H218" s="228">
        <v>3816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AT218" s="234" t="s">
        <v>197</v>
      </c>
      <c r="AU218" s="234" t="s">
        <v>85</v>
      </c>
      <c r="AV218" s="11" t="s">
        <v>85</v>
      </c>
      <c r="AW218" s="11" t="s">
        <v>30</v>
      </c>
      <c r="AX218" s="11" t="s">
        <v>83</v>
      </c>
      <c r="AY218" s="234" t="s">
        <v>171</v>
      </c>
    </row>
    <row r="219" spans="2:65" s="1" customFormat="1" ht="24" customHeight="1">
      <c r="B219" s="35"/>
      <c r="C219" s="209" t="s">
        <v>395</v>
      </c>
      <c r="D219" s="209" t="s">
        <v>172</v>
      </c>
      <c r="E219" s="210" t="s">
        <v>627</v>
      </c>
      <c r="F219" s="211" t="s">
        <v>628</v>
      </c>
      <c r="G219" s="212" t="s">
        <v>255</v>
      </c>
      <c r="H219" s="213">
        <v>1908</v>
      </c>
      <c r="I219" s="214"/>
      <c r="J219" s="215">
        <f>ROUND(I219*H219,2)</f>
        <v>0</v>
      </c>
      <c r="K219" s="211" t="s">
        <v>256</v>
      </c>
      <c r="L219" s="37"/>
      <c r="M219" s="216" t="s">
        <v>1</v>
      </c>
      <c r="N219" s="217" t="s">
        <v>40</v>
      </c>
      <c r="O219" s="67"/>
      <c r="P219" s="218">
        <f>O219*H219</f>
        <v>0</v>
      </c>
      <c r="Q219" s="218">
        <v>0</v>
      </c>
      <c r="R219" s="218">
        <f>Q219*H219</f>
        <v>0</v>
      </c>
      <c r="S219" s="218">
        <v>0</v>
      </c>
      <c r="T219" s="219">
        <f>S219*H219</f>
        <v>0</v>
      </c>
      <c r="AR219" s="220" t="s">
        <v>189</v>
      </c>
      <c r="AT219" s="220" t="s">
        <v>172</v>
      </c>
      <c r="AU219" s="220" t="s">
        <v>85</v>
      </c>
      <c r="AY219" s="17" t="s">
        <v>171</v>
      </c>
      <c r="BE219" s="116">
        <f>IF(N219="základní",J219,0)</f>
        <v>0</v>
      </c>
      <c r="BF219" s="116">
        <f>IF(N219="snížená",J219,0)</f>
        <v>0</v>
      </c>
      <c r="BG219" s="116">
        <f>IF(N219="zákl. přenesená",J219,0)</f>
        <v>0</v>
      </c>
      <c r="BH219" s="116">
        <f>IF(N219="sníž. přenesená",J219,0)</f>
        <v>0</v>
      </c>
      <c r="BI219" s="116">
        <f>IF(N219="nulová",J219,0)</f>
        <v>0</v>
      </c>
      <c r="BJ219" s="17" t="s">
        <v>83</v>
      </c>
      <c r="BK219" s="116">
        <f>ROUND(I219*H219,2)</f>
        <v>0</v>
      </c>
      <c r="BL219" s="17" t="s">
        <v>189</v>
      </c>
      <c r="BM219" s="220" t="s">
        <v>629</v>
      </c>
    </row>
    <row r="220" spans="2:47" s="1" customFormat="1" ht="29.25">
      <c r="B220" s="35"/>
      <c r="C220" s="36"/>
      <c r="D220" s="221" t="s">
        <v>207</v>
      </c>
      <c r="E220" s="36"/>
      <c r="F220" s="235" t="s">
        <v>630</v>
      </c>
      <c r="G220" s="36"/>
      <c r="H220" s="36"/>
      <c r="I220" s="130"/>
      <c r="J220" s="36"/>
      <c r="K220" s="36"/>
      <c r="L220" s="37"/>
      <c r="M220" s="223"/>
      <c r="N220" s="67"/>
      <c r="O220" s="67"/>
      <c r="P220" s="67"/>
      <c r="Q220" s="67"/>
      <c r="R220" s="67"/>
      <c r="S220" s="67"/>
      <c r="T220" s="68"/>
      <c r="AT220" s="17" t="s">
        <v>207</v>
      </c>
      <c r="AU220" s="17" t="s">
        <v>85</v>
      </c>
    </row>
    <row r="221" spans="2:51" s="11" customFormat="1" ht="11.25">
      <c r="B221" s="224"/>
      <c r="C221" s="225"/>
      <c r="D221" s="221" t="s">
        <v>197</v>
      </c>
      <c r="E221" s="226" t="s">
        <v>1</v>
      </c>
      <c r="F221" s="227" t="s">
        <v>631</v>
      </c>
      <c r="G221" s="225"/>
      <c r="H221" s="228">
        <v>1908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AT221" s="234" t="s">
        <v>197</v>
      </c>
      <c r="AU221" s="234" t="s">
        <v>85</v>
      </c>
      <c r="AV221" s="11" t="s">
        <v>85</v>
      </c>
      <c r="AW221" s="11" t="s">
        <v>30</v>
      </c>
      <c r="AX221" s="11" t="s">
        <v>83</v>
      </c>
      <c r="AY221" s="234" t="s">
        <v>171</v>
      </c>
    </row>
    <row r="222" spans="2:65" s="1" customFormat="1" ht="24" customHeight="1">
      <c r="B222" s="35"/>
      <c r="C222" s="209" t="s">
        <v>401</v>
      </c>
      <c r="D222" s="209" t="s">
        <v>172</v>
      </c>
      <c r="E222" s="210" t="s">
        <v>632</v>
      </c>
      <c r="F222" s="211" t="s">
        <v>633</v>
      </c>
      <c r="G222" s="212" t="s">
        <v>255</v>
      </c>
      <c r="H222" s="213">
        <v>1908</v>
      </c>
      <c r="I222" s="214"/>
      <c r="J222" s="215">
        <f>ROUND(I222*H222,2)</f>
        <v>0</v>
      </c>
      <c r="K222" s="211" t="s">
        <v>256</v>
      </c>
      <c r="L222" s="37"/>
      <c r="M222" s="216" t="s">
        <v>1</v>
      </c>
      <c r="N222" s="217" t="s">
        <v>40</v>
      </c>
      <c r="O222" s="67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AR222" s="220" t="s">
        <v>189</v>
      </c>
      <c r="AT222" s="220" t="s">
        <v>172</v>
      </c>
      <c r="AU222" s="220" t="s">
        <v>85</v>
      </c>
      <c r="AY222" s="17" t="s">
        <v>171</v>
      </c>
      <c r="BE222" s="116">
        <f>IF(N222="základní",J222,0)</f>
        <v>0</v>
      </c>
      <c r="BF222" s="116">
        <f>IF(N222="snížená",J222,0)</f>
        <v>0</v>
      </c>
      <c r="BG222" s="116">
        <f>IF(N222="zákl. přenesená",J222,0)</f>
        <v>0</v>
      </c>
      <c r="BH222" s="116">
        <f>IF(N222="sníž. přenesená",J222,0)</f>
        <v>0</v>
      </c>
      <c r="BI222" s="116">
        <f>IF(N222="nulová",J222,0)</f>
        <v>0</v>
      </c>
      <c r="BJ222" s="17" t="s">
        <v>83</v>
      </c>
      <c r="BK222" s="116">
        <f>ROUND(I222*H222,2)</f>
        <v>0</v>
      </c>
      <c r="BL222" s="17" t="s">
        <v>189</v>
      </c>
      <c r="BM222" s="220" t="s">
        <v>634</v>
      </c>
    </row>
    <row r="223" spans="2:47" s="1" customFormat="1" ht="29.25">
      <c r="B223" s="35"/>
      <c r="C223" s="36"/>
      <c r="D223" s="221" t="s">
        <v>207</v>
      </c>
      <c r="E223" s="36"/>
      <c r="F223" s="235" t="s">
        <v>635</v>
      </c>
      <c r="G223" s="36"/>
      <c r="H223" s="36"/>
      <c r="I223" s="130"/>
      <c r="J223" s="36"/>
      <c r="K223" s="36"/>
      <c r="L223" s="37"/>
      <c r="M223" s="223"/>
      <c r="N223" s="67"/>
      <c r="O223" s="67"/>
      <c r="P223" s="67"/>
      <c r="Q223" s="67"/>
      <c r="R223" s="67"/>
      <c r="S223" s="67"/>
      <c r="T223" s="68"/>
      <c r="AT223" s="17" t="s">
        <v>207</v>
      </c>
      <c r="AU223" s="17" t="s">
        <v>85</v>
      </c>
    </row>
    <row r="224" spans="2:51" s="11" customFormat="1" ht="11.25">
      <c r="B224" s="224"/>
      <c r="C224" s="225"/>
      <c r="D224" s="221" t="s">
        <v>197</v>
      </c>
      <c r="E224" s="226" t="s">
        <v>1</v>
      </c>
      <c r="F224" s="227" t="s">
        <v>636</v>
      </c>
      <c r="G224" s="225"/>
      <c r="H224" s="228">
        <v>1908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197</v>
      </c>
      <c r="AU224" s="234" t="s">
        <v>85</v>
      </c>
      <c r="AV224" s="11" t="s">
        <v>85</v>
      </c>
      <c r="AW224" s="11" t="s">
        <v>30</v>
      </c>
      <c r="AX224" s="11" t="s">
        <v>83</v>
      </c>
      <c r="AY224" s="234" t="s">
        <v>171</v>
      </c>
    </row>
    <row r="225" spans="2:65" s="1" customFormat="1" ht="16.5" customHeight="1">
      <c r="B225" s="35"/>
      <c r="C225" s="209" t="s">
        <v>412</v>
      </c>
      <c r="D225" s="209" t="s">
        <v>172</v>
      </c>
      <c r="E225" s="210" t="s">
        <v>637</v>
      </c>
      <c r="F225" s="211" t="s">
        <v>638</v>
      </c>
      <c r="G225" s="212" t="s">
        <v>290</v>
      </c>
      <c r="H225" s="213">
        <v>499.7</v>
      </c>
      <c r="I225" s="214"/>
      <c r="J225" s="215">
        <f>ROUND(I225*H225,2)</f>
        <v>0</v>
      </c>
      <c r="K225" s="211" t="s">
        <v>256</v>
      </c>
      <c r="L225" s="37"/>
      <c r="M225" s="216" t="s">
        <v>1</v>
      </c>
      <c r="N225" s="217" t="s">
        <v>40</v>
      </c>
      <c r="O225" s="67"/>
      <c r="P225" s="218">
        <f>O225*H225</f>
        <v>0</v>
      </c>
      <c r="Q225" s="218">
        <v>0.0036</v>
      </c>
      <c r="R225" s="218">
        <f>Q225*H225</f>
        <v>1.7989199999999999</v>
      </c>
      <c r="S225" s="218">
        <v>0</v>
      </c>
      <c r="T225" s="219">
        <f>S225*H225</f>
        <v>0</v>
      </c>
      <c r="AR225" s="220" t="s">
        <v>189</v>
      </c>
      <c r="AT225" s="220" t="s">
        <v>172</v>
      </c>
      <c r="AU225" s="220" t="s">
        <v>85</v>
      </c>
      <c r="AY225" s="17" t="s">
        <v>171</v>
      </c>
      <c r="BE225" s="116">
        <f>IF(N225="základní",J225,0)</f>
        <v>0</v>
      </c>
      <c r="BF225" s="116">
        <f>IF(N225="snížená",J225,0)</f>
        <v>0</v>
      </c>
      <c r="BG225" s="116">
        <f>IF(N225="zákl. přenesená",J225,0)</f>
        <v>0</v>
      </c>
      <c r="BH225" s="116">
        <f>IF(N225="sníž. přenesená",J225,0)</f>
        <v>0</v>
      </c>
      <c r="BI225" s="116">
        <f>IF(N225="nulová",J225,0)</f>
        <v>0</v>
      </c>
      <c r="BJ225" s="17" t="s">
        <v>83</v>
      </c>
      <c r="BK225" s="116">
        <f>ROUND(I225*H225,2)</f>
        <v>0</v>
      </c>
      <c r="BL225" s="17" t="s">
        <v>189</v>
      </c>
      <c r="BM225" s="220" t="s">
        <v>639</v>
      </c>
    </row>
    <row r="226" spans="2:47" s="1" customFormat="1" ht="19.5">
      <c r="B226" s="35"/>
      <c r="C226" s="36"/>
      <c r="D226" s="221" t="s">
        <v>207</v>
      </c>
      <c r="E226" s="36"/>
      <c r="F226" s="235" t="s">
        <v>640</v>
      </c>
      <c r="G226" s="36"/>
      <c r="H226" s="36"/>
      <c r="I226" s="130"/>
      <c r="J226" s="36"/>
      <c r="K226" s="36"/>
      <c r="L226" s="37"/>
      <c r="M226" s="223"/>
      <c r="N226" s="67"/>
      <c r="O226" s="67"/>
      <c r="P226" s="67"/>
      <c r="Q226" s="67"/>
      <c r="R226" s="67"/>
      <c r="S226" s="67"/>
      <c r="T226" s="68"/>
      <c r="AT226" s="17" t="s">
        <v>207</v>
      </c>
      <c r="AU226" s="17" t="s">
        <v>85</v>
      </c>
    </row>
    <row r="227" spans="2:51" s="11" customFormat="1" ht="11.25">
      <c r="B227" s="224"/>
      <c r="C227" s="225"/>
      <c r="D227" s="221" t="s">
        <v>197</v>
      </c>
      <c r="E227" s="226" t="s">
        <v>1</v>
      </c>
      <c r="F227" s="227" t="s">
        <v>641</v>
      </c>
      <c r="G227" s="225"/>
      <c r="H227" s="228">
        <v>480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AT227" s="234" t="s">
        <v>197</v>
      </c>
      <c r="AU227" s="234" t="s">
        <v>85</v>
      </c>
      <c r="AV227" s="11" t="s">
        <v>85</v>
      </c>
      <c r="AW227" s="11" t="s">
        <v>30</v>
      </c>
      <c r="AX227" s="11" t="s">
        <v>75</v>
      </c>
      <c r="AY227" s="234" t="s">
        <v>171</v>
      </c>
    </row>
    <row r="228" spans="2:51" s="11" customFormat="1" ht="11.25">
      <c r="B228" s="224"/>
      <c r="C228" s="225"/>
      <c r="D228" s="221" t="s">
        <v>197</v>
      </c>
      <c r="E228" s="226" t="s">
        <v>1</v>
      </c>
      <c r="F228" s="227" t="s">
        <v>642</v>
      </c>
      <c r="G228" s="225"/>
      <c r="H228" s="228">
        <v>19.7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AT228" s="234" t="s">
        <v>197</v>
      </c>
      <c r="AU228" s="234" t="s">
        <v>85</v>
      </c>
      <c r="AV228" s="11" t="s">
        <v>85</v>
      </c>
      <c r="AW228" s="11" t="s">
        <v>30</v>
      </c>
      <c r="AX228" s="11" t="s">
        <v>75</v>
      </c>
      <c r="AY228" s="234" t="s">
        <v>171</v>
      </c>
    </row>
    <row r="229" spans="2:51" s="13" customFormat="1" ht="11.25">
      <c r="B229" s="248"/>
      <c r="C229" s="249"/>
      <c r="D229" s="221" t="s">
        <v>197</v>
      </c>
      <c r="E229" s="250" t="s">
        <v>1</v>
      </c>
      <c r="F229" s="251" t="s">
        <v>267</v>
      </c>
      <c r="G229" s="249"/>
      <c r="H229" s="252">
        <v>499.7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197</v>
      </c>
      <c r="AU229" s="258" t="s">
        <v>85</v>
      </c>
      <c r="AV229" s="13" t="s">
        <v>189</v>
      </c>
      <c r="AW229" s="13" t="s">
        <v>30</v>
      </c>
      <c r="AX229" s="13" t="s">
        <v>83</v>
      </c>
      <c r="AY229" s="258" t="s">
        <v>171</v>
      </c>
    </row>
    <row r="230" spans="2:63" s="10" customFormat="1" ht="22.9" customHeight="1">
      <c r="B230" s="195"/>
      <c r="C230" s="196"/>
      <c r="D230" s="197" t="s">
        <v>74</v>
      </c>
      <c r="E230" s="246" t="s">
        <v>209</v>
      </c>
      <c r="F230" s="246" t="s">
        <v>643</v>
      </c>
      <c r="G230" s="196"/>
      <c r="H230" s="196"/>
      <c r="I230" s="199"/>
      <c r="J230" s="247">
        <f>BK230</f>
        <v>0</v>
      </c>
      <c r="K230" s="196"/>
      <c r="L230" s="201"/>
      <c r="M230" s="202"/>
      <c r="N230" s="203"/>
      <c r="O230" s="203"/>
      <c r="P230" s="204">
        <f>SUM(P231:P235)</f>
        <v>0</v>
      </c>
      <c r="Q230" s="203"/>
      <c r="R230" s="204">
        <f>SUM(R231:R235)</f>
        <v>0.005900000000000001</v>
      </c>
      <c r="S230" s="203"/>
      <c r="T230" s="205">
        <f>SUM(T231:T235)</f>
        <v>0</v>
      </c>
      <c r="AR230" s="206" t="s">
        <v>83</v>
      </c>
      <c r="AT230" s="207" t="s">
        <v>74</v>
      </c>
      <c r="AU230" s="207" t="s">
        <v>83</v>
      </c>
      <c r="AY230" s="206" t="s">
        <v>171</v>
      </c>
      <c r="BK230" s="208">
        <f>SUM(BK231:BK235)</f>
        <v>0</v>
      </c>
    </row>
    <row r="231" spans="2:65" s="1" customFormat="1" ht="16.5" customHeight="1">
      <c r="B231" s="35"/>
      <c r="C231" s="209" t="s">
        <v>418</v>
      </c>
      <c r="D231" s="209" t="s">
        <v>172</v>
      </c>
      <c r="E231" s="210" t="s">
        <v>644</v>
      </c>
      <c r="F231" s="211" t="s">
        <v>645</v>
      </c>
      <c r="G231" s="212" t="s">
        <v>290</v>
      </c>
      <c r="H231" s="213">
        <v>10</v>
      </c>
      <c r="I231" s="214"/>
      <c r="J231" s="215">
        <f>ROUND(I231*H231,2)</f>
        <v>0</v>
      </c>
      <c r="K231" s="211" t="s">
        <v>256</v>
      </c>
      <c r="L231" s="37"/>
      <c r="M231" s="216" t="s">
        <v>1</v>
      </c>
      <c r="N231" s="217" t="s">
        <v>40</v>
      </c>
      <c r="O231" s="67"/>
      <c r="P231" s="218">
        <f>O231*H231</f>
        <v>0</v>
      </c>
      <c r="Q231" s="218">
        <v>0.00047</v>
      </c>
      <c r="R231" s="218">
        <f>Q231*H231</f>
        <v>0.0047</v>
      </c>
      <c r="S231" s="218">
        <v>0</v>
      </c>
      <c r="T231" s="219">
        <f>S231*H231</f>
        <v>0</v>
      </c>
      <c r="AR231" s="220" t="s">
        <v>189</v>
      </c>
      <c r="AT231" s="220" t="s">
        <v>172</v>
      </c>
      <c r="AU231" s="220" t="s">
        <v>85</v>
      </c>
      <c r="AY231" s="17" t="s">
        <v>171</v>
      </c>
      <c r="BE231" s="116">
        <f>IF(N231="základní",J231,0)</f>
        <v>0</v>
      </c>
      <c r="BF231" s="116">
        <f>IF(N231="snížená",J231,0)</f>
        <v>0</v>
      </c>
      <c r="BG231" s="116">
        <f>IF(N231="zákl. přenesená",J231,0)</f>
        <v>0</v>
      </c>
      <c r="BH231" s="116">
        <f>IF(N231="sníž. přenesená",J231,0)</f>
        <v>0</v>
      </c>
      <c r="BI231" s="116">
        <f>IF(N231="nulová",J231,0)</f>
        <v>0</v>
      </c>
      <c r="BJ231" s="17" t="s">
        <v>83</v>
      </c>
      <c r="BK231" s="116">
        <f>ROUND(I231*H231,2)</f>
        <v>0</v>
      </c>
      <c r="BL231" s="17" t="s">
        <v>189</v>
      </c>
      <c r="BM231" s="220" t="s">
        <v>646</v>
      </c>
    </row>
    <row r="232" spans="2:47" s="1" customFormat="1" ht="11.25">
      <c r="B232" s="35"/>
      <c r="C232" s="36"/>
      <c r="D232" s="221" t="s">
        <v>207</v>
      </c>
      <c r="E232" s="36"/>
      <c r="F232" s="235" t="s">
        <v>647</v>
      </c>
      <c r="G232" s="36"/>
      <c r="H232" s="36"/>
      <c r="I232" s="130"/>
      <c r="J232" s="36"/>
      <c r="K232" s="36"/>
      <c r="L232" s="37"/>
      <c r="M232" s="223"/>
      <c r="N232" s="67"/>
      <c r="O232" s="67"/>
      <c r="P232" s="67"/>
      <c r="Q232" s="67"/>
      <c r="R232" s="67"/>
      <c r="S232" s="67"/>
      <c r="T232" s="68"/>
      <c r="AT232" s="17" t="s">
        <v>207</v>
      </c>
      <c r="AU232" s="17" t="s">
        <v>85</v>
      </c>
    </row>
    <row r="233" spans="2:51" s="11" customFormat="1" ht="11.25">
      <c r="B233" s="224"/>
      <c r="C233" s="225"/>
      <c r="D233" s="221" t="s">
        <v>197</v>
      </c>
      <c r="E233" s="226" t="s">
        <v>1</v>
      </c>
      <c r="F233" s="227" t="s">
        <v>221</v>
      </c>
      <c r="G233" s="225"/>
      <c r="H233" s="228">
        <v>10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AT233" s="234" t="s">
        <v>197</v>
      </c>
      <c r="AU233" s="234" t="s">
        <v>85</v>
      </c>
      <c r="AV233" s="11" t="s">
        <v>85</v>
      </c>
      <c r="AW233" s="11" t="s">
        <v>30</v>
      </c>
      <c r="AX233" s="11" t="s">
        <v>83</v>
      </c>
      <c r="AY233" s="234" t="s">
        <v>171</v>
      </c>
    </row>
    <row r="234" spans="2:65" s="1" customFormat="1" ht="16.5" customHeight="1">
      <c r="B234" s="35"/>
      <c r="C234" s="265" t="s">
        <v>428</v>
      </c>
      <c r="D234" s="265" t="s">
        <v>548</v>
      </c>
      <c r="E234" s="266" t="s">
        <v>648</v>
      </c>
      <c r="F234" s="267" t="s">
        <v>649</v>
      </c>
      <c r="G234" s="268" t="s">
        <v>290</v>
      </c>
      <c r="H234" s="269">
        <v>10</v>
      </c>
      <c r="I234" s="270"/>
      <c r="J234" s="271">
        <f>ROUND(I234*H234,2)</f>
        <v>0</v>
      </c>
      <c r="K234" s="267" t="s">
        <v>1</v>
      </c>
      <c r="L234" s="272"/>
      <c r="M234" s="273" t="s">
        <v>1</v>
      </c>
      <c r="N234" s="274" t="s">
        <v>40</v>
      </c>
      <c r="O234" s="67"/>
      <c r="P234" s="218">
        <f>O234*H234</f>
        <v>0</v>
      </c>
      <c r="Q234" s="218">
        <v>0.00012</v>
      </c>
      <c r="R234" s="218">
        <f>Q234*H234</f>
        <v>0.0012000000000000001</v>
      </c>
      <c r="S234" s="218">
        <v>0</v>
      </c>
      <c r="T234" s="219">
        <f>S234*H234</f>
        <v>0</v>
      </c>
      <c r="AR234" s="220" t="s">
        <v>209</v>
      </c>
      <c r="AT234" s="220" t="s">
        <v>548</v>
      </c>
      <c r="AU234" s="220" t="s">
        <v>85</v>
      </c>
      <c r="AY234" s="17" t="s">
        <v>171</v>
      </c>
      <c r="BE234" s="116">
        <f>IF(N234="základní",J234,0)</f>
        <v>0</v>
      </c>
      <c r="BF234" s="116">
        <f>IF(N234="snížená",J234,0)</f>
        <v>0</v>
      </c>
      <c r="BG234" s="116">
        <f>IF(N234="zákl. přenesená",J234,0)</f>
        <v>0</v>
      </c>
      <c r="BH234" s="116">
        <f>IF(N234="sníž. přenesená",J234,0)</f>
        <v>0</v>
      </c>
      <c r="BI234" s="116">
        <f>IF(N234="nulová",J234,0)</f>
        <v>0</v>
      </c>
      <c r="BJ234" s="17" t="s">
        <v>83</v>
      </c>
      <c r="BK234" s="116">
        <f>ROUND(I234*H234,2)</f>
        <v>0</v>
      </c>
      <c r="BL234" s="17" t="s">
        <v>189</v>
      </c>
      <c r="BM234" s="220" t="s">
        <v>650</v>
      </c>
    </row>
    <row r="235" spans="2:47" s="1" customFormat="1" ht="11.25">
      <c r="B235" s="35"/>
      <c r="C235" s="36"/>
      <c r="D235" s="221" t="s">
        <v>207</v>
      </c>
      <c r="E235" s="36"/>
      <c r="F235" s="235" t="s">
        <v>649</v>
      </c>
      <c r="G235" s="36"/>
      <c r="H235" s="36"/>
      <c r="I235" s="130"/>
      <c r="J235" s="36"/>
      <c r="K235" s="36"/>
      <c r="L235" s="37"/>
      <c r="M235" s="223"/>
      <c r="N235" s="67"/>
      <c r="O235" s="67"/>
      <c r="P235" s="67"/>
      <c r="Q235" s="67"/>
      <c r="R235" s="67"/>
      <c r="S235" s="67"/>
      <c r="T235" s="68"/>
      <c r="AT235" s="17" t="s">
        <v>207</v>
      </c>
      <c r="AU235" s="17" t="s">
        <v>85</v>
      </c>
    </row>
    <row r="236" spans="2:63" s="10" customFormat="1" ht="22.9" customHeight="1">
      <c r="B236" s="195"/>
      <c r="C236" s="196"/>
      <c r="D236" s="197" t="s">
        <v>74</v>
      </c>
      <c r="E236" s="246" t="s">
        <v>214</v>
      </c>
      <c r="F236" s="246" t="s">
        <v>337</v>
      </c>
      <c r="G236" s="196"/>
      <c r="H236" s="196"/>
      <c r="I236" s="199"/>
      <c r="J236" s="247">
        <f>BK236</f>
        <v>0</v>
      </c>
      <c r="K236" s="196"/>
      <c r="L236" s="201"/>
      <c r="M236" s="202"/>
      <c r="N236" s="203"/>
      <c r="O236" s="203"/>
      <c r="P236" s="204">
        <f>SUM(P237:P249)</f>
        <v>0</v>
      </c>
      <c r="Q236" s="203"/>
      <c r="R236" s="204">
        <f>SUM(R237:R249)</f>
        <v>317.19357</v>
      </c>
      <c r="S236" s="203"/>
      <c r="T236" s="205">
        <f>SUM(T237:T249)</f>
        <v>0</v>
      </c>
      <c r="AR236" s="206" t="s">
        <v>83</v>
      </c>
      <c r="AT236" s="207" t="s">
        <v>74</v>
      </c>
      <c r="AU236" s="207" t="s">
        <v>83</v>
      </c>
      <c r="AY236" s="206" t="s">
        <v>171</v>
      </c>
      <c r="BK236" s="208">
        <f>SUM(BK237:BK249)</f>
        <v>0</v>
      </c>
    </row>
    <row r="237" spans="2:65" s="1" customFormat="1" ht="24" customHeight="1">
      <c r="B237" s="35"/>
      <c r="C237" s="209" t="s">
        <v>433</v>
      </c>
      <c r="D237" s="209" t="s">
        <v>172</v>
      </c>
      <c r="E237" s="210" t="s">
        <v>651</v>
      </c>
      <c r="F237" s="211" t="s">
        <v>652</v>
      </c>
      <c r="G237" s="212" t="s">
        <v>290</v>
      </c>
      <c r="H237" s="213">
        <v>1158</v>
      </c>
      <c r="I237" s="214"/>
      <c r="J237" s="215">
        <f>ROUND(I237*H237,2)</f>
        <v>0</v>
      </c>
      <c r="K237" s="211" t="s">
        <v>256</v>
      </c>
      <c r="L237" s="37"/>
      <c r="M237" s="216" t="s">
        <v>1</v>
      </c>
      <c r="N237" s="217" t="s">
        <v>40</v>
      </c>
      <c r="O237" s="67"/>
      <c r="P237" s="218">
        <f>O237*H237</f>
        <v>0</v>
      </c>
      <c r="Q237" s="218">
        <v>0.10988</v>
      </c>
      <c r="R237" s="218">
        <f>Q237*H237</f>
        <v>127.24104000000001</v>
      </c>
      <c r="S237" s="218">
        <v>0</v>
      </c>
      <c r="T237" s="219">
        <f>S237*H237</f>
        <v>0</v>
      </c>
      <c r="AR237" s="220" t="s">
        <v>189</v>
      </c>
      <c r="AT237" s="220" t="s">
        <v>172</v>
      </c>
      <c r="AU237" s="220" t="s">
        <v>85</v>
      </c>
      <c r="AY237" s="17" t="s">
        <v>171</v>
      </c>
      <c r="BE237" s="116">
        <f>IF(N237="základní",J237,0)</f>
        <v>0</v>
      </c>
      <c r="BF237" s="116">
        <f>IF(N237="snížená",J237,0)</f>
        <v>0</v>
      </c>
      <c r="BG237" s="116">
        <f>IF(N237="zákl. přenesená",J237,0)</f>
        <v>0</v>
      </c>
      <c r="BH237" s="116">
        <f>IF(N237="sníž. přenesená",J237,0)</f>
        <v>0</v>
      </c>
      <c r="BI237" s="116">
        <f>IF(N237="nulová",J237,0)</f>
        <v>0</v>
      </c>
      <c r="BJ237" s="17" t="s">
        <v>83</v>
      </c>
      <c r="BK237" s="116">
        <f>ROUND(I237*H237,2)</f>
        <v>0</v>
      </c>
      <c r="BL237" s="17" t="s">
        <v>189</v>
      </c>
      <c r="BM237" s="220" t="s">
        <v>653</v>
      </c>
    </row>
    <row r="238" spans="2:47" s="1" customFormat="1" ht="39">
      <c r="B238" s="35"/>
      <c r="C238" s="36"/>
      <c r="D238" s="221" t="s">
        <v>207</v>
      </c>
      <c r="E238" s="36"/>
      <c r="F238" s="235" t="s">
        <v>654</v>
      </c>
      <c r="G238" s="36"/>
      <c r="H238" s="36"/>
      <c r="I238" s="130"/>
      <c r="J238" s="36"/>
      <c r="K238" s="36"/>
      <c r="L238" s="37"/>
      <c r="M238" s="223"/>
      <c r="N238" s="67"/>
      <c r="O238" s="67"/>
      <c r="P238" s="67"/>
      <c r="Q238" s="67"/>
      <c r="R238" s="67"/>
      <c r="S238" s="67"/>
      <c r="T238" s="68"/>
      <c r="AT238" s="17" t="s">
        <v>207</v>
      </c>
      <c r="AU238" s="17" t="s">
        <v>85</v>
      </c>
    </row>
    <row r="239" spans="2:51" s="11" customFormat="1" ht="11.25">
      <c r="B239" s="224"/>
      <c r="C239" s="225"/>
      <c r="D239" s="221" t="s">
        <v>197</v>
      </c>
      <c r="E239" s="226" t="s">
        <v>1</v>
      </c>
      <c r="F239" s="227" t="s">
        <v>655</v>
      </c>
      <c r="G239" s="225"/>
      <c r="H239" s="228">
        <v>1158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197</v>
      </c>
      <c r="AU239" s="234" t="s">
        <v>85</v>
      </c>
      <c r="AV239" s="11" t="s">
        <v>85</v>
      </c>
      <c r="AW239" s="11" t="s">
        <v>30</v>
      </c>
      <c r="AX239" s="11" t="s">
        <v>83</v>
      </c>
      <c r="AY239" s="234" t="s">
        <v>171</v>
      </c>
    </row>
    <row r="240" spans="2:65" s="1" customFormat="1" ht="16.5" customHeight="1">
      <c r="B240" s="35"/>
      <c r="C240" s="265" t="s">
        <v>438</v>
      </c>
      <c r="D240" s="265" t="s">
        <v>548</v>
      </c>
      <c r="E240" s="266" t="s">
        <v>656</v>
      </c>
      <c r="F240" s="267" t="s">
        <v>657</v>
      </c>
      <c r="G240" s="268" t="s">
        <v>255</v>
      </c>
      <c r="H240" s="269">
        <v>115.8</v>
      </c>
      <c r="I240" s="270"/>
      <c r="J240" s="271">
        <f>ROUND(I240*H240,2)</f>
        <v>0</v>
      </c>
      <c r="K240" s="267" t="s">
        <v>1</v>
      </c>
      <c r="L240" s="272"/>
      <c r="M240" s="273" t="s">
        <v>1</v>
      </c>
      <c r="N240" s="274" t="s">
        <v>40</v>
      </c>
      <c r="O240" s="67"/>
      <c r="P240" s="218">
        <f>O240*H240</f>
        <v>0</v>
      </c>
      <c r="Q240" s="218">
        <v>0.417</v>
      </c>
      <c r="R240" s="218">
        <f>Q240*H240</f>
        <v>48.288599999999995</v>
      </c>
      <c r="S240" s="218">
        <v>0</v>
      </c>
      <c r="T240" s="219">
        <f>S240*H240</f>
        <v>0</v>
      </c>
      <c r="AR240" s="220" t="s">
        <v>209</v>
      </c>
      <c r="AT240" s="220" t="s">
        <v>548</v>
      </c>
      <c r="AU240" s="220" t="s">
        <v>85</v>
      </c>
      <c r="AY240" s="17" t="s">
        <v>171</v>
      </c>
      <c r="BE240" s="116">
        <f>IF(N240="základní",J240,0)</f>
        <v>0</v>
      </c>
      <c r="BF240" s="116">
        <f>IF(N240="snížená",J240,0)</f>
        <v>0</v>
      </c>
      <c r="BG240" s="116">
        <f>IF(N240="zákl. přenesená",J240,0)</f>
        <v>0</v>
      </c>
      <c r="BH240" s="116">
        <f>IF(N240="sníž. přenesená",J240,0)</f>
        <v>0</v>
      </c>
      <c r="BI240" s="116">
        <f>IF(N240="nulová",J240,0)</f>
        <v>0</v>
      </c>
      <c r="BJ240" s="17" t="s">
        <v>83</v>
      </c>
      <c r="BK240" s="116">
        <f>ROUND(I240*H240,2)</f>
        <v>0</v>
      </c>
      <c r="BL240" s="17" t="s">
        <v>189</v>
      </c>
      <c r="BM240" s="220" t="s">
        <v>658</v>
      </c>
    </row>
    <row r="241" spans="2:47" s="1" customFormat="1" ht="11.25">
      <c r="B241" s="35"/>
      <c r="C241" s="36"/>
      <c r="D241" s="221" t="s">
        <v>207</v>
      </c>
      <c r="E241" s="36"/>
      <c r="F241" s="235" t="s">
        <v>657</v>
      </c>
      <c r="G241" s="36"/>
      <c r="H241" s="36"/>
      <c r="I241" s="130"/>
      <c r="J241" s="36"/>
      <c r="K241" s="36"/>
      <c r="L241" s="37"/>
      <c r="M241" s="223"/>
      <c r="N241" s="67"/>
      <c r="O241" s="67"/>
      <c r="P241" s="67"/>
      <c r="Q241" s="67"/>
      <c r="R241" s="67"/>
      <c r="S241" s="67"/>
      <c r="T241" s="68"/>
      <c r="AT241" s="17" t="s">
        <v>207</v>
      </c>
      <c r="AU241" s="17" t="s">
        <v>85</v>
      </c>
    </row>
    <row r="242" spans="2:51" s="11" customFormat="1" ht="11.25">
      <c r="B242" s="224"/>
      <c r="C242" s="225"/>
      <c r="D242" s="221" t="s">
        <v>197</v>
      </c>
      <c r="E242" s="226" t="s">
        <v>1</v>
      </c>
      <c r="F242" s="227" t="s">
        <v>659</v>
      </c>
      <c r="G242" s="225"/>
      <c r="H242" s="228">
        <v>115.8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AT242" s="234" t="s">
        <v>197</v>
      </c>
      <c r="AU242" s="234" t="s">
        <v>85</v>
      </c>
      <c r="AV242" s="11" t="s">
        <v>85</v>
      </c>
      <c r="AW242" s="11" t="s">
        <v>30</v>
      </c>
      <c r="AX242" s="11" t="s">
        <v>83</v>
      </c>
      <c r="AY242" s="234" t="s">
        <v>171</v>
      </c>
    </row>
    <row r="243" spans="2:65" s="1" customFormat="1" ht="24" customHeight="1">
      <c r="B243" s="35"/>
      <c r="C243" s="209" t="s">
        <v>660</v>
      </c>
      <c r="D243" s="209" t="s">
        <v>172</v>
      </c>
      <c r="E243" s="210" t="s">
        <v>661</v>
      </c>
      <c r="F243" s="211" t="s">
        <v>662</v>
      </c>
      <c r="G243" s="212" t="s">
        <v>290</v>
      </c>
      <c r="H243" s="213">
        <v>579</v>
      </c>
      <c r="I243" s="214"/>
      <c r="J243" s="215">
        <f>ROUND(I243*H243,2)</f>
        <v>0</v>
      </c>
      <c r="K243" s="211" t="s">
        <v>256</v>
      </c>
      <c r="L243" s="37"/>
      <c r="M243" s="216" t="s">
        <v>1</v>
      </c>
      <c r="N243" s="217" t="s">
        <v>40</v>
      </c>
      <c r="O243" s="67"/>
      <c r="P243" s="218">
        <f>O243*H243</f>
        <v>0</v>
      </c>
      <c r="Q243" s="218">
        <v>0.14067</v>
      </c>
      <c r="R243" s="218">
        <f>Q243*H243</f>
        <v>81.44793</v>
      </c>
      <c r="S243" s="218">
        <v>0</v>
      </c>
      <c r="T243" s="219">
        <f>S243*H243</f>
        <v>0</v>
      </c>
      <c r="AR243" s="220" t="s">
        <v>189</v>
      </c>
      <c r="AT243" s="220" t="s">
        <v>172</v>
      </c>
      <c r="AU243" s="220" t="s">
        <v>85</v>
      </c>
      <c r="AY243" s="17" t="s">
        <v>171</v>
      </c>
      <c r="BE243" s="116">
        <f>IF(N243="základní",J243,0)</f>
        <v>0</v>
      </c>
      <c r="BF243" s="116">
        <f>IF(N243="snížená",J243,0)</f>
        <v>0</v>
      </c>
      <c r="BG243" s="116">
        <f>IF(N243="zákl. přenesená",J243,0)</f>
        <v>0</v>
      </c>
      <c r="BH243" s="116">
        <f>IF(N243="sníž. přenesená",J243,0)</f>
        <v>0</v>
      </c>
      <c r="BI243" s="116">
        <f>IF(N243="nulová",J243,0)</f>
        <v>0</v>
      </c>
      <c r="BJ243" s="17" t="s">
        <v>83</v>
      </c>
      <c r="BK243" s="116">
        <f>ROUND(I243*H243,2)</f>
        <v>0</v>
      </c>
      <c r="BL243" s="17" t="s">
        <v>189</v>
      </c>
      <c r="BM243" s="220" t="s">
        <v>663</v>
      </c>
    </row>
    <row r="244" spans="2:47" s="1" customFormat="1" ht="29.25">
      <c r="B244" s="35"/>
      <c r="C244" s="36"/>
      <c r="D244" s="221" t="s">
        <v>207</v>
      </c>
      <c r="E244" s="36"/>
      <c r="F244" s="235" t="s">
        <v>664</v>
      </c>
      <c r="G244" s="36"/>
      <c r="H244" s="36"/>
      <c r="I244" s="130"/>
      <c r="J244" s="36"/>
      <c r="K244" s="36"/>
      <c r="L244" s="37"/>
      <c r="M244" s="223"/>
      <c r="N244" s="67"/>
      <c r="O244" s="67"/>
      <c r="P244" s="67"/>
      <c r="Q244" s="67"/>
      <c r="R244" s="67"/>
      <c r="S244" s="67"/>
      <c r="T244" s="68"/>
      <c r="AT244" s="17" t="s">
        <v>207</v>
      </c>
      <c r="AU244" s="17" t="s">
        <v>85</v>
      </c>
    </row>
    <row r="245" spans="2:51" s="11" customFormat="1" ht="11.25">
      <c r="B245" s="224"/>
      <c r="C245" s="225"/>
      <c r="D245" s="221" t="s">
        <v>197</v>
      </c>
      <c r="E245" s="226" t="s">
        <v>1</v>
      </c>
      <c r="F245" s="227" t="s">
        <v>665</v>
      </c>
      <c r="G245" s="225"/>
      <c r="H245" s="228">
        <v>579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197</v>
      </c>
      <c r="AU245" s="234" t="s">
        <v>85</v>
      </c>
      <c r="AV245" s="11" t="s">
        <v>85</v>
      </c>
      <c r="AW245" s="11" t="s">
        <v>30</v>
      </c>
      <c r="AX245" s="11" t="s">
        <v>83</v>
      </c>
      <c r="AY245" s="234" t="s">
        <v>171</v>
      </c>
    </row>
    <row r="246" spans="2:65" s="1" customFormat="1" ht="16.5" customHeight="1">
      <c r="B246" s="35"/>
      <c r="C246" s="265" t="s">
        <v>666</v>
      </c>
      <c r="D246" s="265" t="s">
        <v>548</v>
      </c>
      <c r="E246" s="266" t="s">
        <v>667</v>
      </c>
      <c r="F246" s="267" t="s">
        <v>668</v>
      </c>
      <c r="G246" s="268" t="s">
        <v>290</v>
      </c>
      <c r="H246" s="269">
        <v>579</v>
      </c>
      <c r="I246" s="270"/>
      <c r="J246" s="271">
        <f>ROUND(I246*H246,2)</f>
        <v>0</v>
      </c>
      <c r="K246" s="267" t="s">
        <v>1</v>
      </c>
      <c r="L246" s="272"/>
      <c r="M246" s="273" t="s">
        <v>1</v>
      </c>
      <c r="N246" s="274" t="s">
        <v>40</v>
      </c>
      <c r="O246" s="67"/>
      <c r="P246" s="218">
        <f>O246*H246</f>
        <v>0</v>
      </c>
      <c r="Q246" s="218">
        <v>0.104</v>
      </c>
      <c r="R246" s="218">
        <f>Q246*H246</f>
        <v>60.215999999999994</v>
      </c>
      <c r="S246" s="218">
        <v>0</v>
      </c>
      <c r="T246" s="219">
        <f>S246*H246</f>
        <v>0</v>
      </c>
      <c r="AR246" s="220" t="s">
        <v>209</v>
      </c>
      <c r="AT246" s="220" t="s">
        <v>548</v>
      </c>
      <c r="AU246" s="220" t="s">
        <v>85</v>
      </c>
      <c r="AY246" s="17" t="s">
        <v>171</v>
      </c>
      <c r="BE246" s="116">
        <f>IF(N246="základní",J246,0)</f>
        <v>0</v>
      </c>
      <c r="BF246" s="116">
        <f>IF(N246="snížená",J246,0)</f>
        <v>0</v>
      </c>
      <c r="BG246" s="116">
        <f>IF(N246="zákl. přenesená",J246,0)</f>
        <v>0</v>
      </c>
      <c r="BH246" s="116">
        <f>IF(N246="sníž. přenesená",J246,0)</f>
        <v>0</v>
      </c>
      <c r="BI246" s="116">
        <f>IF(N246="nulová",J246,0)</f>
        <v>0</v>
      </c>
      <c r="BJ246" s="17" t="s">
        <v>83</v>
      </c>
      <c r="BK246" s="116">
        <f>ROUND(I246*H246,2)</f>
        <v>0</v>
      </c>
      <c r="BL246" s="17" t="s">
        <v>189</v>
      </c>
      <c r="BM246" s="220" t="s">
        <v>669</v>
      </c>
    </row>
    <row r="247" spans="2:47" s="1" customFormat="1" ht="11.25">
      <c r="B247" s="35"/>
      <c r="C247" s="36"/>
      <c r="D247" s="221" t="s">
        <v>207</v>
      </c>
      <c r="E247" s="36"/>
      <c r="F247" s="235" t="s">
        <v>668</v>
      </c>
      <c r="G247" s="36"/>
      <c r="H247" s="36"/>
      <c r="I247" s="130"/>
      <c r="J247" s="36"/>
      <c r="K247" s="36"/>
      <c r="L247" s="37"/>
      <c r="M247" s="223"/>
      <c r="N247" s="67"/>
      <c r="O247" s="67"/>
      <c r="P247" s="67"/>
      <c r="Q247" s="67"/>
      <c r="R247" s="67"/>
      <c r="S247" s="67"/>
      <c r="T247" s="68"/>
      <c r="AT247" s="17" t="s">
        <v>207</v>
      </c>
      <c r="AU247" s="17" t="s">
        <v>85</v>
      </c>
    </row>
    <row r="248" spans="2:47" s="1" customFormat="1" ht="19.5">
      <c r="B248" s="35"/>
      <c r="C248" s="36"/>
      <c r="D248" s="221" t="s">
        <v>178</v>
      </c>
      <c r="E248" s="36"/>
      <c r="F248" s="222" t="s">
        <v>670</v>
      </c>
      <c r="G248" s="36"/>
      <c r="H248" s="36"/>
      <c r="I248" s="130"/>
      <c r="J248" s="36"/>
      <c r="K248" s="36"/>
      <c r="L248" s="37"/>
      <c r="M248" s="223"/>
      <c r="N248" s="67"/>
      <c r="O248" s="67"/>
      <c r="P248" s="67"/>
      <c r="Q248" s="67"/>
      <c r="R248" s="67"/>
      <c r="S248" s="67"/>
      <c r="T248" s="68"/>
      <c r="AT248" s="17" t="s">
        <v>178</v>
      </c>
      <c r="AU248" s="17" t="s">
        <v>85</v>
      </c>
    </row>
    <row r="249" spans="2:51" s="11" customFormat="1" ht="11.25">
      <c r="B249" s="224"/>
      <c r="C249" s="225"/>
      <c r="D249" s="221" t="s">
        <v>197</v>
      </c>
      <c r="E249" s="226" t="s">
        <v>1</v>
      </c>
      <c r="F249" s="227" t="s">
        <v>671</v>
      </c>
      <c r="G249" s="225"/>
      <c r="H249" s="228">
        <v>579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197</v>
      </c>
      <c r="AU249" s="234" t="s">
        <v>85</v>
      </c>
      <c r="AV249" s="11" t="s">
        <v>85</v>
      </c>
      <c r="AW249" s="11" t="s">
        <v>30</v>
      </c>
      <c r="AX249" s="11" t="s">
        <v>83</v>
      </c>
      <c r="AY249" s="234" t="s">
        <v>171</v>
      </c>
    </row>
    <row r="250" spans="2:63" s="10" customFormat="1" ht="22.9" customHeight="1">
      <c r="B250" s="195"/>
      <c r="C250" s="196"/>
      <c r="D250" s="197" t="s">
        <v>74</v>
      </c>
      <c r="E250" s="246" t="s">
        <v>672</v>
      </c>
      <c r="F250" s="246" t="s">
        <v>673</v>
      </c>
      <c r="G250" s="196"/>
      <c r="H250" s="196"/>
      <c r="I250" s="199"/>
      <c r="J250" s="247">
        <f>BK250</f>
        <v>0</v>
      </c>
      <c r="K250" s="196"/>
      <c r="L250" s="201"/>
      <c r="M250" s="202"/>
      <c r="N250" s="203"/>
      <c r="O250" s="203"/>
      <c r="P250" s="204">
        <f>SUM(P251:P252)</f>
        <v>0</v>
      </c>
      <c r="Q250" s="203"/>
      <c r="R250" s="204">
        <f>SUM(R251:R252)</f>
        <v>0</v>
      </c>
      <c r="S250" s="203"/>
      <c r="T250" s="205">
        <f>SUM(T251:T252)</f>
        <v>0</v>
      </c>
      <c r="AR250" s="206" t="s">
        <v>83</v>
      </c>
      <c r="AT250" s="207" t="s">
        <v>74</v>
      </c>
      <c r="AU250" s="207" t="s">
        <v>83</v>
      </c>
      <c r="AY250" s="206" t="s">
        <v>171</v>
      </c>
      <c r="BK250" s="208">
        <f>SUM(BK251:BK252)</f>
        <v>0</v>
      </c>
    </row>
    <row r="251" spans="2:65" s="1" customFormat="1" ht="24" customHeight="1">
      <c r="B251" s="35"/>
      <c r="C251" s="209" t="s">
        <v>674</v>
      </c>
      <c r="D251" s="209" t="s">
        <v>172</v>
      </c>
      <c r="E251" s="210" t="s">
        <v>675</v>
      </c>
      <c r="F251" s="211" t="s">
        <v>676</v>
      </c>
      <c r="G251" s="212" t="s">
        <v>333</v>
      </c>
      <c r="H251" s="213">
        <v>1275.363</v>
      </c>
      <c r="I251" s="214"/>
      <c r="J251" s="215">
        <f>ROUND(I251*H251,2)</f>
        <v>0</v>
      </c>
      <c r="K251" s="211" t="s">
        <v>256</v>
      </c>
      <c r="L251" s="37"/>
      <c r="M251" s="216" t="s">
        <v>1</v>
      </c>
      <c r="N251" s="217" t="s">
        <v>40</v>
      </c>
      <c r="O251" s="67"/>
      <c r="P251" s="218">
        <f>O251*H251</f>
        <v>0</v>
      </c>
      <c r="Q251" s="218">
        <v>0</v>
      </c>
      <c r="R251" s="218">
        <f>Q251*H251</f>
        <v>0</v>
      </c>
      <c r="S251" s="218">
        <v>0</v>
      </c>
      <c r="T251" s="219">
        <f>S251*H251</f>
        <v>0</v>
      </c>
      <c r="AR251" s="220" t="s">
        <v>189</v>
      </c>
      <c r="AT251" s="220" t="s">
        <v>172</v>
      </c>
      <c r="AU251" s="220" t="s">
        <v>85</v>
      </c>
      <c r="AY251" s="17" t="s">
        <v>171</v>
      </c>
      <c r="BE251" s="116">
        <f>IF(N251="základní",J251,0)</f>
        <v>0</v>
      </c>
      <c r="BF251" s="116">
        <f>IF(N251="snížená",J251,0)</f>
        <v>0</v>
      </c>
      <c r="BG251" s="116">
        <f>IF(N251="zákl. přenesená",J251,0)</f>
        <v>0</v>
      </c>
      <c r="BH251" s="116">
        <f>IF(N251="sníž. přenesená",J251,0)</f>
        <v>0</v>
      </c>
      <c r="BI251" s="116">
        <f>IF(N251="nulová",J251,0)</f>
        <v>0</v>
      </c>
      <c r="BJ251" s="17" t="s">
        <v>83</v>
      </c>
      <c r="BK251" s="116">
        <f>ROUND(I251*H251,2)</f>
        <v>0</v>
      </c>
      <c r="BL251" s="17" t="s">
        <v>189</v>
      </c>
      <c r="BM251" s="220" t="s">
        <v>677</v>
      </c>
    </row>
    <row r="252" spans="2:47" s="1" customFormat="1" ht="29.25">
      <c r="B252" s="35"/>
      <c r="C252" s="36"/>
      <c r="D252" s="221" t="s">
        <v>207</v>
      </c>
      <c r="E252" s="36"/>
      <c r="F252" s="235" t="s">
        <v>678</v>
      </c>
      <c r="G252" s="36"/>
      <c r="H252" s="36"/>
      <c r="I252" s="130"/>
      <c r="J252" s="36"/>
      <c r="K252" s="36"/>
      <c r="L252" s="37"/>
      <c r="M252" s="223"/>
      <c r="N252" s="67"/>
      <c r="O252" s="67"/>
      <c r="P252" s="67"/>
      <c r="Q252" s="67"/>
      <c r="R252" s="67"/>
      <c r="S252" s="67"/>
      <c r="T252" s="68"/>
      <c r="AT252" s="17" t="s">
        <v>207</v>
      </c>
      <c r="AU252" s="17" t="s">
        <v>85</v>
      </c>
    </row>
    <row r="253" spans="2:63" s="10" customFormat="1" ht="25.9" customHeight="1">
      <c r="B253" s="195"/>
      <c r="C253" s="196"/>
      <c r="D253" s="197" t="s">
        <v>74</v>
      </c>
      <c r="E253" s="198" t="s">
        <v>489</v>
      </c>
      <c r="F253" s="198" t="s">
        <v>490</v>
      </c>
      <c r="G253" s="196"/>
      <c r="H253" s="196"/>
      <c r="I253" s="199"/>
      <c r="J253" s="200">
        <f>BK253</f>
        <v>0</v>
      </c>
      <c r="K253" s="196"/>
      <c r="L253" s="201"/>
      <c r="M253" s="202"/>
      <c r="N253" s="203"/>
      <c r="O253" s="203"/>
      <c r="P253" s="204">
        <f>P254</f>
        <v>0</v>
      </c>
      <c r="Q253" s="203"/>
      <c r="R253" s="204">
        <f>R254</f>
        <v>0.001</v>
      </c>
      <c r="S253" s="203"/>
      <c r="T253" s="205">
        <f>T254</f>
        <v>0</v>
      </c>
      <c r="AR253" s="206" t="s">
        <v>85</v>
      </c>
      <c r="AT253" s="207" t="s">
        <v>74</v>
      </c>
      <c r="AU253" s="207" t="s">
        <v>75</v>
      </c>
      <c r="AY253" s="206" t="s">
        <v>171</v>
      </c>
      <c r="BK253" s="208">
        <f>BK254</f>
        <v>0</v>
      </c>
    </row>
    <row r="254" spans="2:63" s="10" customFormat="1" ht="22.9" customHeight="1">
      <c r="B254" s="195"/>
      <c r="C254" s="196"/>
      <c r="D254" s="197" t="s">
        <v>74</v>
      </c>
      <c r="E254" s="246" t="s">
        <v>679</v>
      </c>
      <c r="F254" s="246" t="s">
        <v>680</v>
      </c>
      <c r="G254" s="196"/>
      <c r="H254" s="196"/>
      <c r="I254" s="199"/>
      <c r="J254" s="247">
        <f>BK254</f>
        <v>0</v>
      </c>
      <c r="K254" s="196"/>
      <c r="L254" s="201"/>
      <c r="M254" s="202"/>
      <c r="N254" s="203"/>
      <c r="O254" s="203"/>
      <c r="P254" s="204">
        <f>SUM(P255:P260)</f>
        <v>0</v>
      </c>
      <c r="Q254" s="203"/>
      <c r="R254" s="204">
        <f>SUM(R255:R260)</f>
        <v>0.001</v>
      </c>
      <c r="S254" s="203"/>
      <c r="T254" s="205">
        <f>SUM(T255:T260)</f>
        <v>0</v>
      </c>
      <c r="AR254" s="206" t="s">
        <v>85</v>
      </c>
      <c r="AT254" s="207" t="s">
        <v>74</v>
      </c>
      <c r="AU254" s="207" t="s">
        <v>83</v>
      </c>
      <c r="AY254" s="206" t="s">
        <v>171</v>
      </c>
      <c r="BK254" s="208">
        <f>SUM(BK255:BK260)</f>
        <v>0</v>
      </c>
    </row>
    <row r="255" spans="2:65" s="1" customFormat="1" ht="16.5" customHeight="1">
      <c r="B255" s="35"/>
      <c r="C255" s="209" t="s">
        <v>681</v>
      </c>
      <c r="D255" s="209" t="s">
        <v>172</v>
      </c>
      <c r="E255" s="210" t="s">
        <v>682</v>
      </c>
      <c r="F255" s="211" t="s">
        <v>683</v>
      </c>
      <c r="G255" s="212" t="s">
        <v>290</v>
      </c>
      <c r="H255" s="213">
        <v>10</v>
      </c>
      <c r="I255" s="214"/>
      <c r="J255" s="215">
        <f>ROUND(I255*H255,2)</f>
        <v>0</v>
      </c>
      <c r="K255" s="211" t="s">
        <v>1</v>
      </c>
      <c r="L255" s="37"/>
      <c r="M255" s="216" t="s">
        <v>1</v>
      </c>
      <c r="N255" s="217" t="s">
        <v>40</v>
      </c>
      <c r="O255" s="67"/>
      <c r="P255" s="218">
        <f>O255*H255</f>
        <v>0</v>
      </c>
      <c r="Q255" s="218">
        <v>0</v>
      </c>
      <c r="R255" s="218">
        <f>Q255*H255</f>
        <v>0</v>
      </c>
      <c r="S255" s="218">
        <v>0</v>
      </c>
      <c r="T255" s="219">
        <f>S255*H255</f>
        <v>0</v>
      </c>
      <c r="AR255" s="220" t="s">
        <v>338</v>
      </c>
      <c r="AT255" s="220" t="s">
        <v>172</v>
      </c>
      <c r="AU255" s="220" t="s">
        <v>85</v>
      </c>
      <c r="AY255" s="17" t="s">
        <v>171</v>
      </c>
      <c r="BE255" s="116">
        <f>IF(N255="základní",J255,0)</f>
        <v>0</v>
      </c>
      <c r="BF255" s="116">
        <f>IF(N255="snížená",J255,0)</f>
        <v>0</v>
      </c>
      <c r="BG255" s="116">
        <f>IF(N255="zákl. přenesená",J255,0)</f>
        <v>0</v>
      </c>
      <c r="BH255" s="116">
        <f>IF(N255="sníž. přenesená",J255,0)</f>
        <v>0</v>
      </c>
      <c r="BI255" s="116">
        <f>IF(N255="nulová",J255,0)</f>
        <v>0</v>
      </c>
      <c r="BJ255" s="17" t="s">
        <v>83</v>
      </c>
      <c r="BK255" s="116">
        <f>ROUND(I255*H255,2)</f>
        <v>0</v>
      </c>
      <c r="BL255" s="17" t="s">
        <v>338</v>
      </c>
      <c r="BM255" s="220" t="s">
        <v>684</v>
      </c>
    </row>
    <row r="256" spans="2:47" s="1" customFormat="1" ht="11.25">
      <c r="B256" s="35"/>
      <c r="C256" s="36"/>
      <c r="D256" s="221" t="s">
        <v>207</v>
      </c>
      <c r="E256" s="36"/>
      <c r="F256" s="235" t="s">
        <v>683</v>
      </c>
      <c r="G256" s="36"/>
      <c r="H256" s="36"/>
      <c r="I256" s="130"/>
      <c r="J256" s="36"/>
      <c r="K256" s="36"/>
      <c r="L256" s="37"/>
      <c r="M256" s="223"/>
      <c r="N256" s="67"/>
      <c r="O256" s="67"/>
      <c r="P256" s="67"/>
      <c r="Q256" s="67"/>
      <c r="R256" s="67"/>
      <c r="S256" s="67"/>
      <c r="T256" s="68"/>
      <c r="AT256" s="17" t="s">
        <v>207</v>
      </c>
      <c r="AU256" s="17" t="s">
        <v>85</v>
      </c>
    </row>
    <row r="257" spans="2:51" s="11" customFormat="1" ht="11.25">
      <c r="B257" s="224"/>
      <c r="C257" s="225"/>
      <c r="D257" s="221" t="s">
        <v>197</v>
      </c>
      <c r="E257" s="226" t="s">
        <v>1</v>
      </c>
      <c r="F257" s="227" t="s">
        <v>221</v>
      </c>
      <c r="G257" s="225"/>
      <c r="H257" s="228">
        <v>10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AT257" s="234" t="s">
        <v>197</v>
      </c>
      <c r="AU257" s="234" t="s">
        <v>85</v>
      </c>
      <c r="AV257" s="11" t="s">
        <v>85</v>
      </c>
      <c r="AW257" s="11" t="s">
        <v>30</v>
      </c>
      <c r="AX257" s="11" t="s">
        <v>83</v>
      </c>
      <c r="AY257" s="234" t="s">
        <v>171</v>
      </c>
    </row>
    <row r="258" spans="2:65" s="1" customFormat="1" ht="16.5" customHeight="1">
      <c r="B258" s="35"/>
      <c r="C258" s="265" t="s">
        <v>685</v>
      </c>
      <c r="D258" s="265" t="s">
        <v>548</v>
      </c>
      <c r="E258" s="266" t="s">
        <v>686</v>
      </c>
      <c r="F258" s="267" t="s">
        <v>687</v>
      </c>
      <c r="G258" s="268" t="s">
        <v>290</v>
      </c>
      <c r="H258" s="269">
        <v>10</v>
      </c>
      <c r="I258" s="270"/>
      <c r="J258" s="271">
        <f>ROUND(I258*H258,2)</f>
        <v>0</v>
      </c>
      <c r="K258" s="267" t="s">
        <v>1</v>
      </c>
      <c r="L258" s="272"/>
      <c r="M258" s="273" t="s">
        <v>1</v>
      </c>
      <c r="N258" s="274" t="s">
        <v>40</v>
      </c>
      <c r="O258" s="67"/>
      <c r="P258" s="218">
        <f>O258*H258</f>
        <v>0</v>
      </c>
      <c r="Q258" s="218">
        <v>0.0001</v>
      </c>
      <c r="R258" s="218">
        <f>Q258*H258</f>
        <v>0.001</v>
      </c>
      <c r="S258" s="218">
        <v>0</v>
      </c>
      <c r="T258" s="219">
        <f>S258*H258</f>
        <v>0</v>
      </c>
      <c r="AR258" s="220" t="s">
        <v>666</v>
      </c>
      <c r="AT258" s="220" t="s">
        <v>548</v>
      </c>
      <c r="AU258" s="220" t="s">
        <v>85</v>
      </c>
      <c r="AY258" s="17" t="s">
        <v>171</v>
      </c>
      <c r="BE258" s="116">
        <f>IF(N258="základní",J258,0)</f>
        <v>0</v>
      </c>
      <c r="BF258" s="116">
        <f>IF(N258="snížená",J258,0)</f>
        <v>0</v>
      </c>
      <c r="BG258" s="116">
        <f>IF(N258="zákl. přenesená",J258,0)</f>
        <v>0</v>
      </c>
      <c r="BH258" s="116">
        <f>IF(N258="sníž. přenesená",J258,0)</f>
        <v>0</v>
      </c>
      <c r="BI258" s="116">
        <f>IF(N258="nulová",J258,0)</f>
        <v>0</v>
      </c>
      <c r="BJ258" s="17" t="s">
        <v>83</v>
      </c>
      <c r="BK258" s="116">
        <f>ROUND(I258*H258,2)</f>
        <v>0</v>
      </c>
      <c r="BL258" s="17" t="s">
        <v>338</v>
      </c>
      <c r="BM258" s="220" t="s">
        <v>688</v>
      </c>
    </row>
    <row r="259" spans="2:47" s="1" customFormat="1" ht="11.25">
      <c r="B259" s="35"/>
      <c r="C259" s="36"/>
      <c r="D259" s="221" t="s">
        <v>207</v>
      </c>
      <c r="E259" s="36"/>
      <c r="F259" s="235" t="s">
        <v>687</v>
      </c>
      <c r="G259" s="36"/>
      <c r="H259" s="36"/>
      <c r="I259" s="130"/>
      <c r="J259" s="36"/>
      <c r="K259" s="36"/>
      <c r="L259" s="37"/>
      <c r="M259" s="223"/>
      <c r="N259" s="67"/>
      <c r="O259" s="67"/>
      <c r="P259" s="67"/>
      <c r="Q259" s="67"/>
      <c r="R259" s="67"/>
      <c r="S259" s="67"/>
      <c r="T259" s="68"/>
      <c r="AT259" s="17" t="s">
        <v>207</v>
      </c>
      <c r="AU259" s="17" t="s">
        <v>85</v>
      </c>
    </row>
    <row r="260" spans="2:51" s="11" customFormat="1" ht="11.25">
      <c r="B260" s="224"/>
      <c r="C260" s="225"/>
      <c r="D260" s="221" t="s">
        <v>197</v>
      </c>
      <c r="E260" s="226" t="s">
        <v>1</v>
      </c>
      <c r="F260" s="227" t="s">
        <v>221</v>
      </c>
      <c r="G260" s="225"/>
      <c r="H260" s="228">
        <v>10</v>
      </c>
      <c r="I260" s="229"/>
      <c r="J260" s="225"/>
      <c r="K260" s="225"/>
      <c r="L260" s="230"/>
      <c r="M260" s="262"/>
      <c r="N260" s="263"/>
      <c r="O260" s="263"/>
      <c r="P260" s="263"/>
      <c r="Q260" s="263"/>
      <c r="R260" s="263"/>
      <c r="S260" s="263"/>
      <c r="T260" s="264"/>
      <c r="AT260" s="234" t="s">
        <v>197</v>
      </c>
      <c r="AU260" s="234" t="s">
        <v>85</v>
      </c>
      <c r="AV260" s="11" t="s">
        <v>85</v>
      </c>
      <c r="AW260" s="11" t="s">
        <v>30</v>
      </c>
      <c r="AX260" s="11" t="s">
        <v>83</v>
      </c>
      <c r="AY260" s="234" t="s">
        <v>171</v>
      </c>
    </row>
    <row r="261" spans="2:12" s="1" customFormat="1" ht="6.95" customHeight="1">
      <c r="B261" s="50"/>
      <c r="C261" s="51"/>
      <c r="D261" s="51"/>
      <c r="E261" s="51"/>
      <c r="F261" s="51"/>
      <c r="G261" s="51"/>
      <c r="H261" s="51"/>
      <c r="I261" s="163"/>
      <c r="J261" s="51"/>
      <c r="K261" s="51"/>
      <c r="L261" s="37"/>
    </row>
  </sheetData>
  <sheetProtection algorithmName="SHA-512" hashValue="f1d/itOKp0wJJBDL/JBAYdtrIFUMcT0TiBxCpT/wwC0y8GbMR+2zrCMlgL2A+9qU/o3Q3VBvJA0g87vy5aXZyg==" saltValue="LCNLXYAa4bdhOLTHwySf2qECHrz+SydrawGb0pHxB0xgsI3b4UudT7hVlcbWySzPQrHYJMApyMIkIFX9FFSQBA==" spinCount="100000" sheet="1" objects="1" scenarios="1" formatColumns="0" formatRows="0" autoFilter="0"/>
  <autoFilter ref="C138:K260"/>
  <mergeCells count="17">
    <mergeCell ref="E29:H29"/>
    <mergeCell ref="L2:V2"/>
    <mergeCell ref="E7:H7"/>
    <mergeCell ref="E9:H9"/>
    <mergeCell ref="E11:H11"/>
    <mergeCell ref="E20:H20"/>
    <mergeCell ref="E131:H131"/>
    <mergeCell ref="E85:H85"/>
    <mergeCell ref="E87:H87"/>
    <mergeCell ref="E89:H89"/>
    <mergeCell ref="D111:F111"/>
    <mergeCell ref="D112:F112"/>
    <mergeCell ref="D113:F113"/>
    <mergeCell ref="D114:F114"/>
    <mergeCell ref="D115:F115"/>
    <mergeCell ref="E127:H127"/>
    <mergeCell ref="E129:H1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2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103</v>
      </c>
      <c r="AZ2" s="239" t="s">
        <v>514</v>
      </c>
      <c r="BA2" s="239" t="s">
        <v>1</v>
      </c>
      <c r="BB2" s="239" t="s">
        <v>1</v>
      </c>
      <c r="BC2" s="239" t="s">
        <v>689</v>
      </c>
      <c r="BD2" s="239" t="s">
        <v>85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</row>
    <row r="4" spans="2:46" ht="24.95" customHeight="1">
      <c r="B4" s="20"/>
      <c r="D4" s="127" t="s">
        <v>137</v>
      </c>
      <c r="L4" s="20"/>
      <c r="M4" s="12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9" t="s">
        <v>16</v>
      </c>
      <c r="L6" s="20"/>
    </row>
    <row r="7" spans="2:12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</row>
    <row r="8" spans="2:12" ht="12" customHeight="1">
      <c r="B8" s="20"/>
      <c r="D8" s="129" t="s">
        <v>138</v>
      </c>
      <c r="L8" s="20"/>
    </row>
    <row r="9" spans="2:12" s="1" customFormat="1" ht="16.5" customHeight="1">
      <c r="B9" s="37"/>
      <c r="E9" s="346" t="s">
        <v>519</v>
      </c>
      <c r="F9" s="349"/>
      <c r="G9" s="349"/>
      <c r="H9" s="349"/>
      <c r="I9" s="130"/>
      <c r="L9" s="37"/>
    </row>
    <row r="10" spans="2:12" s="1" customFormat="1" ht="12" customHeight="1">
      <c r="B10" s="37"/>
      <c r="D10" s="129" t="s">
        <v>443</v>
      </c>
      <c r="I10" s="130"/>
      <c r="L10" s="37"/>
    </row>
    <row r="11" spans="2:12" s="1" customFormat="1" ht="36.95" customHeight="1">
      <c r="B11" s="37"/>
      <c r="E11" s="348" t="s">
        <v>690</v>
      </c>
      <c r="F11" s="349"/>
      <c r="G11" s="349"/>
      <c r="H11" s="349"/>
      <c r="I11" s="130"/>
      <c r="L11" s="37"/>
    </row>
    <row r="12" spans="2:12" s="1" customFormat="1" ht="11.25">
      <c r="B12" s="37"/>
      <c r="I12" s="130"/>
      <c r="L12" s="37"/>
    </row>
    <row r="13" spans="2:12" s="1" customFormat="1" ht="12" customHeight="1">
      <c r="B13" s="37"/>
      <c r="D13" s="129" t="s">
        <v>18</v>
      </c>
      <c r="F13" s="106" t="s">
        <v>1</v>
      </c>
      <c r="I13" s="131" t="s">
        <v>19</v>
      </c>
      <c r="J13" s="106" t="s">
        <v>1</v>
      </c>
      <c r="L13" s="37"/>
    </row>
    <row r="14" spans="2:12" s="1" customFormat="1" ht="12" customHeight="1">
      <c r="B14" s="37"/>
      <c r="D14" s="129" t="s">
        <v>20</v>
      </c>
      <c r="F14" s="106" t="s">
        <v>21</v>
      </c>
      <c r="I14" s="131" t="s">
        <v>22</v>
      </c>
      <c r="J14" s="132" t="str">
        <f>'Rekapitulace stavby'!AN8</f>
        <v>26. 2. 2020</v>
      </c>
      <c r="L14" s="37"/>
    </row>
    <row r="15" spans="2:12" s="1" customFormat="1" ht="10.9" customHeight="1">
      <c r="B15" s="37"/>
      <c r="I15" s="130"/>
      <c r="L15" s="37"/>
    </row>
    <row r="16" spans="2:12" s="1" customFormat="1" ht="12" customHeight="1">
      <c r="B16" s="37"/>
      <c r="D16" s="129" t="s">
        <v>24</v>
      </c>
      <c r="I16" s="131" t="s">
        <v>25</v>
      </c>
      <c r="J16" s="106" t="str">
        <f>IF('Rekapitulace stavby'!AN10="","",'Rekapitulace stavby'!AN10)</f>
        <v/>
      </c>
      <c r="L16" s="37"/>
    </row>
    <row r="17" spans="2:12" s="1" customFormat="1" ht="18" customHeight="1">
      <c r="B17" s="37"/>
      <c r="E17" s="106" t="str">
        <f>IF('Rekapitulace stavby'!E11="","",'Rekapitulace stavby'!E11)</f>
        <v xml:space="preserve"> </v>
      </c>
      <c r="I17" s="131" t="s">
        <v>26</v>
      </c>
      <c r="J17" s="106" t="str">
        <f>IF('Rekapitulace stavby'!AN11="","",'Rekapitulace stavby'!AN11)</f>
        <v/>
      </c>
      <c r="L17" s="37"/>
    </row>
    <row r="18" spans="2:12" s="1" customFormat="1" ht="6.95" customHeight="1">
      <c r="B18" s="37"/>
      <c r="I18" s="130"/>
      <c r="L18" s="37"/>
    </row>
    <row r="19" spans="2:12" s="1" customFormat="1" ht="12" customHeight="1">
      <c r="B19" s="37"/>
      <c r="D19" s="129" t="s">
        <v>27</v>
      </c>
      <c r="I19" s="131" t="s">
        <v>25</v>
      </c>
      <c r="J19" s="30" t="str">
        <f>'Rekapitulace stavby'!AN13</f>
        <v>Vyplň údaj</v>
      </c>
      <c r="L19" s="37"/>
    </row>
    <row r="20" spans="2:12" s="1" customFormat="1" ht="18" customHeight="1">
      <c r="B20" s="37"/>
      <c r="E20" s="350" t="str">
        <f>'Rekapitulace stavby'!E14</f>
        <v>Vyplň údaj</v>
      </c>
      <c r="F20" s="351"/>
      <c r="G20" s="351"/>
      <c r="H20" s="351"/>
      <c r="I20" s="131" t="s">
        <v>26</v>
      </c>
      <c r="J20" s="30" t="str">
        <f>'Rekapitulace stavby'!AN14</f>
        <v>Vyplň údaj</v>
      </c>
      <c r="L20" s="37"/>
    </row>
    <row r="21" spans="2:12" s="1" customFormat="1" ht="6.95" customHeight="1">
      <c r="B21" s="37"/>
      <c r="I21" s="130"/>
      <c r="L21" s="37"/>
    </row>
    <row r="22" spans="2:12" s="1" customFormat="1" ht="12" customHeight="1">
      <c r="B22" s="37"/>
      <c r="D22" s="129" t="s">
        <v>29</v>
      </c>
      <c r="I22" s="131" t="s">
        <v>25</v>
      </c>
      <c r="J22" s="106" t="str">
        <f>IF('Rekapitulace stavby'!AN16="","",'Rekapitulace stavby'!AN16)</f>
        <v/>
      </c>
      <c r="L22" s="37"/>
    </row>
    <row r="23" spans="2:12" s="1" customFormat="1" ht="18" customHeight="1">
      <c r="B23" s="37"/>
      <c r="E23" s="106" t="str">
        <f>IF('Rekapitulace stavby'!E17="","",'Rekapitulace stavby'!E17)</f>
        <v xml:space="preserve"> </v>
      </c>
      <c r="I23" s="131" t="s">
        <v>26</v>
      </c>
      <c r="J23" s="106" t="str">
        <f>IF('Rekapitulace stavby'!AN17="","",'Rekapitulace stavby'!AN17)</f>
        <v/>
      </c>
      <c r="L23" s="37"/>
    </row>
    <row r="24" spans="2:12" s="1" customFormat="1" ht="6.95" customHeight="1">
      <c r="B24" s="37"/>
      <c r="I24" s="130"/>
      <c r="L24" s="37"/>
    </row>
    <row r="25" spans="2:12" s="1" customFormat="1" ht="12" customHeight="1">
      <c r="B25" s="37"/>
      <c r="D25" s="129" t="s">
        <v>31</v>
      </c>
      <c r="I25" s="131" t="s">
        <v>25</v>
      </c>
      <c r="J25" s="106" t="str">
        <f>IF('Rekapitulace stavby'!AN19="","",'Rekapitulace stavby'!AN19)</f>
        <v/>
      </c>
      <c r="L25" s="37"/>
    </row>
    <row r="26" spans="2:12" s="1" customFormat="1" ht="18" customHeight="1">
      <c r="B26" s="37"/>
      <c r="E26" s="106" t="str">
        <f>IF('Rekapitulace stavby'!E20="","",'Rekapitulace stavby'!E20)</f>
        <v xml:space="preserve"> </v>
      </c>
      <c r="I26" s="131" t="s">
        <v>26</v>
      </c>
      <c r="J26" s="106" t="str">
        <f>IF('Rekapitulace stavby'!AN20="","",'Rekapitulace stavby'!AN20)</f>
        <v/>
      </c>
      <c r="L26" s="37"/>
    </row>
    <row r="27" spans="2:12" s="1" customFormat="1" ht="6.95" customHeight="1">
      <c r="B27" s="37"/>
      <c r="I27" s="130"/>
      <c r="L27" s="37"/>
    </row>
    <row r="28" spans="2:12" s="1" customFormat="1" ht="12" customHeight="1">
      <c r="B28" s="37"/>
      <c r="D28" s="129" t="s">
        <v>32</v>
      </c>
      <c r="I28" s="130"/>
      <c r="L28" s="37"/>
    </row>
    <row r="29" spans="2:12" s="7" customFormat="1" ht="16.5" customHeight="1">
      <c r="B29" s="133"/>
      <c r="E29" s="352" t="s">
        <v>1</v>
      </c>
      <c r="F29" s="352"/>
      <c r="G29" s="352"/>
      <c r="H29" s="352"/>
      <c r="I29" s="134"/>
      <c r="L29" s="133"/>
    </row>
    <row r="30" spans="2:12" s="1" customFormat="1" ht="6.95" customHeight="1">
      <c r="B30" s="37"/>
      <c r="I30" s="130"/>
      <c r="L30" s="37"/>
    </row>
    <row r="31" spans="2:12" s="1" customFormat="1" ht="6.95" customHeight="1">
      <c r="B31" s="37"/>
      <c r="D31" s="63"/>
      <c r="E31" s="63"/>
      <c r="F31" s="63"/>
      <c r="G31" s="63"/>
      <c r="H31" s="63"/>
      <c r="I31" s="135"/>
      <c r="J31" s="63"/>
      <c r="K31" s="63"/>
      <c r="L31" s="37"/>
    </row>
    <row r="32" spans="2:12" s="1" customFormat="1" ht="14.45" customHeight="1">
      <c r="B32" s="37"/>
      <c r="D32" s="106" t="s">
        <v>140</v>
      </c>
      <c r="I32" s="130"/>
      <c r="J32" s="136">
        <f>J98</f>
        <v>0</v>
      </c>
      <c r="L32" s="37"/>
    </row>
    <row r="33" spans="2:12" s="1" customFormat="1" ht="14.45" customHeight="1">
      <c r="B33" s="37"/>
      <c r="D33" s="137" t="s">
        <v>131</v>
      </c>
      <c r="I33" s="130"/>
      <c r="J33" s="136">
        <f>J105</f>
        <v>0</v>
      </c>
      <c r="L33" s="37"/>
    </row>
    <row r="34" spans="2:12" s="1" customFormat="1" ht="25.35" customHeight="1">
      <c r="B34" s="37"/>
      <c r="D34" s="138" t="s">
        <v>35</v>
      </c>
      <c r="I34" s="130"/>
      <c r="J34" s="139">
        <f>ROUND(J32+J33,2)</f>
        <v>0</v>
      </c>
      <c r="L34" s="37"/>
    </row>
    <row r="35" spans="2:12" s="1" customFormat="1" ht="6.95" customHeight="1">
      <c r="B35" s="37"/>
      <c r="D35" s="63"/>
      <c r="E35" s="63"/>
      <c r="F35" s="63"/>
      <c r="G35" s="63"/>
      <c r="H35" s="63"/>
      <c r="I35" s="135"/>
      <c r="J35" s="63"/>
      <c r="K35" s="63"/>
      <c r="L35" s="37"/>
    </row>
    <row r="36" spans="2:12" s="1" customFormat="1" ht="14.45" customHeight="1">
      <c r="B36" s="37"/>
      <c r="F36" s="140" t="s">
        <v>37</v>
      </c>
      <c r="I36" s="141" t="s">
        <v>36</v>
      </c>
      <c r="J36" s="140" t="s">
        <v>38</v>
      </c>
      <c r="L36" s="37"/>
    </row>
    <row r="37" spans="2:12" s="1" customFormat="1" ht="14.45" customHeight="1">
      <c r="B37" s="37"/>
      <c r="D37" s="142" t="s">
        <v>39</v>
      </c>
      <c r="E37" s="129" t="s">
        <v>40</v>
      </c>
      <c r="F37" s="143">
        <f>ROUND((SUM(BE105:BE112)+SUM(BE134:BE220)),2)</f>
        <v>0</v>
      </c>
      <c r="I37" s="144">
        <v>0.21</v>
      </c>
      <c r="J37" s="143">
        <f>ROUND(((SUM(BE105:BE112)+SUM(BE134:BE220))*I37),2)</f>
        <v>0</v>
      </c>
      <c r="L37" s="37"/>
    </row>
    <row r="38" spans="2:12" s="1" customFormat="1" ht="14.45" customHeight="1">
      <c r="B38" s="37"/>
      <c r="E38" s="129" t="s">
        <v>41</v>
      </c>
      <c r="F38" s="143">
        <f>ROUND((SUM(BF105:BF112)+SUM(BF134:BF220)),2)</f>
        <v>0</v>
      </c>
      <c r="I38" s="144">
        <v>0.15</v>
      </c>
      <c r="J38" s="143">
        <f>ROUND(((SUM(BF105:BF112)+SUM(BF134:BF220))*I38),2)</f>
        <v>0</v>
      </c>
      <c r="L38" s="37"/>
    </row>
    <row r="39" spans="2:12" s="1" customFormat="1" ht="14.45" customHeight="1" hidden="1">
      <c r="B39" s="37"/>
      <c r="E39" s="129" t="s">
        <v>42</v>
      </c>
      <c r="F39" s="143">
        <f>ROUND((SUM(BG105:BG112)+SUM(BG134:BG220)),2)</f>
        <v>0</v>
      </c>
      <c r="I39" s="144">
        <v>0.21</v>
      </c>
      <c r="J39" s="143">
        <f>0</f>
        <v>0</v>
      </c>
      <c r="L39" s="37"/>
    </row>
    <row r="40" spans="2:12" s="1" customFormat="1" ht="14.45" customHeight="1" hidden="1">
      <c r="B40" s="37"/>
      <c r="E40" s="129" t="s">
        <v>43</v>
      </c>
      <c r="F40" s="143">
        <f>ROUND((SUM(BH105:BH112)+SUM(BH134:BH220)),2)</f>
        <v>0</v>
      </c>
      <c r="I40" s="144">
        <v>0.15</v>
      </c>
      <c r="J40" s="143">
        <f>0</f>
        <v>0</v>
      </c>
      <c r="L40" s="37"/>
    </row>
    <row r="41" spans="2:12" s="1" customFormat="1" ht="14.45" customHeight="1" hidden="1">
      <c r="B41" s="37"/>
      <c r="E41" s="129" t="s">
        <v>44</v>
      </c>
      <c r="F41" s="143">
        <f>ROUND((SUM(BI105:BI112)+SUM(BI134:BI220)),2)</f>
        <v>0</v>
      </c>
      <c r="I41" s="144">
        <v>0</v>
      </c>
      <c r="J41" s="143">
        <f>0</f>
        <v>0</v>
      </c>
      <c r="L41" s="37"/>
    </row>
    <row r="42" spans="2:12" s="1" customFormat="1" ht="6.95" customHeight="1">
      <c r="B42" s="37"/>
      <c r="I42" s="130"/>
      <c r="L42" s="37"/>
    </row>
    <row r="43" spans="2:12" s="1" customFormat="1" ht="25.35" customHeight="1">
      <c r="B43" s="37"/>
      <c r="C43" s="145"/>
      <c r="D43" s="146" t="s">
        <v>45</v>
      </c>
      <c r="E43" s="147"/>
      <c r="F43" s="147"/>
      <c r="G43" s="148" t="s">
        <v>46</v>
      </c>
      <c r="H43" s="149" t="s">
        <v>47</v>
      </c>
      <c r="I43" s="150"/>
      <c r="J43" s="151">
        <f>SUM(J34:J41)</f>
        <v>0</v>
      </c>
      <c r="K43" s="152"/>
      <c r="L43" s="37"/>
    </row>
    <row r="44" spans="2:12" s="1" customFormat="1" ht="14.45" customHeight="1">
      <c r="B44" s="37"/>
      <c r="I44" s="130"/>
      <c r="L44" s="37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ht="12" customHeight="1">
      <c r="B86" s="21"/>
      <c r="C86" s="29" t="s">
        <v>138</v>
      </c>
      <c r="D86" s="22"/>
      <c r="E86" s="22"/>
      <c r="F86" s="22"/>
      <c r="G86" s="22"/>
      <c r="H86" s="22"/>
      <c r="J86" s="22"/>
      <c r="K86" s="22"/>
      <c r="L86" s="20"/>
    </row>
    <row r="87" spans="2:12" s="1" customFormat="1" ht="16.5" customHeight="1">
      <c r="B87" s="35"/>
      <c r="C87" s="36"/>
      <c r="D87" s="36"/>
      <c r="E87" s="353" t="s">
        <v>519</v>
      </c>
      <c r="F87" s="355"/>
      <c r="G87" s="355"/>
      <c r="H87" s="355"/>
      <c r="I87" s="130"/>
      <c r="J87" s="36"/>
      <c r="K87" s="36"/>
      <c r="L87" s="37"/>
    </row>
    <row r="88" spans="2:12" s="1" customFormat="1" ht="12" customHeight="1">
      <c r="B88" s="35"/>
      <c r="C88" s="29" t="s">
        <v>443</v>
      </c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6.5" customHeight="1">
      <c r="B89" s="35"/>
      <c r="C89" s="36"/>
      <c r="D89" s="36"/>
      <c r="E89" s="314" t="str">
        <f>E11</f>
        <v>SO101 - R2 - Definitivní dopravní značení</v>
      </c>
      <c r="F89" s="355"/>
      <c r="G89" s="355"/>
      <c r="H89" s="355"/>
      <c r="I89" s="130"/>
      <c r="J89" s="36"/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2" customHeight="1"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31" t="s">
        <v>22</v>
      </c>
      <c r="J91" s="62" t="str">
        <f>IF(J14="","",J14)</f>
        <v>26. 2. 2020</v>
      </c>
      <c r="K91" s="36"/>
      <c r="L91" s="37"/>
    </row>
    <row r="92" spans="2:12" s="1" customFormat="1" ht="6.95" customHeight="1">
      <c r="B92" s="35"/>
      <c r="C92" s="36"/>
      <c r="D92" s="36"/>
      <c r="E92" s="36"/>
      <c r="F92" s="36"/>
      <c r="G92" s="36"/>
      <c r="H92" s="36"/>
      <c r="I92" s="130"/>
      <c r="J92" s="36"/>
      <c r="K92" s="36"/>
      <c r="L92" s="37"/>
    </row>
    <row r="93" spans="2:12" s="1" customFormat="1" ht="15.2" customHeight="1"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31" t="s">
        <v>29</v>
      </c>
      <c r="J93" s="32" t="str">
        <f>E23</f>
        <v xml:space="preserve"> </v>
      </c>
      <c r="K93" s="36"/>
      <c r="L93" s="37"/>
    </row>
    <row r="94" spans="2:12" s="1" customFormat="1" ht="15.2" customHeight="1"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31" t="s">
        <v>31</v>
      </c>
      <c r="J94" s="32" t="str">
        <f>E26</f>
        <v xml:space="preserve"> </v>
      </c>
      <c r="K94" s="36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12" s="1" customFormat="1" ht="29.25" customHeight="1">
      <c r="B96" s="35"/>
      <c r="C96" s="167" t="s">
        <v>142</v>
      </c>
      <c r="D96" s="121"/>
      <c r="E96" s="121"/>
      <c r="F96" s="121"/>
      <c r="G96" s="121"/>
      <c r="H96" s="121"/>
      <c r="I96" s="168"/>
      <c r="J96" s="169" t="s">
        <v>143</v>
      </c>
      <c r="K96" s="121"/>
      <c r="L96" s="37"/>
    </row>
    <row r="97" spans="2:12" s="1" customFormat="1" ht="10.35" customHeight="1">
      <c r="B97" s="35"/>
      <c r="C97" s="36"/>
      <c r="D97" s="36"/>
      <c r="E97" s="36"/>
      <c r="F97" s="36"/>
      <c r="G97" s="36"/>
      <c r="H97" s="36"/>
      <c r="I97" s="130"/>
      <c r="J97" s="36"/>
      <c r="K97" s="36"/>
      <c r="L97" s="37"/>
    </row>
    <row r="98" spans="2:47" s="1" customFormat="1" ht="22.9" customHeight="1">
      <c r="B98" s="35"/>
      <c r="C98" s="170" t="s">
        <v>144</v>
      </c>
      <c r="D98" s="36"/>
      <c r="E98" s="36"/>
      <c r="F98" s="36"/>
      <c r="G98" s="36"/>
      <c r="H98" s="36"/>
      <c r="I98" s="130"/>
      <c r="J98" s="80">
        <f>J134</f>
        <v>0</v>
      </c>
      <c r="K98" s="36"/>
      <c r="L98" s="37"/>
      <c r="AU98" s="17" t="s">
        <v>145</v>
      </c>
    </row>
    <row r="99" spans="2:12" s="8" customFormat="1" ht="24.95" customHeight="1">
      <c r="B99" s="171"/>
      <c r="C99" s="172"/>
      <c r="D99" s="173" t="s">
        <v>246</v>
      </c>
      <c r="E99" s="174"/>
      <c r="F99" s="174"/>
      <c r="G99" s="174"/>
      <c r="H99" s="174"/>
      <c r="I99" s="175"/>
      <c r="J99" s="176">
        <f>J135</f>
        <v>0</v>
      </c>
      <c r="K99" s="172"/>
      <c r="L99" s="177"/>
    </row>
    <row r="100" spans="2:12" s="12" customFormat="1" ht="19.9" customHeight="1">
      <c r="B100" s="240"/>
      <c r="C100" s="100"/>
      <c r="D100" s="241" t="s">
        <v>247</v>
      </c>
      <c r="E100" s="242"/>
      <c r="F100" s="242"/>
      <c r="G100" s="242"/>
      <c r="H100" s="242"/>
      <c r="I100" s="243"/>
      <c r="J100" s="244">
        <f>J136</f>
        <v>0</v>
      </c>
      <c r="K100" s="100"/>
      <c r="L100" s="245"/>
    </row>
    <row r="101" spans="2:12" s="12" customFormat="1" ht="19.9" customHeight="1">
      <c r="B101" s="240"/>
      <c r="C101" s="100"/>
      <c r="D101" s="241" t="s">
        <v>248</v>
      </c>
      <c r="E101" s="242"/>
      <c r="F101" s="242"/>
      <c r="G101" s="242"/>
      <c r="H101" s="242"/>
      <c r="I101" s="243"/>
      <c r="J101" s="244">
        <f>J152</f>
        <v>0</v>
      </c>
      <c r="K101" s="100"/>
      <c r="L101" s="245"/>
    </row>
    <row r="102" spans="2:12" s="12" customFormat="1" ht="19.9" customHeight="1">
      <c r="B102" s="240"/>
      <c r="C102" s="100"/>
      <c r="D102" s="241" t="s">
        <v>524</v>
      </c>
      <c r="E102" s="242"/>
      <c r="F102" s="242"/>
      <c r="G102" s="242"/>
      <c r="H102" s="242"/>
      <c r="I102" s="243"/>
      <c r="J102" s="244">
        <f>J218</f>
        <v>0</v>
      </c>
      <c r="K102" s="100"/>
      <c r="L102" s="245"/>
    </row>
    <row r="103" spans="2:12" s="1" customFormat="1" ht="21.75" customHeight="1">
      <c r="B103" s="35"/>
      <c r="C103" s="36"/>
      <c r="D103" s="36"/>
      <c r="E103" s="36"/>
      <c r="F103" s="36"/>
      <c r="G103" s="36"/>
      <c r="H103" s="36"/>
      <c r="I103" s="130"/>
      <c r="J103" s="36"/>
      <c r="K103" s="36"/>
      <c r="L103" s="37"/>
    </row>
    <row r="104" spans="2:12" s="1" customFormat="1" ht="6.95" customHeight="1">
      <c r="B104" s="35"/>
      <c r="C104" s="36"/>
      <c r="D104" s="36"/>
      <c r="E104" s="36"/>
      <c r="F104" s="36"/>
      <c r="G104" s="36"/>
      <c r="H104" s="36"/>
      <c r="I104" s="130"/>
      <c r="J104" s="36"/>
      <c r="K104" s="36"/>
      <c r="L104" s="37"/>
    </row>
    <row r="105" spans="2:14" s="1" customFormat="1" ht="29.25" customHeight="1">
      <c r="B105" s="35"/>
      <c r="C105" s="170" t="s">
        <v>147</v>
      </c>
      <c r="D105" s="36"/>
      <c r="E105" s="36"/>
      <c r="F105" s="36"/>
      <c r="G105" s="36"/>
      <c r="H105" s="36"/>
      <c r="I105" s="130"/>
      <c r="J105" s="178">
        <f>ROUND(J106+J107+J108+J109+J110+J111,2)</f>
        <v>0</v>
      </c>
      <c r="K105" s="36"/>
      <c r="L105" s="37"/>
      <c r="N105" s="179" t="s">
        <v>39</v>
      </c>
    </row>
    <row r="106" spans="2:65" s="1" customFormat="1" ht="18" customHeight="1">
      <c r="B106" s="35"/>
      <c r="C106" s="36"/>
      <c r="D106" s="333" t="s">
        <v>148</v>
      </c>
      <c r="E106" s="332"/>
      <c r="F106" s="332"/>
      <c r="G106" s="36"/>
      <c r="H106" s="36"/>
      <c r="I106" s="130"/>
      <c r="J106" s="113">
        <v>0</v>
      </c>
      <c r="K106" s="36"/>
      <c r="L106" s="180"/>
      <c r="M106" s="130"/>
      <c r="N106" s="181" t="s">
        <v>40</v>
      </c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82" t="s">
        <v>149</v>
      </c>
      <c r="AZ106" s="130"/>
      <c r="BA106" s="130"/>
      <c r="BB106" s="130"/>
      <c r="BC106" s="130"/>
      <c r="BD106" s="130"/>
      <c r="BE106" s="183">
        <f aca="true" t="shared" si="0" ref="BE106:BE111">IF(N106="základní",J106,0)</f>
        <v>0</v>
      </c>
      <c r="BF106" s="183">
        <f aca="true" t="shared" si="1" ref="BF106:BF111">IF(N106="snížená",J106,0)</f>
        <v>0</v>
      </c>
      <c r="BG106" s="183">
        <f aca="true" t="shared" si="2" ref="BG106:BG111">IF(N106="zákl. přenesená",J106,0)</f>
        <v>0</v>
      </c>
      <c r="BH106" s="183">
        <f aca="true" t="shared" si="3" ref="BH106:BH111">IF(N106="sníž. přenesená",J106,0)</f>
        <v>0</v>
      </c>
      <c r="BI106" s="183">
        <f aca="true" t="shared" si="4" ref="BI106:BI111">IF(N106="nulová",J106,0)</f>
        <v>0</v>
      </c>
      <c r="BJ106" s="182" t="s">
        <v>83</v>
      </c>
      <c r="BK106" s="130"/>
      <c r="BL106" s="130"/>
      <c r="BM106" s="130"/>
    </row>
    <row r="107" spans="2:65" s="1" customFormat="1" ht="18" customHeight="1">
      <c r="B107" s="35"/>
      <c r="C107" s="36"/>
      <c r="D107" s="333" t="s">
        <v>150</v>
      </c>
      <c r="E107" s="332"/>
      <c r="F107" s="332"/>
      <c r="G107" s="36"/>
      <c r="H107" s="36"/>
      <c r="I107" s="130"/>
      <c r="J107" s="113">
        <v>0</v>
      </c>
      <c r="K107" s="36"/>
      <c r="L107" s="180"/>
      <c r="M107" s="130"/>
      <c r="N107" s="181" t="s">
        <v>40</v>
      </c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82" t="s">
        <v>149</v>
      </c>
      <c r="AZ107" s="130"/>
      <c r="BA107" s="130"/>
      <c r="BB107" s="130"/>
      <c r="BC107" s="130"/>
      <c r="BD107" s="130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83</v>
      </c>
      <c r="BK107" s="130"/>
      <c r="BL107" s="130"/>
      <c r="BM107" s="130"/>
    </row>
    <row r="108" spans="2:65" s="1" customFormat="1" ht="18" customHeight="1">
      <c r="B108" s="35"/>
      <c r="C108" s="36"/>
      <c r="D108" s="333" t="s">
        <v>151</v>
      </c>
      <c r="E108" s="332"/>
      <c r="F108" s="332"/>
      <c r="G108" s="36"/>
      <c r="H108" s="36"/>
      <c r="I108" s="130"/>
      <c r="J108" s="113">
        <v>0</v>
      </c>
      <c r="K108" s="36"/>
      <c r="L108" s="180"/>
      <c r="M108" s="130"/>
      <c r="N108" s="181" t="s">
        <v>40</v>
      </c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82" t="s">
        <v>149</v>
      </c>
      <c r="AZ108" s="130"/>
      <c r="BA108" s="130"/>
      <c r="BB108" s="130"/>
      <c r="BC108" s="130"/>
      <c r="BD108" s="130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83</v>
      </c>
      <c r="BK108" s="130"/>
      <c r="BL108" s="130"/>
      <c r="BM108" s="130"/>
    </row>
    <row r="109" spans="2:65" s="1" customFormat="1" ht="18" customHeight="1">
      <c r="B109" s="35"/>
      <c r="C109" s="36"/>
      <c r="D109" s="333" t="s">
        <v>152</v>
      </c>
      <c r="E109" s="332"/>
      <c r="F109" s="332"/>
      <c r="G109" s="36"/>
      <c r="H109" s="36"/>
      <c r="I109" s="130"/>
      <c r="J109" s="113">
        <v>0</v>
      </c>
      <c r="K109" s="36"/>
      <c r="L109" s="180"/>
      <c r="M109" s="130"/>
      <c r="N109" s="181" t="s">
        <v>40</v>
      </c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82" t="s">
        <v>149</v>
      </c>
      <c r="AZ109" s="130"/>
      <c r="BA109" s="130"/>
      <c r="BB109" s="130"/>
      <c r="BC109" s="130"/>
      <c r="BD109" s="13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83</v>
      </c>
      <c r="BK109" s="130"/>
      <c r="BL109" s="130"/>
      <c r="BM109" s="130"/>
    </row>
    <row r="110" spans="2:65" s="1" customFormat="1" ht="18" customHeight="1">
      <c r="B110" s="35"/>
      <c r="C110" s="36"/>
      <c r="D110" s="333" t="s">
        <v>153</v>
      </c>
      <c r="E110" s="332"/>
      <c r="F110" s="332"/>
      <c r="G110" s="36"/>
      <c r="H110" s="36"/>
      <c r="I110" s="130"/>
      <c r="J110" s="113">
        <v>0</v>
      </c>
      <c r="K110" s="36"/>
      <c r="L110" s="180"/>
      <c r="M110" s="130"/>
      <c r="N110" s="181" t="s">
        <v>40</v>
      </c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82" t="s">
        <v>149</v>
      </c>
      <c r="AZ110" s="130"/>
      <c r="BA110" s="130"/>
      <c r="BB110" s="130"/>
      <c r="BC110" s="130"/>
      <c r="BD110" s="13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83</v>
      </c>
      <c r="BK110" s="130"/>
      <c r="BL110" s="130"/>
      <c r="BM110" s="130"/>
    </row>
    <row r="111" spans="2:65" s="1" customFormat="1" ht="18" customHeight="1">
      <c r="B111" s="35"/>
      <c r="C111" s="36"/>
      <c r="D111" s="112" t="s">
        <v>154</v>
      </c>
      <c r="E111" s="36"/>
      <c r="F111" s="36"/>
      <c r="G111" s="36"/>
      <c r="H111" s="36"/>
      <c r="I111" s="130"/>
      <c r="J111" s="113">
        <f>ROUND(J32*T111,2)</f>
        <v>0</v>
      </c>
      <c r="K111" s="36"/>
      <c r="L111" s="180"/>
      <c r="M111" s="130"/>
      <c r="N111" s="181" t="s">
        <v>40</v>
      </c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82" t="s">
        <v>155</v>
      </c>
      <c r="AZ111" s="130"/>
      <c r="BA111" s="130"/>
      <c r="BB111" s="130"/>
      <c r="BC111" s="130"/>
      <c r="BD111" s="13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83</v>
      </c>
      <c r="BK111" s="130"/>
      <c r="BL111" s="130"/>
      <c r="BM111" s="130"/>
    </row>
    <row r="112" spans="2:12" s="1" customFormat="1" ht="11.25">
      <c r="B112" s="35"/>
      <c r="C112" s="36"/>
      <c r="D112" s="36"/>
      <c r="E112" s="36"/>
      <c r="F112" s="36"/>
      <c r="G112" s="36"/>
      <c r="H112" s="36"/>
      <c r="I112" s="130"/>
      <c r="J112" s="36"/>
      <c r="K112" s="36"/>
      <c r="L112" s="37"/>
    </row>
    <row r="113" spans="2:12" s="1" customFormat="1" ht="29.25" customHeight="1">
      <c r="B113" s="35"/>
      <c r="C113" s="120" t="s">
        <v>136</v>
      </c>
      <c r="D113" s="121"/>
      <c r="E113" s="121"/>
      <c r="F113" s="121"/>
      <c r="G113" s="121"/>
      <c r="H113" s="121"/>
      <c r="I113" s="168"/>
      <c r="J113" s="122">
        <f>ROUND(J98+J105,2)</f>
        <v>0</v>
      </c>
      <c r="K113" s="121"/>
      <c r="L113" s="37"/>
    </row>
    <row r="114" spans="2:12" s="1" customFormat="1" ht="6.95" customHeight="1">
      <c r="B114" s="50"/>
      <c r="C114" s="51"/>
      <c r="D114" s="51"/>
      <c r="E114" s="51"/>
      <c r="F114" s="51"/>
      <c r="G114" s="51"/>
      <c r="H114" s="51"/>
      <c r="I114" s="163"/>
      <c r="J114" s="51"/>
      <c r="K114" s="51"/>
      <c r="L114" s="37"/>
    </row>
    <row r="118" spans="2:12" s="1" customFormat="1" ht="6.95" customHeight="1">
      <c r="B118" s="52"/>
      <c r="C118" s="53"/>
      <c r="D118" s="53"/>
      <c r="E118" s="53"/>
      <c r="F118" s="53"/>
      <c r="G118" s="53"/>
      <c r="H118" s="53"/>
      <c r="I118" s="166"/>
      <c r="J118" s="53"/>
      <c r="K118" s="53"/>
      <c r="L118" s="37"/>
    </row>
    <row r="119" spans="2:12" s="1" customFormat="1" ht="24.95" customHeight="1">
      <c r="B119" s="35"/>
      <c r="C119" s="23" t="s">
        <v>156</v>
      </c>
      <c r="D119" s="36"/>
      <c r="E119" s="36"/>
      <c r="F119" s="36"/>
      <c r="G119" s="36"/>
      <c r="H119" s="36"/>
      <c r="I119" s="130"/>
      <c r="J119" s="36"/>
      <c r="K119" s="36"/>
      <c r="L119" s="37"/>
    </row>
    <row r="120" spans="2:12" s="1" customFormat="1" ht="6.95" customHeight="1">
      <c r="B120" s="35"/>
      <c r="C120" s="36"/>
      <c r="D120" s="36"/>
      <c r="E120" s="36"/>
      <c r="F120" s="36"/>
      <c r="G120" s="36"/>
      <c r="H120" s="36"/>
      <c r="I120" s="130"/>
      <c r="J120" s="36"/>
      <c r="K120" s="36"/>
      <c r="L120" s="37"/>
    </row>
    <row r="121" spans="2:12" s="1" customFormat="1" ht="12" customHeight="1">
      <c r="B121" s="35"/>
      <c r="C121" s="29" t="s">
        <v>16</v>
      </c>
      <c r="D121" s="36"/>
      <c r="E121" s="36"/>
      <c r="F121" s="36"/>
      <c r="G121" s="36"/>
      <c r="H121" s="36"/>
      <c r="I121" s="130"/>
      <c r="J121" s="36"/>
      <c r="K121" s="36"/>
      <c r="L121" s="37"/>
    </row>
    <row r="122" spans="2:12" s="1" customFormat="1" ht="16.5" customHeight="1">
      <c r="B122" s="35"/>
      <c r="C122" s="36"/>
      <c r="D122" s="36"/>
      <c r="E122" s="353" t="str">
        <f>E7</f>
        <v>Propojení Krnovská - Žižkova</v>
      </c>
      <c r="F122" s="354"/>
      <c r="G122" s="354"/>
      <c r="H122" s="354"/>
      <c r="I122" s="130"/>
      <c r="J122" s="36"/>
      <c r="K122" s="36"/>
      <c r="L122" s="37"/>
    </row>
    <row r="123" spans="2:12" ht="12" customHeight="1">
      <c r="B123" s="21"/>
      <c r="C123" s="29" t="s">
        <v>138</v>
      </c>
      <c r="D123" s="22"/>
      <c r="E123" s="22"/>
      <c r="F123" s="22"/>
      <c r="G123" s="22"/>
      <c r="H123" s="22"/>
      <c r="J123" s="22"/>
      <c r="K123" s="22"/>
      <c r="L123" s="20"/>
    </row>
    <row r="124" spans="2:12" s="1" customFormat="1" ht="16.5" customHeight="1">
      <c r="B124" s="35"/>
      <c r="C124" s="36"/>
      <c r="D124" s="36"/>
      <c r="E124" s="353" t="s">
        <v>519</v>
      </c>
      <c r="F124" s="355"/>
      <c r="G124" s="355"/>
      <c r="H124" s="355"/>
      <c r="I124" s="130"/>
      <c r="J124" s="36"/>
      <c r="K124" s="36"/>
      <c r="L124" s="37"/>
    </row>
    <row r="125" spans="2:12" s="1" customFormat="1" ht="12" customHeight="1">
      <c r="B125" s="35"/>
      <c r="C125" s="29" t="s">
        <v>443</v>
      </c>
      <c r="D125" s="36"/>
      <c r="E125" s="36"/>
      <c r="F125" s="36"/>
      <c r="G125" s="36"/>
      <c r="H125" s="36"/>
      <c r="I125" s="130"/>
      <c r="J125" s="36"/>
      <c r="K125" s="36"/>
      <c r="L125" s="37"/>
    </row>
    <row r="126" spans="2:12" s="1" customFormat="1" ht="16.5" customHeight="1">
      <c r="B126" s="35"/>
      <c r="C126" s="36"/>
      <c r="D126" s="36"/>
      <c r="E126" s="314" t="str">
        <f>E11</f>
        <v>SO101 - R2 - Definitivní dopravní značení</v>
      </c>
      <c r="F126" s="355"/>
      <c r="G126" s="355"/>
      <c r="H126" s="355"/>
      <c r="I126" s="130"/>
      <c r="J126" s="36"/>
      <c r="K126" s="36"/>
      <c r="L126" s="37"/>
    </row>
    <row r="127" spans="2:12" s="1" customFormat="1" ht="6.95" customHeight="1">
      <c r="B127" s="35"/>
      <c r="C127" s="36"/>
      <c r="D127" s="36"/>
      <c r="E127" s="36"/>
      <c r="F127" s="36"/>
      <c r="G127" s="36"/>
      <c r="H127" s="36"/>
      <c r="I127" s="130"/>
      <c r="J127" s="36"/>
      <c r="K127" s="36"/>
      <c r="L127" s="37"/>
    </row>
    <row r="128" spans="2:12" s="1" customFormat="1" ht="12" customHeight="1">
      <c r="B128" s="35"/>
      <c r="C128" s="29" t="s">
        <v>20</v>
      </c>
      <c r="D128" s="36"/>
      <c r="E128" s="36"/>
      <c r="F128" s="27" t="str">
        <f>F14</f>
        <v xml:space="preserve"> </v>
      </c>
      <c r="G128" s="36"/>
      <c r="H128" s="36"/>
      <c r="I128" s="131" t="s">
        <v>22</v>
      </c>
      <c r="J128" s="62" t="str">
        <f>IF(J14="","",J14)</f>
        <v>26. 2. 2020</v>
      </c>
      <c r="K128" s="36"/>
      <c r="L128" s="37"/>
    </row>
    <row r="129" spans="2:12" s="1" customFormat="1" ht="6.95" customHeight="1">
      <c r="B129" s="35"/>
      <c r="C129" s="36"/>
      <c r="D129" s="36"/>
      <c r="E129" s="36"/>
      <c r="F129" s="36"/>
      <c r="G129" s="36"/>
      <c r="H129" s="36"/>
      <c r="I129" s="130"/>
      <c r="J129" s="36"/>
      <c r="K129" s="36"/>
      <c r="L129" s="37"/>
    </row>
    <row r="130" spans="2:12" s="1" customFormat="1" ht="15.2" customHeight="1">
      <c r="B130" s="35"/>
      <c r="C130" s="29" t="s">
        <v>24</v>
      </c>
      <c r="D130" s="36"/>
      <c r="E130" s="36"/>
      <c r="F130" s="27" t="str">
        <f>E17</f>
        <v xml:space="preserve"> </v>
      </c>
      <c r="G130" s="36"/>
      <c r="H130" s="36"/>
      <c r="I130" s="131" t="s">
        <v>29</v>
      </c>
      <c r="J130" s="32" t="str">
        <f>E23</f>
        <v xml:space="preserve"> </v>
      </c>
      <c r="K130" s="36"/>
      <c r="L130" s="37"/>
    </row>
    <row r="131" spans="2:12" s="1" customFormat="1" ht="15.2" customHeight="1">
      <c r="B131" s="35"/>
      <c r="C131" s="29" t="s">
        <v>27</v>
      </c>
      <c r="D131" s="36"/>
      <c r="E131" s="36"/>
      <c r="F131" s="27" t="str">
        <f>IF(E20="","",E20)</f>
        <v>Vyplň údaj</v>
      </c>
      <c r="G131" s="36"/>
      <c r="H131" s="36"/>
      <c r="I131" s="131" t="s">
        <v>31</v>
      </c>
      <c r="J131" s="32" t="str">
        <f>E26</f>
        <v xml:space="preserve"> </v>
      </c>
      <c r="K131" s="36"/>
      <c r="L131" s="37"/>
    </row>
    <row r="132" spans="2:12" s="1" customFormat="1" ht="10.35" customHeight="1">
      <c r="B132" s="35"/>
      <c r="C132" s="36"/>
      <c r="D132" s="36"/>
      <c r="E132" s="36"/>
      <c r="F132" s="36"/>
      <c r="G132" s="36"/>
      <c r="H132" s="36"/>
      <c r="I132" s="130"/>
      <c r="J132" s="36"/>
      <c r="K132" s="36"/>
      <c r="L132" s="37"/>
    </row>
    <row r="133" spans="2:20" s="9" customFormat="1" ht="29.25" customHeight="1">
      <c r="B133" s="184"/>
      <c r="C133" s="185" t="s">
        <v>157</v>
      </c>
      <c r="D133" s="186" t="s">
        <v>60</v>
      </c>
      <c r="E133" s="186" t="s">
        <v>56</v>
      </c>
      <c r="F133" s="186" t="s">
        <v>57</v>
      </c>
      <c r="G133" s="186" t="s">
        <v>158</v>
      </c>
      <c r="H133" s="186" t="s">
        <v>159</v>
      </c>
      <c r="I133" s="187" t="s">
        <v>160</v>
      </c>
      <c r="J133" s="188" t="s">
        <v>143</v>
      </c>
      <c r="K133" s="189" t="s">
        <v>161</v>
      </c>
      <c r="L133" s="190"/>
      <c r="M133" s="71" t="s">
        <v>1</v>
      </c>
      <c r="N133" s="72" t="s">
        <v>39</v>
      </c>
      <c r="O133" s="72" t="s">
        <v>162</v>
      </c>
      <c r="P133" s="72" t="s">
        <v>163</v>
      </c>
      <c r="Q133" s="72" t="s">
        <v>164</v>
      </c>
      <c r="R133" s="72" t="s">
        <v>165</v>
      </c>
      <c r="S133" s="72" t="s">
        <v>166</v>
      </c>
      <c r="T133" s="73" t="s">
        <v>167</v>
      </c>
    </row>
    <row r="134" spans="2:63" s="1" customFormat="1" ht="22.9" customHeight="1">
      <c r="B134" s="35"/>
      <c r="C134" s="78" t="s">
        <v>168</v>
      </c>
      <c r="D134" s="36"/>
      <c r="E134" s="36"/>
      <c r="F134" s="36"/>
      <c r="G134" s="36"/>
      <c r="H134" s="36"/>
      <c r="I134" s="130"/>
      <c r="J134" s="191">
        <f>BK134</f>
        <v>0</v>
      </c>
      <c r="K134" s="36"/>
      <c r="L134" s="37"/>
      <c r="M134" s="74"/>
      <c r="N134" s="75"/>
      <c r="O134" s="75"/>
      <c r="P134" s="192">
        <f>P135</f>
        <v>0</v>
      </c>
      <c r="Q134" s="75"/>
      <c r="R134" s="192">
        <f>R135</f>
        <v>9.5875</v>
      </c>
      <c r="S134" s="75"/>
      <c r="T134" s="193">
        <f>T135</f>
        <v>0.27</v>
      </c>
      <c r="AT134" s="17" t="s">
        <v>74</v>
      </c>
      <c r="AU134" s="17" t="s">
        <v>145</v>
      </c>
      <c r="BK134" s="194">
        <f>BK135</f>
        <v>0</v>
      </c>
    </row>
    <row r="135" spans="2:63" s="10" customFormat="1" ht="25.9" customHeight="1">
      <c r="B135" s="195"/>
      <c r="C135" s="196"/>
      <c r="D135" s="197" t="s">
        <v>74</v>
      </c>
      <c r="E135" s="198" t="s">
        <v>250</v>
      </c>
      <c r="F135" s="198" t="s">
        <v>251</v>
      </c>
      <c r="G135" s="196"/>
      <c r="H135" s="196"/>
      <c r="I135" s="199"/>
      <c r="J135" s="200">
        <f>BK135</f>
        <v>0</v>
      </c>
      <c r="K135" s="196"/>
      <c r="L135" s="201"/>
      <c r="M135" s="202"/>
      <c r="N135" s="203"/>
      <c r="O135" s="203"/>
      <c r="P135" s="204">
        <f>P136+P152+P218</f>
        <v>0</v>
      </c>
      <c r="Q135" s="203"/>
      <c r="R135" s="204">
        <f>R136+R152+R218</f>
        <v>9.5875</v>
      </c>
      <c r="S135" s="203"/>
      <c r="T135" s="205">
        <f>T136+T152+T218</f>
        <v>0.27</v>
      </c>
      <c r="AR135" s="206" t="s">
        <v>83</v>
      </c>
      <c r="AT135" s="207" t="s">
        <v>74</v>
      </c>
      <c r="AU135" s="207" t="s">
        <v>75</v>
      </c>
      <c r="AY135" s="206" t="s">
        <v>171</v>
      </c>
      <c r="BK135" s="208">
        <f>BK136+BK152+BK218</f>
        <v>0</v>
      </c>
    </row>
    <row r="136" spans="2:63" s="10" customFormat="1" ht="22.9" customHeight="1">
      <c r="B136" s="195"/>
      <c r="C136" s="196"/>
      <c r="D136" s="197" t="s">
        <v>74</v>
      </c>
      <c r="E136" s="246" t="s">
        <v>83</v>
      </c>
      <c r="F136" s="246" t="s">
        <v>252</v>
      </c>
      <c r="G136" s="196"/>
      <c r="H136" s="196"/>
      <c r="I136" s="199"/>
      <c r="J136" s="247">
        <f>BK136</f>
        <v>0</v>
      </c>
      <c r="K136" s="196"/>
      <c r="L136" s="201"/>
      <c r="M136" s="202"/>
      <c r="N136" s="203"/>
      <c r="O136" s="203"/>
      <c r="P136" s="204">
        <f>SUM(P137:P151)</f>
        <v>0</v>
      </c>
      <c r="Q136" s="203"/>
      <c r="R136" s="204">
        <f>SUM(R137:R151)</f>
        <v>0</v>
      </c>
      <c r="S136" s="203"/>
      <c r="T136" s="205">
        <f>SUM(T137:T151)</f>
        <v>0</v>
      </c>
      <c r="AR136" s="206" t="s">
        <v>83</v>
      </c>
      <c r="AT136" s="207" t="s">
        <v>74</v>
      </c>
      <c r="AU136" s="207" t="s">
        <v>83</v>
      </c>
      <c r="AY136" s="206" t="s">
        <v>171</v>
      </c>
      <c r="BK136" s="208">
        <f>SUM(BK137:BK151)</f>
        <v>0</v>
      </c>
    </row>
    <row r="137" spans="2:65" s="1" customFormat="1" ht="24" customHeight="1">
      <c r="B137" s="35"/>
      <c r="C137" s="209" t="s">
        <v>83</v>
      </c>
      <c r="D137" s="209" t="s">
        <v>172</v>
      </c>
      <c r="E137" s="210" t="s">
        <v>691</v>
      </c>
      <c r="F137" s="211" t="s">
        <v>692</v>
      </c>
      <c r="G137" s="212" t="s">
        <v>302</v>
      </c>
      <c r="H137" s="213">
        <v>1.04</v>
      </c>
      <c r="I137" s="214"/>
      <c r="J137" s="215">
        <f>ROUND(I137*H137,2)</f>
        <v>0</v>
      </c>
      <c r="K137" s="211" t="s">
        <v>256</v>
      </c>
      <c r="L137" s="37"/>
      <c r="M137" s="216" t="s">
        <v>1</v>
      </c>
      <c r="N137" s="217" t="s">
        <v>40</v>
      </c>
      <c r="O137" s="67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220" t="s">
        <v>189</v>
      </c>
      <c r="AT137" s="220" t="s">
        <v>172</v>
      </c>
      <c r="AU137" s="220" t="s">
        <v>85</v>
      </c>
      <c r="AY137" s="17" t="s">
        <v>171</v>
      </c>
      <c r="BE137" s="116">
        <f>IF(N137="základní",J137,0)</f>
        <v>0</v>
      </c>
      <c r="BF137" s="116">
        <f>IF(N137="snížená",J137,0)</f>
        <v>0</v>
      </c>
      <c r="BG137" s="116">
        <f>IF(N137="zákl. přenesená",J137,0)</f>
        <v>0</v>
      </c>
      <c r="BH137" s="116">
        <f>IF(N137="sníž. přenesená",J137,0)</f>
        <v>0</v>
      </c>
      <c r="BI137" s="116">
        <f>IF(N137="nulová",J137,0)</f>
        <v>0</v>
      </c>
      <c r="BJ137" s="17" t="s">
        <v>83</v>
      </c>
      <c r="BK137" s="116">
        <f>ROUND(I137*H137,2)</f>
        <v>0</v>
      </c>
      <c r="BL137" s="17" t="s">
        <v>189</v>
      </c>
      <c r="BM137" s="220" t="s">
        <v>693</v>
      </c>
    </row>
    <row r="138" spans="2:47" s="1" customFormat="1" ht="29.25">
      <c r="B138" s="35"/>
      <c r="C138" s="36"/>
      <c r="D138" s="221" t="s">
        <v>207</v>
      </c>
      <c r="E138" s="36"/>
      <c r="F138" s="235" t="s">
        <v>694</v>
      </c>
      <c r="G138" s="36"/>
      <c r="H138" s="36"/>
      <c r="I138" s="130"/>
      <c r="J138" s="36"/>
      <c r="K138" s="36"/>
      <c r="L138" s="37"/>
      <c r="M138" s="223"/>
      <c r="N138" s="67"/>
      <c r="O138" s="67"/>
      <c r="P138" s="67"/>
      <c r="Q138" s="67"/>
      <c r="R138" s="67"/>
      <c r="S138" s="67"/>
      <c r="T138" s="68"/>
      <c r="AT138" s="17" t="s">
        <v>207</v>
      </c>
      <c r="AU138" s="17" t="s">
        <v>85</v>
      </c>
    </row>
    <row r="139" spans="2:51" s="11" customFormat="1" ht="11.25">
      <c r="B139" s="224"/>
      <c r="C139" s="225"/>
      <c r="D139" s="221" t="s">
        <v>197</v>
      </c>
      <c r="E139" s="226" t="s">
        <v>514</v>
      </c>
      <c r="F139" s="227" t="s">
        <v>695</v>
      </c>
      <c r="G139" s="225"/>
      <c r="H139" s="228">
        <v>1.04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197</v>
      </c>
      <c r="AU139" s="234" t="s">
        <v>85</v>
      </c>
      <c r="AV139" s="11" t="s">
        <v>85</v>
      </c>
      <c r="AW139" s="11" t="s">
        <v>30</v>
      </c>
      <c r="AX139" s="11" t="s">
        <v>83</v>
      </c>
      <c r="AY139" s="234" t="s">
        <v>171</v>
      </c>
    </row>
    <row r="140" spans="2:65" s="1" customFormat="1" ht="24" customHeight="1">
      <c r="B140" s="35"/>
      <c r="C140" s="209" t="s">
        <v>85</v>
      </c>
      <c r="D140" s="209" t="s">
        <v>172</v>
      </c>
      <c r="E140" s="210" t="s">
        <v>311</v>
      </c>
      <c r="F140" s="211" t="s">
        <v>312</v>
      </c>
      <c r="G140" s="212" t="s">
        <v>302</v>
      </c>
      <c r="H140" s="213">
        <v>1.04</v>
      </c>
      <c r="I140" s="214"/>
      <c r="J140" s="215">
        <f>ROUND(I140*H140,2)</f>
        <v>0</v>
      </c>
      <c r="K140" s="211" t="s">
        <v>256</v>
      </c>
      <c r="L140" s="37"/>
      <c r="M140" s="216" t="s">
        <v>1</v>
      </c>
      <c r="N140" s="217" t="s">
        <v>40</v>
      </c>
      <c r="O140" s="67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AR140" s="220" t="s">
        <v>189</v>
      </c>
      <c r="AT140" s="220" t="s">
        <v>172</v>
      </c>
      <c r="AU140" s="220" t="s">
        <v>85</v>
      </c>
      <c r="AY140" s="17" t="s">
        <v>171</v>
      </c>
      <c r="BE140" s="116">
        <f>IF(N140="základní",J140,0)</f>
        <v>0</v>
      </c>
      <c r="BF140" s="116">
        <f>IF(N140="snížená",J140,0)</f>
        <v>0</v>
      </c>
      <c r="BG140" s="116">
        <f>IF(N140="zákl. přenesená",J140,0)</f>
        <v>0</v>
      </c>
      <c r="BH140" s="116">
        <f>IF(N140="sníž. přenesená",J140,0)</f>
        <v>0</v>
      </c>
      <c r="BI140" s="116">
        <f>IF(N140="nulová",J140,0)</f>
        <v>0</v>
      </c>
      <c r="BJ140" s="17" t="s">
        <v>83</v>
      </c>
      <c r="BK140" s="116">
        <f>ROUND(I140*H140,2)</f>
        <v>0</v>
      </c>
      <c r="BL140" s="17" t="s">
        <v>189</v>
      </c>
      <c r="BM140" s="220" t="s">
        <v>696</v>
      </c>
    </row>
    <row r="141" spans="2:47" s="1" customFormat="1" ht="39">
      <c r="B141" s="35"/>
      <c r="C141" s="36"/>
      <c r="D141" s="221" t="s">
        <v>207</v>
      </c>
      <c r="E141" s="36"/>
      <c r="F141" s="235" t="s">
        <v>314</v>
      </c>
      <c r="G141" s="36"/>
      <c r="H141" s="36"/>
      <c r="I141" s="130"/>
      <c r="J141" s="36"/>
      <c r="K141" s="36"/>
      <c r="L141" s="37"/>
      <c r="M141" s="223"/>
      <c r="N141" s="67"/>
      <c r="O141" s="67"/>
      <c r="P141" s="67"/>
      <c r="Q141" s="67"/>
      <c r="R141" s="67"/>
      <c r="S141" s="67"/>
      <c r="T141" s="68"/>
      <c r="AT141" s="17" t="s">
        <v>207</v>
      </c>
      <c r="AU141" s="17" t="s">
        <v>85</v>
      </c>
    </row>
    <row r="142" spans="2:51" s="11" customFormat="1" ht="11.25">
      <c r="B142" s="224"/>
      <c r="C142" s="225"/>
      <c r="D142" s="221" t="s">
        <v>197</v>
      </c>
      <c r="E142" s="226" t="s">
        <v>1</v>
      </c>
      <c r="F142" s="227" t="s">
        <v>514</v>
      </c>
      <c r="G142" s="225"/>
      <c r="H142" s="228">
        <v>1.04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AT142" s="234" t="s">
        <v>197</v>
      </c>
      <c r="AU142" s="234" t="s">
        <v>85</v>
      </c>
      <c r="AV142" s="11" t="s">
        <v>85</v>
      </c>
      <c r="AW142" s="11" t="s">
        <v>30</v>
      </c>
      <c r="AX142" s="11" t="s">
        <v>83</v>
      </c>
      <c r="AY142" s="234" t="s">
        <v>171</v>
      </c>
    </row>
    <row r="143" spans="2:65" s="1" customFormat="1" ht="24" customHeight="1">
      <c r="B143" s="35"/>
      <c r="C143" s="209" t="s">
        <v>184</v>
      </c>
      <c r="D143" s="209" t="s">
        <v>172</v>
      </c>
      <c r="E143" s="210" t="s">
        <v>316</v>
      </c>
      <c r="F143" s="211" t="s">
        <v>317</v>
      </c>
      <c r="G143" s="212" t="s">
        <v>302</v>
      </c>
      <c r="H143" s="213">
        <v>10.4</v>
      </c>
      <c r="I143" s="214"/>
      <c r="J143" s="215">
        <f>ROUND(I143*H143,2)</f>
        <v>0</v>
      </c>
      <c r="K143" s="211" t="s">
        <v>256</v>
      </c>
      <c r="L143" s="37"/>
      <c r="M143" s="216" t="s">
        <v>1</v>
      </c>
      <c r="N143" s="217" t="s">
        <v>40</v>
      </c>
      <c r="O143" s="67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220" t="s">
        <v>189</v>
      </c>
      <c r="AT143" s="220" t="s">
        <v>172</v>
      </c>
      <c r="AU143" s="220" t="s">
        <v>85</v>
      </c>
      <c r="AY143" s="17" t="s">
        <v>171</v>
      </c>
      <c r="BE143" s="116">
        <f>IF(N143="základní",J143,0)</f>
        <v>0</v>
      </c>
      <c r="BF143" s="116">
        <f>IF(N143="snížená",J143,0)</f>
        <v>0</v>
      </c>
      <c r="BG143" s="116">
        <f>IF(N143="zákl. přenesená",J143,0)</f>
        <v>0</v>
      </c>
      <c r="BH143" s="116">
        <f>IF(N143="sníž. přenesená",J143,0)</f>
        <v>0</v>
      </c>
      <c r="BI143" s="116">
        <f>IF(N143="nulová",J143,0)</f>
        <v>0</v>
      </c>
      <c r="BJ143" s="17" t="s">
        <v>83</v>
      </c>
      <c r="BK143" s="116">
        <f>ROUND(I143*H143,2)</f>
        <v>0</v>
      </c>
      <c r="BL143" s="17" t="s">
        <v>189</v>
      </c>
      <c r="BM143" s="220" t="s">
        <v>697</v>
      </c>
    </row>
    <row r="144" spans="2:47" s="1" customFormat="1" ht="39">
      <c r="B144" s="35"/>
      <c r="C144" s="36"/>
      <c r="D144" s="221" t="s">
        <v>207</v>
      </c>
      <c r="E144" s="36"/>
      <c r="F144" s="235" t="s">
        <v>319</v>
      </c>
      <c r="G144" s="36"/>
      <c r="H144" s="36"/>
      <c r="I144" s="130"/>
      <c r="J144" s="36"/>
      <c r="K144" s="36"/>
      <c r="L144" s="37"/>
      <c r="M144" s="223"/>
      <c r="N144" s="67"/>
      <c r="O144" s="67"/>
      <c r="P144" s="67"/>
      <c r="Q144" s="67"/>
      <c r="R144" s="67"/>
      <c r="S144" s="67"/>
      <c r="T144" s="68"/>
      <c r="AT144" s="17" t="s">
        <v>207</v>
      </c>
      <c r="AU144" s="17" t="s">
        <v>85</v>
      </c>
    </row>
    <row r="145" spans="2:51" s="11" customFormat="1" ht="11.25">
      <c r="B145" s="224"/>
      <c r="C145" s="225"/>
      <c r="D145" s="221" t="s">
        <v>197</v>
      </c>
      <c r="E145" s="226" t="s">
        <v>1</v>
      </c>
      <c r="F145" s="227" t="s">
        <v>698</v>
      </c>
      <c r="G145" s="225"/>
      <c r="H145" s="228">
        <v>10.4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197</v>
      </c>
      <c r="AU145" s="234" t="s">
        <v>85</v>
      </c>
      <c r="AV145" s="11" t="s">
        <v>85</v>
      </c>
      <c r="AW145" s="11" t="s">
        <v>30</v>
      </c>
      <c r="AX145" s="11" t="s">
        <v>83</v>
      </c>
      <c r="AY145" s="234" t="s">
        <v>171</v>
      </c>
    </row>
    <row r="146" spans="2:65" s="1" customFormat="1" ht="16.5" customHeight="1">
      <c r="B146" s="35"/>
      <c r="C146" s="209" t="s">
        <v>189</v>
      </c>
      <c r="D146" s="209" t="s">
        <v>172</v>
      </c>
      <c r="E146" s="210" t="s">
        <v>327</v>
      </c>
      <c r="F146" s="211" t="s">
        <v>328</v>
      </c>
      <c r="G146" s="212" t="s">
        <v>302</v>
      </c>
      <c r="H146" s="213">
        <v>1.04</v>
      </c>
      <c r="I146" s="214"/>
      <c r="J146" s="215">
        <f>ROUND(I146*H146,2)</f>
        <v>0</v>
      </c>
      <c r="K146" s="211" t="s">
        <v>256</v>
      </c>
      <c r="L146" s="37"/>
      <c r="M146" s="216" t="s">
        <v>1</v>
      </c>
      <c r="N146" s="217" t="s">
        <v>40</v>
      </c>
      <c r="O146" s="67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AR146" s="220" t="s">
        <v>189</v>
      </c>
      <c r="AT146" s="220" t="s">
        <v>172</v>
      </c>
      <c r="AU146" s="220" t="s">
        <v>85</v>
      </c>
      <c r="AY146" s="17" t="s">
        <v>171</v>
      </c>
      <c r="BE146" s="116">
        <f>IF(N146="základní",J146,0)</f>
        <v>0</v>
      </c>
      <c r="BF146" s="116">
        <f>IF(N146="snížená",J146,0)</f>
        <v>0</v>
      </c>
      <c r="BG146" s="116">
        <f>IF(N146="zákl. přenesená",J146,0)</f>
        <v>0</v>
      </c>
      <c r="BH146" s="116">
        <f>IF(N146="sníž. přenesená",J146,0)</f>
        <v>0</v>
      </c>
      <c r="BI146" s="116">
        <f>IF(N146="nulová",J146,0)</f>
        <v>0</v>
      </c>
      <c r="BJ146" s="17" t="s">
        <v>83</v>
      </c>
      <c r="BK146" s="116">
        <f>ROUND(I146*H146,2)</f>
        <v>0</v>
      </c>
      <c r="BL146" s="17" t="s">
        <v>189</v>
      </c>
      <c r="BM146" s="220" t="s">
        <v>699</v>
      </c>
    </row>
    <row r="147" spans="2:47" s="1" customFormat="1" ht="11.25">
      <c r="B147" s="35"/>
      <c r="C147" s="36"/>
      <c r="D147" s="221" t="s">
        <v>207</v>
      </c>
      <c r="E147" s="36"/>
      <c r="F147" s="235" t="s">
        <v>330</v>
      </c>
      <c r="G147" s="36"/>
      <c r="H147" s="36"/>
      <c r="I147" s="130"/>
      <c r="J147" s="36"/>
      <c r="K147" s="36"/>
      <c r="L147" s="37"/>
      <c r="M147" s="223"/>
      <c r="N147" s="67"/>
      <c r="O147" s="67"/>
      <c r="P147" s="67"/>
      <c r="Q147" s="67"/>
      <c r="R147" s="67"/>
      <c r="S147" s="67"/>
      <c r="T147" s="68"/>
      <c r="AT147" s="17" t="s">
        <v>207</v>
      </c>
      <c r="AU147" s="17" t="s">
        <v>85</v>
      </c>
    </row>
    <row r="148" spans="2:51" s="11" customFormat="1" ht="11.25">
      <c r="B148" s="224"/>
      <c r="C148" s="225"/>
      <c r="D148" s="221" t="s">
        <v>197</v>
      </c>
      <c r="E148" s="226" t="s">
        <v>1</v>
      </c>
      <c r="F148" s="227" t="s">
        <v>514</v>
      </c>
      <c r="G148" s="225"/>
      <c r="H148" s="228">
        <v>1.04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197</v>
      </c>
      <c r="AU148" s="234" t="s">
        <v>85</v>
      </c>
      <c r="AV148" s="11" t="s">
        <v>85</v>
      </c>
      <c r="AW148" s="11" t="s">
        <v>30</v>
      </c>
      <c r="AX148" s="11" t="s">
        <v>83</v>
      </c>
      <c r="AY148" s="234" t="s">
        <v>171</v>
      </c>
    </row>
    <row r="149" spans="2:65" s="1" customFormat="1" ht="24" customHeight="1">
      <c r="B149" s="35"/>
      <c r="C149" s="209" t="s">
        <v>170</v>
      </c>
      <c r="D149" s="209" t="s">
        <v>172</v>
      </c>
      <c r="E149" s="210" t="s">
        <v>331</v>
      </c>
      <c r="F149" s="211" t="s">
        <v>332</v>
      </c>
      <c r="G149" s="212" t="s">
        <v>333</v>
      </c>
      <c r="H149" s="213">
        <v>2.184</v>
      </c>
      <c r="I149" s="214"/>
      <c r="J149" s="215">
        <f>ROUND(I149*H149,2)</f>
        <v>0</v>
      </c>
      <c r="K149" s="211" t="s">
        <v>256</v>
      </c>
      <c r="L149" s="37"/>
      <c r="M149" s="216" t="s">
        <v>1</v>
      </c>
      <c r="N149" s="217" t="s">
        <v>40</v>
      </c>
      <c r="O149" s="67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AR149" s="220" t="s">
        <v>189</v>
      </c>
      <c r="AT149" s="220" t="s">
        <v>172</v>
      </c>
      <c r="AU149" s="220" t="s">
        <v>85</v>
      </c>
      <c r="AY149" s="17" t="s">
        <v>171</v>
      </c>
      <c r="BE149" s="116">
        <f>IF(N149="základní",J149,0)</f>
        <v>0</v>
      </c>
      <c r="BF149" s="116">
        <f>IF(N149="snížená",J149,0)</f>
        <v>0</v>
      </c>
      <c r="BG149" s="116">
        <f>IF(N149="zákl. přenesená",J149,0)</f>
        <v>0</v>
      </c>
      <c r="BH149" s="116">
        <f>IF(N149="sníž. přenesená",J149,0)</f>
        <v>0</v>
      </c>
      <c r="BI149" s="116">
        <f>IF(N149="nulová",J149,0)</f>
        <v>0</v>
      </c>
      <c r="BJ149" s="17" t="s">
        <v>83</v>
      </c>
      <c r="BK149" s="116">
        <f>ROUND(I149*H149,2)</f>
        <v>0</v>
      </c>
      <c r="BL149" s="17" t="s">
        <v>189</v>
      </c>
      <c r="BM149" s="220" t="s">
        <v>700</v>
      </c>
    </row>
    <row r="150" spans="2:47" s="1" customFormat="1" ht="29.25">
      <c r="B150" s="35"/>
      <c r="C150" s="36"/>
      <c r="D150" s="221" t="s">
        <v>207</v>
      </c>
      <c r="E150" s="36"/>
      <c r="F150" s="235" t="s">
        <v>335</v>
      </c>
      <c r="G150" s="36"/>
      <c r="H150" s="36"/>
      <c r="I150" s="130"/>
      <c r="J150" s="36"/>
      <c r="K150" s="36"/>
      <c r="L150" s="37"/>
      <c r="M150" s="223"/>
      <c r="N150" s="67"/>
      <c r="O150" s="67"/>
      <c r="P150" s="67"/>
      <c r="Q150" s="67"/>
      <c r="R150" s="67"/>
      <c r="S150" s="67"/>
      <c r="T150" s="68"/>
      <c r="AT150" s="17" t="s">
        <v>207</v>
      </c>
      <c r="AU150" s="17" t="s">
        <v>85</v>
      </c>
    </row>
    <row r="151" spans="2:51" s="11" customFormat="1" ht="11.25">
      <c r="B151" s="224"/>
      <c r="C151" s="225"/>
      <c r="D151" s="221" t="s">
        <v>197</v>
      </c>
      <c r="E151" s="226" t="s">
        <v>1</v>
      </c>
      <c r="F151" s="227" t="s">
        <v>561</v>
      </c>
      <c r="G151" s="225"/>
      <c r="H151" s="228">
        <v>2.184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197</v>
      </c>
      <c r="AU151" s="234" t="s">
        <v>85</v>
      </c>
      <c r="AV151" s="11" t="s">
        <v>85</v>
      </c>
      <c r="AW151" s="11" t="s">
        <v>30</v>
      </c>
      <c r="AX151" s="11" t="s">
        <v>83</v>
      </c>
      <c r="AY151" s="234" t="s">
        <v>171</v>
      </c>
    </row>
    <row r="152" spans="2:63" s="10" customFormat="1" ht="22.9" customHeight="1">
      <c r="B152" s="195"/>
      <c r="C152" s="196"/>
      <c r="D152" s="197" t="s">
        <v>74</v>
      </c>
      <c r="E152" s="246" t="s">
        <v>214</v>
      </c>
      <c r="F152" s="246" t="s">
        <v>337</v>
      </c>
      <c r="G152" s="196"/>
      <c r="H152" s="196"/>
      <c r="I152" s="199"/>
      <c r="J152" s="247">
        <f>BK152</f>
        <v>0</v>
      </c>
      <c r="K152" s="196"/>
      <c r="L152" s="201"/>
      <c r="M152" s="202"/>
      <c r="N152" s="203"/>
      <c r="O152" s="203"/>
      <c r="P152" s="204">
        <f>SUM(P153:P217)</f>
        <v>0</v>
      </c>
      <c r="Q152" s="203"/>
      <c r="R152" s="204">
        <f>SUM(R153:R217)</f>
        <v>9.5875</v>
      </c>
      <c r="S152" s="203"/>
      <c r="T152" s="205">
        <f>SUM(T153:T217)</f>
        <v>0.27</v>
      </c>
      <c r="AR152" s="206" t="s">
        <v>83</v>
      </c>
      <c r="AT152" s="207" t="s">
        <v>74</v>
      </c>
      <c r="AU152" s="207" t="s">
        <v>83</v>
      </c>
      <c r="AY152" s="206" t="s">
        <v>171</v>
      </c>
      <c r="BK152" s="208">
        <f>SUM(BK153:BK217)</f>
        <v>0</v>
      </c>
    </row>
    <row r="153" spans="2:65" s="1" customFormat="1" ht="24" customHeight="1">
      <c r="B153" s="35"/>
      <c r="C153" s="209" t="s">
        <v>198</v>
      </c>
      <c r="D153" s="209" t="s">
        <v>172</v>
      </c>
      <c r="E153" s="210" t="s">
        <v>701</v>
      </c>
      <c r="F153" s="211" t="s">
        <v>702</v>
      </c>
      <c r="G153" s="212" t="s">
        <v>355</v>
      </c>
      <c r="H153" s="213">
        <v>6</v>
      </c>
      <c r="I153" s="214"/>
      <c r="J153" s="215">
        <f>ROUND(I153*H153,2)</f>
        <v>0</v>
      </c>
      <c r="K153" s="211" t="s">
        <v>256</v>
      </c>
      <c r="L153" s="37"/>
      <c r="M153" s="216" t="s">
        <v>1</v>
      </c>
      <c r="N153" s="217" t="s">
        <v>40</v>
      </c>
      <c r="O153" s="67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AR153" s="220" t="s">
        <v>189</v>
      </c>
      <c r="AT153" s="220" t="s">
        <v>172</v>
      </c>
      <c r="AU153" s="220" t="s">
        <v>85</v>
      </c>
      <c r="AY153" s="17" t="s">
        <v>171</v>
      </c>
      <c r="BE153" s="116">
        <f>IF(N153="základní",J153,0)</f>
        <v>0</v>
      </c>
      <c r="BF153" s="116">
        <f>IF(N153="snížená",J153,0)</f>
        <v>0</v>
      </c>
      <c r="BG153" s="116">
        <f>IF(N153="zákl. přenesená",J153,0)</f>
        <v>0</v>
      </c>
      <c r="BH153" s="116">
        <f>IF(N153="sníž. přenesená",J153,0)</f>
        <v>0</v>
      </c>
      <c r="BI153" s="116">
        <f>IF(N153="nulová",J153,0)</f>
        <v>0</v>
      </c>
      <c r="BJ153" s="17" t="s">
        <v>83</v>
      </c>
      <c r="BK153" s="116">
        <f>ROUND(I153*H153,2)</f>
        <v>0</v>
      </c>
      <c r="BL153" s="17" t="s">
        <v>189</v>
      </c>
      <c r="BM153" s="220" t="s">
        <v>703</v>
      </c>
    </row>
    <row r="154" spans="2:47" s="1" customFormat="1" ht="19.5">
      <c r="B154" s="35"/>
      <c r="C154" s="36"/>
      <c r="D154" s="221" t="s">
        <v>207</v>
      </c>
      <c r="E154" s="36"/>
      <c r="F154" s="235" t="s">
        <v>704</v>
      </c>
      <c r="G154" s="36"/>
      <c r="H154" s="36"/>
      <c r="I154" s="130"/>
      <c r="J154" s="36"/>
      <c r="K154" s="36"/>
      <c r="L154" s="37"/>
      <c r="M154" s="223"/>
      <c r="N154" s="67"/>
      <c r="O154" s="67"/>
      <c r="P154" s="67"/>
      <c r="Q154" s="67"/>
      <c r="R154" s="67"/>
      <c r="S154" s="67"/>
      <c r="T154" s="68"/>
      <c r="AT154" s="17" t="s">
        <v>207</v>
      </c>
      <c r="AU154" s="17" t="s">
        <v>85</v>
      </c>
    </row>
    <row r="155" spans="2:51" s="11" customFormat="1" ht="11.25">
      <c r="B155" s="224"/>
      <c r="C155" s="225"/>
      <c r="D155" s="221" t="s">
        <v>197</v>
      </c>
      <c r="E155" s="226" t="s">
        <v>1</v>
      </c>
      <c r="F155" s="227" t="s">
        <v>705</v>
      </c>
      <c r="G155" s="225"/>
      <c r="H155" s="228">
        <v>6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197</v>
      </c>
      <c r="AU155" s="234" t="s">
        <v>85</v>
      </c>
      <c r="AV155" s="11" t="s">
        <v>85</v>
      </c>
      <c r="AW155" s="11" t="s">
        <v>30</v>
      </c>
      <c r="AX155" s="11" t="s">
        <v>83</v>
      </c>
      <c r="AY155" s="234" t="s">
        <v>171</v>
      </c>
    </row>
    <row r="156" spans="2:65" s="1" customFormat="1" ht="16.5" customHeight="1">
      <c r="B156" s="35"/>
      <c r="C156" s="265" t="s">
        <v>203</v>
      </c>
      <c r="D156" s="265" t="s">
        <v>548</v>
      </c>
      <c r="E156" s="266" t="s">
        <v>706</v>
      </c>
      <c r="F156" s="267" t="s">
        <v>707</v>
      </c>
      <c r="G156" s="268" t="s">
        <v>355</v>
      </c>
      <c r="H156" s="269">
        <v>6</v>
      </c>
      <c r="I156" s="270"/>
      <c r="J156" s="271">
        <f>ROUND(I156*H156,2)</f>
        <v>0</v>
      </c>
      <c r="K156" s="267" t="s">
        <v>1</v>
      </c>
      <c r="L156" s="272"/>
      <c r="M156" s="273" t="s">
        <v>1</v>
      </c>
      <c r="N156" s="274" t="s">
        <v>40</v>
      </c>
      <c r="O156" s="67"/>
      <c r="P156" s="218">
        <f>O156*H156</f>
        <v>0</v>
      </c>
      <c r="Q156" s="218">
        <v>0.0021</v>
      </c>
      <c r="R156" s="218">
        <f>Q156*H156</f>
        <v>0.0126</v>
      </c>
      <c r="S156" s="218">
        <v>0</v>
      </c>
      <c r="T156" s="219">
        <f>S156*H156</f>
        <v>0</v>
      </c>
      <c r="AR156" s="220" t="s">
        <v>209</v>
      </c>
      <c r="AT156" s="220" t="s">
        <v>548</v>
      </c>
      <c r="AU156" s="220" t="s">
        <v>85</v>
      </c>
      <c r="AY156" s="17" t="s">
        <v>171</v>
      </c>
      <c r="BE156" s="116">
        <f>IF(N156="základní",J156,0)</f>
        <v>0</v>
      </c>
      <c r="BF156" s="116">
        <f>IF(N156="snížená",J156,0)</f>
        <v>0</v>
      </c>
      <c r="BG156" s="116">
        <f>IF(N156="zákl. přenesená",J156,0)</f>
        <v>0</v>
      </c>
      <c r="BH156" s="116">
        <f>IF(N156="sníž. přenesená",J156,0)</f>
        <v>0</v>
      </c>
      <c r="BI156" s="116">
        <f>IF(N156="nulová",J156,0)</f>
        <v>0</v>
      </c>
      <c r="BJ156" s="17" t="s">
        <v>83</v>
      </c>
      <c r="BK156" s="116">
        <f>ROUND(I156*H156,2)</f>
        <v>0</v>
      </c>
      <c r="BL156" s="17" t="s">
        <v>189</v>
      </c>
      <c r="BM156" s="220" t="s">
        <v>708</v>
      </c>
    </row>
    <row r="157" spans="2:47" s="1" customFormat="1" ht="11.25">
      <c r="B157" s="35"/>
      <c r="C157" s="36"/>
      <c r="D157" s="221" t="s">
        <v>207</v>
      </c>
      <c r="E157" s="36"/>
      <c r="F157" s="235" t="s">
        <v>707</v>
      </c>
      <c r="G157" s="36"/>
      <c r="H157" s="36"/>
      <c r="I157" s="130"/>
      <c r="J157" s="36"/>
      <c r="K157" s="36"/>
      <c r="L157" s="37"/>
      <c r="M157" s="223"/>
      <c r="N157" s="67"/>
      <c r="O157" s="67"/>
      <c r="P157" s="67"/>
      <c r="Q157" s="67"/>
      <c r="R157" s="67"/>
      <c r="S157" s="67"/>
      <c r="T157" s="68"/>
      <c r="AT157" s="17" t="s">
        <v>207</v>
      </c>
      <c r="AU157" s="17" t="s">
        <v>85</v>
      </c>
    </row>
    <row r="158" spans="2:65" s="1" customFormat="1" ht="24" customHeight="1">
      <c r="B158" s="35"/>
      <c r="C158" s="209" t="s">
        <v>209</v>
      </c>
      <c r="D158" s="209" t="s">
        <v>172</v>
      </c>
      <c r="E158" s="210" t="s">
        <v>709</v>
      </c>
      <c r="F158" s="211" t="s">
        <v>710</v>
      </c>
      <c r="G158" s="212" t="s">
        <v>355</v>
      </c>
      <c r="H158" s="213">
        <v>16</v>
      </c>
      <c r="I158" s="214"/>
      <c r="J158" s="215">
        <f>ROUND(I158*H158,2)</f>
        <v>0</v>
      </c>
      <c r="K158" s="211" t="s">
        <v>256</v>
      </c>
      <c r="L158" s="37"/>
      <c r="M158" s="216" t="s">
        <v>1</v>
      </c>
      <c r="N158" s="217" t="s">
        <v>40</v>
      </c>
      <c r="O158" s="67"/>
      <c r="P158" s="218">
        <f>O158*H158</f>
        <v>0</v>
      </c>
      <c r="Q158" s="218">
        <v>0.0007</v>
      </c>
      <c r="R158" s="218">
        <f>Q158*H158</f>
        <v>0.0112</v>
      </c>
      <c r="S158" s="218">
        <v>0</v>
      </c>
      <c r="T158" s="219">
        <f>S158*H158</f>
        <v>0</v>
      </c>
      <c r="AR158" s="220" t="s">
        <v>189</v>
      </c>
      <c r="AT158" s="220" t="s">
        <v>172</v>
      </c>
      <c r="AU158" s="220" t="s">
        <v>85</v>
      </c>
      <c r="AY158" s="17" t="s">
        <v>171</v>
      </c>
      <c r="BE158" s="116">
        <f>IF(N158="základní",J158,0)</f>
        <v>0</v>
      </c>
      <c r="BF158" s="116">
        <f>IF(N158="snížená",J158,0)</f>
        <v>0</v>
      </c>
      <c r="BG158" s="116">
        <f>IF(N158="zákl. přenesená",J158,0)</f>
        <v>0</v>
      </c>
      <c r="BH158" s="116">
        <f>IF(N158="sníž. přenesená",J158,0)</f>
        <v>0</v>
      </c>
      <c r="BI158" s="116">
        <f>IF(N158="nulová",J158,0)</f>
        <v>0</v>
      </c>
      <c r="BJ158" s="17" t="s">
        <v>83</v>
      </c>
      <c r="BK158" s="116">
        <f>ROUND(I158*H158,2)</f>
        <v>0</v>
      </c>
      <c r="BL158" s="17" t="s">
        <v>189</v>
      </c>
      <c r="BM158" s="220" t="s">
        <v>711</v>
      </c>
    </row>
    <row r="159" spans="2:47" s="1" customFormat="1" ht="19.5">
      <c r="B159" s="35"/>
      <c r="C159" s="36"/>
      <c r="D159" s="221" t="s">
        <v>207</v>
      </c>
      <c r="E159" s="36"/>
      <c r="F159" s="235" t="s">
        <v>712</v>
      </c>
      <c r="G159" s="36"/>
      <c r="H159" s="36"/>
      <c r="I159" s="130"/>
      <c r="J159" s="36"/>
      <c r="K159" s="36"/>
      <c r="L159" s="37"/>
      <c r="M159" s="223"/>
      <c r="N159" s="67"/>
      <c r="O159" s="67"/>
      <c r="P159" s="67"/>
      <c r="Q159" s="67"/>
      <c r="R159" s="67"/>
      <c r="S159" s="67"/>
      <c r="T159" s="68"/>
      <c r="AT159" s="17" t="s">
        <v>207</v>
      </c>
      <c r="AU159" s="17" t="s">
        <v>85</v>
      </c>
    </row>
    <row r="160" spans="2:51" s="11" customFormat="1" ht="11.25">
      <c r="B160" s="224"/>
      <c r="C160" s="225"/>
      <c r="D160" s="221" t="s">
        <v>197</v>
      </c>
      <c r="E160" s="226" t="s">
        <v>1</v>
      </c>
      <c r="F160" s="227" t="s">
        <v>338</v>
      </c>
      <c r="G160" s="225"/>
      <c r="H160" s="228">
        <v>16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AT160" s="234" t="s">
        <v>197</v>
      </c>
      <c r="AU160" s="234" t="s">
        <v>85</v>
      </c>
      <c r="AV160" s="11" t="s">
        <v>85</v>
      </c>
      <c r="AW160" s="11" t="s">
        <v>30</v>
      </c>
      <c r="AX160" s="11" t="s">
        <v>83</v>
      </c>
      <c r="AY160" s="234" t="s">
        <v>171</v>
      </c>
    </row>
    <row r="161" spans="2:65" s="1" customFormat="1" ht="16.5" customHeight="1">
      <c r="B161" s="35"/>
      <c r="C161" s="265" t="s">
        <v>214</v>
      </c>
      <c r="D161" s="265" t="s">
        <v>548</v>
      </c>
      <c r="E161" s="266" t="s">
        <v>713</v>
      </c>
      <c r="F161" s="267" t="s">
        <v>714</v>
      </c>
      <c r="G161" s="268" t="s">
        <v>355</v>
      </c>
      <c r="H161" s="269">
        <v>3</v>
      </c>
      <c r="I161" s="270"/>
      <c r="J161" s="271">
        <f>ROUND(I161*H161,2)</f>
        <v>0</v>
      </c>
      <c r="K161" s="267" t="s">
        <v>1</v>
      </c>
      <c r="L161" s="272"/>
      <c r="M161" s="273" t="s">
        <v>1</v>
      </c>
      <c r="N161" s="274" t="s">
        <v>40</v>
      </c>
      <c r="O161" s="67"/>
      <c r="P161" s="218">
        <f>O161*H161</f>
        <v>0</v>
      </c>
      <c r="Q161" s="218">
        <v>0.004</v>
      </c>
      <c r="R161" s="218">
        <f>Q161*H161</f>
        <v>0.012</v>
      </c>
      <c r="S161" s="218">
        <v>0</v>
      </c>
      <c r="T161" s="219">
        <f>S161*H161</f>
        <v>0</v>
      </c>
      <c r="AR161" s="220" t="s">
        <v>209</v>
      </c>
      <c r="AT161" s="220" t="s">
        <v>548</v>
      </c>
      <c r="AU161" s="220" t="s">
        <v>85</v>
      </c>
      <c r="AY161" s="17" t="s">
        <v>171</v>
      </c>
      <c r="BE161" s="116">
        <f>IF(N161="základní",J161,0)</f>
        <v>0</v>
      </c>
      <c r="BF161" s="116">
        <f>IF(N161="snížená",J161,0)</f>
        <v>0</v>
      </c>
      <c r="BG161" s="116">
        <f>IF(N161="zákl. přenesená",J161,0)</f>
        <v>0</v>
      </c>
      <c r="BH161" s="116">
        <f>IF(N161="sníž. přenesená",J161,0)</f>
        <v>0</v>
      </c>
      <c r="BI161" s="116">
        <f>IF(N161="nulová",J161,0)</f>
        <v>0</v>
      </c>
      <c r="BJ161" s="17" t="s">
        <v>83</v>
      </c>
      <c r="BK161" s="116">
        <f>ROUND(I161*H161,2)</f>
        <v>0</v>
      </c>
      <c r="BL161" s="17" t="s">
        <v>189</v>
      </c>
      <c r="BM161" s="220" t="s">
        <v>715</v>
      </c>
    </row>
    <row r="162" spans="2:47" s="1" customFormat="1" ht="48.75">
      <c r="B162" s="35"/>
      <c r="C162" s="36"/>
      <c r="D162" s="221" t="s">
        <v>207</v>
      </c>
      <c r="E162" s="36"/>
      <c r="F162" s="235" t="s">
        <v>716</v>
      </c>
      <c r="G162" s="36"/>
      <c r="H162" s="36"/>
      <c r="I162" s="130"/>
      <c r="J162" s="36"/>
      <c r="K162" s="36"/>
      <c r="L162" s="37"/>
      <c r="M162" s="223"/>
      <c r="N162" s="67"/>
      <c r="O162" s="67"/>
      <c r="P162" s="67"/>
      <c r="Q162" s="67"/>
      <c r="R162" s="67"/>
      <c r="S162" s="67"/>
      <c r="T162" s="68"/>
      <c r="AT162" s="17" t="s">
        <v>207</v>
      </c>
      <c r="AU162" s="17" t="s">
        <v>85</v>
      </c>
    </row>
    <row r="163" spans="2:51" s="11" customFormat="1" ht="11.25">
      <c r="B163" s="224"/>
      <c r="C163" s="225"/>
      <c r="D163" s="221" t="s">
        <v>197</v>
      </c>
      <c r="E163" s="226" t="s">
        <v>1</v>
      </c>
      <c r="F163" s="227" t="s">
        <v>717</v>
      </c>
      <c r="G163" s="225"/>
      <c r="H163" s="228">
        <v>1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197</v>
      </c>
      <c r="AU163" s="234" t="s">
        <v>85</v>
      </c>
      <c r="AV163" s="11" t="s">
        <v>85</v>
      </c>
      <c r="AW163" s="11" t="s">
        <v>30</v>
      </c>
      <c r="AX163" s="11" t="s">
        <v>75</v>
      </c>
      <c r="AY163" s="234" t="s">
        <v>171</v>
      </c>
    </row>
    <row r="164" spans="2:51" s="11" customFormat="1" ht="11.25">
      <c r="B164" s="224"/>
      <c r="C164" s="225"/>
      <c r="D164" s="221" t="s">
        <v>197</v>
      </c>
      <c r="E164" s="226" t="s">
        <v>1</v>
      </c>
      <c r="F164" s="227" t="s">
        <v>718</v>
      </c>
      <c r="G164" s="225"/>
      <c r="H164" s="228">
        <v>1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197</v>
      </c>
      <c r="AU164" s="234" t="s">
        <v>85</v>
      </c>
      <c r="AV164" s="11" t="s">
        <v>85</v>
      </c>
      <c r="AW164" s="11" t="s">
        <v>30</v>
      </c>
      <c r="AX164" s="11" t="s">
        <v>75</v>
      </c>
      <c r="AY164" s="234" t="s">
        <v>171</v>
      </c>
    </row>
    <row r="165" spans="2:51" s="11" customFormat="1" ht="11.25">
      <c r="B165" s="224"/>
      <c r="C165" s="225"/>
      <c r="D165" s="221" t="s">
        <v>197</v>
      </c>
      <c r="E165" s="226" t="s">
        <v>1</v>
      </c>
      <c r="F165" s="227" t="s">
        <v>719</v>
      </c>
      <c r="G165" s="225"/>
      <c r="H165" s="228">
        <v>1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197</v>
      </c>
      <c r="AU165" s="234" t="s">
        <v>85</v>
      </c>
      <c r="AV165" s="11" t="s">
        <v>85</v>
      </c>
      <c r="AW165" s="11" t="s">
        <v>30</v>
      </c>
      <c r="AX165" s="11" t="s">
        <v>75</v>
      </c>
      <c r="AY165" s="234" t="s">
        <v>171</v>
      </c>
    </row>
    <row r="166" spans="2:51" s="13" customFormat="1" ht="11.25">
      <c r="B166" s="248"/>
      <c r="C166" s="249"/>
      <c r="D166" s="221" t="s">
        <v>197</v>
      </c>
      <c r="E166" s="250" t="s">
        <v>1</v>
      </c>
      <c r="F166" s="251" t="s">
        <v>267</v>
      </c>
      <c r="G166" s="249"/>
      <c r="H166" s="252">
        <v>3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197</v>
      </c>
      <c r="AU166" s="258" t="s">
        <v>85</v>
      </c>
      <c r="AV166" s="13" t="s">
        <v>189</v>
      </c>
      <c r="AW166" s="13" t="s">
        <v>30</v>
      </c>
      <c r="AX166" s="13" t="s">
        <v>83</v>
      </c>
      <c r="AY166" s="258" t="s">
        <v>171</v>
      </c>
    </row>
    <row r="167" spans="2:65" s="1" customFormat="1" ht="16.5" customHeight="1">
      <c r="B167" s="35"/>
      <c r="C167" s="265" t="s">
        <v>221</v>
      </c>
      <c r="D167" s="265" t="s">
        <v>548</v>
      </c>
      <c r="E167" s="266" t="s">
        <v>720</v>
      </c>
      <c r="F167" s="267" t="s">
        <v>721</v>
      </c>
      <c r="G167" s="268" t="s">
        <v>355</v>
      </c>
      <c r="H167" s="269">
        <v>8</v>
      </c>
      <c r="I167" s="270"/>
      <c r="J167" s="271">
        <f>ROUND(I167*H167,2)</f>
        <v>0</v>
      </c>
      <c r="K167" s="267" t="s">
        <v>1</v>
      </c>
      <c r="L167" s="272"/>
      <c r="M167" s="273" t="s">
        <v>1</v>
      </c>
      <c r="N167" s="274" t="s">
        <v>40</v>
      </c>
      <c r="O167" s="67"/>
      <c r="P167" s="218">
        <f>O167*H167</f>
        <v>0</v>
      </c>
      <c r="Q167" s="218">
        <v>0.004</v>
      </c>
      <c r="R167" s="218">
        <f>Q167*H167</f>
        <v>0.032</v>
      </c>
      <c r="S167" s="218">
        <v>0</v>
      </c>
      <c r="T167" s="219">
        <f>S167*H167</f>
        <v>0</v>
      </c>
      <c r="AR167" s="220" t="s">
        <v>209</v>
      </c>
      <c r="AT167" s="220" t="s">
        <v>548</v>
      </c>
      <c r="AU167" s="220" t="s">
        <v>85</v>
      </c>
      <c r="AY167" s="17" t="s">
        <v>171</v>
      </c>
      <c r="BE167" s="116">
        <f>IF(N167="základní",J167,0)</f>
        <v>0</v>
      </c>
      <c r="BF167" s="116">
        <f>IF(N167="snížená",J167,0)</f>
        <v>0</v>
      </c>
      <c r="BG167" s="116">
        <f>IF(N167="zákl. přenesená",J167,0)</f>
        <v>0</v>
      </c>
      <c r="BH167" s="116">
        <f>IF(N167="sníž. přenesená",J167,0)</f>
        <v>0</v>
      </c>
      <c r="BI167" s="116">
        <f>IF(N167="nulová",J167,0)</f>
        <v>0</v>
      </c>
      <c r="BJ167" s="17" t="s">
        <v>83</v>
      </c>
      <c r="BK167" s="116">
        <f>ROUND(I167*H167,2)</f>
        <v>0</v>
      </c>
      <c r="BL167" s="17" t="s">
        <v>189</v>
      </c>
      <c r="BM167" s="220" t="s">
        <v>722</v>
      </c>
    </row>
    <row r="168" spans="2:47" s="1" customFormat="1" ht="48.75">
      <c r="B168" s="35"/>
      <c r="C168" s="36"/>
      <c r="D168" s="221" t="s">
        <v>207</v>
      </c>
      <c r="E168" s="36"/>
      <c r="F168" s="235" t="s">
        <v>723</v>
      </c>
      <c r="G168" s="36"/>
      <c r="H168" s="36"/>
      <c r="I168" s="130"/>
      <c r="J168" s="36"/>
      <c r="K168" s="36"/>
      <c r="L168" s="37"/>
      <c r="M168" s="223"/>
      <c r="N168" s="67"/>
      <c r="O168" s="67"/>
      <c r="P168" s="67"/>
      <c r="Q168" s="67"/>
      <c r="R168" s="67"/>
      <c r="S168" s="67"/>
      <c r="T168" s="68"/>
      <c r="AT168" s="17" t="s">
        <v>207</v>
      </c>
      <c r="AU168" s="17" t="s">
        <v>85</v>
      </c>
    </row>
    <row r="169" spans="2:51" s="11" customFormat="1" ht="11.25">
      <c r="B169" s="224"/>
      <c r="C169" s="225"/>
      <c r="D169" s="221" t="s">
        <v>197</v>
      </c>
      <c r="E169" s="226" t="s">
        <v>1</v>
      </c>
      <c r="F169" s="227" t="s">
        <v>724</v>
      </c>
      <c r="G169" s="225"/>
      <c r="H169" s="228">
        <v>2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197</v>
      </c>
      <c r="AU169" s="234" t="s">
        <v>85</v>
      </c>
      <c r="AV169" s="11" t="s">
        <v>85</v>
      </c>
      <c r="AW169" s="11" t="s">
        <v>30</v>
      </c>
      <c r="AX169" s="11" t="s">
        <v>75</v>
      </c>
      <c r="AY169" s="234" t="s">
        <v>171</v>
      </c>
    </row>
    <row r="170" spans="2:51" s="11" customFormat="1" ht="11.25">
      <c r="B170" s="224"/>
      <c r="C170" s="225"/>
      <c r="D170" s="221" t="s">
        <v>197</v>
      </c>
      <c r="E170" s="226" t="s">
        <v>1</v>
      </c>
      <c r="F170" s="227" t="s">
        <v>725</v>
      </c>
      <c r="G170" s="225"/>
      <c r="H170" s="228">
        <v>1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197</v>
      </c>
      <c r="AU170" s="234" t="s">
        <v>85</v>
      </c>
      <c r="AV170" s="11" t="s">
        <v>85</v>
      </c>
      <c r="AW170" s="11" t="s">
        <v>30</v>
      </c>
      <c r="AX170" s="11" t="s">
        <v>75</v>
      </c>
      <c r="AY170" s="234" t="s">
        <v>171</v>
      </c>
    </row>
    <row r="171" spans="2:51" s="11" customFormat="1" ht="11.25">
      <c r="B171" s="224"/>
      <c r="C171" s="225"/>
      <c r="D171" s="221" t="s">
        <v>197</v>
      </c>
      <c r="E171" s="226" t="s">
        <v>1</v>
      </c>
      <c r="F171" s="227" t="s">
        <v>726</v>
      </c>
      <c r="G171" s="225"/>
      <c r="H171" s="228">
        <v>2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197</v>
      </c>
      <c r="AU171" s="234" t="s">
        <v>85</v>
      </c>
      <c r="AV171" s="11" t="s">
        <v>85</v>
      </c>
      <c r="AW171" s="11" t="s">
        <v>30</v>
      </c>
      <c r="AX171" s="11" t="s">
        <v>75</v>
      </c>
      <c r="AY171" s="234" t="s">
        <v>171</v>
      </c>
    </row>
    <row r="172" spans="2:51" s="11" customFormat="1" ht="11.25">
      <c r="B172" s="224"/>
      <c r="C172" s="225"/>
      <c r="D172" s="221" t="s">
        <v>197</v>
      </c>
      <c r="E172" s="226" t="s">
        <v>1</v>
      </c>
      <c r="F172" s="227" t="s">
        <v>727</v>
      </c>
      <c r="G172" s="225"/>
      <c r="H172" s="228">
        <v>3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AT172" s="234" t="s">
        <v>197</v>
      </c>
      <c r="AU172" s="234" t="s">
        <v>85</v>
      </c>
      <c r="AV172" s="11" t="s">
        <v>85</v>
      </c>
      <c r="AW172" s="11" t="s">
        <v>30</v>
      </c>
      <c r="AX172" s="11" t="s">
        <v>75</v>
      </c>
      <c r="AY172" s="234" t="s">
        <v>171</v>
      </c>
    </row>
    <row r="173" spans="2:51" s="13" customFormat="1" ht="11.25">
      <c r="B173" s="248"/>
      <c r="C173" s="249"/>
      <c r="D173" s="221" t="s">
        <v>197</v>
      </c>
      <c r="E173" s="250" t="s">
        <v>1</v>
      </c>
      <c r="F173" s="251" t="s">
        <v>267</v>
      </c>
      <c r="G173" s="249"/>
      <c r="H173" s="252">
        <v>8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197</v>
      </c>
      <c r="AU173" s="258" t="s">
        <v>85</v>
      </c>
      <c r="AV173" s="13" t="s">
        <v>189</v>
      </c>
      <c r="AW173" s="13" t="s">
        <v>30</v>
      </c>
      <c r="AX173" s="13" t="s">
        <v>83</v>
      </c>
      <c r="AY173" s="258" t="s">
        <v>171</v>
      </c>
    </row>
    <row r="174" spans="2:65" s="1" customFormat="1" ht="16.5" customHeight="1">
      <c r="B174" s="35"/>
      <c r="C174" s="265" t="s">
        <v>226</v>
      </c>
      <c r="D174" s="265" t="s">
        <v>548</v>
      </c>
      <c r="E174" s="266" t="s">
        <v>728</v>
      </c>
      <c r="F174" s="267" t="s">
        <v>729</v>
      </c>
      <c r="G174" s="268" t="s">
        <v>355</v>
      </c>
      <c r="H174" s="269">
        <v>5</v>
      </c>
      <c r="I174" s="270"/>
      <c r="J174" s="271">
        <f>ROUND(I174*H174,2)</f>
        <v>0</v>
      </c>
      <c r="K174" s="267" t="s">
        <v>1</v>
      </c>
      <c r="L174" s="272"/>
      <c r="M174" s="273" t="s">
        <v>1</v>
      </c>
      <c r="N174" s="274" t="s">
        <v>40</v>
      </c>
      <c r="O174" s="67"/>
      <c r="P174" s="218">
        <f>O174*H174</f>
        <v>0</v>
      </c>
      <c r="Q174" s="218">
        <v>0.004</v>
      </c>
      <c r="R174" s="218">
        <f>Q174*H174</f>
        <v>0.02</v>
      </c>
      <c r="S174" s="218">
        <v>0</v>
      </c>
      <c r="T174" s="219">
        <f>S174*H174</f>
        <v>0</v>
      </c>
      <c r="AR174" s="220" t="s">
        <v>209</v>
      </c>
      <c r="AT174" s="220" t="s">
        <v>548</v>
      </c>
      <c r="AU174" s="220" t="s">
        <v>85</v>
      </c>
      <c r="AY174" s="17" t="s">
        <v>171</v>
      </c>
      <c r="BE174" s="116">
        <f>IF(N174="základní",J174,0)</f>
        <v>0</v>
      </c>
      <c r="BF174" s="116">
        <f>IF(N174="snížená",J174,0)</f>
        <v>0</v>
      </c>
      <c r="BG174" s="116">
        <f>IF(N174="zákl. přenesená",J174,0)</f>
        <v>0</v>
      </c>
      <c r="BH174" s="116">
        <f>IF(N174="sníž. přenesená",J174,0)</f>
        <v>0</v>
      </c>
      <c r="BI174" s="116">
        <f>IF(N174="nulová",J174,0)</f>
        <v>0</v>
      </c>
      <c r="BJ174" s="17" t="s">
        <v>83</v>
      </c>
      <c r="BK174" s="116">
        <f>ROUND(I174*H174,2)</f>
        <v>0</v>
      </c>
      <c r="BL174" s="17" t="s">
        <v>189</v>
      </c>
      <c r="BM174" s="220" t="s">
        <v>730</v>
      </c>
    </row>
    <row r="175" spans="2:47" s="1" customFormat="1" ht="48.75">
      <c r="B175" s="35"/>
      <c r="C175" s="36"/>
      <c r="D175" s="221" t="s">
        <v>207</v>
      </c>
      <c r="E175" s="36"/>
      <c r="F175" s="235" t="s">
        <v>731</v>
      </c>
      <c r="G175" s="36"/>
      <c r="H175" s="36"/>
      <c r="I175" s="130"/>
      <c r="J175" s="36"/>
      <c r="K175" s="36"/>
      <c r="L175" s="37"/>
      <c r="M175" s="223"/>
      <c r="N175" s="67"/>
      <c r="O175" s="67"/>
      <c r="P175" s="67"/>
      <c r="Q175" s="67"/>
      <c r="R175" s="67"/>
      <c r="S175" s="67"/>
      <c r="T175" s="68"/>
      <c r="AT175" s="17" t="s">
        <v>207</v>
      </c>
      <c r="AU175" s="17" t="s">
        <v>85</v>
      </c>
    </row>
    <row r="176" spans="2:51" s="11" customFormat="1" ht="11.25">
      <c r="B176" s="224"/>
      <c r="C176" s="225"/>
      <c r="D176" s="221" t="s">
        <v>197</v>
      </c>
      <c r="E176" s="226" t="s">
        <v>1</v>
      </c>
      <c r="F176" s="227" t="s">
        <v>732</v>
      </c>
      <c r="G176" s="225"/>
      <c r="H176" s="228">
        <v>3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AT176" s="234" t="s">
        <v>197</v>
      </c>
      <c r="AU176" s="234" t="s">
        <v>85</v>
      </c>
      <c r="AV176" s="11" t="s">
        <v>85</v>
      </c>
      <c r="AW176" s="11" t="s">
        <v>30</v>
      </c>
      <c r="AX176" s="11" t="s">
        <v>75</v>
      </c>
      <c r="AY176" s="234" t="s">
        <v>171</v>
      </c>
    </row>
    <row r="177" spans="2:51" s="11" customFormat="1" ht="11.25">
      <c r="B177" s="224"/>
      <c r="C177" s="225"/>
      <c r="D177" s="221" t="s">
        <v>197</v>
      </c>
      <c r="E177" s="226" t="s">
        <v>1</v>
      </c>
      <c r="F177" s="227" t="s">
        <v>733</v>
      </c>
      <c r="G177" s="225"/>
      <c r="H177" s="228">
        <v>1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197</v>
      </c>
      <c r="AU177" s="234" t="s">
        <v>85</v>
      </c>
      <c r="AV177" s="11" t="s">
        <v>85</v>
      </c>
      <c r="AW177" s="11" t="s">
        <v>30</v>
      </c>
      <c r="AX177" s="11" t="s">
        <v>75</v>
      </c>
      <c r="AY177" s="234" t="s">
        <v>171</v>
      </c>
    </row>
    <row r="178" spans="2:51" s="11" customFormat="1" ht="11.25">
      <c r="B178" s="224"/>
      <c r="C178" s="225"/>
      <c r="D178" s="221" t="s">
        <v>197</v>
      </c>
      <c r="E178" s="226" t="s">
        <v>1</v>
      </c>
      <c r="F178" s="227" t="s">
        <v>734</v>
      </c>
      <c r="G178" s="225"/>
      <c r="H178" s="228">
        <v>1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197</v>
      </c>
      <c r="AU178" s="234" t="s">
        <v>85</v>
      </c>
      <c r="AV178" s="11" t="s">
        <v>85</v>
      </c>
      <c r="AW178" s="11" t="s">
        <v>30</v>
      </c>
      <c r="AX178" s="11" t="s">
        <v>75</v>
      </c>
      <c r="AY178" s="234" t="s">
        <v>171</v>
      </c>
    </row>
    <row r="179" spans="2:51" s="13" customFormat="1" ht="11.25">
      <c r="B179" s="248"/>
      <c r="C179" s="249"/>
      <c r="D179" s="221" t="s">
        <v>197</v>
      </c>
      <c r="E179" s="250" t="s">
        <v>1</v>
      </c>
      <c r="F179" s="251" t="s">
        <v>267</v>
      </c>
      <c r="G179" s="249"/>
      <c r="H179" s="252">
        <v>5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197</v>
      </c>
      <c r="AU179" s="258" t="s">
        <v>85</v>
      </c>
      <c r="AV179" s="13" t="s">
        <v>189</v>
      </c>
      <c r="AW179" s="13" t="s">
        <v>30</v>
      </c>
      <c r="AX179" s="13" t="s">
        <v>83</v>
      </c>
      <c r="AY179" s="258" t="s">
        <v>171</v>
      </c>
    </row>
    <row r="180" spans="2:65" s="1" customFormat="1" ht="16.5" customHeight="1">
      <c r="B180" s="35"/>
      <c r="C180" s="265" t="s">
        <v>230</v>
      </c>
      <c r="D180" s="265" t="s">
        <v>548</v>
      </c>
      <c r="E180" s="266" t="s">
        <v>735</v>
      </c>
      <c r="F180" s="267" t="s">
        <v>736</v>
      </c>
      <c r="G180" s="268" t="s">
        <v>355</v>
      </c>
      <c r="H180" s="269">
        <v>2</v>
      </c>
      <c r="I180" s="270"/>
      <c r="J180" s="271">
        <f>ROUND(I180*H180,2)</f>
        <v>0</v>
      </c>
      <c r="K180" s="267" t="s">
        <v>1</v>
      </c>
      <c r="L180" s="272"/>
      <c r="M180" s="273" t="s">
        <v>1</v>
      </c>
      <c r="N180" s="274" t="s">
        <v>40</v>
      </c>
      <c r="O180" s="67"/>
      <c r="P180" s="218">
        <f>O180*H180</f>
        <v>0</v>
      </c>
      <c r="Q180" s="218">
        <v>0.008</v>
      </c>
      <c r="R180" s="218">
        <f>Q180*H180</f>
        <v>0.016</v>
      </c>
      <c r="S180" s="218">
        <v>0</v>
      </c>
      <c r="T180" s="219">
        <f>S180*H180</f>
        <v>0</v>
      </c>
      <c r="AR180" s="220" t="s">
        <v>209</v>
      </c>
      <c r="AT180" s="220" t="s">
        <v>548</v>
      </c>
      <c r="AU180" s="220" t="s">
        <v>85</v>
      </c>
      <c r="AY180" s="17" t="s">
        <v>171</v>
      </c>
      <c r="BE180" s="116">
        <f>IF(N180="základní",J180,0)</f>
        <v>0</v>
      </c>
      <c r="BF180" s="116">
        <f>IF(N180="snížená",J180,0)</f>
        <v>0</v>
      </c>
      <c r="BG180" s="116">
        <f>IF(N180="zákl. přenesená",J180,0)</f>
        <v>0</v>
      </c>
      <c r="BH180" s="116">
        <f>IF(N180="sníž. přenesená",J180,0)</f>
        <v>0</v>
      </c>
      <c r="BI180" s="116">
        <f>IF(N180="nulová",J180,0)</f>
        <v>0</v>
      </c>
      <c r="BJ180" s="17" t="s">
        <v>83</v>
      </c>
      <c r="BK180" s="116">
        <f>ROUND(I180*H180,2)</f>
        <v>0</v>
      </c>
      <c r="BL180" s="17" t="s">
        <v>189</v>
      </c>
      <c r="BM180" s="220" t="s">
        <v>737</v>
      </c>
    </row>
    <row r="181" spans="2:47" s="1" customFormat="1" ht="48.75">
      <c r="B181" s="35"/>
      <c r="C181" s="36"/>
      <c r="D181" s="221" t="s">
        <v>207</v>
      </c>
      <c r="E181" s="36"/>
      <c r="F181" s="235" t="s">
        <v>738</v>
      </c>
      <c r="G181" s="36"/>
      <c r="H181" s="36"/>
      <c r="I181" s="130"/>
      <c r="J181" s="36"/>
      <c r="K181" s="36"/>
      <c r="L181" s="37"/>
      <c r="M181" s="223"/>
      <c r="N181" s="67"/>
      <c r="O181" s="67"/>
      <c r="P181" s="67"/>
      <c r="Q181" s="67"/>
      <c r="R181" s="67"/>
      <c r="S181" s="67"/>
      <c r="T181" s="68"/>
      <c r="AT181" s="17" t="s">
        <v>207</v>
      </c>
      <c r="AU181" s="17" t="s">
        <v>85</v>
      </c>
    </row>
    <row r="182" spans="2:51" s="11" customFormat="1" ht="11.25">
      <c r="B182" s="224"/>
      <c r="C182" s="225"/>
      <c r="D182" s="221" t="s">
        <v>197</v>
      </c>
      <c r="E182" s="226" t="s">
        <v>1</v>
      </c>
      <c r="F182" s="227" t="s">
        <v>739</v>
      </c>
      <c r="G182" s="225"/>
      <c r="H182" s="228">
        <v>2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197</v>
      </c>
      <c r="AU182" s="234" t="s">
        <v>85</v>
      </c>
      <c r="AV182" s="11" t="s">
        <v>85</v>
      </c>
      <c r="AW182" s="11" t="s">
        <v>30</v>
      </c>
      <c r="AX182" s="11" t="s">
        <v>83</v>
      </c>
      <c r="AY182" s="234" t="s">
        <v>171</v>
      </c>
    </row>
    <row r="183" spans="2:65" s="1" customFormat="1" ht="16.5" customHeight="1">
      <c r="B183" s="35"/>
      <c r="C183" s="209" t="s">
        <v>234</v>
      </c>
      <c r="D183" s="209" t="s">
        <v>172</v>
      </c>
      <c r="E183" s="210" t="s">
        <v>740</v>
      </c>
      <c r="F183" s="211" t="s">
        <v>741</v>
      </c>
      <c r="G183" s="212" t="s">
        <v>355</v>
      </c>
      <c r="H183" s="213">
        <v>3</v>
      </c>
      <c r="I183" s="214"/>
      <c r="J183" s="215">
        <f>ROUND(I183*H183,2)</f>
        <v>0</v>
      </c>
      <c r="K183" s="211" t="s">
        <v>1</v>
      </c>
      <c r="L183" s="37"/>
      <c r="M183" s="216" t="s">
        <v>1</v>
      </c>
      <c r="N183" s="217" t="s">
        <v>40</v>
      </c>
      <c r="O183" s="67"/>
      <c r="P183" s="218">
        <f>O183*H183</f>
        <v>0</v>
      </c>
      <c r="Q183" s="218">
        <v>2.50188</v>
      </c>
      <c r="R183" s="218">
        <f>Q183*H183</f>
        <v>7.50564</v>
      </c>
      <c r="S183" s="218">
        <v>0</v>
      </c>
      <c r="T183" s="219">
        <f>S183*H183</f>
        <v>0</v>
      </c>
      <c r="AR183" s="220" t="s">
        <v>189</v>
      </c>
      <c r="AT183" s="220" t="s">
        <v>172</v>
      </c>
      <c r="AU183" s="220" t="s">
        <v>85</v>
      </c>
      <c r="AY183" s="17" t="s">
        <v>171</v>
      </c>
      <c r="BE183" s="116">
        <f>IF(N183="základní",J183,0)</f>
        <v>0</v>
      </c>
      <c r="BF183" s="116">
        <f>IF(N183="snížená",J183,0)</f>
        <v>0</v>
      </c>
      <c r="BG183" s="116">
        <f>IF(N183="zákl. přenesená",J183,0)</f>
        <v>0</v>
      </c>
      <c r="BH183" s="116">
        <f>IF(N183="sníž. přenesená",J183,0)</f>
        <v>0</v>
      </c>
      <c r="BI183" s="116">
        <f>IF(N183="nulová",J183,0)</f>
        <v>0</v>
      </c>
      <c r="BJ183" s="17" t="s">
        <v>83</v>
      </c>
      <c r="BK183" s="116">
        <f>ROUND(I183*H183,2)</f>
        <v>0</v>
      </c>
      <c r="BL183" s="17" t="s">
        <v>189</v>
      </c>
      <c r="BM183" s="220" t="s">
        <v>742</v>
      </c>
    </row>
    <row r="184" spans="2:47" s="1" customFormat="1" ht="11.25">
      <c r="B184" s="35"/>
      <c r="C184" s="36"/>
      <c r="D184" s="221" t="s">
        <v>207</v>
      </c>
      <c r="E184" s="36"/>
      <c r="F184" s="235" t="s">
        <v>743</v>
      </c>
      <c r="G184" s="36"/>
      <c r="H184" s="36"/>
      <c r="I184" s="130"/>
      <c r="J184" s="36"/>
      <c r="K184" s="36"/>
      <c r="L184" s="37"/>
      <c r="M184" s="223"/>
      <c r="N184" s="67"/>
      <c r="O184" s="67"/>
      <c r="P184" s="67"/>
      <c r="Q184" s="67"/>
      <c r="R184" s="67"/>
      <c r="S184" s="67"/>
      <c r="T184" s="68"/>
      <c r="AT184" s="17" t="s">
        <v>207</v>
      </c>
      <c r="AU184" s="17" t="s">
        <v>85</v>
      </c>
    </row>
    <row r="185" spans="2:51" s="11" customFormat="1" ht="11.25">
      <c r="B185" s="224"/>
      <c r="C185" s="225"/>
      <c r="D185" s="221" t="s">
        <v>197</v>
      </c>
      <c r="E185" s="226" t="s">
        <v>1</v>
      </c>
      <c r="F185" s="227" t="s">
        <v>184</v>
      </c>
      <c r="G185" s="225"/>
      <c r="H185" s="228">
        <v>3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197</v>
      </c>
      <c r="AU185" s="234" t="s">
        <v>85</v>
      </c>
      <c r="AV185" s="11" t="s">
        <v>85</v>
      </c>
      <c r="AW185" s="11" t="s">
        <v>30</v>
      </c>
      <c r="AX185" s="11" t="s">
        <v>83</v>
      </c>
      <c r="AY185" s="234" t="s">
        <v>171</v>
      </c>
    </row>
    <row r="186" spans="2:65" s="1" customFormat="1" ht="24" customHeight="1">
      <c r="B186" s="35"/>
      <c r="C186" s="209" t="s">
        <v>326</v>
      </c>
      <c r="D186" s="209" t="s">
        <v>172</v>
      </c>
      <c r="E186" s="210" t="s">
        <v>744</v>
      </c>
      <c r="F186" s="211" t="s">
        <v>745</v>
      </c>
      <c r="G186" s="212" t="s">
        <v>355</v>
      </c>
      <c r="H186" s="213">
        <v>13</v>
      </c>
      <c r="I186" s="214"/>
      <c r="J186" s="215">
        <f>ROUND(I186*H186,2)</f>
        <v>0</v>
      </c>
      <c r="K186" s="211" t="s">
        <v>256</v>
      </c>
      <c r="L186" s="37"/>
      <c r="M186" s="216" t="s">
        <v>1</v>
      </c>
      <c r="N186" s="217" t="s">
        <v>40</v>
      </c>
      <c r="O186" s="67"/>
      <c r="P186" s="218">
        <f>O186*H186</f>
        <v>0</v>
      </c>
      <c r="Q186" s="218">
        <v>0.11241</v>
      </c>
      <c r="R186" s="218">
        <f>Q186*H186</f>
        <v>1.46133</v>
      </c>
      <c r="S186" s="218">
        <v>0</v>
      </c>
      <c r="T186" s="219">
        <f>S186*H186</f>
        <v>0</v>
      </c>
      <c r="AR186" s="220" t="s">
        <v>189</v>
      </c>
      <c r="AT186" s="220" t="s">
        <v>172</v>
      </c>
      <c r="AU186" s="220" t="s">
        <v>85</v>
      </c>
      <c r="AY186" s="17" t="s">
        <v>171</v>
      </c>
      <c r="BE186" s="116">
        <f>IF(N186="základní",J186,0)</f>
        <v>0</v>
      </c>
      <c r="BF186" s="116">
        <f>IF(N186="snížená",J186,0)</f>
        <v>0</v>
      </c>
      <c r="BG186" s="116">
        <f>IF(N186="zákl. přenesená",J186,0)</f>
        <v>0</v>
      </c>
      <c r="BH186" s="116">
        <f>IF(N186="sníž. přenesená",J186,0)</f>
        <v>0</v>
      </c>
      <c r="BI186" s="116">
        <f>IF(N186="nulová",J186,0)</f>
        <v>0</v>
      </c>
      <c r="BJ186" s="17" t="s">
        <v>83</v>
      </c>
      <c r="BK186" s="116">
        <f>ROUND(I186*H186,2)</f>
        <v>0</v>
      </c>
      <c r="BL186" s="17" t="s">
        <v>189</v>
      </c>
      <c r="BM186" s="220" t="s">
        <v>746</v>
      </c>
    </row>
    <row r="187" spans="2:47" s="1" customFormat="1" ht="19.5">
      <c r="B187" s="35"/>
      <c r="C187" s="36"/>
      <c r="D187" s="221" t="s">
        <v>207</v>
      </c>
      <c r="E187" s="36"/>
      <c r="F187" s="235" t="s">
        <v>747</v>
      </c>
      <c r="G187" s="36"/>
      <c r="H187" s="36"/>
      <c r="I187" s="130"/>
      <c r="J187" s="36"/>
      <c r="K187" s="36"/>
      <c r="L187" s="37"/>
      <c r="M187" s="223"/>
      <c r="N187" s="67"/>
      <c r="O187" s="67"/>
      <c r="P187" s="67"/>
      <c r="Q187" s="67"/>
      <c r="R187" s="67"/>
      <c r="S187" s="67"/>
      <c r="T187" s="68"/>
      <c r="AT187" s="17" t="s">
        <v>207</v>
      </c>
      <c r="AU187" s="17" t="s">
        <v>85</v>
      </c>
    </row>
    <row r="188" spans="2:51" s="11" customFormat="1" ht="11.25">
      <c r="B188" s="224"/>
      <c r="C188" s="225"/>
      <c r="D188" s="221" t="s">
        <v>197</v>
      </c>
      <c r="E188" s="226" t="s">
        <v>1</v>
      </c>
      <c r="F188" s="227" t="s">
        <v>234</v>
      </c>
      <c r="G188" s="225"/>
      <c r="H188" s="228">
        <v>13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AT188" s="234" t="s">
        <v>197</v>
      </c>
      <c r="AU188" s="234" t="s">
        <v>85</v>
      </c>
      <c r="AV188" s="11" t="s">
        <v>85</v>
      </c>
      <c r="AW188" s="11" t="s">
        <v>30</v>
      </c>
      <c r="AX188" s="11" t="s">
        <v>83</v>
      </c>
      <c r="AY188" s="234" t="s">
        <v>171</v>
      </c>
    </row>
    <row r="189" spans="2:65" s="1" customFormat="1" ht="16.5" customHeight="1">
      <c r="B189" s="35"/>
      <c r="C189" s="265" t="s">
        <v>8</v>
      </c>
      <c r="D189" s="265" t="s">
        <v>548</v>
      </c>
      <c r="E189" s="266" t="s">
        <v>748</v>
      </c>
      <c r="F189" s="267" t="s">
        <v>749</v>
      </c>
      <c r="G189" s="268" t="s">
        <v>355</v>
      </c>
      <c r="H189" s="269">
        <v>13</v>
      </c>
      <c r="I189" s="270"/>
      <c r="J189" s="271">
        <f>ROUND(I189*H189,2)</f>
        <v>0</v>
      </c>
      <c r="K189" s="267" t="s">
        <v>1</v>
      </c>
      <c r="L189" s="272"/>
      <c r="M189" s="273" t="s">
        <v>1</v>
      </c>
      <c r="N189" s="274" t="s">
        <v>40</v>
      </c>
      <c r="O189" s="67"/>
      <c r="P189" s="218">
        <f>O189*H189</f>
        <v>0</v>
      </c>
      <c r="Q189" s="218">
        <v>0.0065</v>
      </c>
      <c r="R189" s="218">
        <f>Q189*H189</f>
        <v>0.08449999999999999</v>
      </c>
      <c r="S189" s="218">
        <v>0</v>
      </c>
      <c r="T189" s="219">
        <f>S189*H189</f>
        <v>0</v>
      </c>
      <c r="AR189" s="220" t="s">
        <v>209</v>
      </c>
      <c r="AT189" s="220" t="s">
        <v>548</v>
      </c>
      <c r="AU189" s="220" t="s">
        <v>85</v>
      </c>
      <c r="AY189" s="17" t="s">
        <v>171</v>
      </c>
      <c r="BE189" s="116">
        <f>IF(N189="základní",J189,0)</f>
        <v>0</v>
      </c>
      <c r="BF189" s="116">
        <f>IF(N189="snížená",J189,0)</f>
        <v>0</v>
      </c>
      <c r="BG189" s="116">
        <f>IF(N189="zákl. přenesená",J189,0)</f>
        <v>0</v>
      </c>
      <c r="BH189" s="116">
        <f>IF(N189="sníž. přenesená",J189,0)</f>
        <v>0</v>
      </c>
      <c r="BI189" s="116">
        <f>IF(N189="nulová",J189,0)</f>
        <v>0</v>
      </c>
      <c r="BJ189" s="17" t="s">
        <v>83</v>
      </c>
      <c r="BK189" s="116">
        <f>ROUND(I189*H189,2)</f>
        <v>0</v>
      </c>
      <c r="BL189" s="17" t="s">
        <v>189</v>
      </c>
      <c r="BM189" s="220" t="s">
        <v>750</v>
      </c>
    </row>
    <row r="190" spans="2:47" s="1" customFormat="1" ht="48.75">
      <c r="B190" s="35"/>
      <c r="C190" s="36"/>
      <c r="D190" s="221" t="s">
        <v>207</v>
      </c>
      <c r="E190" s="36"/>
      <c r="F190" s="235" t="s">
        <v>751</v>
      </c>
      <c r="G190" s="36"/>
      <c r="H190" s="36"/>
      <c r="I190" s="130"/>
      <c r="J190" s="36"/>
      <c r="K190" s="36"/>
      <c r="L190" s="37"/>
      <c r="M190" s="223"/>
      <c r="N190" s="67"/>
      <c r="O190" s="67"/>
      <c r="P190" s="67"/>
      <c r="Q190" s="67"/>
      <c r="R190" s="67"/>
      <c r="S190" s="67"/>
      <c r="T190" s="68"/>
      <c r="AT190" s="17" t="s">
        <v>207</v>
      </c>
      <c r="AU190" s="17" t="s">
        <v>85</v>
      </c>
    </row>
    <row r="191" spans="2:65" s="1" customFormat="1" ht="24" customHeight="1">
      <c r="B191" s="35"/>
      <c r="C191" s="209" t="s">
        <v>338</v>
      </c>
      <c r="D191" s="209" t="s">
        <v>172</v>
      </c>
      <c r="E191" s="210" t="s">
        <v>752</v>
      </c>
      <c r="F191" s="211" t="s">
        <v>753</v>
      </c>
      <c r="G191" s="212" t="s">
        <v>290</v>
      </c>
      <c r="H191" s="213">
        <v>67</v>
      </c>
      <c r="I191" s="214"/>
      <c r="J191" s="215">
        <f>ROUND(I191*H191,2)</f>
        <v>0</v>
      </c>
      <c r="K191" s="211" t="s">
        <v>256</v>
      </c>
      <c r="L191" s="37"/>
      <c r="M191" s="216" t="s">
        <v>1</v>
      </c>
      <c r="N191" s="217" t="s">
        <v>40</v>
      </c>
      <c r="O191" s="67"/>
      <c r="P191" s="218">
        <f>O191*H191</f>
        <v>0</v>
      </c>
      <c r="Q191" s="218">
        <v>0.00033</v>
      </c>
      <c r="R191" s="218">
        <f>Q191*H191</f>
        <v>0.02211</v>
      </c>
      <c r="S191" s="218">
        <v>0</v>
      </c>
      <c r="T191" s="219">
        <f>S191*H191</f>
        <v>0</v>
      </c>
      <c r="AR191" s="220" t="s">
        <v>189</v>
      </c>
      <c r="AT191" s="220" t="s">
        <v>172</v>
      </c>
      <c r="AU191" s="220" t="s">
        <v>85</v>
      </c>
      <c r="AY191" s="17" t="s">
        <v>171</v>
      </c>
      <c r="BE191" s="116">
        <f>IF(N191="základní",J191,0)</f>
        <v>0</v>
      </c>
      <c r="BF191" s="116">
        <f>IF(N191="snížená",J191,0)</f>
        <v>0</v>
      </c>
      <c r="BG191" s="116">
        <f>IF(N191="zákl. přenesená",J191,0)</f>
        <v>0</v>
      </c>
      <c r="BH191" s="116">
        <f>IF(N191="sníž. přenesená",J191,0)</f>
        <v>0</v>
      </c>
      <c r="BI191" s="116">
        <f>IF(N191="nulová",J191,0)</f>
        <v>0</v>
      </c>
      <c r="BJ191" s="17" t="s">
        <v>83</v>
      </c>
      <c r="BK191" s="116">
        <f>ROUND(I191*H191,2)</f>
        <v>0</v>
      </c>
      <c r="BL191" s="17" t="s">
        <v>189</v>
      </c>
      <c r="BM191" s="220" t="s">
        <v>754</v>
      </c>
    </row>
    <row r="192" spans="2:47" s="1" customFormat="1" ht="19.5">
      <c r="B192" s="35"/>
      <c r="C192" s="36"/>
      <c r="D192" s="221" t="s">
        <v>207</v>
      </c>
      <c r="E192" s="36"/>
      <c r="F192" s="235" t="s">
        <v>755</v>
      </c>
      <c r="G192" s="36"/>
      <c r="H192" s="36"/>
      <c r="I192" s="130"/>
      <c r="J192" s="36"/>
      <c r="K192" s="36"/>
      <c r="L192" s="37"/>
      <c r="M192" s="223"/>
      <c r="N192" s="67"/>
      <c r="O192" s="67"/>
      <c r="P192" s="67"/>
      <c r="Q192" s="67"/>
      <c r="R192" s="67"/>
      <c r="S192" s="67"/>
      <c r="T192" s="68"/>
      <c r="AT192" s="17" t="s">
        <v>207</v>
      </c>
      <c r="AU192" s="17" t="s">
        <v>85</v>
      </c>
    </row>
    <row r="193" spans="2:51" s="11" customFormat="1" ht="11.25">
      <c r="B193" s="224"/>
      <c r="C193" s="225"/>
      <c r="D193" s="221" t="s">
        <v>197</v>
      </c>
      <c r="E193" s="226" t="s">
        <v>1</v>
      </c>
      <c r="F193" s="227" t="s">
        <v>756</v>
      </c>
      <c r="G193" s="225"/>
      <c r="H193" s="228">
        <v>67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AT193" s="234" t="s">
        <v>197</v>
      </c>
      <c r="AU193" s="234" t="s">
        <v>85</v>
      </c>
      <c r="AV193" s="11" t="s">
        <v>85</v>
      </c>
      <c r="AW193" s="11" t="s">
        <v>30</v>
      </c>
      <c r="AX193" s="11" t="s">
        <v>83</v>
      </c>
      <c r="AY193" s="234" t="s">
        <v>171</v>
      </c>
    </row>
    <row r="194" spans="2:65" s="1" customFormat="1" ht="24" customHeight="1">
      <c r="B194" s="35"/>
      <c r="C194" s="209" t="s">
        <v>344</v>
      </c>
      <c r="D194" s="209" t="s">
        <v>172</v>
      </c>
      <c r="E194" s="210" t="s">
        <v>757</v>
      </c>
      <c r="F194" s="211" t="s">
        <v>758</v>
      </c>
      <c r="G194" s="212" t="s">
        <v>290</v>
      </c>
      <c r="H194" s="213">
        <v>226</v>
      </c>
      <c r="I194" s="214"/>
      <c r="J194" s="215">
        <f>ROUND(I194*H194,2)</f>
        <v>0</v>
      </c>
      <c r="K194" s="211" t="s">
        <v>256</v>
      </c>
      <c r="L194" s="37"/>
      <c r="M194" s="216" t="s">
        <v>1</v>
      </c>
      <c r="N194" s="217" t="s">
        <v>40</v>
      </c>
      <c r="O194" s="67"/>
      <c r="P194" s="218">
        <f>O194*H194</f>
        <v>0</v>
      </c>
      <c r="Q194" s="218">
        <v>0.00011</v>
      </c>
      <c r="R194" s="218">
        <f>Q194*H194</f>
        <v>0.02486</v>
      </c>
      <c r="S194" s="218">
        <v>0</v>
      </c>
      <c r="T194" s="219">
        <f>S194*H194</f>
        <v>0</v>
      </c>
      <c r="AR194" s="220" t="s">
        <v>189</v>
      </c>
      <c r="AT194" s="220" t="s">
        <v>172</v>
      </c>
      <c r="AU194" s="220" t="s">
        <v>85</v>
      </c>
      <c r="AY194" s="17" t="s">
        <v>171</v>
      </c>
      <c r="BE194" s="116">
        <f>IF(N194="základní",J194,0)</f>
        <v>0</v>
      </c>
      <c r="BF194" s="116">
        <f>IF(N194="snížená",J194,0)</f>
        <v>0</v>
      </c>
      <c r="BG194" s="116">
        <f>IF(N194="zákl. přenesená",J194,0)</f>
        <v>0</v>
      </c>
      <c r="BH194" s="116">
        <f>IF(N194="sníž. přenesená",J194,0)</f>
        <v>0</v>
      </c>
      <c r="BI194" s="116">
        <f>IF(N194="nulová",J194,0)</f>
        <v>0</v>
      </c>
      <c r="BJ194" s="17" t="s">
        <v>83</v>
      </c>
      <c r="BK194" s="116">
        <f>ROUND(I194*H194,2)</f>
        <v>0</v>
      </c>
      <c r="BL194" s="17" t="s">
        <v>189</v>
      </c>
      <c r="BM194" s="220" t="s">
        <v>759</v>
      </c>
    </row>
    <row r="195" spans="2:47" s="1" customFormat="1" ht="19.5">
      <c r="B195" s="35"/>
      <c r="C195" s="36"/>
      <c r="D195" s="221" t="s">
        <v>207</v>
      </c>
      <c r="E195" s="36"/>
      <c r="F195" s="235" t="s">
        <v>760</v>
      </c>
      <c r="G195" s="36"/>
      <c r="H195" s="36"/>
      <c r="I195" s="130"/>
      <c r="J195" s="36"/>
      <c r="K195" s="36"/>
      <c r="L195" s="37"/>
      <c r="M195" s="223"/>
      <c r="N195" s="67"/>
      <c r="O195" s="67"/>
      <c r="P195" s="67"/>
      <c r="Q195" s="67"/>
      <c r="R195" s="67"/>
      <c r="S195" s="67"/>
      <c r="T195" s="68"/>
      <c r="AT195" s="17" t="s">
        <v>207</v>
      </c>
      <c r="AU195" s="17" t="s">
        <v>85</v>
      </c>
    </row>
    <row r="196" spans="2:51" s="11" customFormat="1" ht="11.25">
      <c r="B196" s="224"/>
      <c r="C196" s="225"/>
      <c r="D196" s="221" t="s">
        <v>197</v>
      </c>
      <c r="E196" s="226" t="s">
        <v>1</v>
      </c>
      <c r="F196" s="227" t="s">
        <v>761</v>
      </c>
      <c r="G196" s="225"/>
      <c r="H196" s="228">
        <v>226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197</v>
      </c>
      <c r="AU196" s="234" t="s">
        <v>85</v>
      </c>
      <c r="AV196" s="11" t="s">
        <v>85</v>
      </c>
      <c r="AW196" s="11" t="s">
        <v>30</v>
      </c>
      <c r="AX196" s="11" t="s">
        <v>83</v>
      </c>
      <c r="AY196" s="234" t="s">
        <v>171</v>
      </c>
    </row>
    <row r="197" spans="2:65" s="1" customFormat="1" ht="24" customHeight="1">
      <c r="B197" s="35"/>
      <c r="C197" s="209" t="s">
        <v>352</v>
      </c>
      <c r="D197" s="209" t="s">
        <v>172</v>
      </c>
      <c r="E197" s="210" t="s">
        <v>762</v>
      </c>
      <c r="F197" s="211" t="s">
        <v>763</v>
      </c>
      <c r="G197" s="212" t="s">
        <v>290</v>
      </c>
      <c r="H197" s="213">
        <v>534</v>
      </c>
      <c r="I197" s="214"/>
      <c r="J197" s="215">
        <f>ROUND(I197*H197,2)</f>
        <v>0</v>
      </c>
      <c r="K197" s="211" t="s">
        <v>256</v>
      </c>
      <c r="L197" s="37"/>
      <c r="M197" s="216" t="s">
        <v>1</v>
      </c>
      <c r="N197" s="217" t="s">
        <v>40</v>
      </c>
      <c r="O197" s="67"/>
      <c r="P197" s="218">
        <f>O197*H197</f>
        <v>0</v>
      </c>
      <c r="Q197" s="218">
        <v>0.00065</v>
      </c>
      <c r="R197" s="218">
        <f>Q197*H197</f>
        <v>0.34709999999999996</v>
      </c>
      <c r="S197" s="218">
        <v>0</v>
      </c>
      <c r="T197" s="219">
        <f>S197*H197</f>
        <v>0</v>
      </c>
      <c r="AR197" s="220" t="s">
        <v>189</v>
      </c>
      <c r="AT197" s="220" t="s">
        <v>172</v>
      </c>
      <c r="AU197" s="220" t="s">
        <v>85</v>
      </c>
      <c r="AY197" s="17" t="s">
        <v>171</v>
      </c>
      <c r="BE197" s="116">
        <f>IF(N197="základní",J197,0)</f>
        <v>0</v>
      </c>
      <c r="BF197" s="116">
        <f>IF(N197="snížená",J197,0)</f>
        <v>0</v>
      </c>
      <c r="BG197" s="116">
        <f>IF(N197="zákl. přenesená",J197,0)</f>
        <v>0</v>
      </c>
      <c r="BH197" s="116">
        <f>IF(N197="sníž. přenesená",J197,0)</f>
        <v>0</v>
      </c>
      <c r="BI197" s="116">
        <f>IF(N197="nulová",J197,0)</f>
        <v>0</v>
      </c>
      <c r="BJ197" s="17" t="s">
        <v>83</v>
      </c>
      <c r="BK197" s="116">
        <f>ROUND(I197*H197,2)</f>
        <v>0</v>
      </c>
      <c r="BL197" s="17" t="s">
        <v>189</v>
      </c>
      <c r="BM197" s="220" t="s">
        <v>764</v>
      </c>
    </row>
    <row r="198" spans="2:47" s="1" customFormat="1" ht="19.5">
      <c r="B198" s="35"/>
      <c r="C198" s="36"/>
      <c r="D198" s="221" t="s">
        <v>207</v>
      </c>
      <c r="E198" s="36"/>
      <c r="F198" s="235" t="s">
        <v>765</v>
      </c>
      <c r="G198" s="36"/>
      <c r="H198" s="36"/>
      <c r="I198" s="130"/>
      <c r="J198" s="36"/>
      <c r="K198" s="36"/>
      <c r="L198" s="37"/>
      <c r="M198" s="223"/>
      <c r="N198" s="67"/>
      <c r="O198" s="67"/>
      <c r="P198" s="67"/>
      <c r="Q198" s="67"/>
      <c r="R198" s="67"/>
      <c r="S198" s="67"/>
      <c r="T198" s="68"/>
      <c r="AT198" s="17" t="s">
        <v>207</v>
      </c>
      <c r="AU198" s="17" t="s">
        <v>85</v>
      </c>
    </row>
    <row r="199" spans="2:51" s="11" customFormat="1" ht="11.25">
      <c r="B199" s="224"/>
      <c r="C199" s="225"/>
      <c r="D199" s="221" t="s">
        <v>197</v>
      </c>
      <c r="E199" s="226" t="s">
        <v>1</v>
      </c>
      <c r="F199" s="227" t="s">
        <v>766</v>
      </c>
      <c r="G199" s="225"/>
      <c r="H199" s="228">
        <v>534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AT199" s="234" t="s">
        <v>197</v>
      </c>
      <c r="AU199" s="234" t="s">
        <v>85</v>
      </c>
      <c r="AV199" s="11" t="s">
        <v>85</v>
      </c>
      <c r="AW199" s="11" t="s">
        <v>30</v>
      </c>
      <c r="AX199" s="11" t="s">
        <v>83</v>
      </c>
      <c r="AY199" s="234" t="s">
        <v>171</v>
      </c>
    </row>
    <row r="200" spans="2:65" s="1" customFormat="1" ht="24" customHeight="1">
      <c r="B200" s="35"/>
      <c r="C200" s="209" t="s">
        <v>360</v>
      </c>
      <c r="D200" s="209" t="s">
        <v>172</v>
      </c>
      <c r="E200" s="210" t="s">
        <v>767</v>
      </c>
      <c r="F200" s="211" t="s">
        <v>768</v>
      </c>
      <c r="G200" s="212" t="s">
        <v>290</v>
      </c>
      <c r="H200" s="213">
        <v>18</v>
      </c>
      <c r="I200" s="214"/>
      <c r="J200" s="215">
        <f>ROUND(I200*H200,2)</f>
        <v>0</v>
      </c>
      <c r="K200" s="211" t="s">
        <v>256</v>
      </c>
      <c r="L200" s="37"/>
      <c r="M200" s="216" t="s">
        <v>1</v>
      </c>
      <c r="N200" s="217" t="s">
        <v>40</v>
      </c>
      <c r="O200" s="67"/>
      <c r="P200" s="218">
        <f>O200*H200</f>
        <v>0</v>
      </c>
      <c r="Q200" s="218">
        <v>0.00038</v>
      </c>
      <c r="R200" s="218">
        <f>Q200*H200</f>
        <v>0.006840000000000001</v>
      </c>
      <c r="S200" s="218">
        <v>0</v>
      </c>
      <c r="T200" s="219">
        <f>S200*H200</f>
        <v>0</v>
      </c>
      <c r="AR200" s="220" t="s">
        <v>189</v>
      </c>
      <c r="AT200" s="220" t="s">
        <v>172</v>
      </c>
      <c r="AU200" s="220" t="s">
        <v>85</v>
      </c>
      <c r="AY200" s="17" t="s">
        <v>171</v>
      </c>
      <c r="BE200" s="116">
        <f>IF(N200="základní",J200,0)</f>
        <v>0</v>
      </c>
      <c r="BF200" s="116">
        <f>IF(N200="snížená",J200,0)</f>
        <v>0</v>
      </c>
      <c r="BG200" s="116">
        <f>IF(N200="zákl. přenesená",J200,0)</f>
        <v>0</v>
      </c>
      <c r="BH200" s="116">
        <f>IF(N200="sníž. přenesená",J200,0)</f>
        <v>0</v>
      </c>
      <c r="BI200" s="116">
        <f>IF(N200="nulová",J200,0)</f>
        <v>0</v>
      </c>
      <c r="BJ200" s="17" t="s">
        <v>83</v>
      </c>
      <c r="BK200" s="116">
        <f>ROUND(I200*H200,2)</f>
        <v>0</v>
      </c>
      <c r="BL200" s="17" t="s">
        <v>189</v>
      </c>
      <c r="BM200" s="220" t="s">
        <v>769</v>
      </c>
    </row>
    <row r="201" spans="2:47" s="1" customFormat="1" ht="19.5">
      <c r="B201" s="35"/>
      <c r="C201" s="36"/>
      <c r="D201" s="221" t="s">
        <v>207</v>
      </c>
      <c r="E201" s="36"/>
      <c r="F201" s="235" t="s">
        <v>770</v>
      </c>
      <c r="G201" s="36"/>
      <c r="H201" s="36"/>
      <c r="I201" s="130"/>
      <c r="J201" s="36"/>
      <c r="K201" s="36"/>
      <c r="L201" s="37"/>
      <c r="M201" s="223"/>
      <c r="N201" s="67"/>
      <c r="O201" s="67"/>
      <c r="P201" s="67"/>
      <c r="Q201" s="67"/>
      <c r="R201" s="67"/>
      <c r="S201" s="67"/>
      <c r="T201" s="68"/>
      <c r="AT201" s="17" t="s">
        <v>207</v>
      </c>
      <c r="AU201" s="17" t="s">
        <v>85</v>
      </c>
    </row>
    <row r="202" spans="2:51" s="11" customFormat="1" ht="11.25">
      <c r="B202" s="224"/>
      <c r="C202" s="225"/>
      <c r="D202" s="221" t="s">
        <v>197</v>
      </c>
      <c r="E202" s="226" t="s">
        <v>1</v>
      </c>
      <c r="F202" s="227" t="s">
        <v>771</v>
      </c>
      <c r="G202" s="225"/>
      <c r="H202" s="228">
        <v>18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AT202" s="234" t="s">
        <v>197</v>
      </c>
      <c r="AU202" s="234" t="s">
        <v>85</v>
      </c>
      <c r="AV202" s="11" t="s">
        <v>85</v>
      </c>
      <c r="AW202" s="11" t="s">
        <v>30</v>
      </c>
      <c r="AX202" s="11" t="s">
        <v>83</v>
      </c>
      <c r="AY202" s="234" t="s">
        <v>171</v>
      </c>
    </row>
    <row r="203" spans="2:65" s="1" customFormat="1" ht="24" customHeight="1">
      <c r="B203" s="35"/>
      <c r="C203" s="209" t="s">
        <v>366</v>
      </c>
      <c r="D203" s="209" t="s">
        <v>172</v>
      </c>
      <c r="E203" s="210" t="s">
        <v>772</v>
      </c>
      <c r="F203" s="211" t="s">
        <v>773</v>
      </c>
      <c r="G203" s="212" t="s">
        <v>255</v>
      </c>
      <c r="H203" s="213">
        <v>12</v>
      </c>
      <c r="I203" s="214"/>
      <c r="J203" s="215">
        <f>ROUND(I203*H203,2)</f>
        <v>0</v>
      </c>
      <c r="K203" s="211" t="s">
        <v>256</v>
      </c>
      <c r="L203" s="37"/>
      <c r="M203" s="216" t="s">
        <v>1</v>
      </c>
      <c r="N203" s="217" t="s">
        <v>40</v>
      </c>
      <c r="O203" s="67"/>
      <c r="P203" s="218">
        <f>O203*H203</f>
        <v>0</v>
      </c>
      <c r="Q203" s="218">
        <v>0.0026</v>
      </c>
      <c r="R203" s="218">
        <f>Q203*H203</f>
        <v>0.0312</v>
      </c>
      <c r="S203" s="218">
        <v>0</v>
      </c>
      <c r="T203" s="219">
        <f>S203*H203</f>
        <v>0</v>
      </c>
      <c r="AR203" s="220" t="s">
        <v>189</v>
      </c>
      <c r="AT203" s="220" t="s">
        <v>172</v>
      </c>
      <c r="AU203" s="220" t="s">
        <v>85</v>
      </c>
      <c r="AY203" s="17" t="s">
        <v>171</v>
      </c>
      <c r="BE203" s="116">
        <f>IF(N203="základní",J203,0)</f>
        <v>0</v>
      </c>
      <c r="BF203" s="116">
        <f>IF(N203="snížená",J203,0)</f>
        <v>0</v>
      </c>
      <c r="BG203" s="116">
        <f>IF(N203="zákl. přenesená",J203,0)</f>
        <v>0</v>
      </c>
      <c r="BH203" s="116">
        <f>IF(N203="sníž. přenesená",J203,0)</f>
        <v>0</v>
      </c>
      <c r="BI203" s="116">
        <f>IF(N203="nulová",J203,0)</f>
        <v>0</v>
      </c>
      <c r="BJ203" s="17" t="s">
        <v>83</v>
      </c>
      <c r="BK203" s="116">
        <f>ROUND(I203*H203,2)</f>
        <v>0</v>
      </c>
      <c r="BL203" s="17" t="s">
        <v>189</v>
      </c>
      <c r="BM203" s="220" t="s">
        <v>774</v>
      </c>
    </row>
    <row r="204" spans="2:47" s="1" customFormat="1" ht="19.5">
      <c r="B204" s="35"/>
      <c r="C204" s="36"/>
      <c r="D204" s="221" t="s">
        <v>207</v>
      </c>
      <c r="E204" s="36"/>
      <c r="F204" s="235" t="s">
        <v>775</v>
      </c>
      <c r="G204" s="36"/>
      <c r="H204" s="36"/>
      <c r="I204" s="130"/>
      <c r="J204" s="36"/>
      <c r="K204" s="36"/>
      <c r="L204" s="37"/>
      <c r="M204" s="223"/>
      <c r="N204" s="67"/>
      <c r="O204" s="67"/>
      <c r="P204" s="67"/>
      <c r="Q204" s="67"/>
      <c r="R204" s="67"/>
      <c r="S204" s="67"/>
      <c r="T204" s="68"/>
      <c r="AT204" s="17" t="s">
        <v>207</v>
      </c>
      <c r="AU204" s="17" t="s">
        <v>85</v>
      </c>
    </row>
    <row r="205" spans="2:51" s="11" customFormat="1" ht="11.25">
      <c r="B205" s="224"/>
      <c r="C205" s="225"/>
      <c r="D205" s="221" t="s">
        <v>197</v>
      </c>
      <c r="E205" s="226" t="s">
        <v>1</v>
      </c>
      <c r="F205" s="227" t="s">
        <v>776</v>
      </c>
      <c r="G205" s="225"/>
      <c r="H205" s="228">
        <v>12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197</v>
      </c>
      <c r="AU205" s="234" t="s">
        <v>85</v>
      </c>
      <c r="AV205" s="11" t="s">
        <v>85</v>
      </c>
      <c r="AW205" s="11" t="s">
        <v>30</v>
      </c>
      <c r="AX205" s="11" t="s">
        <v>83</v>
      </c>
      <c r="AY205" s="234" t="s">
        <v>171</v>
      </c>
    </row>
    <row r="206" spans="2:65" s="1" customFormat="1" ht="16.5" customHeight="1">
      <c r="B206" s="35"/>
      <c r="C206" s="209" t="s">
        <v>7</v>
      </c>
      <c r="D206" s="209" t="s">
        <v>172</v>
      </c>
      <c r="E206" s="210" t="s">
        <v>777</v>
      </c>
      <c r="F206" s="211" t="s">
        <v>778</v>
      </c>
      <c r="G206" s="212" t="s">
        <v>290</v>
      </c>
      <c r="H206" s="213">
        <v>845</v>
      </c>
      <c r="I206" s="214"/>
      <c r="J206" s="215">
        <f>ROUND(I206*H206,2)</f>
        <v>0</v>
      </c>
      <c r="K206" s="211" t="s">
        <v>256</v>
      </c>
      <c r="L206" s="37"/>
      <c r="M206" s="216" t="s">
        <v>1</v>
      </c>
      <c r="N206" s="217" t="s">
        <v>40</v>
      </c>
      <c r="O206" s="67"/>
      <c r="P206" s="218">
        <f>O206*H206</f>
        <v>0</v>
      </c>
      <c r="Q206" s="218">
        <v>0</v>
      </c>
      <c r="R206" s="218">
        <f>Q206*H206</f>
        <v>0</v>
      </c>
      <c r="S206" s="218">
        <v>0</v>
      </c>
      <c r="T206" s="219">
        <f>S206*H206</f>
        <v>0</v>
      </c>
      <c r="AR206" s="220" t="s">
        <v>189</v>
      </c>
      <c r="AT206" s="220" t="s">
        <v>172</v>
      </c>
      <c r="AU206" s="220" t="s">
        <v>85</v>
      </c>
      <c r="AY206" s="17" t="s">
        <v>171</v>
      </c>
      <c r="BE206" s="116">
        <f>IF(N206="základní",J206,0)</f>
        <v>0</v>
      </c>
      <c r="BF206" s="116">
        <f>IF(N206="snížená",J206,0)</f>
        <v>0</v>
      </c>
      <c r="BG206" s="116">
        <f>IF(N206="zákl. přenesená",J206,0)</f>
        <v>0</v>
      </c>
      <c r="BH206" s="116">
        <f>IF(N206="sníž. přenesená",J206,0)</f>
        <v>0</v>
      </c>
      <c r="BI206" s="116">
        <f>IF(N206="nulová",J206,0)</f>
        <v>0</v>
      </c>
      <c r="BJ206" s="17" t="s">
        <v>83</v>
      </c>
      <c r="BK206" s="116">
        <f>ROUND(I206*H206,2)</f>
        <v>0</v>
      </c>
      <c r="BL206" s="17" t="s">
        <v>189</v>
      </c>
      <c r="BM206" s="220" t="s">
        <v>779</v>
      </c>
    </row>
    <row r="207" spans="2:47" s="1" customFormat="1" ht="19.5">
      <c r="B207" s="35"/>
      <c r="C207" s="36"/>
      <c r="D207" s="221" t="s">
        <v>207</v>
      </c>
      <c r="E207" s="36"/>
      <c r="F207" s="235" t="s">
        <v>780</v>
      </c>
      <c r="G207" s="36"/>
      <c r="H207" s="36"/>
      <c r="I207" s="130"/>
      <c r="J207" s="36"/>
      <c r="K207" s="36"/>
      <c r="L207" s="37"/>
      <c r="M207" s="223"/>
      <c r="N207" s="67"/>
      <c r="O207" s="67"/>
      <c r="P207" s="67"/>
      <c r="Q207" s="67"/>
      <c r="R207" s="67"/>
      <c r="S207" s="67"/>
      <c r="T207" s="68"/>
      <c r="AT207" s="17" t="s">
        <v>207</v>
      </c>
      <c r="AU207" s="17" t="s">
        <v>85</v>
      </c>
    </row>
    <row r="208" spans="2:51" s="11" customFormat="1" ht="11.25">
      <c r="B208" s="224"/>
      <c r="C208" s="225"/>
      <c r="D208" s="221" t="s">
        <v>197</v>
      </c>
      <c r="E208" s="226" t="s">
        <v>1</v>
      </c>
      <c r="F208" s="227" t="s">
        <v>781</v>
      </c>
      <c r="G208" s="225"/>
      <c r="H208" s="228">
        <v>845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AT208" s="234" t="s">
        <v>197</v>
      </c>
      <c r="AU208" s="234" t="s">
        <v>85</v>
      </c>
      <c r="AV208" s="11" t="s">
        <v>85</v>
      </c>
      <c r="AW208" s="11" t="s">
        <v>30</v>
      </c>
      <c r="AX208" s="11" t="s">
        <v>83</v>
      </c>
      <c r="AY208" s="234" t="s">
        <v>171</v>
      </c>
    </row>
    <row r="209" spans="2:65" s="1" customFormat="1" ht="16.5" customHeight="1">
      <c r="B209" s="35"/>
      <c r="C209" s="209" t="s">
        <v>379</v>
      </c>
      <c r="D209" s="209" t="s">
        <v>172</v>
      </c>
      <c r="E209" s="210" t="s">
        <v>782</v>
      </c>
      <c r="F209" s="211" t="s">
        <v>783</v>
      </c>
      <c r="G209" s="212" t="s">
        <v>255</v>
      </c>
      <c r="H209" s="213">
        <v>12</v>
      </c>
      <c r="I209" s="214"/>
      <c r="J209" s="215">
        <f>ROUND(I209*H209,2)</f>
        <v>0</v>
      </c>
      <c r="K209" s="211" t="s">
        <v>256</v>
      </c>
      <c r="L209" s="37"/>
      <c r="M209" s="216" t="s">
        <v>1</v>
      </c>
      <c r="N209" s="217" t="s">
        <v>40</v>
      </c>
      <c r="O209" s="67"/>
      <c r="P209" s="218">
        <f>O209*H209</f>
        <v>0</v>
      </c>
      <c r="Q209" s="218">
        <v>1E-05</v>
      </c>
      <c r="R209" s="218">
        <f>Q209*H209</f>
        <v>0.00012000000000000002</v>
      </c>
      <c r="S209" s="218">
        <v>0</v>
      </c>
      <c r="T209" s="219">
        <f>S209*H209</f>
        <v>0</v>
      </c>
      <c r="AR209" s="220" t="s">
        <v>189</v>
      </c>
      <c r="AT209" s="220" t="s">
        <v>172</v>
      </c>
      <c r="AU209" s="220" t="s">
        <v>85</v>
      </c>
      <c r="AY209" s="17" t="s">
        <v>171</v>
      </c>
      <c r="BE209" s="116">
        <f>IF(N209="základní",J209,0)</f>
        <v>0</v>
      </c>
      <c r="BF209" s="116">
        <f>IF(N209="snížená",J209,0)</f>
        <v>0</v>
      </c>
      <c r="BG209" s="116">
        <f>IF(N209="zákl. přenesená",J209,0)</f>
        <v>0</v>
      </c>
      <c r="BH209" s="116">
        <f>IF(N209="sníž. přenesená",J209,0)</f>
        <v>0</v>
      </c>
      <c r="BI209" s="116">
        <f>IF(N209="nulová",J209,0)</f>
        <v>0</v>
      </c>
      <c r="BJ209" s="17" t="s">
        <v>83</v>
      </c>
      <c r="BK209" s="116">
        <f>ROUND(I209*H209,2)</f>
        <v>0</v>
      </c>
      <c r="BL209" s="17" t="s">
        <v>189</v>
      </c>
      <c r="BM209" s="220" t="s">
        <v>784</v>
      </c>
    </row>
    <row r="210" spans="2:47" s="1" customFormat="1" ht="19.5">
      <c r="B210" s="35"/>
      <c r="C210" s="36"/>
      <c r="D210" s="221" t="s">
        <v>207</v>
      </c>
      <c r="E210" s="36"/>
      <c r="F210" s="235" t="s">
        <v>785</v>
      </c>
      <c r="G210" s="36"/>
      <c r="H210" s="36"/>
      <c r="I210" s="130"/>
      <c r="J210" s="36"/>
      <c r="K210" s="36"/>
      <c r="L210" s="37"/>
      <c r="M210" s="223"/>
      <c r="N210" s="67"/>
      <c r="O210" s="67"/>
      <c r="P210" s="67"/>
      <c r="Q210" s="67"/>
      <c r="R210" s="67"/>
      <c r="S210" s="67"/>
      <c r="T210" s="68"/>
      <c r="AT210" s="17" t="s">
        <v>207</v>
      </c>
      <c r="AU210" s="17" t="s">
        <v>85</v>
      </c>
    </row>
    <row r="211" spans="2:51" s="11" customFormat="1" ht="11.25">
      <c r="B211" s="224"/>
      <c r="C211" s="225"/>
      <c r="D211" s="221" t="s">
        <v>197</v>
      </c>
      <c r="E211" s="226" t="s">
        <v>1</v>
      </c>
      <c r="F211" s="227" t="s">
        <v>230</v>
      </c>
      <c r="G211" s="225"/>
      <c r="H211" s="228">
        <v>12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AT211" s="234" t="s">
        <v>197</v>
      </c>
      <c r="AU211" s="234" t="s">
        <v>85</v>
      </c>
      <c r="AV211" s="11" t="s">
        <v>85</v>
      </c>
      <c r="AW211" s="11" t="s">
        <v>30</v>
      </c>
      <c r="AX211" s="11" t="s">
        <v>83</v>
      </c>
      <c r="AY211" s="234" t="s">
        <v>171</v>
      </c>
    </row>
    <row r="212" spans="2:65" s="1" customFormat="1" ht="24" customHeight="1">
      <c r="B212" s="35"/>
      <c r="C212" s="209" t="s">
        <v>388</v>
      </c>
      <c r="D212" s="209" t="s">
        <v>172</v>
      </c>
      <c r="E212" s="210" t="s">
        <v>786</v>
      </c>
      <c r="F212" s="211" t="s">
        <v>787</v>
      </c>
      <c r="G212" s="212" t="s">
        <v>355</v>
      </c>
      <c r="H212" s="213">
        <v>3</v>
      </c>
      <c r="I212" s="214"/>
      <c r="J212" s="215">
        <f>ROUND(I212*H212,2)</f>
        <v>0</v>
      </c>
      <c r="K212" s="211" t="s">
        <v>256</v>
      </c>
      <c r="L212" s="37"/>
      <c r="M212" s="216" t="s">
        <v>1</v>
      </c>
      <c r="N212" s="217" t="s">
        <v>40</v>
      </c>
      <c r="O212" s="67"/>
      <c r="P212" s="218">
        <f>O212*H212</f>
        <v>0</v>
      </c>
      <c r="Q212" s="218">
        <v>0</v>
      </c>
      <c r="R212" s="218">
        <f>Q212*H212</f>
        <v>0</v>
      </c>
      <c r="S212" s="218">
        <v>0.082</v>
      </c>
      <c r="T212" s="219">
        <f>S212*H212</f>
        <v>0.246</v>
      </c>
      <c r="AR212" s="220" t="s">
        <v>189</v>
      </c>
      <c r="AT212" s="220" t="s">
        <v>172</v>
      </c>
      <c r="AU212" s="220" t="s">
        <v>85</v>
      </c>
      <c r="AY212" s="17" t="s">
        <v>171</v>
      </c>
      <c r="BE212" s="116">
        <f>IF(N212="základní",J212,0)</f>
        <v>0</v>
      </c>
      <c r="BF212" s="116">
        <f>IF(N212="snížená",J212,0)</f>
        <v>0</v>
      </c>
      <c r="BG212" s="116">
        <f>IF(N212="zákl. přenesená",J212,0)</f>
        <v>0</v>
      </c>
      <c r="BH212" s="116">
        <f>IF(N212="sníž. přenesená",J212,0)</f>
        <v>0</v>
      </c>
      <c r="BI212" s="116">
        <f>IF(N212="nulová",J212,0)</f>
        <v>0</v>
      </c>
      <c r="BJ212" s="17" t="s">
        <v>83</v>
      </c>
      <c r="BK212" s="116">
        <f>ROUND(I212*H212,2)</f>
        <v>0</v>
      </c>
      <c r="BL212" s="17" t="s">
        <v>189</v>
      </c>
      <c r="BM212" s="220" t="s">
        <v>788</v>
      </c>
    </row>
    <row r="213" spans="2:47" s="1" customFormat="1" ht="39">
      <c r="B213" s="35"/>
      <c r="C213" s="36"/>
      <c r="D213" s="221" t="s">
        <v>207</v>
      </c>
      <c r="E213" s="36"/>
      <c r="F213" s="235" t="s">
        <v>789</v>
      </c>
      <c r="G213" s="36"/>
      <c r="H213" s="36"/>
      <c r="I213" s="130"/>
      <c r="J213" s="36"/>
      <c r="K213" s="36"/>
      <c r="L213" s="37"/>
      <c r="M213" s="223"/>
      <c r="N213" s="67"/>
      <c r="O213" s="67"/>
      <c r="P213" s="67"/>
      <c r="Q213" s="67"/>
      <c r="R213" s="67"/>
      <c r="S213" s="67"/>
      <c r="T213" s="68"/>
      <c r="AT213" s="17" t="s">
        <v>207</v>
      </c>
      <c r="AU213" s="17" t="s">
        <v>85</v>
      </c>
    </row>
    <row r="214" spans="2:51" s="11" customFormat="1" ht="11.25">
      <c r="B214" s="224"/>
      <c r="C214" s="225"/>
      <c r="D214" s="221" t="s">
        <v>197</v>
      </c>
      <c r="E214" s="226" t="s">
        <v>1</v>
      </c>
      <c r="F214" s="227" t="s">
        <v>184</v>
      </c>
      <c r="G214" s="225"/>
      <c r="H214" s="228">
        <v>3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197</v>
      </c>
      <c r="AU214" s="234" t="s">
        <v>85</v>
      </c>
      <c r="AV214" s="11" t="s">
        <v>85</v>
      </c>
      <c r="AW214" s="11" t="s">
        <v>30</v>
      </c>
      <c r="AX214" s="11" t="s">
        <v>83</v>
      </c>
      <c r="AY214" s="234" t="s">
        <v>171</v>
      </c>
    </row>
    <row r="215" spans="2:65" s="1" customFormat="1" ht="24" customHeight="1">
      <c r="B215" s="35"/>
      <c r="C215" s="209" t="s">
        <v>395</v>
      </c>
      <c r="D215" s="209" t="s">
        <v>172</v>
      </c>
      <c r="E215" s="210" t="s">
        <v>790</v>
      </c>
      <c r="F215" s="211" t="s">
        <v>791</v>
      </c>
      <c r="G215" s="212" t="s">
        <v>355</v>
      </c>
      <c r="H215" s="213">
        <v>6</v>
      </c>
      <c r="I215" s="214"/>
      <c r="J215" s="215">
        <f>ROUND(I215*H215,2)</f>
        <v>0</v>
      </c>
      <c r="K215" s="211" t="s">
        <v>256</v>
      </c>
      <c r="L215" s="37"/>
      <c r="M215" s="216" t="s">
        <v>1</v>
      </c>
      <c r="N215" s="217" t="s">
        <v>40</v>
      </c>
      <c r="O215" s="67"/>
      <c r="P215" s="218">
        <f>O215*H215</f>
        <v>0</v>
      </c>
      <c r="Q215" s="218">
        <v>0</v>
      </c>
      <c r="R215" s="218">
        <f>Q215*H215</f>
        <v>0</v>
      </c>
      <c r="S215" s="218">
        <v>0.004</v>
      </c>
      <c r="T215" s="219">
        <f>S215*H215</f>
        <v>0.024</v>
      </c>
      <c r="AR215" s="220" t="s">
        <v>189</v>
      </c>
      <c r="AT215" s="220" t="s">
        <v>172</v>
      </c>
      <c r="AU215" s="220" t="s">
        <v>85</v>
      </c>
      <c r="AY215" s="17" t="s">
        <v>171</v>
      </c>
      <c r="BE215" s="116">
        <f>IF(N215="základní",J215,0)</f>
        <v>0</v>
      </c>
      <c r="BF215" s="116">
        <f>IF(N215="snížená",J215,0)</f>
        <v>0</v>
      </c>
      <c r="BG215" s="116">
        <f>IF(N215="zákl. přenesená",J215,0)</f>
        <v>0</v>
      </c>
      <c r="BH215" s="116">
        <f>IF(N215="sníž. přenesená",J215,0)</f>
        <v>0</v>
      </c>
      <c r="BI215" s="116">
        <f>IF(N215="nulová",J215,0)</f>
        <v>0</v>
      </c>
      <c r="BJ215" s="17" t="s">
        <v>83</v>
      </c>
      <c r="BK215" s="116">
        <f>ROUND(I215*H215,2)</f>
        <v>0</v>
      </c>
      <c r="BL215" s="17" t="s">
        <v>189</v>
      </c>
      <c r="BM215" s="220" t="s">
        <v>792</v>
      </c>
    </row>
    <row r="216" spans="2:47" s="1" customFormat="1" ht="29.25">
      <c r="B216" s="35"/>
      <c r="C216" s="36"/>
      <c r="D216" s="221" t="s">
        <v>207</v>
      </c>
      <c r="E216" s="36"/>
      <c r="F216" s="235" t="s">
        <v>793</v>
      </c>
      <c r="G216" s="36"/>
      <c r="H216" s="36"/>
      <c r="I216" s="130"/>
      <c r="J216" s="36"/>
      <c r="K216" s="36"/>
      <c r="L216" s="37"/>
      <c r="M216" s="223"/>
      <c r="N216" s="67"/>
      <c r="O216" s="67"/>
      <c r="P216" s="67"/>
      <c r="Q216" s="67"/>
      <c r="R216" s="67"/>
      <c r="S216" s="67"/>
      <c r="T216" s="68"/>
      <c r="AT216" s="17" t="s">
        <v>207</v>
      </c>
      <c r="AU216" s="17" t="s">
        <v>85</v>
      </c>
    </row>
    <row r="217" spans="2:51" s="11" customFormat="1" ht="11.25">
      <c r="B217" s="224"/>
      <c r="C217" s="225"/>
      <c r="D217" s="221" t="s">
        <v>197</v>
      </c>
      <c r="E217" s="226" t="s">
        <v>1</v>
      </c>
      <c r="F217" s="227" t="s">
        <v>198</v>
      </c>
      <c r="G217" s="225"/>
      <c r="H217" s="228">
        <v>6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AT217" s="234" t="s">
        <v>197</v>
      </c>
      <c r="AU217" s="234" t="s">
        <v>85</v>
      </c>
      <c r="AV217" s="11" t="s">
        <v>85</v>
      </c>
      <c r="AW217" s="11" t="s">
        <v>30</v>
      </c>
      <c r="AX217" s="11" t="s">
        <v>83</v>
      </c>
      <c r="AY217" s="234" t="s">
        <v>171</v>
      </c>
    </row>
    <row r="218" spans="2:63" s="10" customFormat="1" ht="22.9" customHeight="1">
      <c r="B218" s="195"/>
      <c r="C218" s="196"/>
      <c r="D218" s="197" t="s">
        <v>74</v>
      </c>
      <c r="E218" s="246" t="s">
        <v>672</v>
      </c>
      <c r="F218" s="246" t="s">
        <v>673</v>
      </c>
      <c r="G218" s="196"/>
      <c r="H218" s="196"/>
      <c r="I218" s="199"/>
      <c r="J218" s="247">
        <f>BK218</f>
        <v>0</v>
      </c>
      <c r="K218" s="196"/>
      <c r="L218" s="201"/>
      <c r="M218" s="202"/>
      <c r="N218" s="203"/>
      <c r="O218" s="203"/>
      <c r="P218" s="204">
        <f>SUM(P219:P220)</f>
        <v>0</v>
      </c>
      <c r="Q218" s="203"/>
      <c r="R218" s="204">
        <f>SUM(R219:R220)</f>
        <v>0</v>
      </c>
      <c r="S218" s="203"/>
      <c r="T218" s="205">
        <f>SUM(T219:T220)</f>
        <v>0</v>
      </c>
      <c r="AR218" s="206" t="s">
        <v>83</v>
      </c>
      <c r="AT218" s="207" t="s">
        <v>74</v>
      </c>
      <c r="AU218" s="207" t="s">
        <v>83</v>
      </c>
      <c r="AY218" s="206" t="s">
        <v>171</v>
      </c>
      <c r="BK218" s="208">
        <f>SUM(BK219:BK220)</f>
        <v>0</v>
      </c>
    </row>
    <row r="219" spans="2:65" s="1" customFormat="1" ht="24" customHeight="1">
      <c r="B219" s="35"/>
      <c r="C219" s="209" t="s">
        <v>401</v>
      </c>
      <c r="D219" s="209" t="s">
        <v>172</v>
      </c>
      <c r="E219" s="210" t="s">
        <v>675</v>
      </c>
      <c r="F219" s="211" t="s">
        <v>676</v>
      </c>
      <c r="G219" s="212" t="s">
        <v>333</v>
      </c>
      <c r="H219" s="213">
        <v>9.588</v>
      </c>
      <c r="I219" s="214"/>
      <c r="J219" s="215">
        <f>ROUND(I219*H219,2)</f>
        <v>0</v>
      </c>
      <c r="K219" s="211" t="s">
        <v>256</v>
      </c>
      <c r="L219" s="37"/>
      <c r="M219" s="216" t="s">
        <v>1</v>
      </c>
      <c r="N219" s="217" t="s">
        <v>40</v>
      </c>
      <c r="O219" s="67"/>
      <c r="P219" s="218">
        <f>O219*H219</f>
        <v>0</v>
      </c>
      <c r="Q219" s="218">
        <v>0</v>
      </c>
      <c r="R219" s="218">
        <f>Q219*H219</f>
        <v>0</v>
      </c>
      <c r="S219" s="218">
        <v>0</v>
      </c>
      <c r="T219" s="219">
        <f>S219*H219</f>
        <v>0</v>
      </c>
      <c r="AR219" s="220" t="s">
        <v>189</v>
      </c>
      <c r="AT219" s="220" t="s">
        <v>172</v>
      </c>
      <c r="AU219" s="220" t="s">
        <v>85</v>
      </c>
      <c r="AY219" s="17" t="s">
        <v>171</v>
      </c>
      <c r="BE219" s="116">
        <f>IF(N219="základní",J219,0)</f>
        <v>0</v>
      </c>
      <c r="BF219" s="116">
        <f>IF(N219="snížená",J219,0)</f>
        <v>0</v>
      </c>
      <c r="BG219" s="116">
        <f>IF(N219="zákl. přenesená",J219,0)</f>
        <v>0</v>
      </c>
      <c r="BH219" s="116">
        <f>IF(N219="sníž. přenesená",J219,0)</f>
        <v>0</v>
      </c>
      <c r="BI219" s="116">
        <f>IF(N219="nulová",J219,0)</f>
        <v>0</v>
      </c>
      <c r="BJ219" s="17" t="s">
        <v>83</v>
      </c>
      <c r="BK219" s="116">
        <f>ROUND(I219*H219,2)</f>
        <v>0</v>
      </c>
      <c r="BL219" s="17" t="s">
        <v>189</v>
      </c>
      <c r="BM219" s="220" t="s">
        <v>794</v>
      </c>
    </row>
    <row r="220" spans="2:47" s="1" customFormat="1" ht="29.25">
      <c r="B220" s="35"/>
      <c r="C220" s="36"/>
      <c r="D220" s="221" t="s">
        <v>207</v>
      </c>
      <c r="E220" s="36"/>
      <c r="F220" s="235" t="s">
        <v>678</v>
      </c>
      <c r="G220" s="36"/>
      <c r="H220" s="36"/>
      <c r="I220" s="130"/>
      <c r="J220" s="36"/>
      <c r="K220" s="36"/>
      <c r="L220" s="37"/>
      <c r="M220" s="236"/>
      <c r="N220" s="237"/>
      <c r="O220" s="237"/>
      <c r="P220" s="237"/>
      <c r="Q220" s="237"/>
      <c r="R220" s="237"/>
      <c r="S220" s="237"/>
      <c r="T220" s="238"/>
      <c r="AT220" s="17" t="s">
        <v>207</v>
      </c>
      <c r="AU220" s="17" t="s">
        <v>85</v>
      </c>
    </row>
    <row r="221" spans="2:12" s="1" customFormat="1" ht="6.95" customHeight="1">
      <c r="B221" s="50"/>
      <c r="C221" s="51"/>
      <c r="D221" s="51"/>
      <c r="E221" s="51"/>
      <c r="F221" s="51"/>
      <c r="G221" s="51"/>
      <c r="H221" s="51"/>
      <c r="I221" s="163"/>
      <c r="J221" s="51"/>
      <c r="K221" s="51"/>
      <c r="L221" s="37"/>
    </row>
  </sheetData>
  <sheetProtection algorithmName="SHA-512" hashValue="qfvDoJTZHqDkuldz3+nRIv9b/sPUBkbVa0HhI5ubqCu/ebHO6onmfVjpLIhwK6LQSriHQRqh9Hq7ii7Sc7/DSg==" saltValue="edhvPMoGZ1wD9FiOV475pC+rd9Nwbeqi30+FbDADkja6KDEjZgv7VYrYo2DJsKYTqfycGyPJxs5NjkKphj3AsA==" spinCount="100000" sheet="1" objects="1" scenarios="1" formatColumns="0" formatRows="0" autoFilter="0"/>
  <autoFilter ref="C133:K220"/>
  <mergeCells count="17">
    <mergeCell ref="E29:H29"/>
    <mergeCell ref="L2:V2"/>
    <mergeCell ref="E7:H7"/>
    <mergeCell ref="E9:H9"/>
    <mergeCell ref="E11:H11"/>
    <mergeCell ref="E20:H20"/>
    <mergeCell ref="E126:H126"/>
    <mergeCell ref="E85:H85"/>
    <mergeCell ref="E87:H87"/>
    <mergeCell ref="E89:H89"/>
    <mergeCell ref="D106:F106"/>
    <mergeCell ref="D107:F107"/>
    <mergeCell ref="D108:F108"/>
    <mergeCell ref="D109:F109"/>
    <mergeCell ref="D110:F110"/>
    <mergeCell ref="E122:H122"/>
    <mergeCell ref="E124:H12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106</v>
      </c>
      <c r="AZ2" s="239" t="s">
        <v>239</v>
      </c>
      <c r="BA2" s="239" t="s">
        <v>1</v>
      </c>
      <c r="BB2" s="239" t="s">
        <v>1</v>
      </c>
      <c r="BC2" s="239" t="s">
        <v>795</v>
      </c>
      <c r="BD2" s="239" t="s">
        <v>85</v>
      </c>
    </row>
    <row r="3" spans="2:5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  <c r="AZ3" s="239" t="s">
        <v>514</v>
      </c>
      <c r="BA3" s="239" t="s">
        <v>1</v>
      </c>
      <c r="BB3" s="239" t="s">
        <v>1</v>
      </c>
      <c r="BC3" s="239" t="s">
        <v>796</v>
      </c>
      <c r="BD3" s="239" t="s">
        <v>85</v>
      </c>
    </row>
    <row r="4" spans="2:56" ht="24.95" customHeight="1">
      <c r="B4" s="20"/>
      <c r="D4" s="127" t="s">
        <v>137</v>
      </c>
      <c r="L4" s="20"/>
      <c r="M4" s="128" t="s">
        <v>10</v>
      </c>
      <c r="AT4" s="17" t="s">
        <v>4</v>
      </c>
      <c r="AZ4" s="239" t="s">
        <v>797</v>
      </c>
      <c r="BA4" s="239" t="s">
        <v>1</v>
      </c>
      <c r="BB4" s="239" t="s">
        <v>1</v>
      </c>
      <c r="BC4" s="239" t="s">
        <v>798</v>
      </c>
      <c r="BD4" s="239" t="s">
        <v>85</v>
      </c>
    </row>
    <row r="5" spans="2:56" ht="6.95" customHeight="1">
      <c r="B5" s="20"/>
      <c r="L5" s="20"/>
      <c r="AZ5" s="239" t="s">
        <v>799</v>
      </c>
      <c r="BA5" s="239" t="s">
        <v>1</v>
      </c>
      <c r="BB5" s="239" t="s">
        <v>1</v>
      </c>
      <c r="BC5" s="239" t="s">
        <v>170</v>
      </c>
      <c r="BD5" s="239" t="s">
        <v>85</v>
      </c>
    </row>
    <row r="6" spans="2:56" ht="12" customHeight="1">
      <c r="B6" s="20"/>
      <c r="D6" s="129" t="s">
        <v>16</v>
      </c>
      <c r="L6" s="20"/>
      <c r="AZ6" s="239" t="s">
        <v>800</v>
      </c>
      <c r="BA6" s="239" t="s">
        <v>1</v>
      </c>
      <c r="BB6" s="239" t="s">
        <v>1</v>
      </c>
      <c r="BC6" s="239" t="s">
        <v>801</v>
      </c>
      <c r="BD6" s="239" t="s">
        <v>85</v>
      </c>
    </row>
    <row r="7" spans="2:12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</row>
    <row r="8" spans="2:12" s="1" customFormat="1" ht="12" customHeight="1">
      <c r="B8" s="37"/>
      <c r="D8" s="129" t="s">
        <v>138</v>
      </c>
      <c r="I8" s="130"/>
      <c r="L8" s="37"/>
    </row>
    <row r="9" spans="2:12" s="1" customFormat="1" ht="36.95" customHeight="1">
      <c r="B9" s="37"/>
      <c r="E9" s="348" t="s">
        <v>802</v>
      </c>
      <c r="F9" s="349"/>
      <c r="G9" s="349"/>
      <c r="H9" s="349"/>
      <c r="I9" s="130"/>
      <c r="L9" s="37"/>
    </row>
    <row r="10" spans="2:12" s="1" customFormat="1" ht="11.25">
      <c r="B10" s="37"/>
      <c r="I10" s="130"/>
      <c r="L10" s="37"/>
    </row>
    <row r="11" spans="2:12" s="1" customFormat="1" ht="12" customHeight="1">
      <c r="B11" s="37"/>
      <c r="D11" s="129" t="s">
        <v>18</v>
      </c>
      <c r="F11" s="106" t="s">
        <v>1</v>
      </c>
      <c r="I11" s="131" t="s">
        <v>19</v>
      </c>
      <c r="J11" s="106" t="s">
        <v>1</v>
      </c>
      <c r="L11" s="37"/>
    </row>
    <row r="12" spans="2:12" s="1" customFormat="1" ht="12" customHeight="1">
      <c r="B12" s="37"/>
      <c r="D12" s="129" t="s">
        <v>20</v>
      </c>
      <c r="F12" s="106" t="s">
        <v>21</v>
      </c>
      <c r="I12" s="131" t="s">
        <v>22</v>
      </c>
      <c r="J12" s="132" t="str">
        <f>'Rekapitulace stavby'!AN8</f>
        <v>26. 2. 2020</v>
      </c>
      <c r="L12" s="37"/>
    </row>
    <row r="13" spans="2:12" s="1" customFormat="1" ht="10.9" customHeight="1">
      <c r="B13" s="37"/>
      <c r="I13" s="130"/>
      <c r="L13" s="37"/>
    </row>
    <row r="14" spans="2:12" s="1" customFormat="1" ht="12" customHeight="1">
      <c r="B14" s="37"/>
      <c r="D14" s="129" t="s">
        <v>24</v>
      </c>
      <c r="I14" s="131" t="s">
        <v>25</v>
      </c>
      <c r="J14" s="106" t="str">
        <f>IF('Rekapitulace stavby'!AN10="","",'Rekapitulace stavby'!AN10)</f>
        <v/>
      </c>
      <c r="L14" s="37"/>
    </row>
    <row r="15" spans="2:12" s="1" customFormat="1" ht="18" customHeight="1">
      <c r="B15" s="37"/>
      <c r="E15" s="106" t="str">
        <f>IF('Rekapitulace stavby'!E11="","",'Rekapitulace stavby'!E11)</f>
        <v xml:space="preserve"> </v>
      </c>
      <c r="I15" s="131" t="s">
        <v>26</v>
      </c>
      <c r="J15" s="106" t="str">
        <f>IF('Rekapitulace stavby'!AN11="","",'Rekapitulace stavby'!AN11)</f>
        <v/>
      </c>
      <c r="L15" s="37"/>
    </row>
    <row r="16" spans="2:12" s="1" customFormat="1" ht="6.95" customHeight="1">
      <c r="B16" s="37"/>
      <c r="I16" s="130"/>
      <c r="L16" s="37"/>
    </row>
    <row r="17" spans="2:12" s="1" customFormat="1" ht="12" customHeight="1">
      <c r="B17" s="37"/>
      <c r="D17" s="129" t="s">
        <v>27</v>
      </c>
      <c r="I17" s="131" t="s">
        <v>25</v>
      </c>
      <c r="J17" s="30" t="str">
        <f>'Rekapitulace stavby'!AN13</f>
        <v>Vyplň údaj</v>
      </c>
      <c r="L17" s="37"/>
    </row>
    <row r="18" spans="2:12" s="1" customFormat="1" ht="18" customHeight="1">
      <c r="B18" s="37"/>
      <c r="E18" s="350" t="str">
        <f>'Rekapitulace stavby'!E14</f>
        <v>Vyplň údaj</v>
      </c>
      <c r="F18" s="351"/>
      <c r="G18" s="351"/>
      <c r="H18" s="351"/>
      <c r="I18" s="131" t="s">
        <v>26</v>
      </c>
      <c r="J18" s="30" t="str">
        <f>'Rekapitulace stavby'!AN14</f>
        <v>Vyplň údaj</v>
      </c>
      <c r="L18" s="37"/>
    </row>
    <row r="19" spans="2:12" s="1" customFormat="1" ht="6.95" customHeight="1">
      <c r="B19" s="37"/>
      <c r="I19" s="130"/>
      <c r="L19" s="37"/>
    </row>
    <row r="20" spans="2:12" s="1" customFormat="1" ht="12" customHeight="1">
      <c r="B20" s="37"/>
      <c r="D20" s="129" t="s">
        <v>29</v>
      </c>
      <c r="I20" s="131" t="s">
        <v>25</v>
      </c>
      <c r="J20" s="106" t="str">
        <f>IF('Rekapitulace stavby'!AN16="","",'Rekapitulace stavby'!AN16)</f>
        <v/>
      </c>
      <c r="L20" s="37"/>
    </row>
    <row r="21" spans="2:12" s="1" customFormat="1" ht="18" customHeight="1">
      <c r="B21" s="37"/>
      <c r="E21" s="106" t="str">
        <f>IF('Rekapitulace stavby'!E17="","",'Rekapitulace stavby'!E17)</f>
        <v xml:space="preserve"> </v>
      </c>
      <c r="I21" s="131" t="s">
        <v>26</v>
      </c>
      <c r="J21" s="106" t="str">
        <f>IF('Rekapitulace stavby'!AN17="","",'Rekapitulace stavby'!AN17)</f>
        <v/>
      </c>
      <c r="L21" s="37"/>
    </row>
    <row r="22" spans="2:12" s="1" customFormat="1" ht="6.95" customHeight="1">
      <c r="B22" s="37"/>
      <c r="I22" s="130"/>
      <c r="L22" s="37"/>
    </row>
    <row r="23" spans="2:12" s="1" customFormat="1" ht="12" customHeight="1">
      <c r="B23" s="37"/>
      <c r="D23" s="129" t="s">
        <v>31</v>
      </c>
      <c r="I23" s="131" t="s">
        <v>25</v>
      </c>
      <c r="J23" s="106" t="str">
        <f>IF('Rekapitulace stavby'!AN19="","",'Rekapitulace stavby'!AN19)</f>
        <v/>
      </c>
      <c r="L23" s="37"/>
    </row>
    <row r="24" spans="2:12" s="1" customFormat="1" ht="18" customHeight="1">
      <c r="B24" s="37"/>
      <c r="E24" s="106" t="str">
        <f>IF('Rekapitulace stavby'!E20="","",'Rekapitulace stavby'!E20)</f>
        <v xml:space="preserve"> </v>
      </c>
      <c r="I24" s="131" t="s">
        <v>26</v>
      </c>
      <c r="J24" s="106" t="str">
        <f>IF('Rekapitulace stavby'!AN20="","",'Rekapitulace stavby'!AN20)</f>
        <v/>
      </c>
      <c r="L24" s="37"/>
    </row>
    <row r="25" spans="2:12" s="1" customFormat="1" ht="6.95" customHeight="1">
      <c r="B25" s="37"/>
      <c r="I25" s="130"/>
      <c r="L25" s="37"/>
    </row>
    <row r="26" spans="2:12" s="1" customFormat="1" ht="12" customHeight="1">
      <c r="B26" s="37"/>
      <c r="D26" s="129" t="s">
        <v>32</v>
      </c>
      <c r="I26" s="130"/>
      <c r="L26" s="37"/>
    </row>
    <row r="27" spans="2:12" s="7" customFormat="1" ht="16.5" customHeight="1">
      <c r="B27" s="133"/>
      <c r="E27" s="352" t="s">
        <v>1</v>
      </c>
      <c r="F27" s="352"/>
      <c r="G27" s="352"/>
      <c r="H27" s="352"/>
      <c r="I27" s="134"/>
      <c r="L27" s="133"/>
    </row>
    <row r="28" spans="2:12" s="1" customFormat="1" ht="6.95" customHeight="1">
      <c r="B28" s="37"/>
      <c r="I28" s="130"/>
      <c r="L28" s="37"/>
    </row>
    <row r="29" spans="2:12" s="1" customFormat="1" ht="6.95" customHeight="1">
      <c r="B29" s="37"/>
      <c r="D29" s="63"/>
      <c r="E29" s="63"/>
      <c r="F29" s="63"/>
      <c r="G29" s="63"/>
      <c r="H29" s="63"/>
      <c r="I29" s="135"/>
      <c r="J29" s="63"/>
      <c r="K29" s="63"/>
      <c r="L29" s="37"/>
    </row>
    <row r="30" spans="2:12" s="1" customFormat="1" ht="14.45" customHeight="1">
      <c r="B30" s="37"/>
      <c r="D30" s="106" t="s">
        <v>140</v>
      </c>
      <c r="I30" s="130"/>
      <c r="J30" s="136">
        <f>J96</f>
        <v>0</v>
      </c>
      <c r="L30" s="37"/>
    </row>
    <row r="31" spans="2:12" s="1" customFormat="1" ht="14.45" customHeight="1">
      <c r="B31" s="37"/>
      <c r="D31" s="137" t="s">
        <v>131</v>
      </c>
      <c r="I31" s="130"/>
      <c r="J31" s="136">
        <f>J104</f>
        <v>0</v>
      </c>
      <c r="L31" s="37"/>
    </row>
    <row r="32" spans="2:12" s="1" customFormat="1" ht="25.35" customHeight="1">
      <c r="B32" s="37"/>
      <c r="D32" s="138" t="s">
        <v>35</v>
      </c>
      <c r="I32" s="130"/>
      <c r="J32" s="139">
        <f>ROUND(J30+J31,2)</f>
        <v>0</v>
      </c>
      <c r="L32" s="37"/>
    </row>
    <row r="33" spans="2:12" s="1" customFormat="1" ht="6.95" customHeight="1">
      <c r="B33" s="37"/>
      <c r="D33" s="63"/>
      <c r="E33" s="63"/>
      <c r="F33" s="63"/>
      <c r="G33" s="63"/>
      <c r="H33" s="63"/>
      <c r="I33" s="135"/>
      <c r="J33" s="63"/>
      <c r="K33" s="63"/>
      <c r="L33" s="37"/>
    </row>
    <row r="34" spans="2:12" s="1" customFormat="1" ht="14.45" customHeight="1">
      <c r="B34" s="37"/>
      <c r="F34" s="140" t="s">
        <v>37</v>
      </c>
      <c r="I34" s="141" t="s">
        <v>36</v>
      </c>
      <c r="J34" s="140" t="s">
        <v>38</v>
      </c>
      <c r="L34" s="37"/>
    </row>
    <row r="35" spans="2:12" s="1" customFormat="1" ht="14.45" customHeight="1">
      <c r="B35" s="37"/>
      <c r="D35" s="142" t="s">
        <v>39</v>
      </c>
      <c r="E35" s="129" t="s">
        <v>40</v>
      </c>
      <c r="F35" s="143">
        <f>ROUND((SUM(BE104:BE111)+SUM(BE131:BE198)),2)</f>
        <v>0</v>
      </c>
      <c r="I35" s="144">
        <v>0.21</v>
      </c>
      <c r="J35" s="143">
        <f>ROUND(((SUM(BE104:BE111)+SUM(BE131:BE198))*I35),2)</f>
        <v>0</v>
      </c>
      <c r="L35" s="37"/>
    </row>
    <row r="36" spans="2:12" s="1" customFormat="1" ht="14.45" customHeight="1">
      <c r="B36" s="37"/>
      <c r="E36" s="129" t="s">
        <v>41</v>
      </c>
      <c r="F36" s="143">
        <f>ROUND((SUM(BF104:BF111)+SUM(BF131:BF198)),2)</f>
        <v>0</v>
      </c>
      <c r="I36" s="144">
        <v>0.15</v>
      </c>
      <c r="J36" s="143">
        <f>ROUND(((SUM(BF104:BF111)+SUM(BF131:BF198))*I36),2)</f>
        <v>0</v>
      </c>
      <c r="L36" s="37"/>
    </row>
    <row r="37" spans="2:12" s="1" customFormat="1" ht="14.45" customHeight="1" hidden="1">
      <c r="B37" s="37"/>
      <c r="E37" s="129" t="s">
        <v>42</v>
      </c>
      <c r="F37" s="143">
        <f>ROUND((SUM(BG104:BG111)+SUM(BG131:BG198)),2)</f>
        <v>0</v>
      </c>
      <c r="I37" s="144">
        <v>0.21</v>
      </c>
      <c r="J37" s="143">
        <f>0</f>
        <v>0</v>
      </c>
      <c r="L37" s="37"/>
    </row>
    <row r="38" spans="2:12" s="1" customFormat="1" ht="14.45" customHeight="1" hidden="1">
      <c r="B38" s="37"/>
      <c r="E38" s="129" t="s">
        <v>43</v>
      </c>
      <c r="F38" s="143">
        <f>ROUND((SUM(BH104:BH111)+SUM(BH131:BH198)),2)</f>
        <v>0</v>
      </c>
      <c r="I38" s="144">
        <v>0.15</v>
      </c>
      <c r="J38" s="143">
        <f>0</f>
        <v>0</v>
      </c>
      <c r="L38" s="37"/>
    </row>
    <row r="39" spans="2:12" s="1" customFormat="1" ht="14.45" customHeight="1" hidden="1">
      <c r="B39" s="37"/>
      <c r="E39" s="129" t="s">
        <v>44</v>
      </c>
      <c r="F39" s="143">
        <f>ROUND((SUM(BI104:BI111)+SUM(BI131:BI198)),2)</f>
        <v>0</v>
      </c>
      <c r="I39" s="144">
        <v>0</v>
      </c>
      <c r="J39" s="143">
        <f>0</f>
        <v>0</v>
      </c>
      <c r="L39" s="37"/>
    </row>
    <row r="40" spans="2:12" s="1" customFormat="1" ht="6.95" customHeight="1">
      <c r="B40" s="37"/>
      <c r="I40" s="130"/>
      <c r="L40" s="37"/>
    </row>
    <row r="41" spans="2:12" s="1" customFormat="1" ht="25.35" customHeight="1">
      <c r="B41" s="37"/>
      <c r="C41" s="145"/>
      <c r="D41" s="146" t="s">
        <v>45</v>
      </c>
      <c r="E41" s="147"/>
      <c r="F41" s="147"/>
      <c r="G41" s="148" t="s">
        <v>46</v>
      </c>
      <c r="H41" s="149" t="s">
        <v>47</v>
      </c>
      <c r="I41" s="150"/>
      <c r="J41" s="151">
        <f>SUM(J32:J39)</f>
        <v>0</v>
      </c>
      <c r="K41" s="152"/>
      <c r="L41" s="37"/>
    </row>
    <row r="42" spans="2:12" s="1" customFormat="1" ht="14.45" customHeight="1">
      <c r="B42" s="37"/>
      <c r="I42" s="130"/>
      <c r="L42" s="37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s="1" customFormat="1" ht="12" customHeight="1">
      <c r="B86" s="35"/>
      <c r="C86" s="29" t="s">
        <v>138</v>
      </c>
      <c r="D86" s="36"/>
      <c r="E86" s="36"/>
      <c r="F86" s="36"/>
      <c r="G86" s="36"/>
      <c r="H86" s="36"/>
      <c r="I86" s="130"/>
      <c r="J86" s="36"/>
      <c r="K86" s="36"/>
      <c r="L86" s="37"/>
    </row>
    <row r="87" spans="2:12" s="1" customFormat="1" ht="16.5" customHeight="1">
      <c r="B87" s="35"/>
      <c r="C87" s="36"/>
      <c r="D87" s="36"/>
      <c r="E87" s="314" t="str">
        <f>E9</f>
        <v>SO102 - Stezka pro chodce a cyklisty</v>
      </c>
      <c r="F87" s="355"/>
      <c r="G87" s="355"/>
      <c r="H87" s="355"/>
      <c r="I87" s="130"/>
      <c r="J87" s="36"/>
      <c r="K87" s="36"/>
      <c r="L87" s="37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2" customHeight="1"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31" t="s">
        <v>22</v>
      </c>
      <c r="J89" s="62" t="str">
        <f>IF(J12="","",J12)</f>
        <v>26. 2. 2020</v>
      </c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5.2" customHeight="1"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31" t="s">
        <v>29</v>
      </c>
      <c r="J91" s="32" t="str">
        <f>E21</f>
        <v xml:space="preserve"> </v>
      </c>
      <c r="K91" s="36"/>
      <c r="L91" s="37"/>
    </row>
    <row r="92" spans="2:12" s="1" customFormat="1" ht="15.2" customHeight="1"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31" t="s">
        <v>31</v>
      </c>
      <c r="J92" s="32" t="str">
        <f>E24</f>
        <v xml:space="preserve"> </v>
      </c>
      <c r="K92" s="36"/>
      <c r="L92" s="37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37"/>
    </row>
    <row r="94" spans="2:12" s="1" customFormat="1" ht="29.25" customHeight="1">
      <c r="B94" s="35"/>
      <c r="C94" s="167" t="s">
        <v>142</v>
      </c>
      <c r="D94" s="121"/>
      <c r="E94" s="121"/>
      <c r="F94" s="121"/>
      <c r="G94" s="121"/>
      <c r="H94" s="121"/>
      <c r="I94" s="168"/>
      <c r="J94" s="169" t="s">
        <v>143</v>
      </c>
      <c r="K94" s="121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47" s="1" customFormat="1" ht="22.9" customHeight="1">
      <c r="B96" s="35"/>
      <c r="C96" s="170" t="s">
        <v>144</v>
      </c>
      <c r="D96" s="36"/>
      <c r="E96" s="36"/>
      <c r="F96" s="36"/>
      <c r="G96" s="36"/>
      <c r="H96" s="36"/>
      <c r="I96" s="130"/>
      <c r="J96" s="80">
        <f>J131</f>
        <v>0</v>
      </c>
      <c r="K96" s="36"/>
      <c r="L96" s="37"/>
      <c r="AU96" s="17" t="s">
        <v>145</v>
      </c>
    </row>
    <row r="97" spans="2:12" s="8" customFormat="1" ht="24.95" customHeight="1">
      <c r="B97" s="171"/>
      <c r="C97" s="172"/>
      <c r="D97" s="173" t="s">
        <v>246</v>
      </c>
      <c r="E97" s="174"/>
      <c r="F97" s="174"/>
      <c r="G97" s="174"/>
      <c r="H97" s="174"/>
      <c r="I97" s="175"/>
      <c r="J97" s="176">
        <f>J132</f>
        <v>0</v>
      </c>
      <c r="K97" s="172"/>
      <c r="L97" s="177"/>
    </row>
    <row r="98" spans="2:12" s="12" customFormat="1" ht="19.9" customHeight="1">
      <c r="B98" s="240"/>
      <c r="C98" s="100"/>
      <c r="D98" s="241" t="s">
        <v>247</v>
      </c>
      <c r="E98" s="242"/>
      <c r="F98" s="242"/>
      <c r="G98" s="242"/>
      <c r="H98" s="242"/>
      <c r="I98" s="243"/>
      <c r="J98" s="244">
        <f>J133</f>
        <v>0</v>
      </c>
      <c r="K98" s="100"/>
      <c r="L98" s="245"/>
    </row>
    <row r="99" spans="2:12" s="12" customFormat="1" ht="19.9" customHeight="1">
      <c r="B99" s="240"/>
      <c r="C99" s="100"/>
      <c r="D99" s="241" t="s">
        <v>522</v>
      </c>
      <c r="E99" s="242"/>
      <c r="F99" s="242"/>
      <c r="G99" s="242"/>
      <c r="H99" s="242"/>
      <c r="I99" s="243"/>
      <c r="J99" s="244">
        <f>J171</f>
        <v>0</v>
      </c>
      <c r="K99" s="100"/>
      <c r="L99" s="245"/>
    </row>
    <row r="100" spans="2:12" s="12" customFormat="1" ht="19.9" customHeight="1">
      <c r="B100" s="240"/>
      <c r="C100" s="100"/>
      <c r="D100" s="241" t="s">
        <v>248</v>
      </c>
      <c r="E100" s="242"/>
      <c r="F100" s="242"/>
      <c r="G100" s="242"/>
      <c r="H100" s="242"/>
      <c r="I100" s="243"/>
      <c r="J100" s="244">
        <f>J189</f>
        <v>0</v>
      </c>
      <c r="K100" s="100"/>
      <c r="L100" s="245"/>
    </row>
    <row r="101" spans="2:12" s="12" customFormat="1" ht="19.9" customHeight="1">
      <c r="B101" s="240"/>
      <c r="C101" s="100"/>
      <c r="D101" s="241" t="s">
        <v>524</v>
      </c>
      <c r="E101" s="242"/>
      <c r="F101" s="242"/>
      <c r="G101" s="242"/>
      <c r="H101" s="242"/>
      <c r="I101" s="243"/>
      <c r="J101" s="244">
        <f>J196</f>
        <v>0</v>
      </c>
      <c r="K101" s="100"/>
      <c r="L101" s="245"/>
    </row>
    <row r="102" spans="2:12" s="1" customFormat="1" ht="21.75" customHeight="1">
      <c r="B102" s="35"/>
      <c r="C102" s="36"/>
      <c r="D102" s="36"/>
      <c r="E102" s="36"/>
      <c r="F102" s="36"/>
      <c r="G102" s="36"/>
      <c r="H102" s="36"/>
      <c r="I102" s="130"/>
      <c r="J102" s="36"/>
      <c r="K102" s="36"/>
      <c r="L102" s="37"/>
    </row>
    <row r="103" spans="2:12" s="1" customFormat="1" ht="6.95" customHeight="1">
      <c r="B103" s="35"/>
      <c r="C103" s="36"/>
      <c r="D103" s="36"/>
      <c r="E103" s="36"/>
      <c r="F103" s="36"/>
      <c r="G103" s="36"/>
      <c r="H103" s="36"/>
      <c r="I103" s="130"/>
      <c r="J103" s="36"/>
      <c r="K103" s="36"/>
      <c r="L103" s="37"/>
    </row>
    <row r="104" spans="2:14" s="1" customFormat="1" ht="29.25" customHeight="1">
      <c r="B104" s="35"/>
      <c r="C104" s="170" t="s">
        <v>147</v>
      </c>
      <c r="D104" s="36"/>
      <c r="E104" s="36"/>
      <c r="F104" s="36"/>
      <c r="G104" s="36"/>
      <c r="H104" s="36"/>
      <c r="I104" s="130"/>
      <c r="J104" s="178">
        <f>ROUND(J105+J106+J107+J108+J109+J110,2)</f>
        <v>0</v>
      </c>
      <c r="K104" s="36"/>
      <c r="L104" s="37"/>
      <c r="N104" s="179" t="s">
        <v>39</v>
      </c>
    </row>
    <row r="105" spans="2:65" s="1" customFormat="1" ht="18" customHeight="1">
      <c r="B105" s="35"/>
      <c r="C105" s="36"/>
      <c r="D105" s="333" t="s">
        <v>148</v>
      </c>
      <c r="E105" s="332"/>
      <c r="F105" s="332"/>
      <c r="G105" s="36"/>
      <c r="H105" s="36"/>
      <c r="I105" s="130"/>
      <c r="J105" s="113">
        <v>0</v>
      </c>
      <c r="K105" s="36"/>
      <c r="L105" s="180"/>
      <c r="M105" s="130"/>
      <c r="N105" s="181" t="s">
        <v>40</v>
      </c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82" t="s">
        <v>149</v>
      </c>
      <c r="AZ105" s="130"/>
      <c r="BA105" s="130"/>
      <c r="BB105" s="130"/>
      <c r="BC105" s="130"/>
      <c r="BD105" s="130"/>
      <c r="BE105" s="183">
        <f aca="true" t="shared" si="0" ref="BE105:BE110">IF(N105="základní",J105,0)</f>
        <v>0</v>
      </c>
      <c r="BF105" s="183">
        <f aca="true" t="shared" si="1" ref="BF105:BF110">IF(N105="snížená",J105,0)</f>
        <v>0</v>
      </c>
      <c r="BG105" s="183">
        <f aca="true" t="shared" si="2" ref="BG105:BG110">IF(N105="zákl. přenesená",J105,0)</f>
        <v>0</v>
      </c>
      <c r="BH105" s="183">
        <f aca="true" t="shared" si="3" ref="BH105:BH110">IF(N105="sníž. přenesená",J105,0)</f>
        <v>0</v>
      </c>
      <c r="BI105" s="183">
        <f aca="true" t="shared" si="4" ref="BI105:BI110">IF(N105="nulová",J105,0)</f>
        <v>0</v>
      </c>
      <c r="BJ105" s="182" t="s">
        <v>83</v>
      </c>
      <c r="BK105" s="130"/>
      <c r="BL105" s="130"/>
      <c r="BM105" s="130"/>
    </row>
    <row r="106" spans="2:65" s="1" customFormat="1" ht="18" customHeight="1">
      <c r="B106" s="35"/>
      <c r="C106" s="36"/>
      <c r="D106" s="333" t="s">
        <v>150</v>
      </c>
      <c r="E106" s="332"/>
      <c r="F106" s="332"/>
      <c r="G106" s="36"/>
      <c r="H106" s="36"/>
      <c r="I106" s="130"/>
      <c r="J106" s="113">
        <v>0</v>
      </c>
      <c r="K106" s="36"/>
      <c r="L106" s="180"/>
      <c r="M106" s="130"/>
      <c r="N106" s="181" t="s">
        <v>40</v>
      </c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82" t="s">
        <v>149</v>
      </c>
      <c r="AZ106" s="130"/>
      <c r="BA106" s="130"/>
      <c r="BB106" s="130"/>
      <c r="BC106" s="130"/>
      <c r="BD106" s="130"/>
      <c r="BE106" s="183">
        <f t="shared" si="0"/>
        <v>0</v>
      </c>
      <c r="BF106" s="183">
        <f t="shared" si="1"/>
        <v>0</v>
      </c>
      <c r="BG106" s="183">
        <f t="shared" si="2"/>
        <v>0</v>
      </c>
      <c r="BH106" s="183">
        <f t="shared" si="3"/>
        <v>0</v>
      </c>
      <c r="BI106" s="183">
        <f t="shared" si="4"/>
        <v>0</v>
      </c>
      <c r="BJ106" s="182" t="s">
        <v>83</v>
      </c>
      <c r="BK106" s="130"/>
      <c r="BL106" s="130"/>
      <c r="BM106" s="130"/>
    </row>
    <row r="107" spans="2:65" s="1" customFormat="1" ht="18" customHeight="1">
      <c r="B107" s="35"/>
      <c r="C107" s="36"/>
      <c r="D107" s="333" t="s">
        <v>151</v>
      </c>
      <c r="E107" s="332"/>
      <c r="F107" s="332"/>
      <c r="G107" s="36"/>
      <c r="H107" s="36"/>
      <c r="I107" s="130"/>
      <c r="J107" s="113">
        <v>0</v>
      </c>
      <c r="K107" s="36"/>
      <c r="L107" s="180"/>
      <c r="M107" s="130"/>
      <c r="N107" s="181" t="s">
        <v>40</v>
      </c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82" t="s">
        <v>149</v>
      </c>
      <c r="AZ107" s="130"/>
      <c r="BA107" s="130"/>
      <c r="BB107" s="130"/>
      <c r="BC107" s="130"/>
      <c r="BD107" s="130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83</v>
      </c>
      <c r="BK107" s="130"/>
      <c r="BL107" s="130"/>
      <c r="BM107" s="130"/>
    </row>
    <row r="108" spans="2:65" s="1" customFormat="1" ht="18" customHeight="1">
      <c r="B108" s="35"/>
      <c r="C108" s="36"/>
      <c r="D108" s="333" t="s">
        <v>152</v>
      </c>
      <c r="E108" s="332"/>
      <c r="F108" s="332"/>
      <c r="G108" s="36"/>
      <c r="H108" s="36"/>
      <c r="I108" s="130"/>
      <c r="J108" s="113">
        <v>0</v>
      </c>
      <c r="K108" s="36"/>
      <c r="L108" s="180"/>
      <c r="M108" s="130"/>
      <c r="N108" s="181" t="s">
        <v>40</v>
      </c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82" t="s">
        <v>149</v>
      </c>
      <c r="AZ108" s="130"/>
      <c r="BA108" s="130"/>
      <c r="BB108" s="130"/>
      <c r="BC108" s="130"/>
      <c r="BD108" s="130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83</v>
      </c>
      <c r="BK108" s="130"/>
      <c r="BL108" s="130"/>
      <c r="BM108" s="130"/>
    </row>
    <row r="109" spans="2:65" s="1" customFormat="1" ht="18" customHeight="1">
      <c r="B109" s="35"/>
      <c r="C109" s="36"/>
      <c r="D109" s="333" t="s">
        <v>153</v>
      </c>
      <c r="E109" s="332"/>
      <c r="F109" s="332"/>
      <c r="G109" s="36"/>
      <c r="H109" s="36"/>
      <c r="I109" s="130"/>
      <c r="J109" s="113">
        <v>0</v>
      </c>
      <c r="K109" s="36"/>
      <c r="L109" s="180"/>
      <c r="M109" s="130"/>
      <c r="N109" s="181" t="s">
        <v>40</v>
      </c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82" t="s">
        <v>149</v>
      </c>
      <c r="AZ109" s="130"/>
      <c r="BA109" s="130"/>
      <c r="BB109" s="130"/>
      <c r="BC109" s="130"/>
      <c r="BD109" s="13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83</v>
      </c>
      <c r="BK109" s="130"/>
      <c r="BL109" s="130"/>
      <c r="BM109" s="130"/>
    </row>
    <row r="110" spans="2:65" s="1" customFormat="1" ht="18" customHeight="1">
      <c r="B110" s="35"/>
      <c r="C110" s="36"/>
      <c r="D110" s="112" t="s">
        <v>154</v>
      </c>
      <c r="E110" s="36"/>
      <c r="F110" s="36"/>
      <c r="G110" s="36"/>
      <c r="H110" s="36"/>
      <c r="I110" s="130"/>
      <c r="J110" s="113">
        <f>ROUND(J30*T110,2)</f>
        <v>0</v>
      </c>
      <c r="K110" s="36"/>
      <c r="L110" s="180"/>
      <c r="M110" s="130"/>
      <c r="N110" s="181" t="s">
        <v>40</v>
      </c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82" t="s">
        <v>155</v>
      </c>
      <c r="AZ110" s="130"/>
      <c r="BA110" s="130"/>
      <c r="BB110" s="130"/>
      <c r="BC110" s="130"/>
      <c r="BD110" s="13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83</v>
      </c>
      <c r="BK110" s="130"/>
      <c r="BL110" s="130"/>
      <c r="BM110" s="130"/>
    </row>
    <row r="111" spans="2:12" s="1" customFormat="1" ht="11.25">
      <c r="B111" s="35"/>
      <c r="C111" s="36"/>
      <c r="D111" s="36"/>
      <c r="E111" s="36"/>
      <c r="F111" s="36"/>
      <c r="G111" s="36"/>
      <c r="H111" s="36"/>
      <c r="I111" s="130"/>
      <c r="J111" s="36"/>
      <c r="K111" s="36"/>
      <c r="L111" s="37"/>
    </row>
    <row r="112" spans="2:12" s="1" customFormat="1" ht="29.25" customHeight="1">
      <c r="B112" s="35"/>
      <c r="C112" s="120" t="s">
        <v>136</v>
      </c>
      <c r="D112" s="121"/>
      <c r="E112" s="121"/>
      <c r="F112" s="121"/>
      <c r="G112" s="121"/>
      <c r="H112" s="121"/>
      <c r="I112" s="168"/>
      <c r="J112" s="122">
        <f>ROUND(J96+J104,2)</f>
        <v>0</v>
      </c>
      <c r="K112" s="121"/>
      <c r="L112" s="37"/>
    </row>
    <row r="113" spans="2:12" s="1" customFormat="1" ht="6.95" customHeight="1">
      <c r="B113" s="50"/>
      <c r="C113" s="51"/>
      <c r="D113" s="51"/>
      <c r="E113" s="51"/>
      <c r="F113" s="51"/>
      <c r="G113" s="51"/>
      <c r="H113" s="51"/>
      <c r="I113" s="163"/>
      <c r="J113" s="51"/>
      <c r="K113" s="51"/>
      <c r="L113" s="37"/>
    </row>
    <row r="117" spans="2:12" s="1" customFormat="1" ht="6.95" customHeight="1">
      <c r="B117" s="52"/>
      <c r="C117" s="53"/>
      <c r="D117" s="53"/>
      <c r="E117" s="53"/>
      <c r="F117" s="53"/>
      <c r="G117" s="53"/>
      <c r="H117" s="53"/>
      <c r="I117" s="166"/>
      <c r="J117" s="53"/>
      <c r="K117" s="53"/>
      <c r="L117" s="37"/>
    </row>
    <row r="118" spans="2:12" s="1" customFormat="1" ht="24.95" customHeight="1">
      <c r="B118" s="35"/>
      <c r="C118" s="23" t="s">
        <v>156</v>
      </c>
      <c r="D118" s="36"/>
      <c r="E118" s="36"/>
      <c r="F118" s="36"/>
      <c r="G118" s="36"/>
      <c r="H118" s="36"/>
      <c r="I118" s="130"/>
      <c r="J118" s="36"/>
      <c r="K118" s="36"/>
      <c r="L118" s="37"/>
    </row>
    <row r="119" spans="2:12" s="1" customFormat="1" ht="6.95" customHeight="1">
      <c r="B119" s="35"/>
      <c r="C119" s="36"/>
      <c r="D119" s="36"/>
      <c r="E119" s="36"/>
      <c r="F119" s="36"/>
      <c r="G119" s="36"/>
      <c r="H119" s="36"/>
      <c r="I119" s="130"/>
      <c r="J119" s="36"/>
      <c r="K119" s="36"/>
      <c r="L119" s="37"/>
    </row>
    <row r="120" spans="2:12" s="1" customFormat="1" ht="12" customHeight="1">
      <c r="B120" s="35"/>
      <c r="C120" s="29" t="s">
        <v>16</v>
      </c>
      <c r="D120" s="36"/>
      <c r="E120" s="36"/>
      <c r="F120" s="36"/>
      <c r="G120" s="36"/>
      <c r="H120" s="36"/>
      <c r="I120" s="130"/>
      <c r="J120" s="36"/>
      <c r="K120" s="36"/>
      <c r="L120" s="37"/>
    </row>
    <row r="121" spans="2:12" s="1" customFormat="1" ht="16.5" customHeight="1">
      <c r="B121" s="35"/>
      <c r="C121" s="36"/>
      <c r="D121" s="36"/>
      <c r="E121" s="353" t="str">
        <f>E7</f>
        <v>Propojení Krnovská - Žižkova</v>
      </c>
      <c r="F121" s="354"/>
      <c r="G121" s="354"/>
      <c r="H121" s="354"/>
      <c r="I121" s="130"/>
      <c r="J121" s="36"/>
      <c r="K121" s="36"/>
      <c r="L121" s="37"/>
    </row>
    <row r="122" spans="2:12" s="1" customFormat="1" ht="12" customHeight="1">
      <c r="B122" s="35"/>
      <c r="C122" s="29" t="s">
        <v>138</v>
      </c>
      <c r="D122" s="36"/>
      <c r="E122" s="36"/>
      <c r="F122" s="36"/>
      <c r="G122" s="36"/>
      <c r="H122" s="36"/>
      <c r="I122" s="130"/>
      <c r="J122" s="36"/>
      <c r="K122" s="36"/>
      <c r="L122" s="37"/>
    </row>
    <row r="123" spans="2:12" s="1" customFormat="1" ht="16.5" customHeight="1">
      <c r="B123" s="35"/>
      <c r="C123" s="36"/>
      <c r="D123" s="36"/>
      <c r="E123" s="314" t="str">
        <f>E9</f>
        <v>SO102 - Stezka pro chodce a cyklisty</v>
      </c>
      <c r="F123" s="355"/>
      <c r="G123" s="355"/>
      <c r="H123" s="355"/>
      <c r="I123" s="130"/>
      <c r="J123" s="36"/>
      <c r="K123" s="36"/>
      <c r="L123" s="37"/>
    </row>
    <row r="124" spans="2:12" s="1" customFormat="1" ht="6.95" customHeight="1">
      <c r="B124" s="35"/>
      <c r="C124" s="36"/>
      <c r="D124" s="36"/>
      <c r="E124" s="36"/>
      <c r="F124" s="36"/>
      <c r="G124" s="36"/>
      <c r="H124" s="36"/>
      <c r="I124" s="130"/>
      <c r="J124" s="36"/>
      <c r="K124" s="36"/>
      <c r="L124" s="37"/>
    </row>
    <row r="125" spans="2:12" s="1" customFormat="1" ht="12" customHeight="1">
      <c r="B125" s="35"/>
      <c r="C125" s="29" t="s">
        <v>20</v>
      </c>
      <c r="D125" s="36"/>
      <c r="E125" s="36"/>
      <c r="F125" s="27" t="str">
        <f>F12</f>
        <v xml:space="preserve"> </v>
      </c>
      <c r="G125" s="36"/>
      <c r="H125" s="36"/>
      <c r="I125" s="131" t="s">
        <v>22</v>
      </c>
      <c r="J125" s="62" t="str">
        <f>IF(J12="","",J12)</f>
        <v>26. 2. 2020</v>
      </c>
      <c r="K125" s="36"/>
      <c r="L125" s="37"/>
    </row>
    <row r="126" spans="2:12" s="1" customFormat="1" ht="6.95" customHeight="1">
      <c r="B126" s="35"/>
      <c r="C126" s="36"/>
      <c r="D126" s="36"/>
      <c r="E126" s="36"/>
      <c r="F126" s="36"/>
      <c r="G126" s="36"/>
      <c r="H126" s="36"/>
      <c r="I126" s="130"/>
      <c r="J126" s="36"/>
      <c r="K126" s="36"/>
      <c r="L126" s="37"/>
    </row>
    <row r="127" spans="2:12" s="1" customFormat="1" ht="15.2" customHeight="1">
      <c r="B127" s="35"/>
      <c r="C127" s="29" t="s">
        <v>24</v>
      </c>
      <c r="D127" s="36"/>
      <c r="E127" s="36"/>
      <c r="F127" s="27" t="str">
        <f>E15</f>
        <v xml:space="preserve"> </v>
      </c>
      <c r="G127" s="36"/>
      <c r="H127" s="36"/>
      <c r="I127" s="131" t="s">
        <v>29</v>
      </c>
      <c r="J127" s="32" t="str">
        <f>E21</f>
        <v xml:space="preserve"> </v>
      </c>
      <c r="K127" s="36"/>
      <c r="L127" s="37"/>
    </row>
    <row r="128" spans="2:12" s="1" customFormat="1" ht="15.2" customHeight="1">
      <c r="B128" s="35"/>
      <c r="C128" s="29" t="s">
        <v>27</v>
      </c>
      <c r="D128" s="36"/>
      <c r="E128" s="36"/>
      <c r="F128" s="27" t="str">
        <f>IF(E18="","",E18)</f>
        <v>Vyplň údaj</v>
      </c>
      <c r="G128" s="36"/>
      <c r="H128" s="36"/>
      <c r="I128" s="131" t="s">
        <v>31</v>
      </c>
      <c r="J128" s="32" t="str">
        <f>E24</f>
        <v xml:space="preserve"> </v>
      </c>
      <c r="K128" s="36"/>
      <c r="L128" s="37"/>
    </row>
    <row r="129" spans="2:12" s="1" customFormat="1" ht="10.35" customHeight="1">
      <c r="B129" s="35"/>
      <c r="C129" s="36"/>
      <c r="D129" s="36"/>
      <c r="E129" s="36"/>
      <c r="F129" s="36"/>
      <c r="G129" s="36"/>
      <c r="H129" s="36"/>
      <c r="I129" s="130"/>
      <c r="J129" s="36"/>
      <c r="K129" s="36"/>
      <c r="L129" s="37"/>
    </row>
    <row r="130" spans="2:20" s="9" customFormat="1" ht="29.25" customHeight="1">
      <c r="B130" s="184"/>
      <c r="C130" s="185" t="s">
        <v>157</v>
      </c>
      <c r="D130" s="186" t="s">
        <v>60</v>
      </c>
      <c r="E130" s="186" t="s">
        <v>56</v>
      </c>
      <c r="F130" s="186" t="s">
        <v>57</v>
      </c>
      <c r="G130" s="186" t="s">
        <v>158</v>
      </c>
      <c r="H130" s="186" t="s">
        <v>159</v>
      </c>
      <c r="I130" s="187" t="s">
        <v>160</v>
      </c>
      <c r="J130" s="188" t="s">
        <v>143</v>
      </c>
      <c r="K130" s="189" t="s">
        <v>161</v>
      </c>
      <c r="L130" s="190"/>
      <c r="M130" s="71" t="s">
        <v>1</v>
      </c>
      <c r="N130" s="72" t="s">
        <v>39</v>
      </c>
      <c r="O130" s="72" t="s">
        <v>162</v>
      </c>
      <c r="P130" s="72" t="s">
        <v>163</v>
      </c>
      <c r="Q130" s="72" t="s">
        <v>164</v>
      </c>
      <c r="R130" s="72" t="s">
        <v>165</v>
      </c>
      <c r="S130" s="72" t="s">
        <v>166</v>
      </c>
      <c r="T130" s="73" t="s">
        <v>167</v>
      </c>
    </row>
    <row r="131" spans="2:63" s="1" customFormat="1" ht="22.9" customHeight="1">
      <c r="B131" s="35"/>
      <c r="C131" s="78" t="s">
        <v>168</v>
      </c>
      <c r="D131" s="36"/>
      <c r="E131" s="36"/>
      <c r="F131" s="36"/>
      <c r="G131" s="36"/>
      <c r="H131" s="36"/>
      <c r="I131" s="130"/>
      <c r="J131" s="191">
        <f>BK131</f>
        <v>0</v>
      </c>
      <c r="K131" s="36"/>
      <c r="L131" s="37"/>
      <c r="M131" s="74"/>
      <c r="N131" s="75"/>
      <c r="O131" s="75"/>
      <c r="P131" s="192">
        <f>P132</f>
        <v>0</v>
      </c>
      <c r="Q131" s="75"/>
      <c r="R131" s="192">
        <f>R132</f>
        <v>351.95900000000006</v>
      </c>
      <c r="S131" s="75"/>
      <c r="T131" s="193">
        <f>T132</f>
        <v>0</v>
      </c>
      <c r="AT131" s="17" t="s">
        <v>74</v>
      </c>
      <c r="AU131" s="17" t="s">
        <v>145</v>
      </c>
      <c r="BK131" s="194">
        <f>BK132</f>
        <v>0</v>
      </c>
    </row>
    <row r="132" spans="2:63" s="10" customFormat="1" ht="25.9" customHeight="1">
      <c r="B132" s="195"/>
      <c r="C132" s="196"/>
      <c r="D132" s="197" t="s">
        <v>74</v>
      </c>
      <c r="E132" s="198" t="s">
        <v>250</v>
      </c>
      <c r="F132" s="198" t="s">
        <v>251</v>
      </c>
      <c r="G132" s="196"/>
      <c r="H132" s="196"/>
      <c r="I132" s="199"/>
      <c r="J132" s="200">
        <f>BK132</f>
        <v>0</v>
      </c>
      <c r="K132" s="196"/>
      <c r="L132" s="201"/>
      <c r="M132" s="202"/>
      <c r="N132" s="203"/>
      <c r="O132" s="203"/>
      <c r="P132" s="204">
        <f>P133+P171+P189+P196</f>
        <v>0</v>
      </c>
      <c r="Q132" s="203"/>
      <c r="R132" s="204">
        <f>R133+R171+R189+R196</f>
        <v>351.95900000000006</v>
      </c>
      <c r="S132" s="203"/>
      <c r="T132" s="205">
        <f>T133+T171+T189+T196</f>
        <v>0</v>
      </c>
      <c r="AR132" s="206" t="s">
        <v>83</v>
      </c>
      <c r="AT132" s="207" t="s">
        <v>74</v>
      </c>
      <c r="AU132" s="207" t="s">
        <v>75</v>
      </c>
      <c r="AY132" s="206" t="s">
        <v>171</v>
      </c>
      <c r="BK132" s="208">
        <f>BK133+BK171+BK189+BK196</f>
        <v>0</v>
      </c>
    </row>
    <row r="133" spans="2:63" s="10" customFormat="1" ht="22.9" customHeight="1">
      <c r="B133" s="195"/>
      <c r="C133" s="196"/>
      <c r="D133" s="197" t="s">
        <v>74</v>
      </c>
      <c r="E133" s="246" t="s">
        <v>83</v>
      </c>
      <c r="F133" s="246" t="s">
        <v>252</v>
      </c>
      <c r="G133" s="196"/>
      <c r="H133" s="196"/>
      <c r="I133" s="199"/>
      <c r="J133" s="247">
        <f>BK133</f>
        <v>0</v>
      </c>
      <c r="K133" s="196"/>
      <c r="L133" s="201"/>
      <c r="M133" s="202"/>
      <c r="N133" s="203"/>
      <c r="O133" s="203"/>
      <c r="P133" s="204">
        <f>SUM(P134:P170)</f>
        <v>0</v>
      </c>
      <c r="Q133" s="203"/>
      <c r="R133" s="204">
        <f>SUM(R134:R170)</f>
        <v>114</v>
      </c>
      <c r="S133" s="203"/>
      <c r="T133" s="205">
        <f>SUM(T134:T170)</f>
        <v>0</v>
      </c>
      <c r="AR133" s="206" t="s">
        <v>83</v>
      </c>
      <c r="AT133" s="207" t="s">
        <v>74</v>
      </c>
      <c r="AU133" s="207" t="s">
        <v>83</v>
      </c>
      <c r="AY133" s="206" t="s">
        <v>171</v>
      </c>
      <c r="BK133" s="208">
        <f>SUM(BK134:BK170)</f>
        <v>0</v>
      </c>
    </row>
    <row r="134" spans="2:65" s="1" customFormat="1" ht="24" customHeight="1">
      <c r="B134" s="35"/>
      <c r="C134" s="209" t="s">
        <v>83</v>
      </c>
      <c r="D134" s="209" t="s">
        <v>172</v>
      </c>
      <c r="E134" s="210" t="s">
        <v>803</v>
      </c>
      <c r="F134" s="211" t="s">
        <v>804</v>
      </c>
      <c r="G134" s="212" t="s">
        <v>302</v>
      </c>
      <c r="H134" s="213">
        <v>517</v>
      </c>
      <c r="I134" s="214"/>
      <c r="J134" s="215">
        <f>ROUND(I134*H134,2)</f>
        <v>0</v>
      </c>
      <c r="K134" s="211" t="s">
        <v>256</v>
      </c>
      <c r="L134" s="37"/>
      <c r="M134" s="216" t="s">
        <v>1</v>
      </c>
      <c r="N134" s="217" t="s">
        <v>40</v>
      </c>
      <c r="O134" s="67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AR134" s="220" t="s">
        <v>189</v>
      </c>
      <c r="AT134" s="220" t="s">
        <v>172</v>
      </c>
      <c r="AU134" s="220" t="s">
        <v>85</v>
      </c>
      <c r="AY134" s="17" t="s">
        <v>171</v>
      </c>
      <c r="BE134" s="116">
        <f>IF(N134="základní",J134,0)</f>
        <v>0</v>
      </c>
      <c r="BF134" s="116">
        <f>IF(N134="snížená",J134,0)</f>
        <v>0</v>
      </c>
      <c r="BG134" s="116">
        <f>IF(N134="zákl. přenesená",J134,0)</f>
        <v>0</v>
      </c>
      <c r="BH134" s="116">
        <f>IF(N134="sníž. přenesená",J134,0)</f>
        <v>0</v>
      </c>
      <c r="BI134" s="116">
        <f>IF(N134="nulová",J134,0)</f>
        <v>0</v>
      </c>
      <c r="BJ134" s="17" t="s">
        <v>83</v>
      </c>
      <c r="BK134" s="116">
        <f>ROUND(I134*H134,2)</f>
        <v>0</v>
      </c>
      <c r="BL134" s="17" t="s">
        <v>189</v>
      </c>
      <c r="BM134" s="220" t="s">
        <v>805</v>
      </c>
    </row>
    <row r="135" spans="2:47" s="1" customFormat="1" ht="29.25">
      <c r="B135" s="35"/>
      <c r="C135" s="36"/>
      <c r="D135" s="221" t="s">
        <v>207</v>
      </c>
      <c r="E135" s="36"/>
      <c r="F135" s="235" t="s">
        <v>806</v>
      </c>
      <c r="G135" s="36"/>
      <c r="H135" s="36"/>
      <c r="I135" s="130"/>
      <c r="J135" s="36"/>
      <c r="K135" s="36"/>
      <c r="L135" s="37"/>
      <c r="M135" s="223"/>
      <c r="N135" s="67"/>
      <c r="O135" s="67"/>
      <c r="P135" s="67"/>
      <c r="Q135" s="67"/>
      <c r="R135" s="67"/>
      <c r="S135" s="67"/>
      <c r="T135" s="68"/>
      <c r="AT135" s="17" t="s">
        <v>207</v>
      </c>
      <c r="AU135" s="17" t="s">
        <v>85</v>
      </c>
    </row>
    <row r="136" spans="2:51" s="11" customFormat="1" ht="11.25">
      <c r="B136" s="224"/>
      <c r="C136" s="225"/>
      <c r="D136" s="221" t="s">
        <v>197</v>
      </c>
      <c r="E136" s="226" t="s">
        <v>514</v>
      </c>
      <c r="F136" s="227" t="s">
        <v>807</v>
      </c>
      <c r="G136" s="225"/>
      <c r="H136" s="228">
        <v>517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AT136" s="234" t="s">
        <v>197</v>
      </c>
      <c r="AU136" s="234" t="s">
        <v>85</v>
      </c>
      <c r="AV136" s="11" t="s">
        <v>85</v>
      </c>
      <c r="AW136" s="11" t="s">
        <v>30</v>
      </c>
      <c r="AX136" s="11" t="s">
        <v>83</v>
      </c>
      <c r="AY136" s="234" t="s">
        <v>171</v>
      </c>
    </row>
    <row r="137" spans="2:65" s="1" customFormat="1" ht="24" customHeight="1">
      <c r="B137" s="35"/>
      <c r="C137" s="209" t="s">
        <v>85</v>
      </c>
      <c r="D137" s="209" t="s">
        <v>172</v>
      </c>
      <c r="E137" s="210" t="s">
        <v>808</v>
      </c>
      <c r="F137" s="211" t="s">
        <v>809</v>
      </c>
      <c r="G137" s="212" t="s">
        <v>302</v>
      </c>
      <c r="H137" s="213">
        <v>174.65</v>
      </c>
      <c r="I137" s="214"/>
      <c r="J137" s="215">
        <f>ROUND(I137*H137,2)</f>
        <v>0</v>
      </c>
      <c r="K137" s="211" t="s">
        <v>256</v>
      </c>
      <c r="L137" s="37"/>
      <c r="M137" s="216" t="s">
        <v>1</v>
      </c>
      <c r="N137" s="217" t="s">
        <v>40</v>
      </c>
      <c r="O137" s="67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220" t="s">
        <v>189</v>
      </c>
      <c r="AT137" s="220" t="s">
        <v>172</v>
      </c>
      <c r="AU137" s="220" t="s">
        <v>85</v>
      </c>
      <c r="AY137" s="17" t="s">
        <v>171</v>
      </c>
      <c r="BE137" s="116">
        <f>IF(N137="základní",J137,0)</f>
        <v>0</v>
      </c>
      <c r="BF137" s="116">
        <f>IF(N137="snížená",J137,0)</f>
        <v>0</v>
      </c>
      <c r="BG137" s="116">
        <f>IF(N137="zákl. přenesená",J137,0)</f>
        <v>0</v>
      </c>
      <c r="BH137" s="116">
        <f>IF(N137="sníž. přenesená",J137,0)</f>
        <v>0</v>
      </c>
      <c r="BI137" s="116">
        <f>IF(N137="nulová",J137,0)</f>
        <v>0</v>
      </c>
      <c r="BJ137" s="17" t="s">
        <v>83</v>
      </c>
      <c r="BK137" s="116">
        <f>ROUND(I137*H137,2)</f>
        <v>0</v>
      </c>
      <c r="BL137" s="17" t="s">
        <v>189</v>
      </c>
      <c r="BM137" s="220" t="s">
        <v>810</v>
      </c>
    </row>
    <row r="138" spans="2:47" s="1" customFormat="1" ht="29.25">
      <c r="B138" s="35"/>
      <c r="C138" s="36"/>
      <c r="D138" s="221" t="s">
        <v>207</v>
      </c>
      <c r="E138" s="36"/>
      <c r="F138" s="235" t="s">
        <v>811</v>
      </c>
      <c r="G138" s="36"/>
      <c r="H138" s="36"/>
      <c r="I138" s="130"/>
      <c r="J138" s="36"/>
      <c r="K138" s="36"/>
      <c r="L138" s="37"/>
      <c r="M138" s="223"/>
      <c r="N138" s="67"/>
      <c r="O138" s="67"/>
      <c r="P138" s="67"/>
      <c r="Q138" s="67"/>
      <c r="R138" s="67"/>
      <c r="S138" s="67"/>
      <c r="T138" s="68"/>
      <c r="AT138" s="17" t="s">
        <v>207</v>
      </c>
      <c r="AU138" s="17" t="s">
        <v>85</v>
      </c>
    </row>
    <row r="139" spans="2:51" s="11" customFormat="1" ht="11.25">
      <c r="B139" s="224"/>
      <c r="C139" s="225"/>
      <c r="D139" s="221" t="s">
        <v>197</v>
      </c>
      <c r="E139" s="226" t="s">
        <v>800</v>
      </c>
      <c r="F139" s="227" t="s">
        <v>812</v>
      </c>
      <c r="G139" s="225"/>
      <c r="H139" s="228">
        <v>114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197</v>
      </c>
      <c r="AU139" s="234" t="s">
        <v>85</v>
      </c>
      <c r="AV139" s="11" t="s">
        <v>85</v>
      </c>
      <c r="AW139" s="11" t="s">
        <v>30</v>
      </c>
      <c r="AX139" s="11" t="s">
        <v>75</v>
      </c>
      <c r="AY139" s="234" t="s">
        <v>171</v>
      </c>
    </row>
    <row r="140" spans="2:51" s="11" customFormat="1" ht="11.25">
      <c r="B140" s="224"/>
      <c r="C140" s="225"/>
      <c r="D140" s="221" t="s">
        <v>197</v>
      </c>
      <c r="E140" s="226" t="s">
        <v>799</v>
      </c>
      <c r="F140" s="227" t="s">
        <v>813</v>
      </c>
      <c r="G140" s="225"/>
      <c r="H140" s="228">
        <v>5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197</v>
      </c>
      <c r="AU140" s="234" t="s">
        <v>85</v>
      </c>
      <c r="AV140" s="11" t="s">
        <v>85</v>
      </c>
      <c r="AW140" s="11" t="s">
        <v>30</v>
      </c>
      <c r="AX140" s="11" t="s">
        <v>75</v>
      </c>
      <c r="AY140" s="234" t="s">
        <v>171</v>
      </c>
    </row>
    <row r="141" spans="2:51" s="11" customFormat="1" ht="11.25">
      <c r="B141" s="224"/>
      <c r="C141" s="225"/>
      <c r="D141" s="221" t="s">
        <v>197</v>
      </c>
      <c r="E141" s="226" t="s">
        <v>1</v>
      </c>
      <c r="F141" s="227" t="s">
        <v>814</v>
      </c>
      <c r="G141" s="225"/>
      <c r="H141" s="228">
        <v>55.65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197</v>
      </c>
      <c r="AU141" s="234" t="s">
        <v>85</v>
      </c>
      <c r="AV141" s="11" t="s">
        <v>85</v>
      </c>
      <c r="AW141" s="11" t="s">
        <v>30</v>
      </c>
      <c r="AX141" s="11" t="s">
        <v>75</v>
      </c>
      <c r="AY141" s="234" t="s">
        <v>171</v>
      </c>
    </row>
    <row r="142" spans="2:51" s="13" customFormat="1" ht="11.25">
      <c r="B142" s="248"/>
      <c r="C142" s="249"/>
      <c r="D142" s="221" t="s">
        <v>197</v>
      </c>
      <c r="E142" s="250" t="s">
        <v>797</v>
      </c>
      <c r="F142" s="251" t="s">
        <v>267</v>
      </c>
      <c r="G142" s="249"/>
      <c r="H142" s="252">
        <v>174.65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197</v>
      </c>
      <c r="AU142" s="258" t="s">
        <v>85</v>
      </c>
      <c r="AV142" s="13" t="s">
        <v>189</v>
      </c>
      <c r="AW142" s="13" t="s">
        <v>30</v>
      </c>
      <c r="AX142" s="13" t="s">
        <v>83</v>
      </c>
      <c r="AY142" s="258" t="s">
        <v>171</v>
      </c>
    </row>
    <row r="143" spans="2:65" s="1" customFormat="1" ht="24" customHeight="1">
      <c r="B143" s="35"/>
      <c r="C143" s="209" t="s">
        <v>184</v>
      </c>
      <c r="D143" s="209" t="s">
        <v>172</v>
      </c>
      <c r="E143" s="210" t="s">
        <v>311</v>
      </c>
      <c r="F143" s="211" t="s">
        <v>312</v>
      </c>
      <c r="G143" s="212" t="s">
        <v>302</v>
      </c>
      <c r="H143" s="213">
        <v>691.65</v>
      </c>
      <c r="I143" s="214"/>
      <c r="J143" s="215">
        <f>ROUND(I143*H143,2)</f>
        <v>0</v>
      </c>
      <c r="K143" s="211" t="s">
        <v>256</v>
      </c>
      <c r="L143" s="37"/>
      <c r="M143" s="216" t="s">
        <v>1</v>
      </c>
      <c r="N143" s="217" t="s">
        <v>40</v>
      </c>
      <c r="O143" s="67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220" t="s">
        <v>189</v>
      </c>
      <c r="AT143" s="220" t="s">
        <v>172</v>
      </c>
      <c r="AU143" s="220" t="s">
        <v>85</v>
      </c>
      <c r="AY143" s="17" t="s">
        <v>171</v>
      </c>
      <c r="BE143" s="116">
        <f>IF(N143="základní",J143,0)</f>
        <v>0</v>
      </c>
      <c r="BF143" s="116">
        <f>IF(N143="snížená",J143,0)</f>
        <v>0</v>
      </c>
      <c r="BG143" s="116">
        <f>IF(N143="zákl. přenesená",J143,0)</f>
        <v>0</v>
      </c>
      <c r="BH143" s="116">
        <f>IF(N143="sníž. přenesená",J143,0)</f>
        <v>0</v>
      </c>
      <c r="BI143" s="116">
        <f>IF(N143="nulová",J143,0)</f>
        <v>0</v>
      </c>
      <c r="BJ143" s="17" t="s">
        <v>83</v>
      </c>
      <c r="BK143" s="116">
        <f>ROUND(I143*H143,2)</f>
        <v>0</v>
      </c>
      <c r="BL143" s="17" t="s">
        <v>189</v>
      </c>
      <c r="BM143" s="220" t="s">
        <v>815</v>
      </c>
    </row>
    <row r="144" spans="2:47" s="1" customFormat="1" ht="39">
      <c r="B144" s="35"/>
      <c r="C144" s="36"/>
      <c r="D144" s="221" t="s">
        <v>207</v>
      </c>
      <c r="E144" s="36"/>
      <c r="F144" s="235" t="s">
        <v>314</v>
      </c>
      <c r="G144" s="36"/>
      <c r="H144" s="36"/>
      <c r="I144" s="130"/>
      <c r="J144" s="36"/>
      <c r="K144" s="36"/>
      <c r="L144" s="37"/>
      <c r="M144" s="223"/>
      <c r="N144" s="67"/>
      <c r="O144" s="67"/>
      <c r="P144" s="67"/>
      <c r="Q144" s="67"/>
      <c r="R144" s="67"/>
      <c r="S144" s="67"/>
      <c r="T144" s="68"/>
      <c r="AT144" s="17" t="s">
        <v>207</v>
      </c>
      <c r="AU144" s="17" t="s">
        <v>85</v>
      </c>
    </row>
    <row r="145" spans="2:51" s="11" customFormat="1" ht="11.25">
      <c r="B145" s="224"/>
      <c r="C145" s="225"/>
      <c r="D145" s="221" t="s">
        <v>197</v>
      </c>
      <c r="E145" s="226" t="s">
        <v>1</v>
      </c>
      <c r="F145" s="227" t="s">
        <v>541</v>
      </c>
      <c r="G145" s="225"/>
      <c r="H145" s="228">
        <v>517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197</v>
      </c>
      <c r="AU145" s="234" t="s">
        <v>85</v>
      </c>
      <c r="AV145" s="11" t="s">
        <v>85</v>
      </c>
      <c r="AW145" s="11" t="s">
        <v>30</v>
      </c>
      <c r="AX145" s="11" t="s">
        <v>75</v>
      </c>
      <c r="AY145" s="234" t="s">
        <v>171</v>
      </c>
    </row>
    <row r="146" spans="2:51" s="11" customFormat="1" ht="11.25">
      <c r="B146" s="224"/>
      <c r="C146" s="225"/>
      <c r="D146" s="221" t="s">
        <v>197</v>
      </c>
      <c r="E146" s="226" t="s">
        <v>1</v>
      </c>
      <c r="F146" s="227" t="s">
        <v>816</v>
      </c>
      <c r="G146" s="225"/>
      <c r="H146" s="228">
        <v>174.65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197</v>
      </c>
      <c r="AU146" s="234" t="s">
        <v>85</v>
      </c>
      <c r="AV146" s="11" t="s">
        <v>85</v>
      </c>
      <c r="AW146" s="11" t="s">
        <v>30</v>
      </c>
      <c r="AX146" s="11" t="s">
        <v>75</v>
      </c>
      <c r="AY146" s="234" t="s">
        <v>171</v>
      </c>
    </row>
    <row r="147" spans="2:51" s="13" customFormat="1" ht="11.25">
      <c r="B147" s="248"/>
      <c r="C147" s="249"/>
      <c r="D147" s="221" t="s">
        <v>197</v>
      </c>
      <c r="E147" s="250" t="s">
        <v>239</v>
      </c>
      <c r="F147" s="251" t="s">
        <v>267</v>
      </c>
      <c r="G147" s="249"/>
      <c r="H147" s="252">
        <v>691.65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197</v>
      </c>
      <c r="AU147" s="258" t="s">
        <v>85</v>
      </c>
      <c r="AV147" s="13" t="s">
        <v>189</v>
      </c>
      <c r="AW147" s="13" t="s">
        <v>30</v>
      </c>
      <c r="AX147" s="13" t="s">
        <v>83</v>
      </c>
      <c r="AY147" s="258" t="s">
        <v>171</v>
      </c>
    </row>
    <row r="148" spans="2:65" s="1" customFormat="1" ht="24" customHeight="1">
      <c r="B148" s="35"/>
      <c r="C148" s="209" t="s">
        <v>189</v>
      </c>
      <c r="D148" s="209" t="s">
        <v>172</v>
      </c>
      <c r="E148" s="210" t="s">
        <v>316</v>
      </c>
      <c r="F148" s="211" t="s">
        <v>317</v>
      </c>
      <c r="G148" s="212" t="s">
        <v>302</v>
      </c>
      <c r="H148" s="213">
        <v>6916.5</v>
      </c>
      <c r="I148" s="214"/>
      <c r="J148" s="215">
        <f>ROUND(I148*H148,2)</f>
        <v>0</v>
      </c>
      <c r="K148" s="211" t="s">
        <v>256</v>
      </c>
      <c r="L148" s="37"/>
      <c r="M148" s="216" t="s">
        <v>1</v>
      </c>
      <c r="N148" s="217" t="s">
        <v>40</v>
      </c>
      <c r="O148" s="67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AR148" s="220" t="s">
        <v>189</v>
      </c>
      <c r="AT148" s="220" t="s">
        <v>172</v>
      </c>
      <c r="AU148" s="220" t="s">
        <v>85</v>
      </c>
      <c r="AY148" s="17" t="s">
        <v>171</v>
      </c>
      <c r="BE148" s="116">
        <f>IF(N148="základní",J148,0)</f>
        <v>0</v>
      </c>
      <c r="BF148" s="116">
        <f>IF(N148="snížená",J148,0)</f>
        <v>0</v>
      </c>
      <c r="BG148" s="116">
        <f>IF(N148="zákl. přenesená",J148,0)</f>
        <v>0</v>
      </c>
      <c r="BH148" s="116">
        <f>IF(N148="sníž. přenesená",J148,0)</f>
        <v>0</v>
      </c>
      <c r="BI148" s="116">
        <f>IF(N148="nulová",J148,0)</f>
        <v>0</v>
      </c>
      <c r="BJ148" s="17" t="s">
        <v>83</v>
      </c>
      <c r="BK148" s="116">
        <f>ROUND(I148*H148,2)</f>
        <v>0</v>
      </c>
      <c r="BL148" s="17" t="s">
        <v>189</v>
      </c>
      <c r="BM148" s="220" t="s">
        <v>817</v>
      </c>
    </row>
    <row r="149" spans="2:47" s="1" customFormat="1" ht="39">
      <c r="B149" s="35"/>
      <c r="C149" s="36"/>
      <c r="D149" s="221" t="s">
        <v>207</v>
      </c>
      <c r="E149" s="36"/>
      <c r="F149" s="235" t="s">
        <v>319</v>
      </c>
      <c r="G149" s="36"/>
      <c r="H149" s="36"/>
      <c r="I149" s="130"/>
      <c r="J149" s="36"/>
      <c r="K149" s="36"/>
      <c r="L149" s="37"/>
      <c r="M149" s="223"/>
      <c r="N149" s="67"/>
      <c r="O149" s="67"/>
      <c r="P149" s="67"/>
      <c r="Q149" s="67"/>
      <c r="R149" s="67"/>
      <c r="S149" s="67"/>
      <c r="T149" s="68"/>
      <c r="AT149" s="17" t="s">
        <v>207</v>
      </c>
      <c r="AU149" s="17" t="s">
        <v>85</v>
      </c>
    </row>
    <row r="150" spans="2:51" s="11" customFormat="1" ht="11.25">
      <c r="B150" s="224"/>
      <c r="C150" s="225"/>
      <c r="D150" s="221" t="s">
        <v>197</v>
      </c>
      <c r="E150" s="226" t="s">
        <v>1</v>
      </c>
      <c r="F150" s="227" t="s">
        <v>320</v>
      </c>
      <c r="G150" s="225"/>
      <c r="H150" s="228">
        <v>6916.5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197</v>
      </c>
      <c r="AU150" s="234" t="s">
        <v>85</v>
      </c>
      <c r="AV150" s="11" t="s">
        <v>85</v>
      </c>
      <c r="AW150" s="11" t="s">
        <v>30</v>
      </c>
      <c r="AX150" s="11" t="s">
        <v>83</v>
      </c>
      <c r="AY150" s="234" t="s">
        <v>171</v>
      </c>
    </row>
    <row r="151" spans="2:65" s="1" customFormat="1" ht="24" customHeight="1">
      <c r="B151" s="35"/>
      <c r="C151" s="209" t="s">
        <v>170</v>
      </c>
      <c r="D151" s="209" t="s">
        <v>172</v>
      </c>
      <c r="E151" s="210" t="s">
        <v>544</v>
      </c>
      <c r="F151" s="211" t="s">
        <v>545</v>
      </c>
      <c r="G151" s="212" t="s">
        <v>302</v>
      </c>
      <c r="H151" s="213">
        <v>114</v>
      </c>
      <c r="I151" s="214"/>
      <c r="J151" s="215">
        <f>ROUND(I151*H151,2)</f>
        <v>0</v>
      </c>
      <c r="K151" s="211" t="s">
        <v>256</v>
      </c>
      <c r="L151" s="37"/>
      <c r="M151" s="216" t="s">
        <v>1</v>
      </c>
      <c r="N151" s="217" t="s">
        <v>40</v>
      </c>
      <c r="O151" s="67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AR151" s="220" t="s">
        <v>189</v>
      </c>
      <c r="AT151" s="220" t="s">
        <v>172</v>
      </c>
      <c r="AU151" s="220" t="s">
        <v>85</v>
      </c>
      <c r="AY151" s="17" t="s">
        <v>171</v>
      </c>
      <c r="BE151" s="116">
        <f>IF(N151="základní",J151,0)</f>
        <v>0</v>
      </c>
      <c r="BF151" s="116">
        <f>IF(N151="snížená",J151,0)</f>
        <v>0</v>
      </c>
      <c r="BG151" s="116">
        <f>IF(N151="zákl. přenesená",J151,0)</f>
        <v>0</v>
      </c>
      <c r="BH151" s="116">
        <f>IF(N151="sníž. přenesená",J151,0)</f>
        <v>0</v>
      </c>
      <c r="BI151" s="116">
        <f>IF(N151="nulová",J151,0)</f>
        <v>0</v>
      </c>
      <c r="BJ151" s="17" t="s">
        <v>83</v>
      </c>
      <c r="BK151" s="116">
        <f>ROUND(I151*H151,2)</f>
        <v>0</v>
      </c>
      <c r="BL151" s="17" t="s">
        <v>189</v>
      </c>
      <c r="BM151" s="220" t="s">
        <v>818</v>
      </c>
    </row>
    <row r="152" spans="2:47" s="1" customFormat="1" ht="48.75">
      <c r="B152" s="35"/>
      <c r="C152" s="36"/>
      <c r="D152" s="221" t="s">
        <v>207</v>
      </c>
      <c r="E152" s="36"/>
      <c r="F152" s="235" t="s">
        <v>547</v>
      </c>
      <c r="G152" s="36"/>
      <c r="H152" s="36"/>
      <c r="I152" s="130"/>
      <c r="J152" s="36"/>
      <c r="K152" s="36"/>
      <c r="L152" s="37"/>
      <c r="M152" s="223"/>
      <c r="N152" s="67"/>
      <c r="O152" s="67"/>
      <c r="P152" s="67"/>
      <c r="Q152" s="67"/>
      <c r="R152" s="67"/>
      <c r="S152" s="67"/>
      <c r="T152" s="68"/>
      <c r="AT152" s="17" t="s">
        <v>207</v>
      </c>
      <c r="AU152" s="17" t="s">
        <v>85</v>
      </c>
    </row>
    <row r="153" spans="2:51" s="11" customFormat="1" ht="11.25">
      <c r="B153" s="224"/>
      <c r="C153" s="225"/>
      <c r="D153" s="221" t="s">
        <v>197</v>
      </c>
      <c r="E153" s="226" t="s">
        <v>1</v>
      </c>
      <c r="F153" s="227" t="s">
        <v>800</v>
      </c>
      <c r="G153" s="225"/>
      <c r="H153" s="228">
        <v>114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197</v>
      </c>
      <c r="AU153" s="234" t="s">
        <v>85</v>
      </c>
      <c r="AV153" s="11" t="s">
        <v>85</v>
      </c>
      <c r="AW153" s="11" t="s">
        <v>30</v>
      </c>
      <c r="AX153" s="11" t="s">
        <v>83</v>
      </c>
      <c r="AY153" s="234" t="s">
        <v>171</v>
      </c>
    </row>
    <row r="154" spans="2:65" s="1" customFormat="1" ht="16.5" customHeight="1">
      <c r="B154" s="35"/>
      <c r="C154" s="265" t="s">
        <v>198</v>
      </c>
      <c r="D154" s="265" t="s">
        <v>548</v>
      </c>
      <c r="E154" s="266" t="s">
        <v>549</v>
      </c>
      <c r="F154" s="267" t="s">
        <v>550</v>
      </c>
      <c r="G154" s="268" t="s">
        <v>302</v>
      </c>
      <c r="H154" s="269">
        <v>114</v>
      </c>
      <c r="I154" s="270"/>
      <c r="J154" s="271">
        <f>ROUND(I154*H154,2)</f>
        <v>0</v>
      </c>
      <c r="K154" s="267" t="s">
        <v>1</v>
      </c>
      <c r="L154" s="272"/>
      <c r="M154" s="273" t="s">
        <v>1</v>
      </c>
      <c r="N154" s="274" t="s">
        <v>40</v>
      </c>
      <c r="O154" s="67"/>
      <c r="P154" s="218">
        <f>O154*H154</f>
        <v>0</v>
      </c>
      <c r="Q154" s="218">
        <v>1</v>
      </c>
      <c r="R154" s="218">
        <f>Q154*H154</f>
        <v>114</v>
      </c>
      <c r="S154" s="218">
        <v>0</v>
      </c>
      <c r="T154" s="219">
        <f>S154*H154</f>
        <v>0</v>
      </c>
      <c r="AR154" s="220" t="s">
        <v>209</v>
      </c>
      <c r="AT154" s="220" t="s">
        <v>548</v>
      </c>
      <c r="AU154" s="220" t="s">
        <v>85</v>
      </c>
      <c r="AY154" s="17" t="s">
        <v>171</v>
      </c>
      <c r="BE154" s="116">
        <f>IF(N154="základní",J154,0)</f>
        <v>0</v>
      </c>
      <c r="BF154" s="116">
        <f>IF(N154="snížená",J154,0)</f>
        <v>0</v>
      </c>
      <c r="BG154" s="116">
        <f>IF(N154="zákl. přenesená",J154,0)</f>
        <v>0</v>
      </c>
      <c r="BH154" s="116">
        <f>IF(N154="sníž. přenesená",J154,0)</f>
        <v>0</v>
      </c>
      <c r="BI154" s="116">
        <f>IF(N154="nulová",J154,0)</f>
        <v>0</v>
      </c>
      <c r="BJ154" s="17" t="s">
        <v>83</v>
      </c>
      <c r="BK154" s="116">
        <f>ROUND(I154*H154,2)</f>
        <v>0</v>
      </c>
      <c r="BL154" s="17" t="s">
        <v>189</v>
      </c>
      <c r="BM154" s="220" t="s">
        <v>819</v>
      </c>
    </row>
    <row r="155" spans="2:47" s="1" customFormat="1" ht="11.25">
      <c r="B155" s="35"/>
      <c r="C155" s="36"/>
      <c r="D155" s="221" t="s">
        <v>207</v>
      </c>
      <c r="E155" s="36"/>
      <c r="F155" s="235" t="s">
        <v>550</v>
      </c>
      <c r="G155" s="36"/>
      <c r="H155" s="36"/>
      <c r="I155" s="130"/>
      <c r="J155" s="36"/>
      <c r="K155" s="36"/>
      <c r="L155" s="37"/>
      <c r="M155" s="223"/>
      <c r="N155" s="67"/>
      <c r="O155" s="67"/>
      <c r="P155" s="67"/>
      <c r="Q155" s="67"/>
      <c r="R155" s="67"/>
      <c r="S155" s="67"/>
      <c r="T155" s="68"/>
      <c r="AT155" s="17" t="s">
        <v>207</v>
      </c>
      <c r="AU155" s="17" t="s">
        <v>85</v>
      </c>
    </row>
    <row r="156" spans="2:65" s="1" customFormat="1" ht="16.5" customHeight="1">
      <c r="B156" s="35"/>
      <c r="C156" s="209" t="s">
        <v>203</v>
      </c>
      <c r="D156" s="209" t="s">
        <v>172</v>
      </c>
      <c r="E156" s="210" t="s">
        <v>327</v>
      </c>
      <c r="F156" s="211" t="s">
        <v>328</v>
      </c>
      <c r="G156" s="212" t="s">
        <v>302</v>
      </c>
      <c r="H156" s="213">
        <v>517</v>
      </c>
      <c r="I156" s="214"/>
      <c r="J156" s="215">
        <f>ROUND(I156*H156,2)</f>
        <v>0</v>
      </c>
      <c r="K156" s="211" t="s">
        <v>256</v>
      </c>
      <c r="L156" s="37"/>
      <c r="M156" s="216" t="s">
        <v>1</v>
      </c>
      <c r="N156" s="217" t="s">
        <v>40</v>
      </c>
      <c r="O156" s="67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AR156" s="220" t="s">
        <v>189</v>
      </c>
      <c r="AT156" s="220" t="s">
        <v>172</v>
      </c>
      <c r="AU156" s="220" t="s">
        <v>85</v>
      </c>
      <c r="AY156" s="17" t="s">
        <v>171</v>
      </c>
      <c r="BE156" s="116">
        <f>IF(N156="základní",J156,0)</f>
        <v>0</v>
      </c>
      <c r="BF156" s="116">
        <f>IF(N156="snížená",J156,0)</f>
        <v>0</v>
      </c>
      <c r="BG156" s="116">
        <f>IF(N156="zákl. přenesená",J156,0)</f>
        <v>0</v>
      </c>
      <c r="BH156" s="116">
        <f>IF(N156="sníž. přenesená",J156,0)</f>
        <v>0</v>
      </c>
      <c r="BI156" s="116">
        <f>IF(N156="nulová",J156,0)</f>
        <v>0</v>
      </c>
      <c r="BJ156" s="17" t="s">
        <v>83</v>
      </c>
      <c r="BK156" s="116">
        <f>ROUND(I156*H156,2)</f>
        <v>0</v>
      </c>
      <c r="BL156" s="17" t="s">
        <v>189</v>
      </c>
      <c r="BM156" s="220" t="s">
        <v>820</v>
      </c>
    </row>
    <row r="157" spans="2:47" s="1" customFormat="1" ht="11.25">
      <c r="B157" s="35"/>
      <c r="C157" s="36"/>
      <c r="D157" s="221" t="s">
        <v>207</v>
      </c>
      <c r="E157" s="36"/>
      <c r="F157" s="235" t="s">
        <v>330</v>
      </c>
      <c r="G157" s="36"/>
      <c r="H157" s="36"/>
      <c r="I157" s="130"/>
      <c r="J157" s="36"/>
      <c r="K157" s="36"/>
      <c r="L157" s="37"/>
      <c r="M157" s="223"/>
      <c r="N157" s="67"/>
      <c r="O157" s="67"/>
      <c r="P157" s="67"/>
      <c r="Q157" s="67"/>
      <c r="R157" s="67"/>
      <c r="S157" s="67"/>
      <c r="T157" s="68"/>
      <c r="AT157" s="17" t="s">
        <v>207</v>
      </c>
      <c r="AU157" s="17" t="s">
        <v>85</v>
      </c>
    </row>
    <row r="158" spans="2:51" s="11" customFormat="1" ht="11.25">
      <c r="B158" s="224"/>
      <c r="C158" s="225"/>
      <c r="D158" s="221" t="s">
        <v>197</v>
      </c>
      <c r="E158" s="226" t="s">
        <v>1</v>
      </c>
      <c r="F158" s="227" t="s">
        <v>514</v>
      </c>
      <c r="G158" s="225"/>
      <c r="H158" s="228">
        <v>517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197</v>
      </c>
      <c r="AU158" s="234" t="s">
        <v>85</v>
      </c>
      <c r="AV158" s="11" t="s">
        <v>85</v>
      </c>
      <c r="AW158" s="11" t="s">
        <v>30</v>
      </c>
      <c r="AX158" s="11" t="s">
        <v>83</v>
      </c>
      <c r="AY158" s="234" t="s">
        <v>171</v>
      </c>
    </row>
    <row r="159" spans="2:65" s="1" customFormat="1" ht="24" customHeight="1">
      <c r="B159" s="35"/>
      <c r="C159" s="209" t="s">
        <v>209</v>
      </c>
      <c r="D159" s="209" t="s">
        <v>172</v>
      </c>
      <c r="E159" s="210" t="s">
        <v>331</v>
      </c>
      <c r="F159" s="211" t="s">
        <v>332</v>
      </c>
      <c r="G159" s="212" t="s">
        <v>333</v>
      </c>
      <c r="H159" s="213">
        <v>1085.7</v>
      </c>
      <c r="I159" s="214"/>
      <c r="J159" s="215">
        <f>ROUND(I159*H159,2)</f>
        <v>0</v>
      </c>
      <c r="K159" s="211" t="s">
        <v>256</v>
      </c>
      <c r="L159" s="37"/>
      <c r="M159" s="216" t="s">
        <v>1</v>
      </c>
      <c r="N159" s="217" t="s">
        <v>40</v>
      </c>
      <c r="O159" s="67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AR159" s="220" t="s">
        <v>189</v>
      </c>
      <c r="AT159" s="220" t="s">
        <v>172</v>
      </c>
      <c r="AU159" s="220" t="s">
        <v>85</v>
      </c>
      <c r="AY159" s="17" t="s">
        <v>171</v>
      </c>
      <c r="BE159" s="116">
        <f>IF(N159="základní",J159,0)</f>
        <v>0</v>
      </c>
      <c r="BF159" s="116">
        <f>IF(N159="snížená",J159,0)</f>
        <v>0</v>
      </c>
      <c r="BG159" s="116">
        <f>IF(N159="zákl. přenesená",J159,0)</f>
        <v>0</v>
      </c>
      <c r="BH159" s="116">
        <f>IF(N159="sníž. přenesená",J159,0)</f>
        <v>0</v>
      </c>
      <c r="BI159" s="116">
        <f>IF(N159="nulová",J159,0)</f>
        <v>0</v>
      </c>
      <c r="BJ159" s="17" t="s">
        <v>83</v>
      </c>
      <c r="BK159" s="116">
        <f>ROUND(I159*H159,2)</f>
        <v>0</v>
      </c>
      <c r="BL159" s="17" t="s">
        <v>189</v>
      </c>
      <c r="BM159" s="220" t="s">
        <v>821</v>
      </c>
    </row>
    <row r="160" spans="2:47" s="1" customFormat="1" ht="29.25">
      <c r="B160" s="35"/>
      <c r="C160" s="36"/>
      <c r="D160" s="221" t="s">
        <v>207</v>
      </c>
      <c r="E160" s="36"/>
      <c r="F160" s="235" t="s">
        <v>335</v>
      </c>
      <c r="G160" s="36"/>
      <c r="H160" s="36"/>
      <c r="I160" s="130"/>
      <c r="J160" s="36"/>
      <c r="K160" s="36"/>
      <c r="L160" s="37"/>
      <c r="M160" s="223"/>
      <c r="N160" s="67"/>
      <c r="O160" s="67"/>
      <c r="P160" s="67"/>
      <c r="Q160" s="67"/>
      <c r="R160" s="67"/>
      <c r="S160" s="67"/>
      <c r="T160" s="68"/>
      <c r="AT160" s="17" t="s">
        <v>207</v>
      </c>
      <c r="AU160" s="17" t="s">
        <v>85</v>
      </c>
    </row>
    <row r="161" spans="2:51" s="11" customFormat="1" ht="11.25">
      <c r="B161" s="224"/>
      <c r="C161" s="225"/>
      <c r="D161" s="221" t="s">
        <v>197</v>
      </c>
      <c r="E161" s="226" t="s">
        <v>1</v>
      </c>
      <c r="F161" s="227" t="s">
        <v>561</v>
      </c>
      <c r="G161" s="225"/>
      <c r="H161" s="228">
        <v>1085.7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197</v>
      </c>
      <c r="AU161" s="234" t="s">
        <v>85</v>
      </c>
      <c r="AV161" s="11" t="s">
        <v>85</v>
      </c>
      <c r="AW161" s="11" t="s">
        <v>30</v>
      </c>
      <c r="AX161" s="11" t="s">
        <v>83</v>
      </c>
      <c r="AY161" s="234" t="s">
        <v>171</v>
      </c>
    </row>
    <row r="162" spans="2:65" s="1" customFormat="1" ht="16.5" customHeight="1">
      <c r="B162" s="35"/>
      <c r="C162" s="209" t="s">
        <v>214</v>
      </c>
      <c r="D162" s="209" t="s">
        <v>172</v>
      </c>
      <c r="E162" s="210" t="s">
        <v>562</v>
      </c>
      <c r="F162" s="211" t="s">
        <v>563</v>
      </c>
      <c r="G162" s="212" t="s">
        <v>255</v>
      </c>
      <c r="H162" s="213">
        <v>698</v>
      </c>
      <c r="I162" s="214"/>
      <c r="J162" s="215">
        <f>ROUND(I162*H162,2)</f>
        <v>0</v>
      </c>
      <c r="K162" s="211" t="s">
        <v>256</v>
      </c>
      <c r="L162" s="37"/>
      <c r="M162" s="216" t="s">
        <v>1</v>
      </c>
      <c r="N162" s="217" t="s">
        <v>40</v>
      </c>
      <c r="O162" s="67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220" t="s">
        <v>189</v>
      </c>
      <c r="AT162" s="220" t="s">
        <v>172</v>
      </c>
      <c r="AU162" s="220" t="s">
        <v>85</v>
      </c>
      <c r="AY162" s="17" t="s">
        <v>171</v>
      </c>
      <c r="BE162" s="116">
        <f>IF(N162="základní",J162,0)</f>
        <v>0</v>
      </c>
      <c r="BF162" s="116">
        <f>IF(N162="snížená",J162,0)</f>
        <v>0</v>
      </c>
      <c r="BG162" s="116">
        <f>IF(N162="zákl. přenesená",J162,0)</f>
        <v>0</v>
      </c>
      <c r="BH162" s="116">
        <f>IF(N162="sníž. přenesená",J162,0)</f>
        <v>0</v>
      </c>
      <c r="BI162" s="116">
        <f>IF(N162="nulová",J162,0)</f>
        <v>0</v>
      </c>
      <c r="BJ162" s="17" t="s">
        <v>83</v>
      </c>
      <c r="BK162" s="116">
        <f>ROUND(I162*H162,2)</f>
        <v>0</v>
      </c>
      <c r="BL162" s="17" t="s">
        <v>189</v>
      </c>
      <c r="BM162" s="220" t="s">
        <v>822</v>
      </c>
    </row>
    <row r="163" spans="2:47" s="1" customFormat="1" ht="19.5">
      <c r="B163" s="35"/>
      <c r="C163" s="36"/>
      <c r="D163" s="221" t="s">
        <v>207</v>
      </c>
      <c r="E163" s="36"/>
      <c r="F163" s="235" t="s">
        <v>565</v>
      </c>
      <c r="G163" s="36"/>
      <c r="H163" s="36"/>
      <c r="I163" s="130"/>
      <c r="J163" s="36"/>
      <c r="K163" s="36"/>
      <c r="L163" s="37"/>
      <c r="M163" s="223"/>
      <c r="N163" s="67"/>
      <c r="O163" s="67"/>
      <c r="P163" s="67"/>
      <c r="Q163" s="67"/>
      <c r="R163" s="67"/>
      <c r="S163" s="67"/>
      <c r="T163" s="68"/>
      <c r="AT163" s="17" t="s">
        <v>207</v>
      </c>
      <c r="AU163" s="17" t="s">
        <v>85</v>
      </c>
    </row>
    <row r="164" spans="2:51" s="11" customFormat="1" ht="11.25">
      <c r="B164" s="224"/>
      <c r="C164" s="225"/>
      <c r="D164" s="221" t="s">
        <v>197</v>
      </c>
      <c r="E164" s="226" t="s">
        <v>1</v>
      </c>
      <c r="F164" s="227" t="s">
        <v>823</v>
      </c>
      <c r="G164" s="225"/>
      <c r="H164" s="228">
        <v>698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197</v>
      </c>
      <c r="AU164" s="234" t="s">
        <v>85</v>
      </c>
      <c r="AV164" s="11" t="s">
        <v>85</v>
      </c>
      <c r="AW164" s="11" t="s">
        <v>30</v>
      </c>
      <c r="AX164" s="11" t="s">
        <v>83</v>
      </c>
      <c r="AY164" s="234" t="s">
        <v>171</v>
      </c>
    </row>
    <row r="165" spans="2:65" s="1" customFormat="1" ht="24" customHeight="1">
      <c r="B165" s="35"/>
      <c r="C165" s="209" t="s">
        <v>221</v>
      </c>
      <c r="D165" s="209" t="s">
        <v>172</v>
      </c>
      <c r="E165" s="210" t="s">
        <v>567</v>
      </c>
      <c r="F165" s="211" t="s">
        <v>568</v>
      </c>
      <c r="G165" s="212" t="s">
        <v>255</v>
      </c>
      <c r="H165" s="213">
        <v>99</v>
      </c>
      <c r="I165" s="214"/>
      <c r="J165" s="215">
        <f>ROUND(I165*H165,2)</f>
        <v>0</v>
      </c>
      <c r="K165" s="211" t="s">
        <v>256</v>
      </c>
      <c r="L165" s="37"/>
      <c r="M165" s="216" t="s">
        <v>1</v>
      </c>
      <c r="N165" s="217" t="s">
        <v>40</v>
      </c>
      <c r="O165" s="67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AR165" s="220" t="s">
        <v>189</v>
      </c>
      <c r="AT165" s="220" t="s">
        <v>172</v>
      </c>
      <c r="AU165" s="220" t="s">
        <v>85</v>
      </c>
      <c r="AY165" s="17" t="s">
        <v>171</v>
      </c>
      <c r="BE165" s="116">
        <f>IF(N165="základní",J165,0)</f>
        <v>0</v>
      </c>
      <c r="BF165" s="116">
        <f>IF(N165="snížená",J165,0)</f>
        <v>0</v>
      </c>
      <c r="BG165" s="116">
        <f>IF(N165="zákl. přenesená",J165,0)</f>
        <v>0</v>
      </c>
      <c r="BH165" s="116">
        <f>IF(N165="sníž. přenesená",J165,0)</f>
        <v>0</v>
      </c>
      <c r="BI165" s="116">
        <f>IF(N165="nulová",J165,0)</f>
        <v>0</v>
      </c>
      <c r="BJ165" s="17" t="s">
        <v>83</v>
      </c>
      <c r="BK165" s="116">
        <f>ROUND(I165*H165,2)</f>
        <v>0</v>
      </c>
      <c r="BL165" s="17" t="s">
        <v>189</v>
      </c>
      <c r="BM165" s="220" t="s">
        <v>824</v>
      </c>
    </row>
    <row r="166" spans="2:47" s="1" customFormat="1" ht="19.5">
      <c r="B166" s="35"/>
      <c r="C166" s="36"/>
      <c r="D166" s="221" t="s">
        <v>207</v>
      </c>
      <c r="E166" s="36"/>
      <c r="F166" s="235" t="s">
        <v>570</v>
      </c>
      <c r="G166" s="36"/>
      <c r="H166" s="36"/>
      <c r="I166" s="130"/>
      <c r="J166" s="36"/>
      <c r="K166" s="36"/>
      <c r="L166" s="37"/>
      <c r="M166" s="223"/>
      <c r="N166" s="67"/>
      <c r="O166" s="67"/>
      <c r="P166" s="67"/>
      <c r="Q166" s="67"/>
      <c r="R166" s="67"/>
      <c r="S166" s="67"/>
      <c r="T166" s="68"/>
      <c r="AT166" s="17" t="s">
        <v>207</v>
      </c>
      <c r="AU166" s="17" t="s">
        <v>85</v>
      </c>
    </row>
    <row r="167" spans="2:51" s="11" customFormat="1" ht="11.25">
      <c r="B167" s="224"/>
      <c r="C167" s="225"/>
      <c r="D167" s="221" t="s">
        <v>197</v>
      </c>
      <c r="E167" s="226" t="s">
        <v>1</v>
      </c>
      <c r="F167" s="227" t="s">
        <v>825</v>
      </c>
      <c r="G167" s="225"/>
      <c r="H167" s="228">
        <v>99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197</v>
      </c>
      <c r="AU167" s="234" t="s">
        <v>85</v>
      </c>
      <c r="AV167" s="11" t="s">
        <v>85</v>
      </c>
      <c r="AW167" s="11" t="s">
        <v>30</v>
      </c>
      <c r="AX167" s="11" t="s">
        <v>83</v>
      </c>
      <c r="AY167" s="234" t="s">
        <v>171</v>
      </c>
    </row>
    <row r="168" spans="2:65" s="1" customFormat="1" ht="24" customHeight="1">
      <c r="B168" s="35"/>
      <c r="C168" s="209" t="s">
        <v>226</v>
      </c>
      <c r="D168" s="209" t="s">
        <v>172</v>
      </c>
      <c r="E168" s="210" t="s">
        <v>572</v>
      </c>
      <c r="F168" s="211" t="s">
        <v>573</v>
      </c>
      <c r="G168" s="212" t="s">
        <v>255</v>
      </c>
      <c r="H168" s="213">
        <v>272</v>
      </c>
      <c r="I168" s="214"/>
      <c r="J168" s="215">
        <f>ROUND(I168*H168,2)</f>
        <v>0</v>
      </c>
      <c r="K168" s="211" t="s">
        <v>256</v>
      </c>
      <c r="L168" s="37"/>
      <c r="M168" s="216" t="s">
        <v>1</v>
      </c>
      <c r="N168" s="217" t="s">
        <v>40</v>
      </c>
      <c r="O168" s="67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AR168" s="220" t="s">
        <v>189</v>
      </c>
      <c r="AT168" s="220" t="s">
        <v>172</v>
      </c>
      <c r="AU168" s="220" t="s">
        <v>85</v>
      </c>
      <c r="AY168" s="17" t="s">
        <v>171</v>
      </c>
      <c r="BE168" s="116">
        <f>IF(N168="základní",J168,0)</f>
        <v>0</v>
      </c>
      <c r="BF168" s="116">
        <f>IF(N168="snížená",J168,0)</f>
        <v>0</v>
      </c>
      <c r="BG168" s="116">
        <f>IF(N168="zákl. přenesená",J168,0)</f>
        <v>0</v>
      </c>
      <c r="BH168" s="116">
        <f>IF(N168="sníž. přenesená",J168,0)</f>
        <v>0</v>
      </c>
      <c r="BI168" s="116">
        <f>IF(N168="nulová",J168,0)</f>
        <v>0</v>
      </c>
      <c r="BJ168" s="17" t="s">
        <v>83</v>
      </c>
      <c r="BK168" s="116">
        <f>ROUND(I168*H168,2)</f>
        <v>0</v>
      </c>
      <c r="BL168" s="17" t="s">
        <v>189</v>
      </c>
      <c r="BM168" s="220" t="s">
        <v>826</v>
      </c>
    </row>
    <row r="169" spans="2:47" s="1" customFormat="1" ht="19.5">
      <c r="B169" s="35"/>
      <c r="C169" s="36"/>
      <c r="D169" s="221" t="s">
        <v>207</v>
      </c>
      <c r="E169" s="36"/>
      <c r="F169" s="235" t="s">
        <v>575</v>
      </c>
      <c r="G169" s="36"/>
      <c r="H169" s="36"/>
      <c r="I169" s="130"/>
      <c r="J169" s="36"/>
      <c r="K169" s="36"/>
      <c r="L169" s="37"/>
      <c r="M169" s="223"/>
      <c r="N169" s="67"/>
      <c r="O169" s="67"/>
      <c r="P169" s="67"/>
      <c r="Q169" s="67"/>
      <c r="R169" s="67"/>
      <c r="S169" s="67"/>
      <c r="T169" s="68"/>
      <c r="AT169" s="17" t="s">
        <v>207</v>
      </c>
      <c r="AU169" s="17" t="s">
        <v>85</v>
      </c>
    </row>
    <row r="170" spans="2:51" s="11" customFormat="1" ht="11.25">
      <c r="B170" s="224"/>
      <c r="C170" s="225"/>
      <c r="D170" s="221" t="s">
        <v>197</v>
      </c>
      <c r="E170" s="226" t="s">
        <v>1</v>
      </c>
      <c r="F170" s="227" t="s">
        <v>827</v>
      </c>
      <c r="G170" s="225"/>
      <c r="H170" s="228">
        <v>272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197</v>
      </c>
      <c r="AU170" s="234" t="s">
        <v>85</v>
      </c>
      <c r="AV170" s="11" t="s">
        <v>85</v>
      </c>
      <c r="AW170" s="11" t="s">
        <v>30</v>
      </c>
      <c r="AX170" s="11" t="s">
        <v>83</v>
      </c>
      <c r="AY170" s="234" t="s">
        <v>171</v>
      </c>
    </row>
    <row r="171" spans="2:63" s="10" customFormat="1" ht="22.9" customHeight="1">
      <c r="B171" s="195"/>
      <c r="C171" s="196"/>
      <c r="D171" s="197" t="s">
        <v>74</v>
      </c>
      <c r="E171" s="246" t="s">
        <v>170</v>
      </c>
      <c r="F171" s="246" t="s">
        <v>597</v>
      </c>
      <c r="G171" s="196"/>
      <c r="H171" s="196"/>
      <c r="I171" s="199"/>
      <c r="J171" s="247">
        <f>BK171</f>
        <v>0</v>
      </c>
      <c r="K171" s="196"/>
      <c r="L171" s="201"/>
      <c r="M171" s="202"/>
      <c r="N171" s="203"/>
      <c r="O171" s="203"/>
      <c r="P171" s="204">
        <f>SUM(P172:P188)</f>
        <v>0</v>
      </c>
      <c r="Q171" s="203"/>
      <c r="R171" s="204">
        <f>SUM(R172:R188)</f>
        <v>180.69600000000003</v>
      </c>
      <c r="S171" s="203"/>
      <c r="T171" s="205">
        <f>SUM(T172:T188)</f>
        <v>0</v>
      </c>
      <c r="AR171" s="206" t="s">
        <v>83</v>
      </c>
      <c r="AT171" s="207" t="s">
        <v>74</v>
      </c>
      <c r="AU171" s="207" t="s">
        <v>83</v>
      </c>
      <c r="AY171" s="206" t="s">
        <v>171</v>
      </c>
      <c r="BK171" s="208">
        <f>SUM(BK172:BK188)</f>
        <v>0</v>
      </c>
    </row>
    <row r="172" spans="2:65" s="1" customFormat="1" ht="16.5" customHeight="1">
      <c r="B172" s="35"/>
      <c r="C172" s="209" t="s">
        <v>230</v>
      </c>
      <c r="D172" s="209" t="s">
        <v>172</v>
      </c>
      <c r="E172" s="210" t="s">
        <v>828</v>
      </c>
      <c r="F172" s="211" t="s">
        <v>829</v>
      </c>
      <c r="G172" s="212" t="s">
        <v>255</v>
      </c>
      <c r="H172" s="213">
        <v>766</v>
      </c>
      <c r="I172" s="214"/>
      <c r="J172" s="215">
        <f>ROUND(I172*H172,2)</f>
        <v>0</v>
      </c>
      <c r="K172" s="211" t="s">
        <v>256</v>
      </c>
      <c r="L172" s="37"/>
      <c r="M172" s="216" t="s">
        <v>1</v>
      </c>
      <c r="N172" s="217" t="s">
        <v>40</v>
      </c>
      <c r="O172" s="67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220" t="s">
        <v>189</v>
      </c>
      <c r="AT172" s="220" t="s">
        <v>172</v>
      </c>
      <c r="AU172" s="220" t="s">
        <v>85</v>
      </c>
      <c r="AY172" s="17" t="s">
        <v>171</v>
      </c>
      <c r="BE172" s="116">
        <f>IF(N172="základní",J172,0)</f>
        <v>0</v>
      </c>
      <c r="BF172" s="116">
        <f>IF(N172="snížená",J172,0)</f>
        <v>0</v>
      </c>
      <c r="BG172" s="116">
        <f>IF(N172="zákl. přenesená",J172,0)</f>
        <v>0</v>
      </c>
      <c r="BH172" s="116">
        <f>IF(N172="sníž. přenesená",J172,0)</f>
        <v>0</v>
      </c>
      <c r="BI172" s="116">
        <f>IF(N172="nulová",J172,0)</f>
        <v>0</v>
      </c>
      <c r="BJ172" s="17" t="s">
        <v>83</v>
      </c>
      <c r="BK172" s="116">
        <f>ROUND(I172*H172,2)</f>
        <v>0</v>
      </c>
      <c r="BL172" s="17" t="s">
        <v>189</v>
      </c>
      <c r="BM172" s="220" t="s">
        <v>830</v>
      </c>
    </row>
    <row r="173" spans="2:47" s="1" customFormat="1" ht="19.5">
      <c r="B173" s="35"/>
      <c r="C173" s="36"/>
      <c r="D173" s="221" t="s">
        <v>207</v>
      </c>
      <c r="E173" s="36"/>
      <c r="F173" s="235" t="s">
        <v>831</v>
      </c>
      <c r="G173" s="36"/>
      <c r="H173" s="36"/>
      <c r="I173" s="130"/>
      <c r="J173" s="36"/>
      <c r="K173" s="36"/>
      <c r="L173" s="37"/>
      <c r="M173" s="223"/>
      <c r="N173" s="67"/>
      <c r="O173" s="67"/>
      <c r="P173" s="67"/>
      <c r="Q173" s="67"/>
      <c r="R173" s="67"/>
      <c r="S173" s="67"/>
      <c r="T173" s="68"/>
      <c r="AT173" s="17" t="s">
        <v>207</v>
      </c>
      <c r="AU173" s="17" t="s">
        <v>85</v>
      </c>
    </row>
    <row r="174" spans="2:51" s="11" customFormat="1" ht="11.25">
      <c r="B174" s="224"/>
      <c r="C174" s="225"/>
      <c r="D174" s="221" t="s">
        <v>197</v>
      </c>
      <c r="E174" s="226" t="s">
        <v>1</v>
      </c>
      <c r="F174" s="227" t="s">
        <v>832</v>
      </c>
      <c r="G174" s="225"/>
      <c r="H174" s="228">
        <v>766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AT174" s="234" t="s">
        <v>197</v>
      </c>
      <c r="AU174" s="234" t="s">
        <v>85</v>
      </c>
      <c r="AV174" s="11" t="s">
        <v>85</v>
      </c>
      <c r="AW174" s="11" t="s">
        <v>30</v>
      </c>
      <c r="AX174" s="11" t="s">
        <v>83</v>
      </c>
      <c r="AY174" s="234" t="s">
        <v>171</v>
      </c>
    </row>
    <row r="175" spans="2:65" s="1" customFormat="1" ht="16.5" customHeight="1">
      <c r="B175" s="35"/>
      <c r="C175" s="209" t="s">
        <v>234</v>
      </c>
      <c r="D175" s="209" t="s">
        <v>172</v>
      </c>
      <c r="E175" s="210" t="s">
        <v>613</v>
      </c>
      <c r="F175" s="211" t="s">
        <v>614</v>
      </c>
      <c r="G175" s="212" t="s">
        <v>302</v>
      </c>
      <c r="H175" s="213">
        <v>5</v>
      </c>
      <c r="I175" s="214"/>
      <c r="J175" s="215">
        <f>ROUND(I175*H175,2)</f>
        <v>0</v>
      </c>
      <c r="K175" s="211" t="s">
        <v>256</v>
      </c>
      <c r="L175" s="37"/>
      <c r="M175" s="216" t="s">
        <v>1</v>
      </c>
      <c r="N175" s="217" t="s">
        <v>40</v>
      </c>
      <c r="O175" s="67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AR175" s="220" t="s">
        <v>189</v>
      </c>
      <c r="AT175" s="220" t="s">
        <v>172</v>
      </c>
      <c r="AU175" s="220" t="s">
        <v>85</v>
      </c>
      <c r="AY175" s="17" t="s">
        <v>171</v>
      </c>
      <c r="BE175" s="116">
        <f>IF(N175="základní",J175,0)</f>
        <v>0</v>
      </c>
      <c r="BF175" s="116">
        <f>IF(N175="snížená",J175,0)</f>
        <v>0</v>
      </c>
      <c r="BG175" s="116">
        <f>IF(N175="zákl. přenesená",J175,0)</f>
        <v>0</v>
      </c>
      <c r="BH175" s="116">
        <f>IF(N175="sníž. přenesená",J175,0)</f>
        <v>0</v>
      </c>
      <c r="BI175" s="116">
        <f>IF(N175="nulová",J175,0)</f>
        <v>0</v>
      </c>
      <c r="BJ175" s="17" t="s">
        <v>83</v>
      </c>
      <c r="BK175" s="116">
        <f>ROUND(I175*H175,2)</f>
        <v>0</v>
      </c>
      <c r="BL175" s="17" t="s">
        <v>189</v>
      </c>
      <c r="BM175" s="220" t="s">
        <v>833</v>
      </c>
    </row>
    <row r="176" spans="2:47" s="1" customFormat="1" ht="11.25">
      <c r="B176" s="35"/>
      <c r="C176" s="36"/>
      <c r="D176" s="221" t="s">
        <v>207</v>
      </c>
      <c r="E176" s="36"/>
      <c r="F176" s="235" t="s">
        <v>616</v>
      </c>
      <c r="G176" s="36"/>
      <c r="H176" s="36"/>
      <c r="I176" s="130"/>
      <c r="J176" s="36"/>
      <c r="K176" s="36"/>
      <c r="L176" s="37"/>
      <c r="M176" s="223"/>
      <c r="N176" s="67"/>
      <c r="O176" s="67"/>
      <c r="P176" s="67"/>
      <c r="Q176" s="67"/>
      <c r="R176" s="67"/>
      <c r="S176" s="67"/>
      <c r="T176" s="68"/>
      <c r="AT176" s="17" t="s">
        <v>207</v>
      </c>
      <c r="AU176" s="17" t="s">
        <v>85</v>
      </c>
    </row>
    <row r="177" spans="2:51" s="11" customFormat="1" ht="11.25">
      <c r="B177" s="224"/>
      <c r="C177" s="225"/>
      <c r="D177" s="221" t="s">
        <v>197</v>
      </c>
      <c r="E177" s="226" t="s">
        <v>1</v>
      </c>
      <c r="F177" s="227" t="s">
        <v>799</v>
      </c>
      <c r="G177" s="225"/>
      <c r="H177" s="228">
        <v>5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197</v>
      </c>
      <c r="AU177" s="234" t="s">
        <v>85</v>
      </c>
      <c r="AV177" s="11" t="s">
        <v>85</v>
      </c>
      <c r="AW177" s="11" t="s">
        <v>30</v>
      </c>
      <c r="AX177" s="11" t="s">
        <v>83</v>
      </c>
      <c r="AY177" s="234" t="s">
        <v>171</v>
      </c>
    </row>
    <row r="178" spans="2:65" s="1" customFormat="1" ht="24" customHeight="1">
      <c r="B178" s="35"/>
      <c r="C178" s="209" t="s">
        <v>326</v>
      </c>
      <c r="D178" s="209" t="s">
        <v>172</v>
      </c>
      <c r="E178" s="210" t="s">
        <v>834</v>
      </c>
      <c r="F178" s="211" t="s">
        <v>835</v>
      </c>
      <c r="G178" s="212" t="s">
        <v>255</v>
      </c>
      <c r="H178" s="213">
        <v>20</v>
      </c>
      <c r="I178" s="214"/>
      <c r="J178" s="215">
        <f>ROUND(I178*H178,2)</f>
        <v>0</v>
      </c>
      <c r="K178" s="211" t="s">
        <v>256</v>
      </c>
      <c r="L178" s="37"/>
      <c r="M178" s="216" t="s">
        <v>1</v>
      </c>
      <c r="N178" s="217" t="s">
        <v>40</v>
      </c>
      <c r="O178" s="67"/>
      <c r="P178" s="218">
        <f>O178*H178</f>
        <v>0</v>
      </c>
      <c r="Q178" s="218">
        <v>0.101</v>
      </c>
      <c r="R178" s="218">
        <f>Q178*H178</f>
        <v>2.02</v>
      </c>
      <c r="S178" s="218">
        <v>0</v>
      </c>
      <c r="T178" s="219">
        <f>S178*H178</f>
        <v>0</v>
      </c>
      <c r="AR178" s="220" t="s">
        <v>189</v>
      </c>
      <c r="AT178" s="220" t="s">
        <v>172</v>
      </c>
      <c r="AU178" s="220" t="s">
        <v>85</v>
      </c>
      <c r="AY178" s="17" t="s">
        <v>171</v>
      </c>
      <c r="BE178" s="116">
        <f>IF(N178="základní",J178,0)</f>
        <v>0</v>
      </c>
      <c r="BF178" s="116">
        <f>IF(N178="snížená",J178,0)</f>
        <v>0</v>
      </c>
      <c r="BG178" s="116">
        <f>IF(N178="zákl. přenesená",J178,0)</f>
        <v>0</v>
      </c>
      <c r="BH178" s="116">
        <f>IF(N178="sníž. přenesená",J178,0)</f>
        <v>0</v>
      </c>
      <c r="BI178" s="116">
        <f>IF(N178="nulová",J178,0)</f>
        <v>0</v>
      </c>
      <c r="BJ178" s="17" t="s">
        <v>83</v>
      </c>
      <c r="BK178" s="116">
        <f>ROUND(I178*H178,2)</f>
        <v>0</v>
      </c>
      <c r="BL178" s="17" t="s">
        <v>189</v>
      </c>
      <c r="BM178" s="220" t="s">
        <v>836</v>
      </c>
    </row>
    <row r="179" spans="2:47" s="1" customFormat="1" ht="48.75">
      <c r="B179" s="35"/>
      <c r="C179" s="36"/>
      <c r="D179" s="221" t="s">
        <v>207</v>
      </c>
      <c r="E179" s="36"/>
      <c r="F179" s="235" t="s">
        <v>837</v>
      </c>
      <c r="G179" s="36"/>
      <c r="H179" s="36"/>
      <c r="I179" s="130"/>
      <c r="J179" s="36"/>
      <c r="K179" s="36"/>
      <c r="L179" s="37"/>
      <c r="M179" s="223"/>
      <c r="N179" s="67"/>
      <c r="O179" s="67"/>
      <c r="P179" s="67"/>
      <c r="Q179" s="67"/>
      <c r="R179" s="67"/>
      <c r="S179" s="67"/>
      <c r="T179" s="68"/>
      <c r="AT179" s="17" t="s">
        <v>207</v>
      </c>
      <c r="AU179" s="17" t="s">
        <v>85</v>
      </c>
    </row>
    <row r="180" spans="2:51" s="11" customFormat="1" ht="11.25">
      <c r="B180" s="224"/>
      <c r="C180" s="225"/>
      <c r="D180" s="221" t="s">
        <v>197</v>
      </c>
      <c r="E180" s="226" t="s">
        <v>1</v>
      </c>
      <c r="F180" s="227" t="s">
        <v>838</v>
      </c>
      <c r="G180" s="225"/>
      <c r="H180" s="228">
        <v>20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197</v>
      </c>
      <c r="AU180" s="234" t="s">
        <v>85</v>
      </c>
      <c r="AV180" s="11" t="s">
        <v>85</v>
      </c>
      <c r="AW180" s="11" t="s">
        <v>30</v>
      </c>
      <c r="AX180" s="11" t="s">
        <v>83</v>
      </c>
      <c r="AY180" s="234" t="s">
        <v>171</v>
      </c>
    </row>
    <row r="181" spans="2:65" s="1" customFormat="1" ht="24" customHeight="1">
      <c r="B181" s="35"/>
      <c r="C181" s="265" t="s">
        <v>8</v>
      </c>
      <c r="D181" s="265" t="s">
        <v>548</v>
      </c>
      <c r="E181" s="266" t="s">
        <v>839</v>
      </c>
      <c r="F181" s="267" t="s">
        <v>840</v>
      </c>
      <c r="G181" s="268" t="s">
        <v>255</v>
      </c>
      <c r="H181" s="269">
        <v>20</v>
      </c>
      <c r="I181" s="270"/>
      <c r="J181" s="271">
        <f>ROUND(I181*H181,2)</f>
        <v>0</v>
      </c>
      <c r="K181" s="267" t="s">
        <v>256</v>
      </c>
      <c r="L181" s="272"/>
      <c r="M181" s="273" t="s">
        <v>1</v>
      </c>
      <c r="N181" s="274" t="s">
        <v>40</v>
      </c>
      <c r="O181" s="67"/>
      <c r="P181" s="218">
        <f>O181*H181</f>
        <v>0</v>
      </c>
      <c r="Q181" s="218">
        <v>0.131</v>
      </c>
      <c r="R181" s="218">
        <f>Q181*H181</f>
        <v>2.62</v>
      </c>
      <c r="S181" s="218">
        <v>0</v>
      </c>
      <c r="T181" s="219">
        <f>S181*H181</f>
        <v>0</v>
      </c>
      <c r="AR181" s="220" t="s">
        <v>209</v>
      </c>
      <c r="AT181" s="220" t="s">
        <v>548</v>
      </c>
      <c r="AU181" s="220" t="s">
        <v>85</v>
      </c>
      <c r="AY181" s="17" t="s">
        <v>171</v>
      </c>
      <c r="BE181" s="116">
        <f>IF(N181="základní",J181,0)</f>
        <v>0</v>
      </c>
      <c r="BF181" s="116">
        <f>IF(N181="snížená",J181,0)</f>
        <v>0</v>
      </c>
      <c r="BG181" s="116">
        <f>IF(N181="zákl. přenesená",J181,0)</f>
        <v>0</v>
      </c>
      <c r="BH181" s="116">
        <f>IF(N181="sníž. přenesená",J181,0)</f>
        <v>0</v>
      </c>
      <c r="BI181" s="116">
        <f>IF(N181="nulová",J181,0)</f>
        <v>0</v>
      </c>
      <c r="BJ181" s="17" t="s">
        <v>83</v>
      </c>
      <c r="BK181" s="116">
        <f>ROUND(I181*H181,2)</f>
        <v>0</v>
      </c>
      <c r="BL181" s="17" t="s">
        <v>189</v>
      </c>
      <c r="BM181" s="220" t="s">
        <v>841</v>
      </c>
    </row>
    <row r="182" spans="2:47" s="1" customFormat="1" ht="11.25">
      <c r="B182" s="35"/>
      <c r="C182" s="36"/>
      <c r="D182" s="221" t="s">
        <v>207</v>
      </c>
      <c r="E182" s="36"/>
      <c r="F182" s="235" t="s">
        <v>840</v>
      </c>
      <c r="G182" s="36"/>
      <c r="H182" s="36"/>
      <c r="I182" s="130"/>
      <c r="J182" s="36"/>
      <c r="K182" s="36"/>
      <c r="L182" s="37"/>
      <c r="M182" s="223"/>
      <c r="N182" s="67"/>
      <c r="O182" s="67"/>
      <c r="P182" s="67"/>
      <c r="Q182" s="67"/>
      <c r="R182" s="67"/>
      <c r="S182" s="67"/>
      <c r="T182" s="68"/>
      <c r="AT182" s="17" t="s">
        <v>207</v>
      </c>
      <c r="AU182" s="17" t="s">
        <v>85</v>
      </c>
    </row>
    <row r="183" spans="2:65" s="1" customFormat="1" ht="24" customHeight="1">
      <c r="B183" s="35"/>
      <c r="C183" s="209" t="s">
        <v>338</v>
      </c>
      <c r="D183" s="209" t="s">
        <v>172</v>
      </c>
      <c r="E183" s="210" t="s">
        <v>842</v>
      </c>
      <c r="F183" s="211" t="s">
        <v>843</v>
      </c>
      <c r="G183" s="212" t="s">
        <v>255</v>
      </c>
      <c r="H183" s="213">
        <v>746</v>
      </c>
      <c r="I183" s="214"/>
      <c r="J183" s="215">
        <f>ROUND(I183*H183,2)</f>
        <v>0</v>
      </c>
      <c r="K183" s="211" t="s">
        <v>256</v>
      </c>
      <c r="L183" s="37"/>
      <c r="M183" s="216" t="s">
        <v>1</v>
      </c>
      <c r="N183" s="217" t="s">
        <v>40</v>
      </c>
      <c r="O183" s="67"/>
      <c r="P183" s="218">
        <f>O183*H183</f>
        <v>0</v>
      </c>
      <c r="Q183" s="218">
        <v>0.101</v>
      </c>
      <c r="R183" s="218">
        <f>Q183*H183</f>
        <v>75.346</v>
      </c>
      <c r="S183" s="218">
        <v>0</v>
      </c>
      <c r="T183" s="219">
        <f>S183*H183</f>
        <v>0</v>
      </c>
      <c r="AR183" s="220" t="s">
        <v>189</v>
      </c>
      <c r="AT183" s="220" t="s">
        <v>172</v>
      </c>
      <c r="AU183" s="220" t="s">
        <v>85</v>
      </c>
      <c r="AY183" s="17" t="s">
        <v>171</v>
      </c>
      <c r="BE183" s="116">
        <f>IF(N183="základní",J183,0)</f>
        <v>0</v>
      </c>
      <c r="BF183" s="116">
        <f>IF(N183="snížená",J183,0)</f>
        <v>0</v>
      </c>
      <c r="BG183" s="116">
        <f>IF(N183="zákl. přenesená",J183,0)</f>
        <v>0</v>
      </c>
      <c r="BH183" s="116">
        <f>IF(N183="sníž. přenesená",J183,0)</f>
        <v>0</v>
      </c>
      <c r="BI183" s="116">
        <f>IF(N183="nulová",J183,0)</f>
        <v>0</v>
      </c>
      <c r="BJ183" s="17" t="s">
        <v>83</v>
      </c>
      <c r="BK183" s="116">
        <f>ROUND(I183*H183,2)</f>
        <v>0</v>
      </c>
      <c r="BL183" s="17" t="s">
        <v>189</v>
      </c>
      <c r="BM183" s="220" t="s">
        <v>844</v>
      </c>
    </row>
    <row r="184" spans="2:47" s="1" customFormat="1" ht="48.75">
      <c r="B184" s="35"/>
      <c r="C184" s="36"/>
      <c r="D184" s="221" t="s">
        <v>207</v>
      </c>
      <c r="E184" s="36"/>
      <c r="F184" s="235" t="s">
        <v>845</v>
      </c>
      <c r="G184" s="36"/>
      <c r="H184" s="36"/>
      <c r="I184" s="130"/>
      <c r="J184" s="36"/>
      <c r="K184" s="36"/>
      <c r="L184" s="37"/>
      <c r="M184" s="223"/>
      <c r="N184" s="67"/>
      <c r="O184" s="67"/>
      <c r="P184" s="67"/>
      <c r="Q184" s="67"/>
      <c r="R184" s="67"/>
      <c r="S184" s="67"/>
      <c r="T184" s="68"/>
      <c r="AT184" s="17" t="s">
        <v>207</v>
      </c>
      <c r="AU184" s="17" t="s">
        <v>85</v>
      </c>
    </row>
    <row r="185" spans="2:51" s="11" customFormat="1" ht="11.25">
      <c r="B185" s="224"/>
      <c r="C185" s="225"/>
      <c r="D185" s="221" t="s">
        <v>197</v>
      </c>
      <c r="E185" s="226" t="s">
        <v>1</v>
      </c>
      <c r="F185" s="227" t="s">
        <v>846</v>
      </c>
      <c r="G185" s="225"/>
      <c r="H185" s="228">
        <v>746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197</v>
      </c>
      <c r="AU185" s="234" t="s">
        <v>85</v>
      </c>
      <c r="AV185" s="11" t="s">
        <v>85</v>
      </c>
      <c r="AW185" s="11" t="s">
        <v>30</v>
      </c>
      <c r="AX185" s="11" t="s">
        <v>83</v>
      </c>
      <c r="AY185" s="234" t="s">
        <v>171</v>
      </c>
    </row>
    <row r="186" spans="2:65" s="1" customFormat="1" ht="16.5" customHeight="1">
      <c r="B186" s="35"/>
      <c r="C186" s="265" t="s">
        <v>344</v>
      </c>
      <c r="D186" s="265" t="s">
        <v>548</v>
      </c>
      <c r="E186" s="266" t="s">
        <v>847</v>
      </c>
      <c r="F186" s="267" t="s">
        <v>848</v>
      </c>
      <c r="G186" s="268" t="s">
        <v>255</v>
      </c>
      <c r="H186" s="269">
        <v>746</v>
      </c>
      <c r="I186" s="270"/>
      <c r="J186" s="271">
        <f>ROUND(I186*H186,2)</f>
        <v>0</v>
      </c>
      <c r="K186" s="267" t="s">
        <v>1</v>
      </c>
      <c r="L186" s="272"/>
      <c r="M186" s="273" t="s">
        <v>1</v>
      </c>
      <c r="N186" s="274" t="s">
        <v>40</v>
      </c>
      <c r="O186" s="67"/>
      <c r="P186" s="218">
        <f>O186*H186</f>
        <v>0</v>
      </c>
      <c r="Q186" s="218">
        <v>0.135</v>
      </c>
      <c r="R186" s="218">
        <f>Q186*H186</f>
        <v>100.71000000000001</v>
      </c>
      <c r="S186" s="218">
        <v>0</v>
      </c>
      <c r="T186" s="219">
        <f>S186*H186</f>
        <v>0</v>
      </c>
      <c r="AR186" s="220" t="s">
        <v>209</v>
      </c>
      <c r="AT186" s="220" t="s">
        <v>548</v>
      </c>
      <c r="AU186" s="220" t="s">
        <v>85</v>
      </c>
      <c r="AY186" s="17" t="s">
        <v>171</v>
      </c>
      <c r="BE186" s="116">
        <f>IF(N186="základní",J186,0)</f>
        <v>0</v>
      </c>
      <c r="BF186" s="116">
        <f>IF(N186="snížená",J186,0)</f>
        <v>0</v>
      </c>
      <c r="BG186" s="116">
        <f>IF(N186="zákl. přenesená",J186,0)</f>
        <v>0</v>
      </c>
      <c r="BH186" s="116">
        <f>IF(N186="sníž. přenesená",J186,0)</f>
        <v>0</v>
      </c>
      <c r="BI186" s="116">
        <f>IF(N186="nulová",J186,0)</f>
        <v>0</v>
      </c>
      <c r="BJ186" s="17" t="s">
        <v>83</v>
      </c>
      <c r="BK186" s="116">
        <f>ROUND(I186*H186,2)</f>
        <v>0</v>
      </c>
      <c r="BL186" s="17" t="s">
        <v>189</v>
      </c>
      <c r="BM186" s="220" t="s">
        <v>849</v>
      </c>
    </row>
    <row r="187" spans="2:47" s="1" customFormat="1" ht="11.25">
      <c r="B187" s="35"/>
      <c r="C187" s="36"/>
      <c r="D187" s="221" t="s">
        <v>207</v>
      </c>
      <c r="E187" s="36"/>
      <c r="F187" s="235" t="s">
        <v>850</v>
      </c>
      <c r="G187" s="36"/>
      <c r="H187" s="36"/>
      <c r="I187" s="130"/>
      <c r="J187" s="36"/>
      <c r="K187" s="36"/>
      <c r="L187" s="37"/>
      <c r="M187" s="223"/>
      <c r="N187" s="67"/>
      <c r="O187" s="67"/>
      <c r="P187" s="67"/>
      <c r="Q187" s="67"/>
      <c r="R187" s="67"/>
      <c r="S187" s="67"/>
      <c r="T187" s="68"/>
      <c r="AT187" s="17" t="s">
        <v>207</v>
      </c>
      <c r="AU187" s="17" t="s">
        <v>85</v>
      </c>
    </row>
    <row r="188" spans="2:51" s="11" customFormat="1" ht="22.5">
      <c r="B188" s="224"/>
      <c r="C188" s="225"/>
      <c r="D188" s="221" t="s">
        <v>197</v>
      </c>
      <c r="E188" s="226" t="s">
        <v>1</v>
      </c>
      <c r="F188" s="227" t="s">
        <v>851</v>
      </c>
      <c r="G188" s="225"/>
      <c r="H188" s="228">
        <v>746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AT188" s="234" t="s">
        <v>197</v>
      </c>
      <c r="AU188" s="234" t="s">
        <v>85</v>
      </c>
      <c r="AV188" s="11" t="s">
        <v>85</v>
      </c>
      <c r="AW188" s="11" t="s">
        <v>30</v>
      </c>
      <c r="AX188" s="11" t="s">
        <v>83</v>
      </c>
      <c r="AY188" s="234" t="s">
        <v>171</v>
      </c>
    </row>
    <row r="189" spans="2:63" s="10" customFormat="1" ht="22.9" customHeight="1">
      <c r="B189" s="195"/>
      <c r="C189" s="196"/>
      <c r="D189" s="197" t="s">
        <v>74</v>
      </c>
      <c r="E189" s="246" t="s">
        <v>214</v>
      </c>
      <c r="F189" s="246" t="s">
        <v>337</v>
      </c>
      <c r="G189" s="196"/>
      <c r="H189" s="196"/>
      <c r="I189" s="199"/>
      <c r="J189" s="247">
        <f>BK189</f>
        <v>0</v>
      </c>
      <c r="K189" s="196"/>
      <c r="L189" s="201"/>
      <c r="M189" s="202"/>
      <c r="N189" s="203"/>
      <c r="O189" s="203"/>
      <c r="P189" s="204">
        <f>SUM(P190:P195)</f>
        <v>0</v>
      </c>
      <c r="Q189" s="203"/>
      <c r="R189" s="204">
        <f>SUM(R190:R195)</f>
        <v>57.263000000000005</v>
      </c>
      <c r="S189" s="203"/>
      <c r="T189" s="205">
        <f>SUM(T190:T195)</f>
        <v>0</v>
      </c>
      <c r="AR189" s="206" t="s">
        <v>83</v>
      </c>
      <c r="AT189" s="207" t="s">
        <v>74</v>
      </c>
      <c r="AU189" s="207" t="s">
        <v>83</v>
      </c>
      <c r="AY189" s="206" t="s">
        <v>171</v>
      </c>
      <c r="BK189" s="208">
        <f>SUM(BK190:BK195)</f>
        <v>0</v>
      </c>
    </row>
    <row r="190" spans="2:65" s="1" customFormat="1" ht="24" customHeight="1">
      <c r="B190" s="35"/>
      <c r="C190" s="209" t="s">
        <v>352</v>
      </c>
      <c r="D190" s="209" t="s">
        <v>172</v>
      </c>
      <c r="E190" s="210" t="s">
        <v>852</v>
      </c>
      <c r="F190" s="211" t="s">
        <v>853</v>
      </c>
      <c r="G190" s="212" t="s">
        <v>290</v>
      </c>
      <c r="H190" s="213">
        <v>346</v>
      </c>
      <c r="I190" s="214"/>
      <c r="J190" s="215">
        <f>ROUND(I190*H190,2)</f>
        <v>0</v>
      </c>
      <c r="K190" s="211" t="s">
        <v>256</v>
      </c>
      <c r="L190" s="37"/>
      <c r="M190" s="216" t="s">
        <v>1</v>
      </c>
      <c r="N190" s="217" t="s">
        <v>40</v>
      </c>
      <c r="O190" s="67"/>
      <c r="P190" s="218">
        <f>O190*H190</f>
        <v>0</v>
      </c>
      <c r="Q190" s="218">
        <v>0.1295</v>
      </c>
      <c r="R190" s="218">
        <f>Q190*H190</f>
        <v>44.807</v>
      </c>
      <c r="S190" s="218">
        <v>0</v>
      </c>
      <c r="T190" s="219">
        <f>S190*H190</f>
        <v>0</v>
      </c>
      <c r="AR190" s="220" t="s">
        <v>189</v>
      </c>
      <c r="AT190" s="220" t="s">
        <v>172</v>
      </c>
      <c r="AU190" s="220" t="s">
        <v>85</v>
      </c>
      <c r="AY190" s="17" t="s">
        <v>171</v>
      </c>
      <c r="BE190" s="116">
        <f>IF(N190="základní",J190,0)</f>
        <v>0</v>
      </c>
      <c r="BF190" s="116">
        <f>IF(N190="snížená",J190,0)</f>
        <v>0</v>
      </c>
      <c r="BG190" s="116">
        <f>IF(N190="zákl. přenesená",J190,0)</f>
        <v>0</v>
      </c>
      <c r="BH190" s="116">
        <f>IF(N190="sníž. přenesená",J190,0)</f>
        <v>0</v>
      </c>
      <c r="BI190" s="116">
        <f>IF(N190="nulová",J190,0)</f>
        <v>0</v>
      </c>
      <c r="BJ190" s="17" t="s">
        <v>83</v>
      </c>
      <c r="BK190" s="116">
        <f>ROUND(I190*H190,2)</f>
        <v>0</v>
      </c>
      <c r="BL190" s="17" t="s">
        <v>189</v>
      </c>
      <c r="BM190" s="220" t="s">
        <v>854</v>
      </c>
    </row>
    <row r="191" spans="2:47" s="1" customFormat="1" ht="29.25">
      <c r="B191" s="35"/>
      <c r="C191" s="36"/>
      <c r="D191" s="221" t="s">
        <v>207</v>
      </c>
      <c r="E191" s="36"/>
      <c r="F191" s="235" t="s">
        <v>855</v>
      </c>
      <c r="G191" s="36"/>
      <c r="H191" s="36"/>
      <c r="I191" s="130"/>
      <c r="J191" s="36"/>
      <c r="K191" s="36"/>
      <c r="L191" s="37"/>
      <c r="M191" s="223"/>
      <c r="N191" s="67"/>
      <c r="O191" s="67"/>
      <c r="P191" s="67"/>
      <c r="Q191" s="67"/>
      <c r="R191" s="67"/>
      <c r="S191" s="67"/>
      <c r="T191" s="68"/>
      <c r="AT191" s="17" t="s">
        <v>207</v>
      </c>
      <c r="AU191" s="17" t="s">
        <v>85</v>
      </c>
    </row>
    <row r="192" spans="2:51" s="11" customFormat="1" ht="11.25">
      <c r="B192" s="224"/>
      <c r="C192" s="225"/>
      <c r="D192" s="221" t="s">
        <v>197</v>
      </c>
      <c r="E192" s="226" t="s">
        <v>1</v>
      </c>
      <c r="F192" s="227" t="s">
        <v>856</v>
      </c>
      <c r="G192" s="225"/>
      <c r="H192" s="228">
        <v>346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197</v>
      </c>
      <c r="AU192" s="234" t="s">
        <v>85</v>
      </c>
      <c r="AV192" s="11" t="s">
        <v>85</v>
      </c>
      <c r="AW192" s="11" t="s">
        <v>30</v>
      </c>
      <c r="AX192" s="11" t="s">
        <v>83</v>
      </c>
      <c r="AY192" s="234" t="s">
        <v>171</v>
      </c>
    </row>
    <row r="193" spans="2:65" s="1" customFormat="1" ht="16.5" customHeight="1">
      <c r="B193" s="35"/>
      <c r="C193" s="265" t="s">
        <v>360</v>
      </c>
      <c r="D193" s="265" t="s">
        <v>548</v>
      </c>
      <c r="E193" s="266" t="s">
        <v>857</v>
      </c>
      <c r="F193" s="267" t="s">
        <v>858</v>
      </c>
      <c r="G193" s="268" t="s">
        <v>290</v>
      </c>
      <c r="H193" s="269">
        <v>346</v>
      </c>
      <c r="I193" s="270"/>
      <c r="J193" s="271">
        <f>ROUND(I193*H193,2)</f>
        <v>0</v>
      </c>
      <c r="K193" s="267" t="s">
        <v>256</v>
      </c>
      <c r="L193" s="272"/>
      <c r="M193" s="273" t="s">
        <v>1</v>
      </c>
      <c r="N193" s="274" t="s">
        <v>40</v>
      </c>
      <c r="O193" s="67"/>
      <c r="P193" s="218">
        <f>O193*H193</f>
        <v>0</v>
      </c>
      <c r="Q193" s="218">
        <v>0.036</v>
      </c>
      <c r="R193" s="218">
        <f>Q193*H193</f>
        <v>12.456</v>
      </c>
      <c r="S193" s="218">
        <v>0</v>
      </c>
      <c r="T193" s="219">
        <f>S193*H193</f>
        <v>0</v>
      </c>
      <c r="AR193" s="220" t="s">
        <v>209</v>
      </c>
      <c r="AT193" s="220" t="s">
        <v>548</v>
      </c>
      <c r="AU193" s="220" t="s">
        <v>85</v>
      </c>
      <c r="AY193" s="17" t="s">
        <v>171</v>
      </c>
      <c r="BE193" s="116">
        <f>IF(N193="základní",J193,0)</f>
        <v>0</v>
      </c>
      <c r="BF193" s="116">
        <f>IF(N193="snížená",J193,0)</f>
        <v>0</v>
      </c>
      <c r="BG193" s="116">
        <f>IF(N193="zákl. přenesená",J193,0)</f>
        <v>0</v>
      </c>
      <c r="BH193" s="116">
        <f>IF(N193="sníž. přenesená",J193,0)</f>
        <v>0</v>
      </c>
      <c r="BI193" s="116">
        <f>IF(N193="nulová",J193,0)</f>
        <v>0</v>
      </c>
      <c r="BJ193" s="17" t="s">
        <v>83</v>
      </c>
      <c r="BK193" s="116">
        <f>ROUND(I193*H193,2)</f>
        <v>0</v>
      </c>
      <c r="BL193" s="17" t="s">
        <v>189</v>
      </c>
      <c r="BM193" s="220" t="s">
        <v>859</v>
      </c>
    </row>
    <row r="194" spans="2:47" s="1" customFormat="1" ht="11.25">
      <c r="B194" s="35"/>
      <c r="C194" s="36"/>
      <c r="D194" s="221" t="s">
        <v>207</v>
      </c>
      <c r="E194" s="36"/>
      <c r="F194" s="235" t="s">
        <v>858</v>
      </c>
      <c r="G194" s="36"/>
      <c r="H194" s="36"/>
      <c r="I194" s="130"/>
      <c r="J194" s="36"/>
      <c r="K194" s="36"/>
      <c r="L194" s="37"/>
      <c r="M194" s="223"/>
      <c r="N194" s="67"/>
      <c r="O194" s="67"/>
      <c r="P194" s="67"/>
      <c r="Q194" s="67"/>
      <c r="R194" s="67"/>
      <c r="S194" s="67"/>
      <c r="T194" s="68"/>
      <c r="AT194" s="17" t="s">
        <v>207</v>
      </c>
      <c r="AU194" s="17" t="s">
        <v>85</v>
      </c>
    </row>
    <row r="195" spans="2:51" s="11" customFormat="1" ht="11.25">
      <c r="B195" s="224"/>
      <c r="C195" s="225"/>
      <c r="D195" s="221" t="s">
        <v>197</v>
      </c>
      <c r="E195" s="226" t="s">
        <v>1</v>
      </c>
      <c r="F195" s="227" t="s">
        <v>856</v>
      </c>
      <c r="G195" s="225"/>
      <c r="H195" s="228">
        <v>346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197</v>
      </c>
      <c r="AU195" s="234" t="s">
        <v>85</v>
      </c>
      <c r="AV195" s="11" t="s">
        <v>85</v>
      </c>
      <c r="AW195" s="11" t="s">
        <v>30</v>
      </c>
      <c r="AX195" s="11" t="s">
        <v>83</v>
      </c>
      <c r="AY195" s="234" t="s">
        <v>171</v>
      </c>
    </row>
    <row r="196" spans="2:63" s="10" customFormat="1" ht="22.9" customHeight="1">
      <c r="B196" s="195"/>
      <c r="C196" s="196"/>
      <c r="D196" s="197" t="s">
        <v>74</v>
      </c>
      <c r="E196" s="246" t="s">
        <v>672</v>
      </c>
      <c r="F196" s="246" t="s">
        <v>673</v>
      </c>
      <c r="G196" s="196"/>
      <c r="H196" s="196"/>
      <c r="I196" s="199"/>
      <c r="J196" s="247">
        <f>BK196</f>
        <v>0</v>
      </c>
      <c r="K196" s="196"/>
      <c r="L196" s="201"/>
      <c r="M196" s="202"/>
      <c r="N196" s="203"/>
      <c r="O196" s="203"/>
      <c r="P196" s="204">
        <f>SUM(P197:P198)</f>
        <v>0</v>
      </c>
      <c r="Q196" s="203"/>
      <c r="R196" s="204">
        <f>SUM(R197:R198)</f>
        <v>0</v>
      </c>
      <c r="S196" s="203"/>
      <c r="T196" s="205">
        <f>SUM(T197:T198)</f>
        <v>0</v>
      </c>
      <c r="AR196" s="206" t="s">
        <v>83</v>
      </c>
      <c r="AT196" s="207" t="s">
        <v>74</v>
      </c>
      <c r="AU196" s="207" t="s">
        <v>83</v>
      </c>
      <c r="AY196" s="206" t="s">
        <v>171</v>
      </c>
      <c r="BK196" s="208">
        <f>SUM(BK197:BK198)</f>
        <v>0</v>
      </c>
    </row>
    <row r="197" spans="2:65" s="1" customFormat="1" ht="24" customHeight="1">
      <c r="B197" s="35"/>
      <c r="C197" s="209" t="s">
        <v>366</v>
      </c>
      <c r="D197" s="209" t="s">
        <v>172</v>
      </c>
      <c r="E197" s="210" t="s">
        <v>860</v>
      </c>
      <c r="F197" s="211" t="s">
        <v>861</v>
      </c>
      <c r="G197" s="212" t="s">
        <v>333</v>
      </c>
      <c r="H197" s="213">
        <v>351.959</v>
      </c>
      <c r="I197" s="214"/>
      <c r="J197" s="215">
        <f>ROUND(I197*H197,2)</f>
        <v>0</v>
      </c>
      <c r="K197" s="211" t="s">
        <v>256</v>
      </c>
      <c r="L197" s="37"/>
      <c r="M197" s="216" t="s">
        <v>1</v>
      </c>
      <c r="N197" s="217" t="s">
        <v>40</v>
      </c>
      <c r="O197" s="67"/>
      <c r="P197" s="218">
        <f>O197*H197</f>
        <v>0</v>
      </c>
      <c r="Q197" s="218">
        <v>0</v>
      </c>
      <c r="R197" s="218">
        <f>Q197*H197</f>
        <v>0</v>
      </c>
      <c r="S197" s="218">
        <v>0</v>
      </c>
      <c r="T197" s="219">
        <f>S197*H197</f>
        <v>0</v>
      </c>
      <c r="AR197" s="220" t="s">
        <v>189</v>
      </c>
      <c r="AT197" s="220" t="s">
        <v>172</v>
      </c>
      <c r="AU197" s="220" t="s">
        <v>85</v>
      </c>
      <c r="AY197" s="17" t="s">
        <v>171</v>
      </c>
      <c r="BE197" s="116">
        <f>IF(N197="základní",J197,0)</f>
        <v>0</v>
      </c>
      <c r="BF197" s="116">
        <f>IF(N197="snížená",J197,0)</f>
        <v>0</v>
      </c>
      <c r="BG197" s="116">
        <f>IF(N197="zákl. přenesená",J197,0)</f>
        <v>0</v>
      </c>
      <c r="BH197" s="116">
        <f>IF(N197="sníž. přenesená",J197,0)</f>
        <v>0</v>
      </c>
      <c r="BI197" s="116">
        <f>IF(N197="nulová",J197,0)</f>
        <v>0</v>
      </c>
      <c r="BJ197" s="17" t="s">
        <v>83</v>
      </c>
      <c r="BK197" s="116">
        <f>ROUND(I197*H197,2)</f>
        <v>0</v>
      </c>
      <c r="BL197" s="17" t="s">
        <v>189</v>
      </c>
      <c r="BM197" s="220" t="s">
        <v>862</v>
      </c>
    </row>
    <row r="198" spans="2:47" s="1" customFormat="1" ht="19.5">
      <c r="B198" s="35"/>
      <c r="C198" s="36"/>
      <c r="D198" s="221" t="s">
        <v>207</v>
      </c>
      <c r="E198" s="36"/>
      <c r="F198" s="235" t="s">
        <v>863</v>
      </c>
      <c r="G198" s="36"/>
      <c r="H198" s="36"/>
      <c r="I198" s="130"/>
      <c r="J198" s="36"/>
      <c r="K198" s="36"/>
      <c r="L198" s="37"/>
      <c r="M198" s="236"/>
      <c r="N198" s="237"/>
      <c r="O198" s="237"/>
      <c r="P198" s="237"/>
      <c r="Q198" s="237"/>
      <c r="R198" s="237"/>
      <c r="S198" s="237"/>
      <c r="T198" s="238"/>
      <c r="AT198" s="17" t="s">
        <v>207</v>
      </c>
      <c r="AU198" s="17" t="s">
        <v>85</v>
      </c>
    </row>
    <row r="199" spans="2:12" s="1" customFormat="1" ht="6.95" customHeight="1">
      <c r="B199" s="50"/>
      <c r="C199" s="51"/>
      <c r="D199" s="51"/>
      <c r="E199" s="51"/>
      <c r="F199" s="51"/>
      <c r="G199" s="51"/>
      <c r="H199" s="51"/>
      <c r="I199" s="163"/>
      <c r="J199" s="51"/>
      <c r="K199" s="51"/>
      <c r="L199" s="37"/>
    </row>
  </sheetData>
  <sheetProtection algorithmName="SHA-512" hashValue="VNT6qcGzGsstO9Ej8yc1SL71YqSomSDKBWPomf0KU1z2ikBJQ7W8DeVqXsOLS4ez7M5AcU9YmTjI2Lu67qF0yg==" saltValue="UaOByI4Lll79F/umyg6kC3mqDE7Fb2E/i5n0ZC/1MlcXWsWNPFsY/RkywqhONaHUY2Imsaoe2vVQtO8m10bTKQ==" spinCount="100000" sheet="1" objects="1" scenarios="1" formatColumns="0" formatRows="0" autoFilter="0"/>
  <autoFilter ref="C130:K198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109</v>
      </c>
      <c r="AZ2" s="239" t="s">
        <v>514</v>
      </c>
      <c r="BA2" s="239" t="s">
        <v>1</v>
      </c>
      <c r="BB2" s="239" t="s">
        <v>1</v>
      </c>
      <c r="BC2" s="239" t="s">
        <v>864</v>
      </c>
      <c r="BD2" s="239" t="s">
        <v>85</v>
      </c>
    </row>
    <row r="3" spans="2:5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  <c r="AZ3" s="239" t="s">
        <v>799</v>
      </c>
      <c r="BA3" s="239" t="s">
        <v>1</v>
      </c>
      <c r="BB3" s="239" t="s">
        <v>1</v>
      </c>
      <c r="BC3" s="239" t="s">
        <v>85</v>
      </c>
      <c r="BD3" s="239" t="s">
        <v>85</v>
      </c>
    </row>
    <row r="4" spans="2:56" ht="24.95" customHeight="1">
      <c r="B4" s="20"/>
      <c r="D4" s="127" t="s">
        <v>137</v>
      </c>
      <c r="L4" s="20"/>
      <c r="M4" s="128" t="s">
        <v>10</v>
      </c>
      <c r="AT4" s="17" t="s">
        <v>4</v>
      </c>
      <c r="AZ4" s="239" t="s">
        <v>797</v>
      </c>
      <c r="BA4" s="239" t="s">
        <v>1</v>
      </c>
      <c r="BB4" s="239" t="s">
        <v>1</v>
      </c>
      <c r="BC4" s="239" t="s">
        <v>865</v>
      </c>
      <c r="BD4" s="239" t="s">
        <v>85</v>
      </c>
    </row>
    <row r="5" spans="2:56" ht="6.95" customHeight="1">
      <c r="B5" s="20"/>
      <c r="L5" s="20"/>
      <c r="AZ5" s="239" t="s">
        <v>239</v>
      </c>
      <c r="BA5" s="239" t="s">
        <v>1</v>
      </c>
      <c r="BB5" s="239" t="s">
        <v>1</v>
      </c>
      <c r="BC5" s="239" t="s">
        <v>866</v>
      </c>
      <c r="BD5" s="239" t="s">
        <v>85</v>
      </c>
    </row>
    <row r="6" spans="2:56" ht="12" customHeight="1">
      <c r="B6" s="20"/>
      <c r="D6" s="129" t="s">
        <v>16</v>
      </c>
      <c r="L6" s="20"/>
      <c r="AZ6" s="239" t="s">
        <v>867</v>
      </c>
      <c r="BA6" s="239" t="s">
        <v>1</v>
      </c>
      <c r="BB6" s="239" t="s">
        <v>1</v>
      </c>
      <c r="BC6" s="239" t="s">
        <v>868</v>
      </c>
      <c r="BD6" s="239" t="s">
        <v>85</v>
      </c>
    </row>
    <row r="7" spans="2:12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</row>
    <row r="8" spans="2:12" s="1" customFormat="1" ht="12" customHeight="1">
      <c r="B8" s="37"/>
      <c r="D8" s="129" t="s">
        <v>138</v>
      </c>
      <c r="I8" s="130"/>
      <c r="L8" s="37"/>
    </row>
    <row r="9" spans="2:12" s="1" customFormat="1" ht="36.95" customHeight="1">
      <c r="B9" s="37"/>
      <c r="E9" s="348" t="s">
        <v>869</v>
      </c>
      <c r="F9" s="349"/>
      <c r="G9" s="349"/>
      <c r="H9" s="349"/>
      <c r="I9" s="130"/>
      <c r="L9" s="37"/>
    </row>
    <row r="10" spans="2:12" s="1" customFormat="1" ht="11.25">
      <c r="B10" s="37"/>
      <c r="I10" s="130"/>
      <c r="L10" s="37"/>
    </row>
    <row r="11" spans="2:12" s="1" customFormat="1" ht="12" customHeight="1">
      <c r="B11" s="37"/>
      <c r="D11" s="129" t="s">
        <v>18</v>
      </c>
      <c r="F11" s="106" t="s">
        <v>1</v>
      </c>
      <c r="I11" s="131" t="s">
        <v>19</v>
      </c>
      <c r="J11" s="106" t="s">
        <v>1</v>
      </c>
      <c r="L11" s="37"/>
    </row>
    <row r="12" spans="2:12" s="1" customFormat="1" ht="12" customHeight="1">
      <c r="B12" s="37"/>
      <c r="D12" s="129" t="s">
        <v>20</v>
      </c>
      <c r="F12" s="106" t="s">
        <v>21</v>
      </c>
      <c r="I12" s="131" t="s">
        <v>22</v>
      </c>
      <c r="J12" s="132" t="str">
        <f>'Rekapitulace stavby'!AN8</f>
        <v>26. 2. 2020</v>
      </c>
      <c r="L12" s="37"/>
    </row>
    <row r="13" spans="2:12" s="1" customFormat="1" ht="10.9" customHeight="1">
      <c r="B13" s="37"/>
      <c r="I13" s="130"/>
      <c r="L13" s="37"/>
    </row>
    <row r="14" spans="2:12" s="1" customFormat="1" ht="12" customHeight="1">
      <c r="B14" s="37"/>
      <c r="D14" s="129" t="s">
        <v>24</v>
      </c>
      <c r="I14" s="131" t="s">
        <v>25</v>
      </c>
      <c r="J14" s="106" t="str">
        <f>IF('Rekapitulace stavby'!AN10="","",'Rekapitulace stavby'!AN10)</f>
        <v/>
      </c>
      <c r="L14" s="37"/>
    </row>
    <row r="15" spans="2:12" s="1" customFormat="1" ht="18" customHeight="1">
      <c r="B15" s="37"/>
      <c r="E15" s="106" t="str">
        <f>IF('Rekapitulace stavby'!E11="","",'Rekapitulace stavby'!E11)</f>
        <v xml:space="preserve"> </v>
      </c>
      <c r="I15" s="131" t="s">
        <v>26</v>
      </c>
      <c r="J15" s="106" t="str">
        <f>IF('Rekapitulace stavby'!AN11="","",'Rekapitulace stavby'!AN11)</f>
        <v/>
      </c>
      <c r="L15" s="37"/>
    </row>
    <row r="16" spans="2:12" s="1" customFormat="1" ht="6.95" customHeight="1">
      <c r="B16" s="37"/>
      <c r="I16" s="130"/>
      <c r="L16" s="37"/>
    </row>
    <row r="17" spans="2:12" s="1" customFormat="1" ht="12" customHeight="1">
      <c r="B17" s="37"/>
      <c r="D17" s="129" t="s">
        <v>27</v>
      </c>
      <c r="I17" s="131" t="s">
        <v>25</v>
      </c>
      <c r="J17" s="30" t="str">
        <f>'Rekapitulace stavby'!AN13</f>
        <v>Vyplň údaj</v>
      </c>
      <c r="L17" s="37"/>
    </row>
    <row r="18" spans="2:12" s="1" customFormat="1" ht="18" customHeight="1">
      <c r="B18" s="37"/>
      <c r="E18" s="350" t="str">
        <f>'Rekapitulace stavby'!E14</f>
        <v>Vyplň údaj</v>
      </c>
      <c r="F18" s="351"/>
      <c r="G18" s="351"/>
      <c r="H18" s="351"/>
      <c r="I18" s="131" t="s">
        <v>26</v>
      </c>
      <c r="J18" s="30" t="str">
        <f>'Rekapitulace stavby'!AN14</f>
        <v>Vyplň údaj</v>
      </c>
      <c r="L18" s="37"/>
    </row>
    <row r="19" spans="2:12" s="1" customFormat="1" ht="6.95" customHeight="1">
      <c r="B19" s="37"/>
      <c r="I19" s="130"/>
      <c r="L19" s="37"/>
    </row>
    <row r="20" spans="2:12" s="1" customFormat="1" ht="12" customHeight="1">
      <c r="B20" s="37"/>
      <c r="D20" s="129" t="s">
        <v>29</v>
      </c>
      <c r="I20" s="131" t="s">
        <v>25</v>
      </c>
      <c r="J20" s="106" t="str">
        <f>IF('Rekapitulace stavby'!AN16="","",'Rekapitulace stavby'!AN16)</f>
        <v/>
      </c>
      <c r="L20" s="37"/>
    </row>
    <row r="21" spans="2:12" s="1" customFormat="1" ht="18" customHeight="1">
      <c r="B21" s="37"/>
      <c r="E21" s="106" t="str">
        <f>IF('Rekapitulace stavby'!E17="","",'Rekapitulace stavby'!E17)</f>
        <v xml:space="preserve"> </v>
      </c>
      <c r="I21" s="131" t="s">
        <v>26</v>
      </c>
      <c r="J21" s="106" t="str">
        <f>IF('Rekapitulace stavby'!AN17="","",'Rekapitulace stavby'!AN17)</f>
        <v/>
      </c>
      <c r="L21" s="37"/>
    </row>
    <row r="22" spans="2:12" s="1" customFormat="1" ht="6.95" customHeight="1">
      <c r="B22" s="37"/>
      <c r="I22" s="130"/>
      <c r="L22" s="37"/>
    </row>
    <row r="23" spans="2:12" s="1" customFormat="1" ht="12" customHeight="1">
      <c r="B23" s="37"/>
      <c r="D23" s="129" t="s">
        <v>31</v>
      </c>
      <c r="I23" s="131" t="s">
        <v>25</v>
      </c>
      <c r="J23" s="106" t="str">
        <f>IF('Rekapitulace stavby'!AN19="","",'Rekapitulace stavby'!AN19)</f>
        <v/>
      </c>
      <c r="L23" s="37"/>
    </row>
    <row r="24" spans="2:12" s="1" customFormat="1" ht="18" customHeight="1">
      <c r="B24" s="37"/>
      <c r="E24" s="106" t="str">
        <f>IF('Rekapitulace stavby'!E20="","",'Rekapitulace stavby'!E20)</f>
        <v xml:space="preserve"> </v>
      </c>
      <c r="I24" s="131" t="s">
        <v>26</v>
      </c>
      <c r="J24" s="106" t="str">
        <f>IF('Rekapitulace stavby'!AN20="","",'Rekapitulace stavby'!AN20)</f>
        <v/>
      </c>
      <c r="L24" s="37"/>
    </row>
    <row r="25" spans="2:12" s="1" customFormat="1" ht="6.95" customHeight="1">
      <c r="B25" s="37"/>
      <c r="I25" s="130"/>
      <c r="L25" s="37"/>
    </row>
    <row r="26" spans="2:12" s="1" customFormat="1" ht="12" customHeight="1">
      <c r="B26" s="37"/>
      <c r="D26" s="129" t="s">
        <v>32</v>
      </c>
      <c r="I26" s="130"/>
      <c r="L26" s="37"/>
    </row>
    <row r="27" spans="2:12" s="7" customFormat="1" ht="16.5" customHeight="1">
      <c r="B27" s="133"/>
      <c r="E27" s="352" t="s">
        <v>1</v>
      </c>
      <c r="F27" s="352"/>
      <c r="G27" s="352"/>
      <c r="H27" s="352"/>
      <c r="I27" s="134"/>
      <c r="L27" s="133"/>
    </row>
    <row r="28" spans="2:12" s="1" customFormat="1" ht="6.95" customHeight="1">
      <c r="B28" s="37"/>
      <c r="I28" s="130"/>
      <c r="L28" s="37"/>
    </row>
    <row r="29" spans="2:12" s="1" customFormat="1" ht="6.95" customHeight="1">
      <c r="B29" s="37"/>
      <c r="D29" s="63"/>
      <c r="E29" s="63"/>
      <c r="F29" s="63"/>
      <c r="G29" s="63"/>
      <c r="H29" s="63"/>
      <c r="I29" s="135"/>
      <c r="J29" s="63"/>
      <c r="K29" s="63"/>
      <c r="L29" s="37"/>
    </row>
    <row r="30" spans="2:12" s="1" customFormat="1" ht="14.45" customHeight="1">
      <c r="B30" s="37"/>
      <c r="D30" s="106" t="s">
        <v>140</v>
      </c>
      <c r="I30" s="130"/>
      <c r="J30" s="136">
        <f>J96</f>
        <v>0</v>
      </c>
      <c r="L30" s="37"/>
    </row>
    <row r="31" spans="2:12" s="1" customFormat="1" ht="14.45" customHeight="1">
      <c r="B31" s="37"/>
      <c r="D31" s="137" t="s">
        <v>131</v>
      </c>
      <c r="I31" s="130"/>
      <c r="J31" s="136">
        <f>J104</f>
        <v>0</v>
      </c>
      <c r="L31" s="37"/>
    </row>
    <row r="32" spans="2:12" s="1" customFormat="1" ht="25.35" customHeight="1">
      <c r="B32" s="37"/>
      <c r="D32" s="138" t="s">
        <v>35</v>
      </c>
      <c r="I32" s="130"/>
      <c r="J32" s="139">
        <f>ROUND(J30+J31,2)</f>
        <v>0</v>
      </c>
      <c r="L32" s="37"/>
    </row>
    <row r="33" spans="2:12" s="1" customFormat="1" ht="6.95" customHeight="1">
      <c r="B33" s="37"/>
      <c r="D33" s="63"/>
      <c r="E33" s="63"/>
      <c r="F33" s="63"/>
      <c r="G33" s="63"/>
      <c r="H33" s="63"/>
      <c r="I33" s="135"/>
      <c r="J33" s="63"/>
      <c r="K33" s="63"/>
      <c r="L33" s="37"/>
    </row>
    <row r="34" spans="2:12" s="1" customFormat="1" ht="14.45" customHeight="1">
      <c r="B34" s="37"/>
      <c r="F34" s="140" t="s">
        <v>37</v>
      </c>
      <c r="I34" s="141" t="s">
        <v>36</v>
      </c>
      <c r="J34" s="140" t="s">
        <v>38</v>
      </c>
      <c r="L34" s="37"/>
    </row>
    <row r="35" spans="2:12" s="1" customFormat="1" ht="14.45" customHeight="1">
      <c r="B35" s="37"/>
      <c r="D35" s="142" t="s">
        <v>39</v>
      </c>
      <c r="E35" s="129" t="s">
        <v>40</v>
      </c>
      <c r="F35" s="143">
        <f>ROUND((SUM(BE104:BE111)+SUM(BE131:BE210)),2)</f>
        <v>0</v>
      </c>
      <c r="I35" s="144">
        <v>0.21</v>
      </c>
      <c r="J35" s="143">
        <f>ROUND(((SUM(BE104:BE111)+SUM(BE131:BE210))*I35),2)</f>
        <v>0</v>
      </c>
      <c r="L35" s="37"/>
    </row>
    <row r="36" spans="2:12" s="1" customFormat="1" ht="14.45" customHeight="1">
      <c r="B36" s="37"/>
      <c r="E36" s="129" t="s">
        <v>41</v>
      </c>
      <c r="F36" s="143">
        <f>ROUND((SUM(BF104:BF111)+SUM(BF131:BF210)),2)</f>
        <v>0</v>
      </c>
      <c r="I36" s="144">
        <v>0.15</v>
      </c>
      <c r="J36" s="143">
        <f>ROUND(((SUM(BF104:BF111)+SUM(BF131:BF210))*I36),2)</f>
        <v>0</v>
      </c>
      <c r="L36" s="37"/>
    </row>
    <row r="37" spans="2:12" s="1" customFormat="1" ht="14.45" customHeight="1" hidden="1">
      <c r="B37" s="37"/>
      <c r="E37" s="129" t="s">
        <v>42</v>
      </c>
      <c r="F37" s="143">
        <f>ROUND((SUM(BG104:BG111)+SUM(BG131:BG210)),2)</f>
        <v>0</v>
      </c>
      <c r="I37" s="144">
        <v>0.21</v>
      </c>
      <c r="J37" s="143">
        <f>0</f>
        <v>0</v>
      </c>
      <c r="L37" s="37"/>
    </row>
    <row r="38" spans="2:12" s="1" customFormat="1" ht="14.45" customHeight="1" hidden="1">
      <c r="B38" s="37"/>
      <c r="E38" s="129" t="s">
        <v>43</v>
      </c>
      <c r="F38" s="143">
        <f>ROUND((SUM(BH104:BH111)+SUM(BH131:BH210)),2)</f>
        <v>0</v>
      </c>
      <c r="I38" s="144">
        <v>0.15</v>
      </c>
      <c r="J38" s="143">
        <f>0</f>
        <v>0</v>
      </c>
      <c r="L38" s="37"/>
    </row>
    <row r="39" spans="2:12" s="1" customFormat="1" ht="14.45" customHeight="1" hidden="1">
      <c r="B39" s="37"/>
      <c r="E39" s="129" t="s">
        <v>44</v>
      </c>
      <c r="F39" s="143">
        <f>ROUND((SUM(BI104:BI111)+SUM(BI131:BI210)),2)</f>
        <v>0</v>
      </c>
      <c r="I39" s="144">
        <v>0</v>
      </c>
      <c r="J39" s="143">
        <f>0</f>
        <v>0</v>
      </c>
      <c r="L39" s="37"/>
    </row>
    <row r="40" spans="2:12" s="1" customFormat="1" ht="6.95" customHeight="1">
      <c r="B40" s="37"/>
      <c r="I40" s="130"/>
      <c r="L40" s="37"/>
    </row>
    <row r="41" spans="2:12" s="1" customFormat="1" ht="25.35" customHeight="1">
      <c r="B41" s="37"/>
      <c r="C41" s="145"/>
      <c r="D41" s="146" t="s">
        <v>45</v>
      </c>
      <c r="E41" s="147"/>
      <c r="F41" s="147"/>
      <c r="G41" s="148" t="s">
        <v>46</v>
      </c>
      <c r="H41" s="149" t="s">
        <v>47</v>
      </c>
      <c r="I41" s="150"/>
      <c r="J41" s="151">
        <f>SUM(J32:J39)</f>
        <v>0</v>
      </c>
      <c r="K41" s="152"/>
      <c r="L41" s="37"/>
    </row>
    <row r="42" spans="2:12" s="1" customFormat="1" ht="14.45" customHeight="1">
      <c r="B42" s="37"/>
      <c r="I42" s="130"/>
      <c r="L42" s="37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s="1" customFormat="1" ht="12" customHeight="1">
      <c r="B86" s="35"/>
      <c r="C86" s="29" t="s">
        <v>138</v>
      </c>
      <c r="D86" s="36"/>
      <c r="E86" s="36"/>
      <c r="F86" s="36"/>
      <c r="G86" s="36"/>
      <c r="H86" s="36"/>
      <c r="I86" s="130"/>
      <c r="J86" s="36"/>
      <c r="K86" s="36"/>
      <c r="L86" s="37"/>
    </row>
    <row r="87" spans="2:12" s="1" customFormat="1" ht="16.5" customHeight="1">
      <c r="B87" s="35"/>
      <c r="C87" s="36"/>
      <c r="D87" s="36"/>
      <c r="E87" s="314" t="str">
        <f>E9</f>
        <v>SO103 - Vjezd do areálu Djusu s.r.o.</v>
      </c>
      <c r="F87" s="355"/>
      <c r="G87" s="355"/>
      <c r="H87" s="355"/>
      <c r="I87" s="130"/>
      <c r="J87" s="36"/>
      <c r="K87" s="36"/>
      <c r="L87" s="37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2" customHeight="1"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31" t="s">
        <v>22</v>
      </c>
      <c r="J89" s="62" t="str">
        <f>IF(J12="","",J12)</f>
        <v>26. 2. 2020</v>
      </c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5.2" customHeight="1"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31" t="s">
        <v>29</v>
      </c>
      <c r="J91" s="32" t="str">
        <f>E21</f>
        <v xml:space="preserve"> </v>
      </c>
      <c r="K91" s="36"/>
      <c r="L91" s="37"/>
    </row>
    <row r="92" spans="2:12" s="1" customFormat="1" ht="15.2" customHeight="1"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31" t="s">
        <v>31</v>
      </c>
      <c r="J92" s="32" t="str">
        <f>E24</f>
        <v xml:space="preserve"> </v>
      </c>
      <c r="K92" s="36"/>
      <c r="L92" s="37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37"/>
    </row>
    <row r="94" spans="2:12" s="1" customFormat="1" ht="29.25" customHeight="1">
      <c r="B94" s="35"/>
      <c r="C94" s="167" t="s">
        <v>142</v>
      </c>
      <c r="D94" s="121"/>
      <c r="E94" s="121"/>
      <c r="F94" s="121"/>
      <c r="G94" s="121"/>
      <c r="H94" s="121"/>
      <c r="I94" s="168"/>
      <c r="J94" s="169" t="s">
        <v>143</v>
      </c>
      <c r="K94" s="121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47" s="1" customFormat="1" ht="22.9" customHeight="1">
      <c r="B96" s="35"/>
      <c r="C96" s="170" t="s">
        <v>144</v>
      </c>
      <c r="D96" s="36"/>
      <c r="E96" s="36"/>
      <c r="F96" s="36"/>
      <c r="G96" s="36"/>
      <c r="H96" s="36"/>
      <c r="I96" s="130"/>
      <c r="J96" s="80">
        <f>J131</f>
        <v>0</v>
      </c>
      <c r="K96" s="36"/>
      <c r="L96" s="37"/>
      <c r="AU96" s="17" t="s">
        <v>145</v>
      </c>
    </row>
    <row r="97" spans="2:12" s="8" customFormat="1" ht="24.95" customHeight="1">
      <c r="B97" s="171"/>
      <c r="C97" s="172"/>
      <c r="D97" s="173" t="s">
        <v>246</v>
      </c>
      <c r="E97" s="174"/>
      <c r="F97" s="174"/>
      <c r="G97" s="174"/>
      <c r="H97" s="174"/>
      <c r="I97" s="175"/>
      <c r="J97" s="176">
        <f>J132</f>
        <v>0</v>
      </c>
      <c r="K97" s="172"/>
      <c r="L97" s="177"/>
    </row>
    <row r="98" spans="2:12" s="12" customFormat="1" ht="19.9" customHeight="1">
      <c r="B98" s="240"/>
      <c r="C98" s="100"/>
      <c r="D98" s="241" t="s">
        <v>247</v>
      </c>
      <c r="E98" s="242"/>
      <c r="F98" s="242"/>
      <c r="G98" s="242"/>
      <c r="H98" s="242"/>
      <c r="I98" s="243"/>
      <c r="J98" s="244">
        <f>J133</f>
        <v>0</v>
      </c>
      <c r="K98" s="100"/>
      <c r="L98" s="245"/>
    </row>
    <row r="99" spans="2:12" s="12" customFormat="1" ht="19.9" customHeight="1">
      <c r="B99" s="240"/>
      <c r="C99" s="100"/>
      <c r="D99" s="241" t="s">
        <v>522</v>
      </c>
      <c r="E99" s="242"/>
      <c r="F99" s="242"/>
      <c r="G99" s="242"/>
      <c r="H99" s="242"/>
      <c r="I99" s="243"/>
      <c r="J99" s="244">
        <f>J168</f>
        <v>0</v>
      </c>
      <c r="K99" s="100"/>
      <c r="L99" s="245"/>
    </row>
    <row r="100" spans="2:12" s="12" customFormat="1" ht="19.9" customHeight="1">
      <c r="B100" s="240"/>
      <c r="C100" s="100"/>
      <c r="D100" s="241" t="s">
        <v>248</v>
      </c>
      <c r="E100" s="242"/>
      <c r="F100" s="242"/>
      <c r="G100" s="242"/>
      <c r="H100" s="242"/>
      <c r="I100" s="243"/>
      <c r="J100" s="244">
        <f>J196</f>
        <v>0</v>
      </c>
      <c r="K100" s="100"/>
      <c r="L100" s="245"/>
    </row>
    <row r="101" spans="2:12" s="12" customFormat="1" ht="19.9" customHeight="1">
      <c r="B101" s="240"/>
      <c r="C101" s="100"/>
      <c r="D101" s="241" t="s">
        <v>524</v>
      </c>
      <c r="E101" s="242"/>
      <c r="F101" s="242"/>
      <c r="G101" s="242"/>
      <c r="H101" s="242"/>
      <c r="I101" s="243"/>
      <c r="J101" s="244">
        <f>J208</f>
        <v>0</v>
      </c>
      <c r="K101" s="100"/>
      <c r="L101" s="245"/>
    </row>
    <row r="102" spans="2:12" s="1" customFormat="1" ht="21.75" customHeight="1">
      <c r="B102" s="35"/>
      <c r="C102" s="36"/>
      <c r="D102" s="36"/>
      <c r="E102" s="36"/>
      <c r="F102" s="36"/>
      <c r="G102" s="36"/>
      <c r="H102" s="36"/>
      <c r="I102" s="130"/>
      <c r="J102" s="36"/>
      <c r="K102" s="36"/>
      <c r="L102" s="37"/>
    </row>
    <row r="103" spans="2:12" s="1" customFormat="1" ht="6.95" customHeight="1">
      <c r="B103" s="35"/>
      <c r="C103" s="36"/>
      <c r="D103" s="36"/>
      <c r="E103" s="36"/>
      <c r="F103" s="36"/>
      <c r="G103" s="36"/>
      <c r="H103" s="36"/>
      <c r="I103" s="130"/>
      <c r="J103" s="36"/>
      <c r="K103" s="36"/>
      <c r="L103" s="37"/>
    </row>
    <row r="104" spans="2:14" s="1" customFormat="1" ht="29.25" customHeight="1">
      <c r="B104" s="35"/>
      <c r="C104" s="170" t="s">
        <v>147</v>
      </c>
      <c r="D104" s="36"/>
      <c r="E104" s="36"/>
      <c r="F104" s="36"/>
      <c r="G104" s="36"/>
      <c r="H104" s="36"/>
      <c r="I104" s="130"/>
      <c r="J104" s="178">
        <f>ROUND(J105+J106+J107+J108+J109+J110,2)</f>
        <v>0</v>
      </c>
      <c r="K104" s="36"/>
      <c r="L104" s="37"/>
      <c r="N104" s="179" t="s">
        <v>39</v>
      </c>
    </row>
    <row r="105" spans="2:65" s="1" customFormat="1" ht="18" customHeight="1">
      <c r="B105" s="35"/>
      <c r="C105" s="36"/>
      <c r="D105" s="333" t="s">
        <v>148</v>
      </c>
      <c r="E105" s="332"/>
      <c r="F105" s="332"/>
      <c r="G105" s="36"/>
      <c r="H105" s="36"/>
      <c r="I105" s="130"/>
      <c r="J105" s="113">
        <v>0</v>
      </c>
      <c r="K105" s="36"/>
      <c r="L105" s="180"/>
      <c r="M105" s="130"/>
      <c r="N105" s="181" t="s">
        <v>40</v>
      </c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82" t="s">
        <v>149</v>
      </c>
      <c r="AZ105" s="130"/>
      <c r="BA105" s="130"/>
      <c r="BB105" s="130"/>
      <c r="BC105" s="130"/>
      <c r="BD105" s="130"/>
      <c r="BE105" s="183">
        <f aca="true" t="shared" si="0" ref="BE105:BE110">IF(N105="základní",J105,0)</f>
        <v>0</v>
      </c>
      <c r="BF105" s="183">
        <f aca="true" t="shared" si="1" ref="BF105:BF110">IF(N105="snížená",J105,0)</f>
        <v>0</v>
      </c>
      <c r="BG105" s="183">
        <f aca="true" t="shared" si="2" ref="BG105:BG110">IF(N105="zákl. přenesená",J105,0)</f>
        <v>0</v>
      </c>
      <c r="BH105" s="183">
        <f aca="true" t="shared" si="3" ref="BH105:BH110">IF(N105="sníž. přenesená",J105,0)</f>
        <v>0</v>
      </c>
      <c r="BI105" s="183">
        <f aca="true" t="shared" si="4" ref="BI105:BI110">IF(N105="nulová",J105,0)</f>
        <v>0</v>
      </c>
      <c r="BJ105" s="182" t="s">
        <v>83</v>
      </c>
      <c r="BK105" s="130"/>
      <c r="BL105" s="130"/>
      <c r="BM105" s="130"/>
    </row>
    <row r="106" spans="2:65" s="1" customFormat="1" ht="18" customHeight="1">
      <c r="B106" s="35"/>
      <c r="C106" s="36"/>
      <c r="D106" s="333" t="s">
        <v>150</v>
      </c>
      <c r="E106" s="332"/>
      <c r="F106" s="332"/>
      <c r="G106" s="36"/>
      <c r="H106" s="36"/>
      <c r="I106" s="130"/>
      <c r="J106" s="113">
        <v>0</v>
      </c>
      <c r="K106" s="36"/>
      <c r="L106" s="180"/>
      <c r="M106" s="130"/>
      <c r="N106" s="181" t="s">
        <v>40</v>
      </c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82" t="s">
        <v>149</v>
      </c>
      <c r="AZ106" s="130"/>
      <c r="BA106" s="130"/>
      <c r="BB106" s="130"/>
      <c r="BC106" s="130"/>
      <c r="BD106" s="130"/>
      <c r="BE106" s="183">
        <f t="shared" si="0"/>
        <v>0</v>
      </c>
      <c r="BF106" s="183">
        <f t="shared" si="1"/>
        <v>0</v>
      </c>
      <c r="BG106" s="183">
        <f t="shared" si="2"/>
        <v>0</v>
      </c>
      <c r="BH106" s="183">
        <f t="shared" si="3"/>
        <v>0</v>
      </c>
      <c r="BI106" s="183">
        <f t="shared" si="4"/>
        <v>0</v>
      </c>
      <c r="BJ106" s="182" t="s">
        <v>83</v>
      </c>
      <c r="BK106" s="130"/>
      <c r="BL106" s="130"/>
      <c r="BM106" s="130"/>
    </row>
    <row r="107" spans="2:65" s="1" customFormat="1" ht="18" customHeight="1">
      <c r="B107" s="35"/>
      <c r="C107" s="36"/>
      <c r="D107" s="333" t="s">
        <v>151</v>
      </c>
      <c r="E107" s="332"/>
      <c r="F107" s="332"/>
      <c r="G107" s="36"/>
      <c r="H107" s="36"/>
      <c r="I107" s="130"/>
      <c r="J107" s="113">
        <v>0</v>
      </c>
      <c r="K107" s="36"/>
      <c r="L107" s="180"/>
      <c r="M107" s="130"/>
      <c r="N107" s="181" t="s">
        <v>40</v>
      </c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82" t="s">
        <v>149</v>
      </c>
      <c r="AZ107" s="130"/>
      <c r="BA107" s="130"/>
      <c r="BB107" s="130"/>
      <c r="BC107" s="130"/>
      <c r="BD107" s="130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83</v>
      </c>
      <c r="BK107" s="130"/>
      <c r="BL107" s="130"/>
      <c r="BM107" s="130"/>
    </row>
    <row r="108" spans="2:65" s="1" customFormat="1" ht="18" customHeight="1">
      <c r="B108" s="35"/>
      <c r="C108" s="36"/>
      <c r="D108" s="333" t="s">
        <v>152</v>
      </c>
      <c r="E108" s="332"/>
      <c r="F108" s="332"/>
      <c r="G108" s="36"/>
      <c r="H108" s="36"/>
      <c r="I108" s="130"/>
      <c r="J108" s="113">
        <v>0</v>
      </c>
      <c r="K108" s="36"/>
      <c r="L108" s="180"/>
      <c r="M108" s="130"/>
      <c r="N108" s="181" t="s">
        <v>40</v>
      </c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82" t="s">
        <v>149</v>
      </c>
      <c r="AZ108" s="130"/>
      <c r="BA108" s="130"/>
      <c r="BB108" s="130"/>
      <c r="BC108" s="130"/>
      <c r="BD108" s="130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83</v>
      </c>
      <c r="BK108" s="130"/>
      <c r="BL108" s="130"/>
      <c r="BM108" s="130"/>
    </row>
    <row r="109" spans="2:65" s="1" customFormat="1" ht="18" customHeight="1">
      <c r="B109" s="35"/>
      <c r="C109" s="36"/>
      <c r="D109" s="333" t="s">
        <v>153</v>
      </c>
      <c r="E109" s="332"/>
      <c r="F109" s="332"/>
      <c r="G109" s="36"/>
      <c r="H109" s="36"/>
      <c r="I109" s="130"/>
      <c r="J109" s="113">
        <v>0</v>
      </c>
      <c r="K109" s="36"/>
      <c r="L109" s="180"/>
      <c r="M109" s="130"/>
      <c r="N109" s="181" t="s">
        <v>40</v>
      </c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82" t="s">
        <v>149</v>
      </c>
      <c r="AZ109" s="130"/>
      <c r="BA109" s="130"/>
      <c r="BB109" s="130"/>
      <c r="BC109" s="130"/>
      <c r="BD109" s="13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83</v>
      </c>
      <c r="BK109" s="130"/>
      <c r="BL109" s="130"/>
      <c r="BM109" s="130"/>
    </row>
    <row r="110" spans="2:65" s="1" customFormat="1" ht="18" customHeight="1">
      <c r="B110" s="35"/>
      <c r="C110" s="36"/>
      <c r="D110" s="112" t="s">
        <v>154</v>
      </c>
      <c r="E110" s="36"/>
      <c r="F110" s="36"/>
      <c r="G110" s="36"/>
      <c r="H110" s="36"/>
      <c r="I110" s="130"/>
      <c r="J110" s="113">
        <f>ROUND(J30*T110,2)</f>
        <v>0</v>
      </c>
      <c r="K110" s="36"/>
      <c r="L110" s="180"/>
      <c r="M110" s="130"/>
      <c r="N110" s="181" t="s">
        <v>40</v>
      </c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82" t="s">
        <v>155</v>
      </c>
      <c r="AZ110" s="130"/>
      <c r="BA110" s="130"/>
      <c r="BB110" s="130"/>
      <c r="BC110" s="130"/>
      <c r="BD110" s="13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83</v>
      </c>
      <c r="BK110" s="130"/>
      <c r="BL110" s="130"/>
      <c r="BM110" s="130"/>
    </row>
    <row r="111" spans="2:12" s="1" customFormat="1" ht="11.25">
      <c r="B111" s="35"/>
      <c r="C111" s="36"/>
      <c r="D111" s="36"/>
      <c r="E111" s="36"/>
      <c r="F111" s="36"/>
      <c r="G111" s="36"/>
      <c r="H111" s="36"/>
      <c r="I111" s="130"/>
      <c r="J111" s="36"/>
      <c r="K111" s="36"/>
      <c r="L111" s="37"/>
    </row>
    <row r="112" spans="2:12" s="1" customFormat="1" ht="29.25" customHeight="1">
      <c r="B112" s="35"/>
      <c r="C112" s="120" t="s">
        <v>136</v>
      </c>
      <c r="D112" s="121"/>
      <c r="E112" s="121"/>
      <c r="F112" s="121"/>
      <c r="G112" s="121"/>
      <c r="H112" s="121"/>
      <c r="I112" s="168"/>
      <c r="J112" s="122">
        <f>ROUND(J96+J104,2)</f>
        <v>0</v>
      </c>
      <c r="K112" s="121"/>
      <c r="L112" s="37"/>
    </row>
    <row r="113" spans="2:12" s="1" customFormat="1" ht="6.95" customHeight="1">
      <c r="B113" s="50"/>
      <c r="C113" s="51"/>
      <c r="D113" s="51"/>
      <c r="E113" s="51"/>
      <c r="F113" s="51"/>
      <c r="G113" s="51"/>
      <c r="H113" s="51"/>
      <c r="I113" s="163"/>
      <c r="J113" s="51"/>
      <c r="K113" s="51"/>
      <c r="L113" s="37"/>
    </row>
    <row r="117" spans="2:12" s="1" customFormat="1" ht="6.95" customHeight="1">
      <c r="B117" s="52"/>
      <c r="C117" s="53"/>
      <c r="D117" s="53"/>
      <c r="E117" s="53"/>
      <c r="F117" s="53"/>
      <c r="G117" s="53"/>
      <c r="H117" s="53"/>
      <c r="I117" s="166"/>
      <c r="J117" s="53"/>
      <c r="K117" s="53"/>
      <c r="L117" s="37"/>
    </row>
    <row r="118" spans="2:12" s="1" customFormat="1" ht="24.95" customHeight="1">
      <c r="B118" s="35"/>
      <c r="C118" s="23" t="s">
        <v>156</v>
      </c>
      <c r="D118" s="36"/>
      <c r="E118" s="36"/>
      <c r="F118" s="36"/>
      <c r="G118" s="36"/>
      <c r="H118" s="36"/>
      <c r="I118" s="130"/>
      <c r="J118" s="36"/>
      <c r="K118" s="36"/>
      <c r="L118" s="37"/>
    </row>
    <row r="119" spans="2:12" s="1" customFormat="1" ht="6.95" customHeight="1">
      <c r="B119" s="35"/>
      <c r="C119" s="36"/>
      <c r="D119" s="36"/>
      <c r="E119" s="36"/>
      <c r="F119" s="36"/>
      <c r="G119" s="36"/>
      <c r="H119" s="36"/>
      <c r="I119" s="130"/>
      <c r="J119" s="36"/>
      <c r="K119" s="36"/>
      <c r="L119" s="37"/>
    </row>
    <row r="120" spans="2:12" s="1" customFormat="1" ht="12" customHeight="1">
      <c r="B120" s="35"/>
      <c r="C120" s="29" t="s">
        <v>16</v>
      </c>
      <c r="D120" s="36"/>
      <c r="E120" s="36"/>
      <c r="F120" s="36"/>
      <c r="G120" s="36"/>
      <c r="H120" s="36"/>
      <c r="I120" s="130"/>
      <c r="J120" s="36"/>
      <c r="K120" s="36"/>
      <c r="L120" s="37"/>
    </row>
    <row r="121" spans="2:12" s="1" customFormat="1" ht="16.5" customHeight="1">
      <c r="B121" s="35"/>
      <c r="C121" s="36"/>
      <c r="D121" s="36"/>
      <c r="E121" s="353" t="str">
        <f>E7</f>
        <v>Propojení Krnovská - Žižkova</v>
      </c>
      <c r="F121" s="354"/>
      <c r="G121" s="354"/>
      <c r="H121" s="354"/>
      <c r="I121" s="130"/>
      <c r="J121" s="36"/>
      <c r="K121" s="36"/>
      <c r="L121" s="37"/>
    </row>
    <row r="122" spans="2:12" s="1" customFormat="1" ht="12" customHeight="1">
      <c r="B122" s="35"/>
      <c r="C122" s="29" t="s">
        <v>138</v>
      </c>
      <c r="D122" s="36"/>
      <c r="E122" s="36"/>
      <c r="F122" s="36"/>
      <c r="G122" s="36"/>
      <c r="H122" s="36"/>
      <c r="I122" s="130"/>
      <c r="J122" s="36"/>
      <c r="K122" s="36"/>
      <c r="L122" s="37"/>
    </row>
    <row r="123" spans="2:12" s="1" customFormat="1" ht="16.5" customHeight="1">
      <c r="B123" s="35"/>
      <c r="C123" s="36"/>
      <c r="D123" s="36"/>
      <c r="E123" s="314" t="str">
        <f>E9</f>
        <v>SO103 - Vjezd do areálu Djusu s.r.o.</v>
      </c>
      <c r="F123" s="355"/>
      <c r="G123" s="355"/>
      <c r="H123" s="355"/>
      <c r="I123" s="130"/>
      <c r="J123" s="36"/>
      <c r="K123" s="36"/>
      <c r="L123" s="37"/>
    </row>
    <row r="124" spans="2:12" s="1" customFormat="1" ht="6.95" customHeight="1">
      <c r="B124" s="35"/>
      <c r="C124" s="36"/>
      <c r="D124" s="36"/>
      <c r="E124" s="36"/>
      <c r="F124" s="36"/>
      <c r="G124" s="36"/>
      <c r="H124" s="36"/>
      <c r="I124" s="130"/>
      <c r="J124" s="36"/>
      <c r="K124" s="36"/>
      <c r="L124" s="37"/>
    </row>
    <row r="125" spans="2:12" s="1" customFormat="1" ht="12" customHeight="1">
      <c r="B125" s="35"/>
      <c r="C125" s="29" t="s">
        <v>20</v>
      </c>
      <c r="D125" s="36"/>
      <c r="E125" s="36"/>
      <c r="F125" s="27" t="str">
        <f>F12</f>
        <v xml:space="preserve"> </v>
      </c>
      <c r="G125" s="36"/>
      <c r="H125" s="36"/>
      <c r="I125" s="131" t="s">
        <v>22</v>
      </c>
      <c r="J125" s="62" t="str">
        <f>IF(J12="","",J12)</f>
        <v>26. 2. 2020</v>
      </c>
      <c r="K125" s="36"/>
      <c r="L125" s="37"/>
    </row>
    <row r="126" spans="2:12" s="1" customFormat="1" ht="6.95" customHeight="1">
      <c r="B126" s="35"/>
      <c r="C126" s="36"/>
      <c r="D126" s="36"/>
      <c r="E126" s="36"/>
      <c r="F126" s="36"/>
      <c r="G126" s="36"/>
      <c r="H126" s="36"/>
      <c r="I126" s="130"/>
      <c r="J126" s="36"/>
      <c r="K126" s="36"/>
      <c r="L126" s="37"/>
    </row>
    <row r="127" spans="2:12" s="1" customFormat="1" ht="15.2" customHeight="1">
      <c r="B127" s="35"/>
      <c r="C127" s="29" t="s">
        <v>24</v>
      </c>
      <c r="D127" s="36"/>
      <c r="E127" s="36"/>
      <c r="F127" s="27" t="str">
        <f>E15</f>
        <v xml:space="preserve"> </v>
      </c>
      <c r="G127" s="36"/>
      <c r="H127" s="36"/>
      <c r="I127" s="131" t="s">
        <v>29</v>
      </c>
      <c r="J127" s="32" t="str">
        <f>E21</f>
        <v xml:space="preserve"> </v>
      </c>
      <c r="K127" s="36"/>
      <c r="L127" s="37"/>
    </row>
    <row r="128" spans="2:12" s="1" customFormat="1" ht="15.2" customHeight="1">
      <c r="B128" s="35"/>
      <c r="C128" s="29" t="s">
        <v>27</v>
      </c>
      <c r="D128" s="36"/>
      <c r="E128" s="36"/>
      <c r="F128" s="27" t="str">
        <f>IF(E18="","",E18)</f>
        <v>Vyplň údaj</v>
      </c>
      <c r="G128" s="36"/>
      <c r="H128" s="36"/>
      <c r="I128" s="131" t="s">
        <v>31</v>
      </c>
      <c r="J128" s="32" t="str">
        <f>E24</f>
        <v xml:space="preserve"> </v>
      </c>
      <c r="K128" s="36"/>
      <c r="L128" s="37"/>
    </row>
    <row r="129" spans="2:12" s="1" customFormat="1" ht="10.35" customHeight="1">
      <c r="B129" s="35"/>
      <c r="C129" s="36"/>
      <c r="D129" s="36"/>
      <c r="E129" s="36"/>
      <c r="F129" s="36"/>
      <c r="G129" s="36"/>
      <c r="H129" s="36"/>
      <c r="I129" s="130"/>
      <c r="J129" s="36"/>
      <c r="K129" s="36"/>
      <c r="L129" s="37"/>
    </row>
    <row r="130" spans="2:20" s="9" customFormat="1" ht="29.25" customHeight="1">
      <c r="B130" s="184"/>
      <c r="C130" s="185" t="s">
        <v>157</v>
      </c>
      <c r="D130" s="186" t="s">
        <v>60</v>
      </c>
      <c r="E130" s="186" t="s">
        <v>56</v>
      </c>
      <c r="F130" s="186" t="s">
        <v>57</v>
      </c>
      <c r="G130" s="186" t="s">
        <v>158</v>
      </c>
      <c r="H130" s="186" t="s">
        <v>159</v>
      </c>
      <c r="I130" s="187" t="s">
        <v>160</v>
      </c>
      <c r="J130" s="188" t="s">
        <v>143</v>
      </c>
      <c r="K130" s="189" t="s">
        <v>161</v>
      </c>
      <c r="L130" s="190"/>
      <c r="M130" s="71" t="s">
        <v>1</v>
      </c>
      <c r="N130" s="72" t="s">
        <v>39</v>
      </c>
      <c r="O130" s="72" t="s">
        <v>162</v>
      </c>
      <c r="P130" s="72" t="s">
        <v>163</v>
      </c>
      <c r="Q130" s="72" t="s">
        <v>164</v>
      </c>
      <c r="R130" s="72" t="s">
        <v>165</v>
      </c>
      <c r="S130" s="72" t="s">
        <v>166</v>
      </c>
      <c r="T130" s="73" t="s">
        <v>167</v>
      </c>
    </row>
    <row r="131" spans="2:63" s="1" customFormat="1" ht="22.9" customHeight="1">
      <c r="B131" s="35"/>
      <c r="C131" s="78" t="s">
        <v>168</v>
      </c>
      <c r="D131" s="36"/>
      <c r="E131" s="36"/>
      <c r="F131" s="36"/>
      <c r="G131" s="36"/>
      <c r="H131" s="36"/>
      <c r="I131" s="130"/>
      <c r="J131" s="191">
        <f>BK131</f>
        <v>0</v>
      </c>
      <c r="K131" s="36"/>
      <c r="L131" s="37"/>
      <c r="M131" s="74"/>
      <c r="N131" s="75"/>
      <c r="O131" s="75"/>
      <c r="P131" s="192">
        <f>P132</f>
        <v>0</v>
      </c>
      <c r="Q131" s="75"/>
      <c r="R131" s="192">
        <f>R132</f>
        <v>60.9132</v>
      </c>
      <c r="S131" s="75"/>
      <c r="T131" s="193">
        <f>T132</f>
        <v>0</v>
      </c>
      <c r="AT131" s="17" t="s">
        <v>74</v>
      </c>
      <c r="AU131" s="17" t="s">
        <v>145</v>
      </c>
      <c r="BK131" s="194">
        <f>BK132</f>
        <v>0</v>
      </c>
    </row>
    <row r="132" spans="2:63" s="10" customFormat="1" ht="25.9" customHeight="1">
      <c r="B132" s="195"/>
      <c r="C132" s="196"/>
      <c r="D132" s="197" t="s">
        <v>74</v>
      </c>
      <c r="E132" s="198" t="s">
        <v>250</v>
      </c>
      <c r="F132" s="198" t="s">
        <v>251</v>
      </c>
      <c r="G132" s="196"/>
      <c r="H132" s="196"/>
      <c r="I132" s="199"/>
      <c r="J132" s="200">
        <f>BK132</f>
        <v>0</v>
      </c>
      <c r="K132" s="196"/>
      <c r="L132" s="201"/>
      <c r="M132" s="202"/>
      <c r="N132" s="203"/>
      <c r="O132" s="203"/>
      <c r="P132" s="204">
        <f>P133+P168+P196+P208</f>
        <v>0</v>
      </c>
      <c r="Q132" s="203"/>
      <c r="R132" s="204">
        <f>R133+R168+R196+R208</f>
        <v>60.9132</v>
      </c>
      <c r="S132" s="203"/>
      <c r="T132" s="205">
        <f>T133+T168+T196+T208</f>
        <v>0</v>
      </c>
      <c r="AR132" s="206" t="s">
        <v>83</v>
      </c>
      <c r="AT132" s="207" t="s">
        <v>74</v>
      </c>
      <c r="AU132" s="207" t="s">
        <v>75</v>
      </c>
      <c r="AY132" s="206" t="s">
        <v>171</v>
      </c>
      <c r="BK132" s="208">
        <f>BK133+BK168+BK196+BK208</f>
        <v>0</v>
      </c>
    </row>
    <row r="133" spans="2:63" s="10" customFormat="1" ht="22.9" customHeight="1">
      <c r="B133" s="195"/>
      <c r="C133" s="196"/>
      <c r="D133" s="197" t="s">
        <v>74</v>
      </c>
      <c r="E133" s="246" t="s">
        <v>83</v>
      </c>
      <c r="F133" s="246" t="s">
        <v>252</v>
      </c>
      <c r="G133" s="196"/>
      <c r="H133" s="196"/>
      <c r="I133" s="199"/>
      <c r="J133" s="247">
        <f>BK133</f>
        <v>0</v>
      </c>
      <c r="K133" s="196"/>
      <c r="L133" s="201"/>
      <c r="M133" s="202"/>
      <c r="N133" s="203"/>
      <c r="O133" s="203"/>
      <c r="P133" s="204">
        <f>SUM(P134:P167)</f>
        <v>0</v>
      </c>
      <c r="Q133" s="203"/>
      <c r="R133" s="204">
        <f>SUM(R134:R167)</f>
        <v>45</v>
      </c>
      <c r="S133" s="203"/>
      <c r="T133" s="205">
        <f>SUM(T134:T167)</f>
        <v>0</v>
      </c>
      <c r="AR133" s="206" t="s">
        <v>83</v>
      </c>
      <c r="AT133" s="207" t="s">
        <v>74</v>
      </c>
      <c r="AU133" s="207" t="s">
        <v>83</v>
      </c>
      <c r="AY133" s="206" t="s">
        <v>171</v>
      </c>
      <c r="BK133" s="208">
        <f>SUM(BK134:BK167)</f>
        <v>0</v>
      </c>
    </row>
    <row r="134" spans="2:65" s="1" customFormat="1" ht="24" customHeight="1">
      <c r="B134" s="35"/>
      <c r="C134" s="209" t="s">
        <v>83</v>
      </c>
      <c r="D134" s="209" t="s">
        <v>172</v>
      </c>
      <c r="E134" s="210" t="s">
        <v>803</v>
      </c>
      <c r="F134" s="211" t="s">
        <v>804</v>
      </c>
      <c r="G134" s="212" t="s">
        <v>302</v>
      </c>
      <c r="H134" s="213">
        <v>62</v>
      </c>
      <c r="I134" s="214"/>
      <c r="J134" s="215">
        <f>ROUND(I134*H134,2)</f>
        <v>0</v>
      </c>
      <c r="K134" s="211" t="s">
        <v>256</v>
      </c>
      <c r="L134" s="37"/>
      <c r="M134" s="216" t="s">
        <v>1</v>
      </c>
      <c r="N134" s="217" t="s">
        <v>40</v>
      </c>
      <c r="O134" s="67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AR134" s="220" t="s">
        <v>189</v>
      </c>
      <c r="AT134" s="220" t="s">
        <v>172</v>
      </c>
      <c r="AU134" s="220" t="s">
        <v>85</v>
      </c>
      <c r="AY134" s="17" t="s">
        <v>171</v>
      </c>
      <c r="BE134" s="116">
        <f>IF(N134="základní",J134,0)</f>
        <v>0</v>
      </c>
      <c r="BF134" s="116">
        <f>IF(N134="snížená",J134,0)</f>
        <v>0</v>
      </c>
      <c r="BG134" s="116">
        <f>IF(N134="zákl. přenesená",J134,0)</f>
        <v>0</v>
      </c>
      <c r="BH134" s="116">
        <f>IF(N134="sníž. přenesená",J134,0)</f>
        <v>0</v>
      </c>
      <c r="BI134" s="116">
        <f>IF(N134="nulová",J134,0)</f>
        <v>0</v>
      </c>
      <c r="BJ134" s="17" t="s">
        <v>83</v>
      </c>
      <c r="BK134" s="116">
        <f>ROUND(I134*H134,2)</f>
        <v>0</v>
      </c>
      <c r="BL134" s="17" t="s">
        <v>189</v>
      </c>
      <c r="BM134" s="220" t="s">
        <v>870</v>
      </c>
    </row>
    <row r="135" spans="2:47" s="1" customFormat="1" ht="29.25">
      <c r="B135" s="35"/>
      <c r="C135" s="36"/>
      <c r="D135" s="221" t="s">
        <v>207</v>
      </c>
      <c r="E135" s="36"/>
      <c r="F135" s="235" t="s">
        <v>806</v>
      </c>
      <c r="G135" s="36"/>
      <c r="H135" s="36"/>
      <c r="I135" s="130"/>
      <c r="J135" s="36"/>
      <c r="K135" s="36"/>
      <c r="L135" s="37"/>
      <c r="M135" s="223"/>
      <c r="N135" s="67"/>
      <c r="O135" s="67"/>
      <c r="P135" s="67"/>
      <c r="Q135" s="67"/>
      <c r="R135" s="67"/>
      <c r="S135" s="67"/>
      <c r="T135" s="68"/>
      <c r="AT135" s="17" t="s">
        <v>207</v>
      </c>
      <c r="AU135" s="17" t="s">
        <v>85</v>
      </c>
    </row>
    <row r="136" spans="2:51" s="11" customFormat="1" ht="11.25">
      <c r="B136" s="224"/>
      <c r="C136" s="225"/>
      <c r="D136" s="221" t="s">
        <v>197</v>
      </c>
      <c r="E136" s="226" t="s">
        <v>514</v>
      </c>
      <c r="F136" s="227" t="s">
        <v>871</v>
      </c>
      <c r="G136" s="225"/>
      <c r="H136" s="228">
        <v>62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AT136" s="234" t="s">
        <v>197</v>
      </c>
      <c r="AU136" s="234" t="s">
        <v>85</v>
      </c>
      <c r="AV136" s="11" t="s">
        <v>85</v>
      </c>
      <c r="AW136" s="11" t="s">
        <v>30</v>
      </c>
      <c r="AX136" s="11" t="s">
        <v>83</v>
      </c>
      <c r="AY136" s="234" t="s">
        <v>171</v>
      </c>
    </row>
    <row r="137" spans="2:65" s="1" customFormat="1" ht="24" customHeight="1">
      <c r="B137" s="35"/>
      <c r="C137" s="209" t="s">
        <v>85</v>
      </c>
      <c r="D137" s="209" t="s">
        <v>172</v>
      </c>
      <c r="E137" s="210" t="s">
        <v>808</v>
      </c>
      <c r="F137" s="211" t="s">
        <v>809</v>
      </c>
      <c r="G137" s="212" t="s">
        <v>302</v>
      </c>
      <c r="H137" s="213">
        <v>49.1</v>
      </c>
      <c r="I137" s="214"/>
      <c r="J137" s="215">
        <f>ROUND(I137*H137,2)</f>
        <v>0</v>
      </c>
      <c r="K137" s="211" t="s">
        <v>256</v>
      </c>
      <c r="L137" s="37"/>
      <c r="M137" s="216" t="s">
        <v>1</v>
      </c>
      <c r="N137" s="217" t="s">
        <v>40</v>
      </c>
      <c r="O137" s="67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220" t="s">
        <v>189</v>
      </c>
      <c r="AT137" s="220" t="s">
        <v>172</v>
      </c>
      <c r="AU137" s="220" t="s">
        <v>85</v>
      </c>
      <c r="AY137" s="17" t="s">
        <v>171</v>
      </c>
      <c r="BE137" s="116">
        <f>IF(N137="základní",J137,0)</f>
        <v>0</v>
      </c>
      <c r="BF137" s="116">
        <f>IF(N137="snížená",J137,0)</f>
        <v>0</v>
      </c>
      <c r="BG137" s="116">
        <f>IF(N137="zákl. přenesená",J137,0)</f>
        <v>0</v>
      </c>
      <c r="BH137" s="116">
        <f>IF(N137="sníž. přenesená",J137,0)</f>
        <v>0</v>
      </c>
      <c r="BI137" s="116">
        <f>IF(N137="nulová",J137,0)</f>
        <v>0</v>
      </c>
      <c r="BJ137" s="17" t="s">
        <v>83</v>
      </c>
      <c r="BK137" s="116">
        <f>ROUND(I137*H137,2)</f>
        <v>0</v>
      </c>
      <c r="BL137" s="17" t="s">
        <v>189</v>
      </c>
      <c r="BM137" s="220" t="s">
        <v>872</v>
      </c>
    </row>
    <row r="138" spans="2:47" s="1" customFormat="1" ht="29.25">
      <c r="B138" s="35"/>
      <c r="C138" s="36"/>
      <c r="D138" s="221" t="s">
        <v>207</v>
      </c>
      <c r="E138" s="36"/>
      <c r="F138" s="235" t="s">
        <v>811</v>
      </c>
      <c r="G138" s="36"/>
      <c r="H138" s="36"/>
      <c r="I138" s="130"/>
      <c r="J138" s="36"/>
      <c r="K138" s="36"/>
      <c r="L138" s="37"/>
      <c r="M138" s="223"/>
      <c r="N138" s="67"/>
      <c r="O138" s="67"/>
      <c r="P138" s="67"/>
      <c r="Q138" s="67"/>
      <c r="R138" s="67"/>
      <c r="S138" s="67"/>
      <c r="T138" s="68"/>
      <c r="AT138" s="17" t="s">
        <v>207</v>
      </c>
      <c r="AU138" s="17" t="s">
        <v>85</v>
      </c>
    </row>
    <row r="139" spans="2:51" s="11" customFormat="1" ht="11.25">
      <c r="B139" s="224"/>
      <c r="C139" s="225"/>
      <c r="D139" s="221" t="s">
        <v>197</v>
      </c>
      <c r="E139" s="226" t="s">
        <v>799</v>
      </c>
      <c r="F139" s="227" t="s">
        <v>873</v>
      </c>
      <c r="G139" s="225"/>
      <c r="H139" s="228">
        <v>2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197</v>
      </c>
      <c r="AU139" s="234" t="s">
        <v>85</v>
      </c>
      <c r="AV139" s="11" t="s">
        <v>85</v>
      </c>
      <c r="AW139" s="11" t="s">
        <v>30</v>
      </c>
      <c r="AX139" s="11" t="s">
        <v>75</v>
      </c>
      <c r="AY139" s="234" t="s">
        <v>171</v>
      </c>
    </row>
    <row r="140" spans="2:51" s="11" customFormat="1" ht="11.25">
      <c r="B140" s="224"/>
      <c r="C140" s="225"/>
      <c r="D140" s="221" t="s">
        <v>197</v>
      </c>
      <c r="E140" s="226" t="s">
        <v>1</v>
      </c>
      <c r="F140" s="227" t="s">
        <v>874</v>
      </c>
      <c r="G140" s="225"/>
      <c r="H140" s="228">
        <v>2.1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197</v>
      </c>
      <c r="AU140" s="234" t="s">
        <v>85</v>
      </c>
      <c r="AV140" s="11" t="s">
        <v>85</v>
      </c>
      <c r="AW140" s="11" t="s">
        <v>30</v>
      </c>
      <c r="AX140" s="11" t="s">
        <v>75</v>
      </c>
      <c r="AY140" s="234" t="s">
        <v>171</v>
      </c>
    </row>
    <row r="141" spans="2:51" s="11" customFormat="1" ht="11.25">
      <c r="B141" s="224"/>
      <c r="C141" s="225"/>
      <c r="D141" s="221" t="s">
        <v>197</v>
      </c>
      <c r="E141" s="226" t="s">
        <v>867</v>
      </c>
      <c r="F141" s="227" t="s">
        <v>875</v>
      </c>
      <c r="G141" s="225"/>
      <c r="H141" s="228">
        <v>45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197</v>
      </c>
      <c r="AU141" s="234" t="s">
        <v>85</v>
      </c>
      <c r="AV141" s="11" t="s">
        <v>85</v>
      </c>
      <c r="AW141" s="11" t="s">
        <v>30</v>
      </c>
      <c r="AX141" s="11" t="s">
        <v>75</v>
      </c>
      <c r="AY141" s="234" t="s">
        <v>171</v>
      </c>
    </row>
    <row r="142" spans="2:51" s="13" customFormat="1" ht="11.25">
      <c r="B142" s="248"/>
      <c r="C142" s="249"/>
      <c r="D142" s="221" t="s">
        <v>197</v>
      </c>
      <c r="E142" s="250" t="s">
        <v>797</v>
      </c>
      <c r="F142" s="251" t="s">
        <v>267</v>
      </c>
      <c r="G142" s="249"/>
      <c r="H142" s="252">
        <v>49.1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197</v>
      </c>
      <c r="AU142" s="258" t="s">
        <v>85</v>
      </c>
      <c r="AV142" s="13" t="s">
        <v>189</v>
      </c>
      <c r="AW142" s="13" t="s">
        <v>30</v>
      </c>
      <c r="AX142" s="13" t="s">
        <v>83</v>
      </c>
      <c r="AY142" s="258" t="s">
        <v>171</v>
      </c>
    </row>
    <row r="143" spans="2:65" s="1" customFormat="1" ht="24" customHeight="1">
      <c r="B143" s="35"/>
      <c r="C143" s="209" t="s">
        <v>184</v>
      </c>
      <c r="D143" s="209" t="s">
        <v>172</v>
      </c>
      <c r="E143" s="210" t="s">
        <v>311</v>
      </c>
      <c r="F143" s="211" t="s">
        <v>312</v>
      </c>
      <c r="G143" s="212" t="s">
        <v>302</v>
      </c>
      <c r="H143" s="213">
        <v>111.1</v>
      </c>
      <c r="I143" s="214"/>
      <c r="J143" s="215">
        <f>ROUND(I143*H143,2)</f>
        <v>0</v>
      </c>
      <c r="K143" s="211" t="s">
        <v>256</v>
      </c>
      <c r="L143" s="37"/>
      <c r="M143" s="216" t="s">
        <v>1</v>
      </c>
      <c r="N143" s="217" t="s">
        <v>40</v>
      </c>
      <c r="O143" s="67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220" t="s">
        <v>189</v>
      </c>
      <c r="AT143" s="220" t="s">
        <v>172</v>
      </c>
      <c r="AU143" s="220" t="s">
        <v>85</v>
      </c>
      <c r="AY143" s="17" t="s">
        <v>171</v>
      </c>
      <c r="BE143" s="116">
        <f>IF(N143="základní",J143,0)</f>
        <v>0</v>
      </c>
      <c r="BF143" s="116">
        <f>IF(N143="snížená",J143,0)</f>
        <v>0</v>
      </c>
      <c r="BG143" s="116">
        <f>IF(N143="zákl. přenesená",J143,0)</f>
        <v>0</v>
      </c>
      <c r="BH143" s="116">
        <f>IF(N143="sníž. přenesená",J143,0)</f>
        <v>0</v>
      </c>
      <c r="BI143" s="116">
        <f>IF(N143="nulová",J143,0)</f>
        <v>0</v>
      </c>
      <c r="BJ143" s="17" t="s">
        <v>83</v>
      </c>
      <c r="BK143" s="116">
        <f>ROUND(I143*H143,2)</f>
        <v>0</v>
      </c>
      <c r="BL143" s="17" t="s">
        <v>189</v>
      </c>
      <c r="BM143" s="220" t="s">
        <v>876</v>
      </c>
    </row>
    <row r="144" spans="2:47" s="1" customFormat="1" ht="39">
      <c r="B144" s="35"/>
      <c r="C144" s="36"/>
      <c r="D144" s="221" t="s">
        <v>207</v>
      </c>
      <c r="E144" s="36"/>
      <c r="F144" s="235" t="s">
        <v>314</v>
      </c>
      <c r="G144" s="36"/>
      <c r="H144" s="36"/>
      <c r="I144" s="130"/>
      <c r="J144" s="36"/>
      <c r="K144" s="36"/>
      <c r="L144" s="37"/>
      <c r="M144" s="223"/>
      <c r="N144" s="67"/>
      <c r="O144" s="67"/>
      <c r="P144" s="67"/>
      <c r="Q144" s="67"/>
      <c r="R144" s="67"/>
      <c r="S144" s="67"/>
      <c r="T144" s="68"/>
      <c r="AT144" s="17" t="s">
        <v>207</v>
      </c>
      <c r="AU144" s="17" t="s">
        <v>85</v>
      </c>
    </row>
    <row r="145" spans="2:51" s="11" customFormat="1" ht="11.25">
      <c r="B145" s="224"/>
      <c r="C145" s="225"/>
      <c r="D145" s="221" t="s">
        <v>197</v>
      </c>
      <c r="E145" s="226" t="s">
        <v>1</v>
      </c>
      <c r="F145" s="227" t="s">
        <v>541</v>
      </c>
      <c r="G145" s="225"/>
      <c r="H145" s="228">
        <v>62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197</v>
      </c>
      <c r="AU145" s="234" t="s">
        <v>85</v>
      </c>
      <c r="AV145" s="11" t="s">
        <v>85</v>
      </c>
      <c r="AW145" s="11" t="s">
        <v>30</v>
      </c>
      <c r="AX145" s="11" t="s">
        <v>75</v>
      </c>
      <c r="AY145" s="234" t="s">
        <v>171</v>
      </c>
    </row>
    <row r="146" spans="2:51" s="11" customFormat="1" ht="11.25">
      <c r="B146" s="224"/>
      <c r="C146" s="225"/>
      <c r="D146" s="221" t="s">
        <v>197</v>
      </c>
      <c r="E146" s="226" t="s">
        <v>1</v>
      </c>
      <c r="F146" s="227" t="s">
        <v>816</v>
      </c>
      <c r="G146" s="225"/>
      <c r="H146" s="228">
        <v>49.1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197</v>
      </c>
      <c r="AU146" s="234" t="s">
        <v>85</v>
      </c>
      <c r="AV146" s="11" t="s">
        <v>85</v>
      </c>
      <c r="AW146" s="11" t="s">
        <v>30</v>
      </c>
      <c r="AX146" s="11" t="s">
        <v>75</v>
      </c>
      <c r="AY146" s="234" t="s">
        <v>171</v>
      </c>
    </row>
    <row r="147" spans="2:51" s="13" customFormat="1" ht="11.25">
      <c r="B147" s="248"/>
      <c r="C147" s="249"/>
      <c r="D147" s="221" t="s">
        <v>197</v>
      </c>
      <c r="E147" s="250" t="s">
        <v>239</v>
      </c>
      <c r="F147" s="251" t="s">
        <v>267</v>
      </c>
      <c r="G147" s="249"/>
      <c r="H147" s="252">
        <v>111.1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197</v>
      </c>
      <c r="AU147" s="258" t="s">
        <v>85</v>
      </c>
      <c r="AV147" s="13" t="s">
        <v>189</v>
      </c>
      <c r="AW147" s="13" t="s">
        <v>30</v>
      </c>
      <c r="AX147" s="13" t="s">
        <v>83</v>
      </c>
      <c r="AY147" s="258" t="s">
        <v>171</v>
      </c>
    </row>
    <row r="148" spans="2:65" s="1" customFormat="1" ht="24" customHeight="1">
      <c r="B148" s="35"/>
      <c r="C148" s="209" t="s">
        <v>189</v>
      </c>
      <c r="D148" s="209" t="s">
        <v>172</v>
      </c>
      <c r="E148" s="210" t="s">
        <v>316</v>
      </c>
      <c r="F148" s="211" t="s">
        <v>317</v>
      </c>
      <c r="G148" s="212" t="s">
        <v>302</v>
      </c>
      <c r="H148" s="213">
        <v>1111</v>
      </c>
      <c r="I148" s="214"/>
      <c r="J148" s="215">
        <f>ROUND(I148*H148,2)</f>
        <v>0</v>
      </c>
      <c r="K148" s="211" t="s">
        <v>256</v>
      </c>
      <c r="L148" s="37"/>
      <c r="M148" s="216" t="s">
        <v>1</v>
      </c>
      <c r="N148" s="217" t="s">
        <v>40</v>
      </c>
      <c r="O148" s="67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AR148" s="220" t="s">
        <v>189</v>
      </c>
      <c r="AT148" s="220" t="s">
        <v>172</v>
      </c>
      <c r="AU148" s="220" t="s">
        <v>85</v>
      </c>
      <c r="AY148" s="17" t="s">
        <v>171</v>
      </c>
      <c r="BE148" s="116">
        <f>IF(N148="základní",J148,0)</f>
        <v>0</v>
      </c>
      <c r="BF148" s="116">
        <f>IF(N148="snížená",J148,0)</f>
        <v>0</v>
      </c>
      <c r="BG148" s="116">
        <f>IF(N148="zákl. přenesená",J148,0)</f>
        <v>0</v>
      </c>
      <c r="BH148" s="116">
        <f>IF(N148="sníž. přenesená",J148,0)</f>
        <v>0</v>
      </c>
      <c r="BI148" s="116">
        <f>IF(N148="nulová",J148,0)</f>
        <v>0</v>
      </c>
      <c r="BJ148" s="17" t="s">
        <v>83</v>
      </c>
      <c r="BK148" s="116">
        <f>ROUND(I148*H148,2)</f>
        <v>0</v>
      </c>
      <c r="BL148" s="17" t="s">
        <v>189</v>
      </c>
      <c r="BM148" s="220" t="s">
        <v>877</v>
      </c>
    </row>
    <row r="149" spans="2:47" s="1" customFormat="1" ht="39">
      <c r="B149" s="35"/>
      <c r="C149" s="36"/>
      <c r="D149" s="221" t="s">
        <v>207</v>
      </c>
      <c r="E149" s="36"/>
      <c r="F149" s="235" t="s">
        <v>319</v>
      </c>
      <c r="G149" s="36"/>
      <c r="H149" s="36"/>
      <c r="I149" s="130"/>
      <c r="J149" s="36"/>
      <c r="K149" s="36"/>
      <c r="L149" s="37"/>
      <c r="M149" s="223"/>
      <c r="N149" s="67"/>
      <c r="O149" s="67"/>
      <c r="P149" s="67"/>
      <c r="Q149" s="67"/>
      <c r="R149" s="67"/>
      <c r="S149" s="67"/>
      <c r="T149" s="68"/>
      <c r="AT149" s="17" t="s">
        <v>207</v>
      </c>
      <c r="AU149" s="17" t="s">
        <v>85</v>
      </c>
    </row>
    <row r="150" spans="2:51" s="11" customFormat="1" ht="11.25">
      <c r="B150" s="224"/>
      <c r="C150" s="225"/>
      <c r="D150" s="221" t="s">
        <v>197</v>
      </c>
      <c r="E150" s="226" t="s">
        <v>1</v>
      </c>
      <c r="F150" s="227" t="s">
        <v>320</v>
      </c>
      <c r="G150" s="225"/>
      <c r="H150" s="228">
        <v>1111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197</v>
      </c>
      <c r="AU150" s="234" t="s">
        <v>85</v>
      </c>
      <c r="AV150" s="11" t="s">
        <v>85</v>
      </c>
      <c r="AW150" s="11" t="s">
        <v>30</v>
      </c>
      <c r="AX150" s="11" t="s">
        <v>83</v>
      </c>
      <c r="AY150" s="234" t="s">
        <v>171</v>
      </c>
    </row>
    <row r="151" spans="2:65" s="1" customFormat="1" ht="24" customHeight="1">
      <c r="B151" s="35"/>
      <c r="C151" s="209" t="s">
        <v>170</v>
      </c>
      <c r="D151" s="209" t="s">
        <v>172</v>
      </c>
      <c r="E151" s="210" t="s">
        <v>553</v>
      </c>
      <c r="F151" s="211" t="s">
        <v>554</v>
      </c>
      <c r="G151" s="212" t="s">
        <v>302</v>
      </c>
      <c r="H151" s="213">
        <v>45</v>
      </c>
      <c r="I151" s="214"/>
      <c r="J151" s="215">
        <f>ROUND(I151*H151,2)</f>
        <v>0</v>
      </c>
      <c r="K151" s="211" t="s">
        <v>256</v>
      </c>
      <c r="L151" s="37"/>
      <c r="M151" s="216" t="s">
        <v>1</v>
      </c>
      <c r="N151" s="217" t="s">
        <v>40</v>
      </c>
      <c r="O151" s="67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AR151" s="220" t="s">
        <v>189</v>
      </c>
      <c r="AT151" s="220" t="s">
        <v>172</v>
      </c>
      <c r="AU151" s="220" t="s">
        <v>85</v>
      </c>
      <c r="AY151" s="17" t="s">
        <v>171</v>
      </c>
      <c r="BE151" s="116">
        <f>IF(N151="základní",J151,0)</f>
        <v>0</v>
      </c>
      <c r="BF151" s="116">
        <f>IF(N151="snížená",J151,0)</f>
        <v>0</v>
      </c>
      <c r="BG151" s="116">
        <f>IF(N151="zákl. přenesená",J151,0)</f>
        <v>0</v>
      </c>
      <c r="BH151" s="116">
        <f>IF(N151="sníž. přenesená",J151,0)</f>
        <v>0</v>
      </c>
      <c r="BI151" s="116">
        <f>IF(N151="nulová",J151,0)</f>
        <v>0</v>
      </c>
      <c r="BJ151" s="17" t="s">
        <v>83</v>
      </c>
      <c r="BK151" s="116">
        <f>ROUND(I151*H151,2)</f>
        <v>0</v>
      </c>
      <c r="BL151" s="17" t="s">
        <v>189</v>
      </c>
      <c r="BM151" s="220" t="s">
        <v>878</v>
      </c>
    </row>
    <row r="152" spans="2:47" s="1" customFormat="1" ht="39">
      <c r="B152" s="35"/>
      <c r="C152" s="36"/>
      <c r="D152" s="221" t="s">
        <v>207</v>
      </c>
      <c r="E152" s="36"/>
      <c r="F152" s="235" t="s">
        <v>556</v>
      </c>
      <c r="G152" s="36"/>
      <c r="H152" s="36"/>
      <c r="I152" s="130"/>
      <c r="J152" s="36"/>
      <c r="K152" s="36"/>
      <c r="L152" s="37"/>
      <c r="M152" s="223"/>
      <c r="N152" s="67"/>
      <c r="O152" s="67"/>
      <c r="P152" s="67"/>
      <c r="Q152" s="67"/>
      <c r="R152" s="67"/>
      <c r="S152" s="67"/>
      <c r="T152" s="68"/>
      <c r="AT152" s="17" t="s">
        <v>207</v>
      </c>
      <c r="AU152" s="17" t="s">
        <v>85</v>
      </c>
    </row>
    <row r="153" spans="2:51" s="11" customFormat="1" ht="11.25">
      <c r="B153" s="224"/>
      <c r="C153" s="225"/>
      <c r="D153" s="221" t="s">
        <v>197</v>
      </c>
      <c r="E153" s="226" t="s">
        <v>1</v>
      </c>
      <c r="F153" s="227" t="s">
        <v>867</v>
      </c>
      <c r="G153" s="225"/>
      <c r="H153" s="228">
        <v>45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197</v>
      </c>
      <c r="AU153" s="234" t="s">
        <v>85</v>
      </c>
      <c r="AV153" s="11" t="s">
        <v>85</v>
      </c>
      <c r="AW153" s="11" t="s">
        <v>30</v>
      </c>
      <c r="AX153" s="11" t="s">
        <v>83</v>
      </c>
      <c r="AY153" s="234" t="s">
        <v>171</v>
      </c>
    </row>
    <row r="154" spans="2:65" s="1" customFormat="1" ht="16.5" customHeight="1">
      <c r="B154" s="35"/>
      <c r="C154" s="265" t="s">
        <v>198</v>
      </c>
      <c r="D154" s="265" t="s">
        <v>548</v>
      </c>
      <c r="E154" s="266" t="s">
        <v>557</v>
      </c>
      <c r="F154" s="267" t="s">
        <v>558</v>
      </c>
      <c r="G154" s="268" t="s">
        <v>302</v>
      </c>
      <c r="H154" s="269">
        <v>45</v>
      </c>
      <c r="I154" s="270"/>
      <c r="J154" s="271">
        <f>ROUND(I154*H154,2)</f>
        <v>0</v>
      </c>
      <c r="K154" s="267" t="s">
        <v>1</v>
      </c>
      <c r="L154" s="272"/>
      <c r="M154" s="273" t="s">
        <v>1</v>
      </c>
      <c r="N154" s="274" t="s">
        <v>40</v>
      </c>
      <c r="O154" s="67"/>
      <c r="P154" s="218">
        <f>O154*H154</f>
        <v>0</v>
      </c>
      <c r="Q154" s="218">
        <v>1</v>
      </c>
      <c r="R154" s="218">
        <f>Q154*H154</f>
        <v>45</v>
      </c>
      <c r="S154" s="218">
        <v>0</v>
      </c>
      <c r="T154" s="219">
        <f>S154*H154</f>
        <v>0</v>
      </c>
      <c r="AR154" s="220" t="s">
        <v>209</v>
      </c>
      <c r="AT154" s="220" t="s">
        <v>548</v>
      </c>
      <c r="AU154" s="220" t="s">
        <v>85</v>
      </c>
      <c r="AY154" s="17" t="s">
        <v>171</v>
      </c>
      <c r="BE154" s="116">
        <f>IF(N154="základní",J154,0)</f>
        <v>0</v>
      </c>
      <c r="BF154" s="116">
        <f>IF(N154="snížená",J154,0)</f>
        <v>0</v>
      </c>
      <c r="BG154" s="116">
        <f>IF(N154="zákl. přenesená",J154,0)</f>
        <v>0</v>
      </c>
      <c r="BH154" s="116">
        <f>IF(N154="sníž. přenesená",J154,0)</f>
        <v>0</v>
      </c>
      <c r="BI154" s="116">
        <f>IF(N154="nulová",J154,0)</f>
        <v>0</v>
      </c>
      <c r="BJ154" s="17" t="s">
        <v>83</v>
      </c>
      <c r="BK154" s="116">
        <f>ROUND(I154*H154,2)</f>
        <v>0</v>
      </c>
      <c r="BL154" s="17" t="s">
        <v>189</v>
      </c>
      <c r="BM154" s="220" t="s">
        <v>879</v>
      </c>
    </row>
    <row r="155" spans="2:47" s="1" customFormat="1" ht="11.25">
      <c r="B155" s="35"/>
      <c r="C155" s="36"/>
      <c r="D155" s="221" t="s">
        <v>207</v>
      </c>
      <c r="E155" s="36"/>
      <c r="F155" s="235" t="s">
        <v>558</v>
      </c>
      <c r="G155" s="36"/>
      <c r="H155" s="36"/>
      <c r="I155" s="130"/>
      <c r="J155" s="36"/>
      <c r="K155" s="36"/>
      <c r="L155" s="37"/>
      <c r="M155" s="223"/>
      <c r="N155" s="67"/>
      <c r="O155" s="67"/>
      <c r="P155" s="67"/>
      <c r="Q155" s="67"/>
      <c r="R155" s="67"/>
      <c r="S155" s="67"/>
      <c r="T155" s="68"/>
      <c r="AT155" s="17" t="s">
        <v>207</v>
      </c>
      <c r="AU155" s="17" t="s">
        <v>85</v>
      </c>
    </row>
    <row r="156" spans="2:65" s="1" customFormat="1" ht="16.5" customHeight="1">
      <c r="B156" s="35"/>
      <c r="C156" s="209" t="s">
        <v>203</v>
      </c>
      <c r="D156" s="209" t="s">
        <v>172</v>
      </c>
      <c r="E156" s="210" t="s">
        <v>327</v>
      </c>
      <c r="F156" s="211" t="s">
        <v>328</v>
      </c>
      <c r="G156" s="212" t="s">
        <v>302</v>
      </c>
      <c r="H156" s="213">
        <v>62</v>
      </c>
      <c r="I156" s="214"/>
      <c r="J156" s="215">
        <f>ROUND(I156*H156,2)</f>
        <v>0</v>
      </c>
      <c r="K156" s="211" t="s">
        <v>256</v>
      </c>
      <c r="L156" s="37"/>
      <c r="M156" s="216" t="s">
        <v>1</v>
      </c>
      <c r="N156" s="217" t="s">
        <v>40</v>
      </c>
      <c r="O156" s="67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AR156" s="220" t="s">
        <v>189</v>
      </c>
      <c r="AT156" s="220" t="s">
        <v>172</v>
      </c>
      <c r="AU156" s="220" t="s">
        <v>85</v>
      </c>
      <c r="AY156" s="17" t="s">
        <v>171</v>
      </c>
      <c r="BE156" s="116">
        <f>IF(N156="základní",J156,0)</f>
        <v>0</v>
      </c>
      <c r="BF156" s="116">
        <f>IF(N156="snížená",J156,0)</f>
        <v>0</v>
      </c>
      <c r="BG156" s="116">
        <f>IF(N156="zákl. přenesená",J156,0)</f>
        <v>0</v>
      </c>
      <c r="BH156" s="116">
        <f>IF(N156="sníž. přenesená",J156,0)</f>
        <v>0</v>
      </c>
      <c r="BI156" s="116">
        <f>IF(N156="nulová",J156,0)</f>
        <v>0</v>
      </c>
      <c r="BJ156" s="17" t="s">
        <v>83</v>
      </c>
      <c r="BK156" s="116">
        <f>ROUND(I156*H156,2)</f>
        <v>0</v>
      </c>
      <c r="BL156" s="17" t="s">
        <v>189</v>
      </c>
      <c r="BM156" s="220" t="s">
        <v>880</v>
      </c>
    </row>
    <row r="157" spans="2:47" s="1" customFormat="1" ht="11.25">
      <c r="B157" s="35"/>
      <c r="C157" s="36"/>
      <c r="D157" s="221" t="s">
        <v>207</v>
      </c>
      <c r="E157" s="36"/>
      <c r="F157" s="235" t="s">
        <v>330</v>
      </c>
      <c r="G157" s="36"/>
      <c r="H157" s="36"/>
      <c r="I157" s="130"/>
      <c r="J157" s="36"/>
      <c r="K157" s="36"/>
      <c r="L157" s="37"/>
      <c r="M157" s="223"/>
      <c r="N157" s="67"/>
      <c r="O157" s="67"/>
      <c r="P157" s="67"/>
      <c r="Q157" s="67"/>
      <c r="R157" s="67"/>
      <c r="S157" s="67"/>
      <c r="T157" s="68"/>
      <c r="AT157" s="17" t="s">
        <v>207</v>
      </c>
      <c r="AU157" s="17" t="s">
        <v>85</v>
      </c>
    </row>
    <row r="158" spans="2:51" s="11" customFormat="1" ht="11.25">
      <c r="B158" s="224"/>
      <c r="C158" s="225"/>
      <c r="D158" s="221" t="s">
        <v>197</v>
      </c>
      <c r="E158" s="226" t="s">
        <v>1</v>
      </c>
      <c r="F158" s="227" t="s">
        <v>514</v>
      </c>
      <c r="G158" s="225"/>
      <c r="H158" s="228">
        <v>62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197</v>
      </c>
      <c r="AU158" s="234" t="s">
        <v>85</v>
      </c>
      <c r="AV158" s="11" t="s">
        <v>85</v>
      </c>
      <c r="AW158" s="11" t="s">
        <v>30</v>
      </c>
      <c r="AX158" s="11" t="s">
        <v>83</v>
      </c>
      <c r="AY158" s="234" t="s">
        <v>171</v>
      </c>
    </row>
    <row r="159" spans="2:65" s="1" customFormat="1" ht="24" customHeight="1">
      <c r="B159" s="35"/>
      <c r="C159" s="209" t="s">
        <v>209</v>
      </c>
      <c r="D159" s="209" t="s">
        <v>172</v>
      </c>
      <c r="E159" s="210" t="s">
        <v>331</v>
      </c>
      <c r="F159" s="211" t="s">
        <v>332</v>
      </c>
      <c r="G159" s="212" t="s">
        <v>333</v>
      </c>
      <c r="H159" s="213">
        <v>130.2</v>
      </c>
      <c r="I159" s="214"/>
      <c r="J159" s="215">
        <f>ROUND(I159*H159,2)</f>
        <v>0</v>
      </c>
      <c r="K159" s="211" t="s">
        <v>256</v>
      </c>
      <c r="L159" s="37"/>
      <c r="M159" s="216" t="s">
        <v>1</v>
      </c>
      <c r="N159" s="217" t="s">
        <v>40</v>
      </c>
      <c r="O159" s="67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AR159" s="220" t="s">
        <v>189</v>
      </c>
      <c r="AT159" s="220" t="s">
        <v>172</v>
      </c>
      <c r="AU159" s="220" t="s">
        <v>85</v>
      </c>
      <c r="AY159" s="17" t="s">
        <v>171</v>
      </c>
      <c r="BE159" s="116">
        <f>IF(N159="základní",J159,0)</f>
        <v>0</v>
      </c>
      <c r="BF159" s="116">
        <f>IF(N159="snížená",J159,0)</f>
        <v>0</v>
      </c>
      <c r="BG159" s="116">
        <f>IF(N159="zákl. přenesená",J159,0)</f>
        <v>0</v>
      </c>
      <c r="BH159" s="116">
        <f>IF(N159="sníž. přenesená",J159,0)</f>
        <v>0</v>
      </c>
      <c r="BI159" s="116">
        <f>IF(N159="nulová",J159,0)</f>
        <v>0</v>
      </c>
      <c r="BJ159" s="17" t="s">
        <v>83</v>
      </c>
      <c r="BK159" s="116">
        <f>ROUND(I159*H159,2)</f>
        <v>0</v>
      </c>
      <c r="BL159" s="17" t="s">
        <v>189</v>
      </c>
      <c r="BM159" s="220" t="s">
        <v>881</v>
      </c>
    </row>
    <row r="160" spans="2:47" s="1" customFormat="1" ht="29.25">
      <c r="B160" s="35"/>
      <c r="C160" s="36"/>
      <c r="D160" s="221" t="s">
        <v>207</v>
      </c>
      <c r="E160" s="36"/>
      <c r="F160" s="235" t="s">
        <v>335</v>
      </c>
      <c r="G160" s="36"/>
      <c r="H160" s="36"/>
      <c r="I160" s="130"/>
      <c r="J160" s="36"/>
      <c r="K160" s="36"/>
      <c r="L160" s="37"/>
      <c r="M160" s="223"/>
      <c r="N160" s="67"/>
      <c r="O160" s="67"/>
      <c r="P160" s="67"/>
      <c r="Q160" s="67"/>
      <c r="R160" s="67"/>
      <c r="S160" s="67"/>
      <c r="T160" s="68"/>
      <c r="AT160" s="17" t="s">
        <v>207</v>
      </c>
      <c r="AU160" s="17" t="s">
        <v>85</v>
      </c>
    </row>
    <row r="161" spans="2:51" s="11" customFormat="1" ht="11.25">
      <c r="B161" s="224"/>
      <c r="C161" s="225"/>
      <c r="D161" s="221" t="s">
        <v>197</v>
      </c>
      <c r="E161" s="226" t="s">
        <v>1</v>
      </c>
      <c r="F161" s="227" t="s">
        <v>561</v>
      </c>
      <c r="G161" s="225"/>
      <c r="H161" s="228">
        <v>130.2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197</v>
      </c>
      <c r="AU161" s="234" t="s">
        <v>85</v>
      </c>
      <c r="AV161" s="11" t="s">
        <v>85</v>
      </c>
      <c r="AW161" s="11" t="s">
        <v>30</v>
      </c>
      <c r="AX161" s="11" t="s">
        <v>83</v>
      </c>
      <c r="AY161" s="234" t="s">
        <v>171</v>
      </c>
    </row>
    <row r="162" spans="2:65" s="1" customFormat="1" ht="16.5" customHeight="1">
      <c r="B162" s="35"/>
      <c r="C162" s="209" t="s">
        <v>214</v>
      </c>
      <c r="D162" s="209" t="s">
        <v>172</v>
      </c>
      <c r="E162" s="210" t="s">
        <v>562</v>
      </c>
      <c r="F162" s="211" t="s">
        <v>563</v>
      </c>
      <c r="G162" s="212" t="s">
        <v>255</v>
      </c>
      <c r="H162" s="213">
        <v>100</v>
      </c>
      <c r="I162" s="214"/>
      <c r="J162" s="215">
        <f>ROUND(I162*H162,2)</f>
        <v>0</v>
      </c>
      <c r="K162" s="211" t="s">
        <v>256</v>
      </c>
      <c r="L162" s="37"/>
      <c r="M162" s="216" t="s">
        <v>1</v>
      </c>
      <c r="N162" s="217" t="s">
        <v>40</v>
      </c>
      <c r="O162" s="67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220" t="s">
        <v>189</v>
      </c>
      <c r="AT162" s="220" t="s">
        <v>172</v>
      </c>
      <c r="AU162" s="220" t="s">
        <v>85</v>
      </c>
      <c r="AY162" s="17" t="s">
        <v>171</v>
      </c>
      <c r="BE162" s="116">
        <f>IF(N162="základní",J162,0)</f>
        <v>0</v>
      </c>
      <c r="BF162" s="116">
        <f>IF(N162="snížená",J162,0)</f>
        <v>0</v>
      </c>
      <c r="BG162" s="116">
        <f>IF(N162="zákl. přenesená",J162,0)</f>
        <v>0</v>
      </c>
      <c r="BH162" s="116">
        <f>IF(N162="sníž. přenesená",J162,0)</f>
        <v>0</v>
      </c>
      <c r="BI162" s="116">
        <f>IF(N162="nulová",J162,0)</f>
        <v>0</v>
      </c>
      <c r="BJ162" s="17" t="s">
        <v>83</v>
      </c>
      <c r="BK162" s="116">
        <f>ROUND(I162*H162,2)</f>
        <v>0</v>
      </c>
      <c r="BL162" s="17" t="s">
        <v>189</v>
      </c>
      <c r="BM162" s="220" t="s">
        <v>882</v>
      </c>
    </row>
    <row r="163" spans="2:47" s="1" customFormat="1" ht="19.5">
      <c r="B163" s="35"/>
      <c r="C163" s="36"/>
      <c r="D163" s="221" t="s">
        <v>207</v>
      </c>
      <c r="E163" s="36"/>
      <c r="F163" s="235" t="s">
        <v>565</v>
      </c>
      <c r="G163" s="36"/>
      <c r="H163" s="36"/>
      <c r="I163" s="130"/>
      <c r="J163" s="36"/>
      <c r="K163" s="36"/>
      <c r="L163" s="37"/>
      <c r="M163" s="223"/>
      <c r="N163" s="67"/>
      <c r="O163" s="67"/>
      <c r="P163" s="67"/>
      <c r="Q163" s="67"/>
      <c r="R163" s="67"/>
      <c r="S163" s="67"/>
      <c r="T163" s="68"/>
      <c r="AT163" s="17" t="s">
        <v>207</v>
      </c>
      <c r="AU163" s="17" t="s">
        <v>85</v>
      </c>
    </row>
    <row r="164" spans="2:51" s="11" customFormat="1" ht="11.25">
      <c r="B164" s="224"/>
      <c r="C164" s="225"/>
      <c r="D164" s="221" t="s">
        <v>197</v>
      </c>
      <c r="E164" s="226" t="s">
        <v>1</v>
      </c>
      <c r="F164" s="227" t="s">
        <v>883</v>
      </c>
      <c r="G164" s="225"/>
      <c r="H164" s="228">
        <v>100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197</v>
      </c>
      <c r="AU164" s="234" t="s">
        <v>85</v>
      </c>
      <c r="AV164" s="11" t="s">
        <v>85</v>
      </c>
      <c r="AW164" s="11" t="s">
        <v>30</v>
      </c>
      <c r="AX164" s="11" t="s">
        <v>83</v>
      </c>
      <c r="AY164" s="234" t="s">
        <v>171</v>
      </c>
    </row>
    <row r="165" spans="2:65" s="1" customFormat="1" ht="24" customHeight="1">
      <c r="B165" s="35"/>
      <c r="C165" s="209" t="s">
        <v>221</v>
      </c>
      <c r="D165" s="209" t="s">
        <v>172</v>
      </c>
      <c r="E165" s="210" t="s">
        <v>567</v>
      </c>
      <c r="F165" s="211" t="s">
        <v>568</v>
      </c>
      <c r="G165" s="212" t="s">
        <v>255</v>
      </c>
      <c r="H165" s="213">
        <v>14</v>
      </c>
      <c r="I165" s="214"/>
      <c r="J165" s="215">
        <f>ROUND(I165*H165,2)</f>
        <v>0</v>
      </c>
      <c r="K165" s="211" t="s">
        <v>256</v>
      </c>
      <c r="L165" s="37"/>
      <c r="M165" s="216" t="s">
        <v>1</v>
      </c>
      <c r="N165" s="217" t="s">
        <v>40</v>
      </c>
      <c r="O165" s="67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AR165" s="220" t="s">
        <v>189</v>
      </c>
      <c r="AT165" s="220" t="s">
        <v>172</v>
      </c>
      <c r="AU165" s="220" t="s">
        <v>85</v>
      </c>
      <c r="AY165" s="17" t="s">
        <v>171</v>
      </c>
      <c r="BE165" s="116">
        <f>IF(N165="základní",J165,0)</f>
        <v>0</v>
      </c>
      <c r="BF165" s="116">
        <f>IF(N165="snížená",J165,0)</f>
        <v>0</v>
      </c>
      <c r="BG165" s="116">
        <f>IF(N165="zákl. přenesená",J165,0)</f>
        <v>0</v>
      </c>
      <c r="BH165" s="116">
        <f>IF(N165="sníž. přenesená",J165,0)</f>
        <v>0</v>
      </c>
      <c r="BI165" s="116">
        <f>IF(N165="nulová",J165,0)</f>
        <v>0</v>
      </c>
      <c r="BJ165" s="17" t="s">
        <v>83</v>
      </c>
      <c r="BK165" s="116">
        <f>ROUND(I165*H165,2)</f>
        <v>0</v>
      </c>
      <c r="BL165" s="17" t="s">
        <v>189</v>
      </c>
      <c r="BM165" s="220" t="s">
        <v>884</v>
      </c>
    </row>
    <row r="166" spans="2:47" s="1" customFormat="1" ht="19.5">
      <c r="B166" s="35"/>
      <c r="C166" s="36"/>
      <c r="D166" s="221" t="s">
        <v>207</v>
      </c>
      <c r="E166" s="36"/>
      <c r="F166" s="235" t="s">
        <v>570</v>
      </c>
      <c r="G166" s="36"/>
      <c r="H166" s="36"/>
      <c r="I166" s="130"/>
      <c r="J166" s="36"/>
      <c r="K166" s="36"/>
      <c r="L166" s="37"/>
      <c r="M166" s="223"/>
      <c r="N166" s="67"/>
      <c r="O166" s="67"/>
      <c r="P166" s="67"/>
      <c r="Q166" s="67"/>
      <c r="R166" s="67"/>
      <c r="S166" s="67"/>
      <c r="T166" s="68"/>
      <c r="AT166" s="17" t="s">
        <v>207</v>
      </c>
      <c r="AU166" s="17" t="s">
        <v>85</v>
      </c>
    </row>
    <row r="167" spans="2:51" s="11" customFormat="1" ht="11.25">
      <c r="B167" s="224"/>
      <c r="C167" s="225"/>
      <c r="D167" s="221" t="s">
        <v>197</v>
      </c>
      <c r="E167" s="226" t="s">
        <v>1</v>
      </c>
      <c r="F167" s="227" t="s">
        <v>326</v>
      </c>
      <c r="G167" s="225"/>
      <c r="H167" s="228">
        <v>14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197</v>
      </c>
      <c r="AU167" s="234" t="s">
        <v>85</v>
      </c>
      <c r="AV167" s="11" t="s">
        <v>85</v>
      </c>
      <c r="AW167" s="11" t="s">
        <v>30</v>
      </c>
      <c r="AX167" s="11" t="s">
        <v>83</v>
      </c>
      <c r="AY167" s="234" t="s">
        <v>171</v>
      </c>
    </row>
    <row r="168" spans="2:63" s="10" customFormat="1" ht="22.9" customHeight="1">
      <c r="B168" s="195"/>
      <c r="C168" s="196"/>
      <c r="D168" s="197" t="s">
        <v>74</v>
      </c>
      <c r="E168" s="246" t="s">
        <v>170</v>
      </c>
      <c r="F168" s="246" t="s">
        <v>597</v>
      </c>
      <c r="G168" s="196"/>
      <c r="H168" s="196"/>
      <c r="I168" s="199"/>
      <c r="J168" s="247">
        <f>BK168</f>
        <v>0</v>
      </c>
      <c r="K168" s="196"/>
      <c r="L168" s="201"/>
      <c r="M168" s="202"/>
      <c r="N168" s="203"/>
      <c r="O168" s="203"/>
      <c r="P168" s="204">
        <f>SUM(P169:P195)</f>
        <v>0</v>
      </c>
      <c r="Q168" s="203"/>
      <c r="R168" s="204">
        <f>SUM(R169:R195)</f>
        <v>0.2016</v>
      </c>
      <c r="S168" s="203"/>
      <c r="T168" s="205">
        <f>SUM(T169:T195)</f>
        <v>0</v>
      </c>
      <c r="AR168" s="206" t="s">
        <v>83</v>
      </c>
      <c r="AT168" s="207" t="s">
        <v>74</v>
      </c>
      <c r="AU168" s="207" t="s">
        <v>83</v>
      </c>
      <c r="AY168" s="206" t="s">
        <v>171</v>
      </c>
      <c r="BK168" s="208">
        <f>SUM(BK169:BK195)</f>
        <v>0</v>
      </c>
    </row>
    <row r="169" spans="2:65" s="1" customFormat="1" ht="16.5" customHeight="1">
      <c r="B169" s="35"/>
      <c r="C169" s="209" t="s">
        <v>226</v>
      </c>
      <c r="D169" s="209" t="s">
        <v>172</v>
      </c>
      <c r="E169" s="210" t="s">
        <v>598</v>
      </c>
      <c r="F169" s="211" t="s">
        <v>599</v>
      </c>
      <c r="G169" s="212" t="s">
        <v>255</v>
      </c>
      <c r="H169" s="213">
        <v>83</v>
      </c>
      <c r="I169" s="214"/>
      <c r="J169" s="215">
        <f>ROUND(I169*H169,2)</f>
        <v>0</v>
      </c>
      <c r="K169" s="211" t="s">
        <v>256</v>
      </c>
      <c r="L169" s="37"/>
      <c r="M169" s="216" t="s">
        <v>1</v>
      </c>
      <c r="N169" s="217" t="s">
        <v>40</v>
      </c>
      <c r="O169" s="67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220" t="s">
        <v>189</v>
      </c>
      <c r="AT169" s="220" t="s">
        <v>172</v>
      </c>
      <c r="AU169" s="220" t="s">
        <v>85</v>
      </c>
      <c r="AY169" s="17" t="s">
        <v>171</v>
      </c>
      <c r="BE169" s="116">
        <f>IF(N169="základní",J169,0)</f>
        <v>0</v>
      </c>
      <c r="BF169" s="116">
        <f>IF(N169="snížená",J169,0)</f>
        <v>0</v>
      </c>
      <c r="BG169" s="116">
        <f>IF(N169="zákl. přenesená",J169,0)</f>
        <v>0</v>
      </c>
      <c r="BH169" s="116">
        <f>IF(N169="sníž. přenesená",J169,0)</f>
        <v>0</v>
      </c>
      <c r="BI169" s="116">
        <f>IF(N169="nulová",J169,0)</f>
        <v>0</v>
      </c>
      <c r="BJ169" s="17" t="s">
        <v>83</v>
      </c>
      <c r="BK169" s="116">
        <f>ROUND(I169*H169,2)</f>
        <v>0</v>
      </c>
      <c r="BL169" s="17" t="s">
        <v>189</v>
      </c>
      <c r="BM169" s="220" t="s">
        <v>885</v>
      </c>
    </row>
    <row r="170" spans="2:47" s="1" customFormat="1" ht="19.5">
      <c r="B170" s="35"/>
      <c r="C170" s="36"/>
      <c r="D170" s="221" t="s">
        <v>207</v>
      </c>
      <c r="E170" s="36"/>
      <c r="F170" s="235" t="s">
        <v>601</v>
      </c>
      <c r="G170" s="36"/>
      <c r="H170" s="36"/>
      <c r="I170" s="130"/>
      <c r="J170" s="36"/>
      <c r="K170" s="36"/>
      <c r="L170" s="37"/>
      <c r="M170" s="223"/>
      <c r="N170" s="67"/>
      <c r="O170" s="67"/>
      <c r="P170" s="67"/>
      <c r="Q170" s="67"/>
      <c r="R170" s="67"/>
      <c r="S170" s="67"/>
      <c r="T170" s="68"/>
      <c r="AT170" s="17" t="s">
        <v>207</v>
      </c>
      <c r="AU170" s="17" t="s">
        <v>85</v>
      </c>
    </row>
    <row r="171" spans="2:51" s="11" customFormat="1" ht="11.25">
      <c r="B171" s="224"/>
      <c r="C171" s="225"/>
      <c r="D171" s="221" t="s">
        <v>197</v>
      </c>
      <c r="E171" s="226" t="s">
        <v>1</v>
      </c>
      <c r="F171" s="227" t="s">
        <v>886</v>
      </c>
      <c r="G171" s="225"/>
      <c r="H171" s="228">
        <v>83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197</v>
      </c>
      <c r="AU171" s="234" t="s">
        <v>85</v>
      </c>
      <c r="AV171" s="11" t="s">
        <v>85</v>
      </c>
      <c r="AW171" s="11" t="s">
        <v>30</v>
      </c>
      <c r="AX171" s="11" t="s">
        <v>83</v>
      </c>
      <c r="AY171" s="234" t="s">
        <v>171</v>
      </c>
    </row>
    <row r="172" spans="2:65" s="1" customFormat="1" ht="16.5" customHeight="1">
      <c r="B172" s="35"/>
      <c r="C172" s="209" t="s">
        <v>230</v>
      </c>
      <c r="D172" s="209" t="s">
        <v>172</v>
      </c>
      <c r="E172" s="210" t="s">
        <v>603</v>
      </c>
      <c r="F172" s="211" t="s">
        <v>604</v>
      </c>
      <c r="G172" s="212" t="s">
        <v>255</v>
      </c>
      <c r="H172" s="213">
        <v>100</v>
      </c>
      <c r="I172" s="214"/>
      <c r="J172" s="215">
        <f>ROUND(I172*H172,2)</f>
        <v>0</v>
      </c>
      <c r="K172" s="211" t="s">
        <v>256</v>
      </c>
      <c r="L172" s="37"/>
      <c r="M172" s="216" t="s">
        <v>1</v>
      </c>
      <c r="N172" s="217" t="s">
        <v>40</v>
      </c>
      <c r="O172" s="67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220" t="s">
        <v>189</v>
      </c>
      <c r="AT172" s="220" t="s">
        <v>172</v>
      </c>
      <c r="AU172" s="220" t="s">
        <v>85</v>
      </c>
      <c r="AY172" s="17" t="s">
        <v>171</v>
      </c>
      <c r="BE172" s="116">
        <f>IF(N172="základní",J172,0)</f>
        <v>0</v>
      </c>
      <c r="BF172" s="116">
        <f>IF(N172="snížená",J172,0)</f>
        <v>0</v>
      </c>
      <c r="BG172" s="116">
        <f>IF(N172="zákl. přenesená",J172,0)</f>
        <v>0</v>
      </c>
      <c r="BH172" s="116">
        <f>IF(N172="sníž. přenesená",J172,0)</f>
        <v>0</v>
      </c>
      <c r="BI172" s="116">
        <f>IF(N172="nulová",J172,0)</f>
        <v>0</v>
      </c>
      <c r="BJ172" s="17" t="s">
        <v>83</v>
      </c>
      <c r="BK172" s="116">
        <f>ROUND(I172*H172,2)</f>
        <v>0</v>
      </c>
      <c r="BL172" s="17" t="s">
        <v>189</v>
      </c>
      <c r="BM172" s="220" t="s">
        <v>887</v>
      </c>
    </row>
    <row r="173" spans="2:47" s="1" customFormat="1" ht="19.5">
      <c r="B173" s="35"/>
      <c r="C173" s="36"/>
      <c r="D173" s="221" t="s">
        <v>207</v>
      </c>
      <c r="E173" s="36"/>
      <c r="F173" s="235" t="s">
        <v>606</v>
      </c>
      <c r="G173" s="36"/>
      <c r="H173" s="36"/>
      <c r="I173" s="130"/>
      <c r="J173" s="36"/>
      <c r="K173" s="36"/>
      <c r="L173" s="37"/>
      <c r="M173" s="223"/>
      <c r="N173" s="67"/>
      <c r="O173" s="67"/>
      <c r="P173" s="67"/>
      <c r="Q173" s="67"/>
      <c r="R173" s="67"/>
      <c r="S173" s="67"/>
      <c r="T173" s="68"/>
      <c r="AT173" s="17" t="s">
        <v>207</v>
      </c>
      <c r="AU173" s="17" t="s">
        <v>85</v>
      </c>
    </row>
    <row r="174" spans="2:51" s="11" customFormat="1" ht="11.25">
      <c r="B174" s="224"/>
      <c r="C174" s="225"/>
      <c r="D174" s="221" t="s">
        <v>197</v>
      </c>
      <c r="E174" s="226" t="s">
        <v>1</v>
      </c>
      <c r="F174" s="227" t="s">
        <v>888</v>
      </c>
      <c r="G174" s="225"/>
      <c r="H174" s="228">
        <v>100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AT174" s="234" t="s">
        <v>197</v>
      </c>
      <c r="AU174" s="234" t="s">
        <v>85</v>
      </c>
      <c r="AV174" s="11" t="s">
        <v>85</v>
      </c>
      <c r="AW174" s="11" t="s">
        <v>30</v>
      </c>
      <c r="AX174" s="11" t="s">
        <v>83</v>
      </c>
      <c r="AY174" s="234" t="s">
        <v>171</v>
      </c>
    </row>
    <row r="175" spans="2:65" s="1" customFormat="1" ht="24" customHeight="1">
      <c r="B175" s="35"/>
      <c r="C175" s="209" t="s">
        <v>234</v>
      </c>
      <c r="D175" s="209" t="s">
        <v>172</v>
      </c>
      <c r="E175" s="210" t="s">
        <v>608</v>
      </c>
      <c r="F175" s="211" t="s">
        <v>609</v>
      </c>
      <c r="G175" s="212" t="s">
        <v>255</v>
      </c>
      <c r="H175" s="213">
        <v>83</v>
      </c>
      <c r="I175" s="214"/>
      <c r="J175" s="215">
        <f>ROUND(I175*H175,2)</f>
        <v>0</v>
      </c>
      <c r="K175" s="211" t="s">
        <v>256</v>
      </c>
      <c r="L175" s="37"/>
      <c r="M175" s="216" t="s">
        <v>1</v>
      </c>
      <c r="N175" s="217" t="s">
        <v>40</v>
      </c>
      <c r="O175" s="67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AR175" s="220" t="s">
        <v>189</v>
      </c>
      <c r="AT175" s="220" t="s">
        <v>172</v>
      </c>
      <c r="AU175" s="220" t="s">
        <v>85</v>
      </c>
      <c r="AY175" s="17" t="s">
        <v>171</v>
      </c>
      <c r="BE175" s="116">
        <f>IF(N175="základní",J175,0)</f>
        <v>0</v>
      </c>
      <c r="BF175" s="116">
        <f>IF(N175="snížená",J175,0)</f>
        <v>0</v>
      </c>
      <c r="BG175" s="116">
        <f>IF(N175="zákl. přenesená",J175,0)</f>
        <v>0</v>
      </c>
      <c r="BH175" s="116">
        <f>IF(N175="sníž. přenesená",J175,0)</f>
        <v>0</v>
      </c>
      <c r="BI175" s="116">
        <f>IF(N175="nulová",J175,0)</f>
        <v>0</v>
      </c>
      <c r="BJ175" s="17" t="s">
        <v>83</v>
      </c>
      <c r="BK175" s="116">
        <f>ROUND(I175*H175,2)</f>
        <v>0</v>
      </c>
      <c r="BL175" s="17" t="s">
        <v>189</v>
      </c>
      <c r="BM175" s="220" t="s">
        <v>889</v>
      </c>
    </row>
    <row r="176" spans="2:47" s="1" customFormat="1" ht="29.25">
      <c r="B176" s="35"/>
      <c r="C176" s="36"/>
      <c r="D176" s="221" t="s">
        <v>207</v>
      </c>
      <c r="E176" s="36"/>
      <c r="F176" s="235" t="s">
        <v>611</v>
      </c>
      <c r="G176" s="36"/>
      <c r="H176" s="36"/>
      <c r="I176" s="130"/>
      <c r="J176" s="36"/>
      <c r="K176" s="36"/>
      <c r="L176" s="37"/>
      <c r="M176" s="223"/>
      <c r="N176" s="67"/>
      <c r="O176" s="67"/>
      <c r="P176" s="67"/>
      <c r="Q176" s="67"/>
      <c r="R176" s="67"/>
      <c r="S176" s="67"/>
      <c r="T176" s="68"/>
      <c r="AT176" s="17" t="s">
        <v>207</v>
      </c>
      <c r="AU176" s="17" t="s">
        <v>85</v>
      </c>
    </row>
    <row r="177" spans="2:51" s="11" customFormat="1" ht="11.25">
      <c r="B177" s="224"/>
      <c r="C177" s="225"/>
      <c r="D177" s="221" t="s">
        <v>197</v>
      </c>
      <c r="E177" s="226" t="s">
        <v>1</v>
      </c>
      <c r="F177" s="227" t="s">
        <v>890</v>
      </c>
      <c r="G177" s="225"/>
      <c r="H177" s="228">
        <v>83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197</v>
      </c>
      <c r="AU177" s="234" t="s">
        <v>85</v>
      </c>
      <c r="AV177" s="11" t="s">
        <v>85</v>
      </c>
      <c r="AW177" s="11" t="s">
        <v>30</v>
      </c>
      <c r="AX177" s="11" t="s">
        <v>83</v>
      </c>
      <c r="AY177" s="234" t="s">
        <v>171</v>
      </c>
    </row>
    <row r="178" spans="2:65" s="1" customFormat="1" ht="16.5" customHeight="1">
      <c r="B178" s="35"/>
      <c r="C178" s="209" t="s">
        <v>326</v>
      </c>
      <c r="D178" s="209" t="s">
        <v>172</v>
      </c>
      <c r="E178" s="210" t="s">
        <v>613</v>
      </c>
      <c r="F178" s="211" t="s">
        <v>614</v>
      </c>
      <c r="G178" s="212" t="s">
        <v>302</v>
      </c>
      <c r="H178" s="213">
        <v>2</v>
      </c>
      <c r="I178" s="214"/>
      <c r="J178" s="215">
        <f>ROUND(I178*H178,2)</f>
        <v>0</v>
      </c>
      <c r="K178" s="211" t="s">
        <v>256</v>
      </c>
      <c r="L178" s="37"/>
      <c r="M178" s="216" t="s">
        <v>1</v>
      </c>
      <c r="N178" s="217" t="s">
        <v>40</v>
      </c>
      <c r="O178" s="67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AR178" s="220" t="s">
        <v>189</v>
      </c>
      <c r="AT178" s="220" t="s">
        <v>172</v>
      </c>
      <c r="AU178" s="220" t="s">
        <v>85</v>
      </c>
      <c r="AY178" s="17" t="s">
        <v>171</v>
      </c>
      <c r="BE178" s="116">
        <f>IF(N178="základní",J178,0)</f>
        <v>0</v>
      </c>
      <c r="BF178" s="116">
        <f>IF(N178="snížená",J178,0)</f>
        <v>0</v>
      </c>
      <c r="BG178" s="116">
        <f>IF(N178="zákl. přenesená",J178,0)</f>
        <v>0</v>
      </c>
      <c r="BH178" s="116">
        <f>IF(N178="sníž. přenesená",J178,0)</f>
        <v>0</v>
      </c>
      <c r="BI178" s="116">
        <f>IF(N178="nulová",J178,0)</f>
        <v>0</v>
      </c>
      <c r="BJ178" s="17" t="s">
        <v>83</v>
      </c>
      <c r="BK178" s="116">
        <f>ROUND(I178*H178,2)</f>
        <v>0</v>
      </c>
      <c r="BL178" s="17" t="s">
        <v>189</v>
      </c>
      <c r="BM178" s="220" t="s">
        <v>891</v>
      </c>
    </row>
    <row r="179" spans="2:47" s="1" customFormat="1" ht="11.25">
      <c r="B179" s="35"/>
      <c r="C179" s="36"/>
      <c r="D179" s="221" t="s">
        <v>207</v>
      </c>
      <c r="E179" s="36"/>
      <c r="F179" s="235" t="s">
        <v>616</v>
      </c>
      <c r="G179" s="36"/>
      <c r="H179" s="36"/>
      <c r="I179" s="130"/>
      <c r="J179" s="36"/>
      <c r="K179" s="36"/>
      <c r="L179" s="37"/>
      <c r="M179" s="223"/>
      <c r="N179" s="67"/>
      <c r="O179" s="67"/>
      <c r="P179" s="67"/>
      <c r="Q179" s="67"/>
      <c r="R179" s="67"/>
      <c r="S179" s="67"/>
      <c r="T179" s="68"/>
      <c r="AT179" s="17" t="s">
        <v>207</v>
      </c>
      <c r="AU179" s="17" t="s">
        <v>85</v>
      </c>
    </row>
    <row r="180" spans="2:51" s="11" customFormat="1" ht="11.25">
      <c r="B180" s="224"/>
      <c r="C180" s="225"/>
      <c r="D180" s="221" t="s">
        <v>197</v>
      </c>
      <c r="E180" s="226" t="s">
        <v>1</v>
      </c>
      <c r="F180" s="227" t="s">
        <v>799</v>
      </c>
      <c r="G180" s="225"/>
      <c r="H180" s="228">
        <v>2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197</v>
      </c>
      <c r="AU180" s="234" t="s">
        <v>85</v>
      </c>
      <c r="AV180" s="11" t="s">
        <v>85</v>
      </c>
      <c r="AW180" s="11" t="s">
        <v>30</v>
      </c>
      <c r="AX180" s="11" t="s">
        <v>83</v>
      </c>
      <c r="AY180" s="234" t="s">
        <v>171</v>
      </c>
    </row>
    <row r="181" spans="2:65" s="1" customFormat="1" ht="24" customHeight="1">
      <c r="B181" s="35"/>
      <c r="C181" s="209" t="s">
        <v>8</v>
      </c>
      <c r="D181" s="209" t="s">
        <v>172</v>
      </c>
      <c r="E181" s="210" t="s">
        <v>617</v>
      </c>
      <c r="F181" s="211" t="s">
        <v>618</v>
      </c>
      <c r="G181" s="212" t="s">
        <v>255</v>
      </c>
      <c r="H181" s="213">
        <v>83</v>
      </c>
      <c r="I181" s="214"/>
      <c r="J181" s="215">
        <f>ROUND(I181*H181,2)</f>
        <v>0</v>
      </c>
      <c r="K181" s="211" t="s">
        <v>256</v>
      </c>
      <c r="L181" s="37"/>
      <c r="M181" s="216" t="s">
        <v>1</v>
      </c>
      <c r="N181" s="217" t="s">
        <v>40</v>
      </c>
      <c r="O181" s="67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AR181" s="220" t="s">
        <v>189</v>
      </c>
      <c r="AT181" s="220" t="s">
        <v>172</v>
      </c>
      <c r="AU181" s="220" t="s">
        <v>85</v>
      </c>
      <c r="AY181" s="17" t="s">
        <v>171</v>
      </c>
      <c r="BE181" s="116">
        <f>IF(N181="základní",J181,0)</f>
        <v>0</v>
      </c>
      <c r="BF181" s="116">
        <f>IF(N181="snížená",J181,0)</f>
        <v>0</v>
      </c>
      <c r="BG181" s="116">
        <f>IF(N181="zákl. přenesená",J181,0)</f>
        <v>0</v>
      </c>
      <c r="BH181" s="116">
        <f>IF(N181="sníž. přenesená",J181,0)</f>
        <v>0</v>
      </c>
      <c r="BI181" s="116">
        <f>IF(N181="nulová",J181,0)</f>
        <v>0</v>
      </c>
      <c r="BJ181" s="17" t="s">
        <v>83</v>
      </c>
      <c r="BK181" s="116">
        <f>ROUND(I181*H181,2)</f>
        <v>0</v>
      </c>
      <c r="BL181" s="17" t="s">
        <v>189</v>
      </c>
      <c r="BM181" s="220" t="s">
        <v>892</v>
      </c>
    </row>
    <row r="182" spans="2:47" s="1" customFormat="1" ht="19.5">
      <c r="B182" s="35"/>
      <c r="C182" s="36"/>
      <c r="D182" s="221" t="s">
        <v>207</v>
      </c>
      <c r="E182" s="36"/>
      <c r="F182" s="235" t="s">
        <v>620</v>
      </c>
      <c r="G182" s="36"/>
      <c r="H182" s="36"/>
      <c r="I182" s="130"/>
      <c r="J182" s="36"/>
      <c r="K182" s="36"/>
      <c r="L182" s="37"/>
      <c r="M182" s="223"/>
      <c r="N182" s="67"/>
      <c r="O182" s="67"/>
      <c r="P182" s="67"/>
      <c r="Q182" s="67"/>
      <c r="R182" s="67"/>
      <c r="S182" s="67"/>
      <c r="T182" s="68"/>
      <c r="AT182" s="17" t="s">
        <v>207</v>
      </c>
      <c r="AU182" s="17" t="s">
        <v>85</v>
      </c>
    </row>
    <row r="183" spans="2:51" s="11" customFormat="1" ht="11.25">
      <c r="B183" s="224"/>
      <c r="C183" s="225"/>
      <c r="D183" s="221" t="s">
        <v>197</v>
      </c>
      <c r="E183" s="226" t="s">
        <v>1</v>
      </c>
      <c r="F183" s="227" t="s">
        <v>893</v>
      </c>
      <c r="G183" s="225"/>
      <c r="H183" s="228">
        <v>83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197</v>
      </c>
      <c r="AU183" s="234" t="s">
        <v>85</v>
      </c>
      <c r="AV183" s="11" t="s">
        <v>85</v>
      </c>
      <c r="AW183" s="11" t="s">
        <v>30</v>
      </c>
      <c r="AX183" s="11" t="s">
        <v>83</v>
      </c>
      <c r="AY183" s="234" t="s">
        <v>171</v>
      </c>
    </row>
    <row r="184" spans="2:65" s="1" customFormat="1" ht="24" customHeight="1">
      <c r="B184" s="35"/>
      <c r="C184" s="209" t="s">
        <v>338</v>
      </c>
      <c r="D184" s="209" t="s">
        <v>172</v>
      </c>
      <c r="E184" s="210" t="s">
        <v>622</v>
      </c>
      <c r="F184" s="211" t="s">
        <v>623</v>
      </c>
      <c r="G184" s="212" t="s">
        <v>255</v>
      </c>
      <c r="H184" s="213">
        <v>166</v>
      </c>
      <c r="I184" s="214"/>
      <c r="J184" s="215">
        <f>ROUND(I184*H184,2)</f>
        <v>0</v>
      </c>
      <c r="K184" s="211" t="s">
        <v>256</v>
      </c>
      <c r="L184" s="37"/>
      <c r="M184" s="216" t="s">
        <v>1</v>
      </c>
      <c r="N184" s="217" t="s">
        <v>40</v>
      </c>
      <c r="O184" s="67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AR184" s="220" t="s">
        <v>189</v>
      </c>
      <c r="AT184" s="220" t="s">
        <v>172</v>
      </c>
      <c r="AU184" s="220" t="s">
        <v>85</v>
      </c>
      <c r="AY184" s="17" t="s">
        <v>171</v>
      </c>
      <c r="BE184" s="116">
        <f>IF(N184="základní",J184,0)</f>
        <v>0</v>
      </c>
      <c r="BF184" s="116">
        <f>IF(N184="snížená",J184,0)</f>
        <v>0</v>
      </c>
      <c r="BG184" s="116">
        <f>IF(N184="zákl. přenesená",J184,0)</f>
        <v>0</v>
      </c>
      <c r="BH184" s="116">
        <f>IF(N184="sníž. přenesená",J184,0)</f>
        <v>0</v>
      </c>
      <c r="BI184" s="116">
        <f>IF(N184="nulová",J184,0)</f>
        <v>0</v>
      </c>
      <c r="BJ184" s="17" t="s">
        <v>83</v>
      </c>
      <c r="BK184" s="116">
        <f>ROUND(I184*H184,2)</f>
        <v>0</v>
      </c>
      <c r="BL184" s="17" t="s">
        <v>189</v>
      </c>
      <c r="BM184" s="220" t="s">
        <v>894</v>
      </c>
    </row>
    <row r="185" spans="2:47" s="1" customFormat="1" ht="19.5">
      <c r="B185" s="35"/>
      <c r="C185" s="36"/>
      <c r="D185" s="221" t="s">
        <v>207</v>
      </c>
      <c r="E185" s="36"/>
      <c r="F185" s="235" t="s">
        <v>625</v>
      </c>
      <c r="G185" s="36"/>
      <c r="H185" s="36"/>
      <c r="I185" s="130"/>
      <c r="J185" s="36"/>
      <c r="K185" s="36"/>
      <c r="L185" s="37"/>
      <c r="M185" s="223"/>
      <c r="N185" s="67"/>
      <c r="O185" s="67"/>
      <c r="P185" s="67"/>
      <c r="Q185" s="67"/>
      <c r="R185" s="67"/>
      <c r="S185" s="67"/>
      <c r="T185" s="68"/>
      <c r="AT185" s="17" t="s">
        <v>207</v>
      </c>
      <c r="AU185" s="17" t="s">
        <v>85</v>
      </c>
    </row>
    <row r="186" spans="2:51" s="11" customFormat="1" ht="11.25">
      <c r="B186" s="224"/>
      <c r="C186" s="225"/>
      <c r="D186" s="221" t="s">
        <v>197</v>
      </c>
      <c r="E186" s="226" t="s">
        <v>1</v>
      </c>
      <c r="F186" s="227" t="s">
        <v>895</v>
      </c>
      <c r="G186" s="225"/>
      <c r="H186" s="228">
        <v>166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AT186" s="234" t="s">
        <v>197</v>
      </c>
      <c r="AU186" s="234" t="s">
        <v>85</v>
      </c>
      <c r="AV186" s="11" t="s">
        <v>85</v>
      </c>
      <c r="AW186" s="11" t="s">
        <v>30</v>
      </c>
      <c r="AX186" s="11" t="s">
        <v>83</v>
      </c>
      <c r="AY186" s="234" t="s">
        <v>171</v>
      </c>
    </row>
    <row r="187" spans="2:65" s="1" customFormat="1" ht="24" customHeight="1">
      <c r="B187" s="35"/>
      <c r="C187" s="209" t="s">
        <v>344</v>
      </c>
      <c r="D187" s="209" t="s">
        <v>172</v>
      </c>
      <c r="E187" s="210" t="s">
        <v>627</v>
      </c>
      <c r="F187" s="211" t="s">
        <v>628</v>
      </c>
      <c r="G187" s="212" t="s">
        <v>255</v>
      </c>
      <c r="H187" s="213">
        <v>83</v>
      </c>
      <c r="I187" s="214"/>
      <c r="J187" s="215">
        <f>ROUND(I187*H187,2)</f>
        <v>0</v>
      </c>
      <c r="K187" s="211" t="s">
        <v>256</v>
      </c>
      <c r="L187" s="37"/>
      <c r="M187" s="216" t="s">
        <v>1</v>
      </c>
      <c r="N187" s="217" t="s">
        <v>40</v>
      </c>
      <c r="O187" s="67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AR187" s="220" t="s">
        <v>189</v>
      </c>
      <c r="AT187" s="220" t="s">
        <v>172</v>
      </c>
      <c r="AU187" s="220" t="s">
        <v>85</v>
      </c>
      <c r="AY187" s="17" t="s">
        <v>171</v>
      </c>
      <c r="BE187" s="116">
        <f>IF(N187="základní",J187,0)</f>
        <v>0</v>
      </c>
      <c r="BF187" s="116">
        <f>IF(N187="snížená",J187,0)</f>
        <v>0</v>
      </c>
      <c r="BG187" s="116">
        <f>IF(N187="zákl. přenesená",J187,0)</f>
        <v>0</v>
      </c>
      <c r="BH187" s="116">
        <f>IF(N187="sníž. přenesená",J187,0)</f>
        <v>0</v>
      </c>
      <c r="BI187" s="116">
        <f>IF(N187="nulová",J187,0)</f>
        <v>0</v>
      </c>
      <c r="BJ187" s="17" t="s">
        <v>83</v>
      </c>
      <c r="BK187" s="116">
        <f>ROUND(I187*H187,2)</f>
        <v>0</v>
      </c>
      <c r="BL187" s="17" t="s">
        <v>189</v>
      </c>
      <c r="BM187" s="220" t="s">
        <v>896</v>
      </c>
    </row>
    <row r="188" spans="2:47" s="1" customFormat="1" ht="29.25">
      <c r="B188" s="35"/>
      <c r="C188" s="36"/>
      <c r="D188" s="221" t="s">
        <v>207</v>
      </c>
      <c r="E188" s="36"/>
      <c r="F188" s="235" t="s">
        <v>630</v>
      </c>
      <c r="G188" s="36"/>
      <c r="H188" s="36"/>
      <c r="I188" s="130"/>
      <c r="J188" s="36"/>
      <c r="K188" s="36"/>
      <c r="L188" s="37"/>
      <c r="M188" s="223"/>
      <c r="N188" s="67"/>
      <c r="O188" s="67"/>
      <c r="P188" s="67"/>
      <c r="Q188" s="67"/>
      <c r="R188" s="67"/>
      <c r="S188" s="67"/>
      <c r="T188" s="68"/>
      <c r="AT188" s="17" t="s">
        <v>207</v>
      </c>
      <c r="AU188" s="17" t="s">
        <v>85</v>
      </c>
    </row>
    <row r="189" spans="2:51" s="11" customFormat="1" ht="11.25">
      <c r="B189" s="224"/>
      <c r="C189" s="225"/>
      <c r="D189" s="221" t="s">
        <v>197</v>
      </c>
      <c r="E189" s="226" t="s">
        <v>1</v>
      </c>
      <c r="F189" s="227" t="s">
        <v>897</v>
      </c>
      <c r="G189" s="225"/>
      <c r="H189" s="228">
        <v>83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197</v>
      </c>
      <c r="AU189" s="234" t="s">
        <v>85</v>
      </c>
      <c r="AV189" s="11" t="s">
        <v>85</v>
      </c>
      <c r="AW189" s="11" t="s">
        <v>30</v>
      </c>
      <c r="AX189" s="11" t="s">
        <v>83</v>
      </c>
      <c r="AY189" s="234" t="s">
        <v>171</v>
      </c>
    </row>
    <row r="190" spans="2:65" s="1" customFormat="1" ht="24" customHeight="1">
      <c r="B190" s="35"/>
      <c r="C190" s="209" t="s">
        <v>352</v>
      </c>
      <c r="D190" s="209" t="s">
        <v>172</v>
      </c>
      <c r="E190" s="210" t="s">
        <v>632</v>
      </c>
      <c r="F190" s="211" t="s">
        <v>633</v>
      </c>
      <c r="G190" s="212" t="s">
        <v>255</v>
      </c>
      <c r="H190" s="213">
        <v>83</v>
      </c>
      <c r="I190" s="214"/>
      <c r="J190" s="215">
        <f>ROUND(I190*H190,2)</f>
        <v>0</v>
      </c>
      <c r="K190" s="211" t="s">
        <v>256</v>
      </c>
      <c r="L190" s="37"/>
      <c r="M190" s="216" t="s">
        <v>1</v>
      </c>
      <c r="N190" s="217" t="s">
        <v>40</v>
      </c>
      <c r="O190" s="67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AR190" s="220" t="s">
        <v>189</v>
      </c>
      <c r="AT190" s="220" t="s">
        <v>172</v>
      </c>
      <c r="AU190" s="220" t="s">
        <v>85</v>
      </c>
      <c r="AY190" s="17" t="s">
        <v>171</v>
      </c>
      <c r="BE190" s="116">
        <f>IF(N190="základní",J190,0)</f>
        <v>0</v>
      </c>
      <c r="BF190" s="116">
        <f>IF(N190="snížená",J190,0)</f>
        <v>0</v>
      </c>
      <c r="BG190" s="116">
        <f>IF(N190="zákl. přenesená",J190,0)</f>
        <v>0</v>
      </c>
      <c r="BH190" s="116">
        <f>IF(N190="sníž. přenesená",J190,0)</f>
        <v>0</v>
      </c>
      <c r="BI190" s="116">
        <f>IF(N190="nulová",J190,0)</f>
        <v>0</v>
      </c>
      <c r="BJ190" s="17" t="s">
        <v>83</v>
      </c>
      <c r="BK190" s="116">
        <f>ROUND(I190*H190,2)</f>
        <v>0</v>
      </c>
      <c r="BL190" s="17" t="s">
        <v>189</v>
      </c>
      <c r="BM190" s="220" t="s">
        <v>898</v>
      </c>
    </row>
    <row r="191" spans="2:47" s="1" customFormat="1" ht="29.25">
      <c r="B191" s="35"/>
      <c r="C191" s="36"/>
      <c r="D191" s="221" t="s">
        <v>207</v>
      </c>
      <c r="E191" s="36"/>
      <c r="F191" s="235" t="s">
        <v>635</v>
      </c>
      <c r="G191" s="36"/>
      <c r="H191" s="36"/>
      <c r="I191" s="130"/>
      <c r="J191" s="36"/>
      <c r="K191" s="36"/>
      <c r="L191" s="37"/>
      <c r="M191" s="223"/>
      <c r="N191" s="67"/>
      <c r="O191" s="67"/>
      <c r="P191" s="67"/>
      <c r="Q191" s="67"/>
      <c r="R191" s="67"/>
      <c r="S191" s="67"/>
      <c r="T191" s="68"/>
      <c r="AT191" s="17" t="s">
        <v>207</v>
      </c>
      <c r="AU191" s="17" t="s">
        <v>85</v>
      </c>
    </row>
    <row r="192" spans="2:51" s="11" customFormat="1" ht="11.25">
      <c r="B192" s="224"/>
      <c r="C192" s="225"/>
      <c r="D192" s="221" t="s">
        <v>197</v>
      </c>
      <c r="E192" s="226" t="s">
        <v>1</v>
      </c>
      <c r="F192" s="227" t="s">
        <v>899</v>
      </c>
      <c r="G192" s="225"/>
      <c r="H192" s="228">
        <v>83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197</v>
      </c>
      <c r="AU192" s="234" t="s">
        <v>85</v>
      </c>
      <c r="AV192" s="11" t="s">
        <v>85</v>
      </c>
      <c r="AW192" s="11" t="s">
        <v>30</v>
      </c>
      <c r="AX192" s="11" t="s">
        <v>83</v>
      </c>
      <c r="AY192" s="234" t="s">
        <v>171</v>
      </c>
    </row>
    <row r="193" spans="2:65" s="1" customFormat="1" ht="16.5" customHeight="1">
      <c r="B193" s="35"/>
      <c r="C193" s="209" t="s">
        <v>360</v>
      </c>
      <c r="D193" s="209" t="s">
        <v>172</v>
      </c>
      <c r="E193" s="210" t="s">
        <v>637</v>
      </c>
      <c r="F193" s="211" t="s">
        <v>638</v>
      </c>
      <c r="G193" s="212" t="s">
        <v>290</v>
      </c>
      <c r="H193" s="213">
        <v>56</v>
      </c>
      <c r="I193" s="214"/>
      <c r="J193" s="215">
        <f>ROUND(I193*H193,2)</f>
        <v>0</v>
      </c>
      <c r="K193" s="211" t="s">
        <v>256</v>
      </c>
      <c r="L193" s="37"/>
      <c r="M193" s="216" t="s">
        <v>1</v>
      </c>
      <c r="N193" s="217" t="s">
        <v>40</v>
      </c>
      <c r="O193" s="67"/>
      <c r="P193" s="218">
        <f>O193*H193</f>
        <v>0</v>
      </c>
      <c r="Q193" s="218">
        <v>0.0036</v>
      </c>
      <c r="R193" s="218">
        <f>Q193*H193</f>
        <v>0.2016</v>
      </c>
      <c r="S193" s="218">
        <v>0</v>
      </c>
      <c r="T193" s="219">
        <f>S193*H193</f>
        <v>0</v>
      </c>
      <c r="AR193" s="220" t="s">
        <v>189</v>
      </c>
      <c r="AT193" s="220" t="s">
        <v>172</v>
      </c>
      <c r="AU193" s="220" t="s">
        <v>85</v>
      </c>
      <c r="AY193" s="17" t="s">
        <v>171</v>
      </c>
      <c r="BE193" s="116">
        <f>IF(N193="základní",J193,0)</f>
        <v>0</v>
      </c>
      <c r="BF193" s="116">
        <f>IF(N193="snížená",J193,0)</f>
        <v>0</v>
      </c>
      <c r="BG193" s="116">
        <f>IF(N193="zákl. přenesená",J193,0)</f>
        <v>0</v>
      </c>
      <c r="BH193" s="116">
        <f>IF(N193="sníž. přenesená",J193,0)</f>
        <v>0</v>
      </c>
      <c r="BI193" s="116">
        <f>IF(N193="nulová",J193,0)</f>
        <v>0</v>
      </c>
      <c r="BJ193" s="17" t="s">
        <v>83</v>
      </c>
      <c r="BK193" s="116">
        <f>ROUND(I193*H193,2)</f>
        <v>0</v>
      </c>
      <c r="BL193" s="17" t="s">
        <v>189</v>
      </c>
      <c r="BM193" s="220" t="s">
        <v>900</v>
      </c>
    </row>
    <row r="194" spans="2:47" s="1" customFormat="1" ht="19.5">
      <c r="B194" s="35"/>
      <c r="C194" s="36"/>
      <c r="D194" s="221" t="s">
        <v>207</v>
      </c>
      <c r="E194" s="36"/>
      <c r="F194" s="235" t="s">
        <v>640</v>
      </c>
      <c r="G194" s="36"/>
      <c r="H194" s="36"/>
      <c r="I194" s="130"/>
      <c r="J194" s="36"/>
      <c r="K194" s="36"/>
      <c r="L194" s="37"/>
      <c r="M194" s="223"/>
      <c r="N194" s="67"/>
      <c r="O194" s="67"/>
      <c r="P194" s="67"/>
      <c r="Q194" s="67"/>
      <c r="R194" s="67"/>
      <c r="S194" s="67"/>
      <c r="T194" s="68"/>
      <c r="AT194" s="17" t="s">
        <v>207</v>
      </c>
      <c r="AU194" s="17" t="s">
        <v>85</v>
      </c>
    </row>
    <row r="195" spans="2:51" s="11" customFormat="1" ht="11.25">
      <c r="B195" s="224"/>
      <c r="C195" s="225"/>
      <c r="D195" s="221" t="s">
        <v>197</v>
      </c>
      <c r="E195" s="226" t="s">
        <v>1</v>
      </c>
      <c r="F195" s="227" t="s">
        <v>901</v>
      </c>
      <c r="G195" s="225"/>
      <c r="H195" s="228">
        <v>56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197</v>
      </c>
      <c r="AU195" s="234" t="s">
        <v>85</v>
      </c>
      <c r="AV195" s="11" t="s">
        <v>85</v>
      </c>
      <c r="AW195" s="11" t="s">
        <v>30</v>
      </c>
      <c r="AX195" s="11" t="s">
        <v>83</v>
      </c>
      <c r="AY195" s="234" t="s">
        <v>171</v>
      </c>
    </row>
    <row r="196" spans="2:63" s="10" customFormat="1" ht="22.9" customHeight="1">
      <c r="B196" s="195"/>
      <c r="C196" s="196"/>
      <c r="D196" s="197" t="s">
        <v>74</v>
      </c>
      <c r="E196" s="246" t="s">
        <v>214</v>
      </c>
      <c r="F196" s="246" t="s">
        <v>337</v>
      </c>
      <c r="G196" s="196"/>
      <c r="H196" s="196"/>
      <c r="I196" s="199"/>
      <c r="J196" s="247">
        <f>BK196</f>
        <v>0</v>
      </c>
      <c r="K196" s="196"/>
      <c r="L196" s="201"/>
      <c r="M196" s="202"/>
      <c r="N196" s="203"/>
      <c r="O196" s="203"/>
      <c r="P196" s="204">
        <f>SUM(P197:P207)</f>
        <v>0</v>
      </c>
      <c r="Q196" s="203"/>
      <c r="R196" s="204">
        <f>SUM(R197:R207)</f>
        <v>15.7116</v>
      </c>
      <c r="S196" s="203"/>
      <c r="T196" s="205">
        <f>SUM(T197:T207)</f>
        <v>0</v>
      </c>
      <c r="AR196" s="206" t="s">
        <v>83</v>
      </c>
      <c r="AT196" s="207" t="s">
        <v>74</v>
      </c>
      <c r="AU196" s="207" t="s">
        <v>83</v>
      </c>
      <c r="AY196" s="206" t="s">
        <v>171</v>
      </c>
      <c r="BK196" s="208">
        <f>SUM(BK197:BK207)</f>
        <v>0</v>
      </c>
    </row>
    <row r="197" spans="2:65" s="1" customFormat="1" ht="24" customHeight="1">
      <c r="B197" s="35"/>
      <c r="C197" s="209" t="s">
        <v>366</v>
      </c>
      <c r="D197" s="209" t="s">
        <v>172</v>
      </c>
      <c r="E197" s="210" t="s">
        <v>651</v>
      </c>
      <c r="F197" s="211" t="s">
        <v>652</v>
      </c>
      <c r="G197" s="212" t="s">
        <v>290</v>
      </c>
      <c r="H197" s="213">
        <v>52</v>
      </c>
      <c r="I197" s="214"/>
      <c r="J197" s="215">
        <f>ROUND(I197*H197,2)</f>
        <v>0</v>
      </c>
      <c r="K197" s="211" t="s">
        <v>256</v>
      </c>
      <c r="L197" s="37"/>
      <c r="M197" s="216" t="s">
        <v>1</v>
      </c>
      <c r="N197" s="217" t="s">
        <v>40</v>
      </c>
      <c r="O197" s="67"/>
      <c r="P197" s="218">
        <f>O197*H197</f>
        <v>0</v>
      </c>
      <c r="Q197" s="218">
        <v>0.10988</v>
      </c>
      <c r="R197" s="218">
        <f>Q197*H197</f>
        <v>5.713760000000001</v>
      </c>
      <c r="S197" s="218">
        <v>0</v>
      </c>
      <c r="T197" s="219">
        <f>S197*H197</f>
        <v>0</v>
      </c>
      <c r="AR197" s="220" t="s">
        <v>189</v>
      </c>
      <c r="AT197" s="220" t="s">
        <v>172</v>
      </c>
      <c r="AU197" s="220" t="s">
        <v>85</v>
      </c>
      <c r="AY197" s="17" t="s">
        <v>171</v>
      </c>
      <c r="BE197" s="116">
        <f>IF(N197="základní",J197,0)</f>
        <v>0</v>
      </c>
      <c r="BF197" s="116">
        <f>IF(N197="snížená",J197,0)</f>
        <v>0</v>
      </c>
      <c r="BG197" s="116">
        <f>IF(N197="zákl. přenesená",J197,0)</f>
        <v>0</v>
      </c>
      <c r="BH197" s="116">
        <f>IF(N197="sníž. přenesená",J197,0)</f>
        <v>0</v>
      </c>
      <c r="BI197" s="116">
        <f>IF(N197="nulová",J197,0)</f>
        <v>0</v>
      </c>
      <c r="BJ197" s="17" t="s">
        <v>83</v>
      </c>
      <c r="BK197" s="116">
        <f>ROUND(I197*H197,2)</f>
        <v>0</v>
      </c>
      <c r="BL197" s="17" t="s">
        <v>189</v>
      </c>
      <c r="BM197" s="220" t="s">
        <v>902</v>
      </c>
    </row>
    <row r="198" spans="2:47" s="1" customFormat="1" ht="39">
      <c r="B198" s="35"/>
      <c r="C198" s="36"/>
      <c r="D198" s="221" t="s">
        <v>207</v>
      </c>
      <c r="E198" s="36"/>
      <c r="F198" s="235" t="s">
        <v>654</v>
      </c>
      <c r="G198" s="36"/>
      <c r="H198" s="36"/>
      <c r="I198" s="130"/>
      <c r="J198" s="36"/>
      <c r="K198" s="36"/>
      <c r="L198" s="37"/>
      <c r="M198" s="223"/>
      <c r="N198" s="67"/>
      <c r="O198" s="67"/>
      <c r="P198" s="67"/>
      <c r="Q198" s="67"/>
      <c r="R198" s="67"/>
      <c r="S198" s="67"/>
      <c r="T198" s="68"/>
      <c r="AT198" s="17" t="s">
        <v>207</v>
      </c>
      <c r="AU198" s="17" t="s">
        <v>85</v>
      </c>
    </row>
    <row r="199" spans="2:51" s="11" customFormat="1" ht="11.25">
      <c r="B199" s="224"/>
      <c r="C199" s="225"/>
      <c r="D199" s="221" t="s">
        <v>197</v>
      </c>
      <c r="E199" s="226" t="s">
        <v>1</v>
      </c>
      <c r="F199" s="227" t="s">
        <v>903</v>
      </c>
      <c r="G199" s="225"/>
      <c r="H199" s="228">
        <v>52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AT199" s="234" t="s">
        <v>197</v>
      </c>
      <c r="AU199" s="234" t="s">
        <v>85</v>
      </c>
      <c r="AV199" s="11" t="s">
        <v>85</v>
      </c>
      <c r="AW199" s="11" t="s">
        <v>30</v>
      </c>
      <c r="AX199" s="11" t="s">
        <v>83</v>
      </c>
      <c r="AY199" s="234" t="s">
        <v>171</v>
      </c>
    </row>
    <row r="200" spans="2:65" s="1" customFormat="1" ht="16.5" customHeight="1">
      <c r="B200" s="35"/>
      <c r="C200" s="265" t="s">
        <v>7</v>
      </c>
      <c r="D200" s="265" t="s">
        <v>548</v>
      </c>
      <c r="E200" s="266" t="s">
        <v>656</v>
      </c>
      <c r="F200" s="267" t="s">
        <v>657</v>
      </c>
      <c r="G200" s="268" t="s">
        <v>255</v>
      </c>
      <c r="H200" s="269">
        <v>5.2</v>
      </c>
      <c r="I200" s="270"/>
      <c r="J200" s="271">
        <f>ROUND(I200*H200,2)</f>
        <v>0</v>
      </c>
      <c r="K200" s="267" t="s">
        <v>1</v>
      </c>
      <c r="L200" s="272"/>
      <c r="M200" s="273" t="s">
        <v>1</v>
      </c>
      <c r="N200" s="274" t="s">
        <v>40</v>
      </c>
      <c r="O200" s="67"/>
      <c r="P200" s="218">
        <f>O200*H200</f>
        <v>0</v>
      </c>
      <c r="Q200" s="218">
        <v>0.417</v>
      </c>
      <c r="R200" s="218">
        <f>Q200*H200</f>
        <v>2.1684</v>
      </c>
      <c r="S200" s="218">
        <v>0</v>
      </c>
      <c r="T200" s="219">
        <f>S200*H200</f>
        <v>0</v>
      </c>
      <c r="AR200" s="220" t="s">
        <v>209</v>
      </c>
      <c r="AT200" s="220" t="s">
        <v>548</v>
      </c>
      <c r="AU200" s="220" t="s">
        <v>85</v>
      </c>
      <c r="AY200" s="17" t="s">
        <v>171</v>
      </c>
      <c r="BE200" s="116">
        <f>IF(N200="základní",J200,0)</f>
        <v>0</v>
      </c>
      <c r="BF200" s="116">
        <f>IF(N200="snížená",J200,0)</f>
        <v>0</v>
      </c>
      <c r="BG200" s="116">
        <f>IF(N200="zákl. přenesená",J200,0)</f>
        <v>0</v>
      </c>
      <c r="BH200" s="116">
        <f>IF(N200="sníž. přenesená",J200,0)</f>
        <v>0</v>
      </c>
      <c r="BI200" s="116">
        <f>IF(N200="nulová",J200,0)</f>
        <v>0</v>
      </c>
      <c r="BJ200" s="17" t="s">
        <v>83</v>
      </c>
      <c r="BK200" s="116">
        <f>ROUND(I200*H200,2)</f>
        <v>0</v>
      </c>
      <c r="BL200" s="17" t="s">
        <v>189</v>
      </c>
      <c r="BM200" s="220" t="s">
        <v>904</v>
      </c>
    </row>
    <row r="201" spans="2:47" s="1" customFormat="1" ht="11.25">
      <c r="B201" s="35"/>
      <c r="C201" s="36"/>
      <c r="D201" s="221" t="s">
        <v>207</v>
      </c>
      <c r="E201" s="36"/>
      <c r="F201" s="235" t="s">
        <v>657</v>
      </c>
      <c r="G201" s="36"/>
      <c r="H201" s="36"/>
      <c r="I201" s="130"/>
      <c r="J201" s="36"/>
      <c r="K201" s="36"/>
      <c r="L201" s="37"/>
      <c r="M201" s="223"/>
      <c r="N201" s="67"/>
      <c r="O201" s="67"/>
      <c r="P201" s="67"/>
      <c r="Q201" s="67"/>
      <c r="R201" s="67"/>
      <c r="S201" s="67"/>
      <c r="T201" s="68"/>
      <c r="AT201" s="17" t="s">
        <v>207</v>
      </c>
      <c r="AU201" s="17" t="s">
        <v>85</v>
      </c>
    </row>
    <row r="202" spans="2:65" s="1" customFormat="1" ht="24" customHeight="1">
      <c r="B202" s="35"/>
      <c r="C202" s="209" t="s">
        <v>379</v>
      </c>
      <c r="D202" s="209" t="s">
        <v>172</v>
      </c>
      <c r="E202" s="210" t="s">
        <v>661</v>
      </c>
      <c r="F202" s="211" t="s">
        <v>662</v>
      </c>
      <c r="G202" s="212" t="s">
        <v>290</v>
      </c>
      <c r="H202" s="213">
        <v>32</v>
      </c>
      <c r="I202" s="214"/>
      <c r="J202" s="215">
        <f>ROUND(I202*H202,2)</f>
        <v>0</v>
      </c>
      <c r="K202" s="211" t="s">
        <v>256</v>
      </c>
      <c r="L202" s="37"/>
      <c r="M202" s="216" t="s">
        <v>1</v>
      </c>
      <c r="N202" s="217" t="s">
        <v>40</v>
      </c>
      <c r="O202" s="67"/>
      <c r="P202" s="218">
        <f>O202*H202</f>
        <v>0</v>
      </c>
      <c r="Q202" s="218">
        <v>0.14067</v>
      </c>
      <c r="R202" s="218">
        <f>Q202*H202</f>
        <v>4.50144</v>
      </c>
      <c r="S202" s="218">
        <v>0</v>
      </c>
      <c r="T202" s="219">
        <f>S202*H202</f>
        <v>0</v>
      </c>
      <c r="AR202" s="220" t="s">
        <v>189</v>
      </c>
      <c r="AT202" s="220" t="s">
        <v>172</v>
      </c>
      <c r="AU202" s="220" t="s">
        <v>85</v>
      </c>
      <c r="AY202" s="17" t="s">
        <v>171</v>
      </c>
      <c r="BE202" s="116">
        <f>IF(N202="základní",J202,0)</f>
        <v>0</v>
      </c>
      <c r="BF202" s="116">
        <f>IF(N202="snížená",J202,0)</f>
        <v>0</v>
      </c>
      <c r="BG202" s="116">
        <f>IF(N202="zákl. přenesená",J202,0)</f>
        <v>0</v>
      </c>
      <c r="BH202" s="116">
        <f>IF(N202="sníž. přenesená",J202,0)</f>
        <v>0</v>
      </c>
      <c r="BI202" s="116">
        <f>IF(N202="nulová",J202,0)</f>
        <v>0</v>
      </c>
      <c r="BJ202" s="17" t="s">
        <v>83</v>
      </c>
      <c r="BK202" s="116">
        <f>ROUND(I202*H202,2)</f>
        <v>0</v>
      </c>
      <c r="BL202" s="17" t="s">
        <v>189</v>
      </c>
      <c r="BM202" s="220" t="s">
        <v>905</v>
      </c>
    </row>
    <row r="203" spans="2:47" s="1" customFormat="1" ht="29.25">
      <c r="B203" s="35"/>
      <c r="C203" s="36"/>
      <c r="D203" s="221" t="s">
        <v>207</v>
      </c>
      <c r="E203" s="36"/>
      <c r="F203" s="235" t="s">
        <v>664</v>
      </c>
      <c r="G203" s="36"/>
      <c r="H203" s="36"/>
      <c r="I203" s="130"/>
      <c r="J203" s="36"/>
      <c r="K203" s="36"/>
      <c r="L203" s="37"/>
      <c r="M203" s="223"/>
      <c r="N203" s="67"/>
      <c r="O203" s="67"/>
      <c r="P203" s="67"/>
      <c r="Q203" s="67"/>
      <c r="R203" s="67"/>
      <c r="S203" s="67"/>
      <c r="T203" s="68"/>
      <c r="AT203" s="17" t="s">
        <v>207</v>
      </c>
      <c r="AU203" s="17" t="s">
        <v>85</v>
      </c>
    </row>
    <row r="204" spans="2:51" s="11" customFormat="1" ht="11.25">
      <c r="B204" s="224"/>
      <c r="C204" s="225"/>
      <c r="D204" s="221" t="s">
        <v>197</v>
      </c>
      <c r="E204" s="226" t="s">
        <v>1</v>
      </c>
      <c r="F204" s="227" t="s">
        <v>906</v>
      </c>
      <c r="G204" s="225"/>
      <c r="H204" s="228">
        <v>32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197</v>
      </c>
      <c r="AU204" s="234" t="s">
        <v>85</v>
      </c>
      <c r="AV204" s="11" t="s">
        <v>85</v>
      </c>
      <c r="AW204" s="11" t="s">
        <v>30</v>
      </c>
      <c r="AX204" s="11" t="s">
        <v>83</v>
      </c>
      <c r="AY204" s="234" t="s">
        <v>171</v>
      </c>
    </row>
    <row r="205" spans="2:65" s="1" customFormat="1" ht="16.5" customHeight="1">
      <c r="B205" s="35"/>
      <c r="C205" s="265" t="s">
        <v>388</v>
      </c>
      <c r="D205" s="265" t="s">
        <v>548</v>
      </c>
      <c r="E205" s="266" t="s">
        <v>667</v>
      </c>
      <c r="F205" s="267" t="s">
        <v>668</v>
      </c>
      <c r="G205" s="268" t="s">
        <v>290</v>
      </c>
      <c r="H205" s="269">
        <v>32</v>
      </c>
      <c r="I205" s="270"/>
      <c r="J205" s="271">
        <f>ROUND(I205*H205,2)</f>
        <v>0</v>
      </c>
      <c r="K205" s="267" t="s">
        <v>1</v>
      </c>
      <c r="L205" s="272"/>
      <c r="M205" s="273" t="s">
        <v>1</v>
      </c>
      <c r="N205" s="274" t="s">
        <v>40</v>
      </c>
      <c r="O205" s="67"/>
      <c r="P205" s="218">
        <f>O205*H205</f>
        <v>0</v>
      </c>
      <c r="Q205" s="218">
        <v>0.104</v>
      </c>
      <c r="R205" s="218">
        <f>Q205*H205</f>
        <v>3.328</v>
      </c>
      <c r="S205" s="218">
        <v>0</v>
      </c>
      <c r="T205" s="219">
        <f>S205*H205</f>
        <v>0</v>
      </c>
      <c r="AR205" s="220" t="s">
        <v>209</v>
      </c>
      <c r="AT205" s="220" t="s">
        <v>548</v>
      </c>
      <c r="AU205" s="220" t="s">
        <v>85</v>
      </c>
      <c r="AY205" s="17" t="s">
        <v>171</v>
      </c>
      <c r="BE205" s="116">
        <f>IF(N205="základní",J205,0)</f>
        <v>0</v>
      </c>
      <c r="BF205" s="116">
        <f>IF(N205="snížená",J205,0)</f>
        <v>0</v>
      </c>
      <c r="BG205" s="116">
        <f>IF(N205="zákl. přenesená",J205,0)</f>
        <v>0</v>
      </c>
      <c r="BH205" s="116">
        <f>IF(N205="sníž. přenesená",J205,0)</f>
        <v>0</v>
      </c>
      <c r="BI205" s="116">
        <f>IF(N205="nulová",J205,0)</f>
        <v>0</v>
      </c>
      <c r="BJ205" s="17" t="s">
        <v>83</v>
      </c>
      <c r="BK205" s="116">
        <f>ROUND(I205*H205,2)</f>
        <v>0</v>
      </c>
      <c r="BL205" s="17" t="s">
        <v>189</v>
      </c>
      <c r="BM205" s="220" t="s">
        <v>907</v>
      </c>
    </row>
    <row r="206" spans="2:47" s="1" customFormat="1" ht="11.25">
      <c r="B206" s="35"/>
      <c r="C206" s="36"/>
      <c r="D206" s="221" t="s">
        <v>207</v>
      </c>
      <c r="E206" s="36"/>
      <c r="F206" s="235" t="s">
        <v>668</v>
      </c>
      <c r="G206" s="36"/>
      <c r="H206" s="36"/>
      <c r="I206" s="130"/>
      <c r="J206" s="36"/>
      <c r="K206" s="36"/>
      <c r="L206" s="37"/>
      <c r="M206" s="223"/>
      <c r="N206" s="67"/>
      <c r="O206" s="67"/>
      <c r="P206" s="67"/>
      <c r="Q206" s="67"/>
      <c r="R206" s="67"/>
      <c r="S206" s="67"/>
      <c r="T206" s="68"/>
      <c r="AT206" s="17" t="s">
        <v>207</v>
      </c>
      <c r="AU206" s="17" t="s">
        <v>85</v>
      </c>
    </row>
    <row r="207" spans="2:47" s="1" customFormat="1" ht="19.5">
      <c r="B207" s="35"/>
      <c r="C207" s="36"/>
      <c r="D207" s="221" t="s">
        <v>178</v>
      </c>
      <c r="E207" s="36"/>
      <c r="F207" s="222" t="s">
        <v>670</v>
      </c>
      <c r="G207" s="36"/>
      <c r="H207" s="36"/>
      <c r="I207" s="130"/>
      <c r="J207" s="36"/>
      <c r="K207" s="36"/>
      <c r="L207" s="37"/>
      <c r="M207" s="223"/>
      <c r="N207" s="67"/>
      <c r="O207" s="67"/>
      <c r="P207" s="67"/>
      <c r="Q207" s="67"/>
      <c r="R207" s="67"/>
      <c r="S207" s="67"/>
      <c r="T207" s="68"/>
      <c r="AT207" s="17" t="s">
        <v>178</v>
      </c>
      <c r="AU207" s="17" t="s">
        <v>85</v>
      </c>
    </row>
    <row r="208" spans="2:63" s="10" customFormat="1" ht="22.9" customHeight="1">
      <c r="B208" s="195"/>
      <c r="C208" s="196"/>
      <c r="D208" s="197" t="s">
        <v>74</v>
      </c>
      <c r="E208" s="246" t="s">
        <v>672</v>
      </c>
      <c r="F208" s="246" t="s">
        <v>673</v>
      </c>
      <c r="G208" s="196"/>
      <c r="H208" s="196"/>
      <c r="I208" s="199"/>
      <c r="J208" s="247">
        <f>BK208</f>
        <v>0</v>
      </c>
      <c r="K208" s="196"/>
      <c r="L208" s="201"/>
      <c r="M208" s="202"/>
      <c r="N208" s="203"/>
      <c r="O208" s="203"/>
      <c r="P208" s="204">
        <f>SUM(P209:P210)</f>
        <v>0</v>
      </c>
      <c r="Q208" s="203"/>
      <c r="R208" s="204">
        <f>SUM(R209:R210)</f>
        <v>0</v>
      </c>
      <c r="S208" s="203"/>
      <c r="T208" s="205">
        <f>SUM(T209:T210)</f>
        <v>0</v>
      </c>
      <c r="AR208" s="206" t="s">
        <v>83</v>
      </c>
      <c r="AT208" s="207" t="s">
        <v>74</v>
      </c>
      <c r="AU208" s="207" t="s">
        <v>83</v>
      </c>
      <c r="AY208" s="206" t="s">
        <v>171</v>
      </c>
      <c r="BK208" s="208">
        <f>SUM(BK209:BK210)</f>
        <v>0</v>
      </c>
    </row>
    <row r="209" spans="2:65" s="1" customFormat="1" ht="24" customHeight="1">
      <c r="B209" s="35"/>
      <c r="C209" s="209" t="s">
        <v>395</v>
      </c>
      <c r="D209" s="209" t="s">
        <v>172</v>
      </c>
      <c r="E209" s="210" t="s">
        <v>675</v>
      </c>
      <c r="F209" s="211" t="s">
        <v>676</v>
      </c>
      <c r="G209" s="212" t="s">
        <v>333</v>
      </c>
      <c r="H209" s="213">
        <v>60.913</v>
      </c>
      <c r="I209" s="214"/>
      <c r="J209" s="215">
        <f>ROUND(I209*H209,2)</f>
        <v>0</v>
      </c>
      <c r="K209" s="211" t="s">
        <v>256</v>
      </c>
      <c r="L209" s="37"/>
      <c r="M209" s="216" t="s">
        <v>1</v>
      </c>
      <c r="N209" s="217" t="s">
        <v>40</v>
      </c>
      <c r="O209" s="67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AR209" s="220" t="s">
        <v>189</v>
      </c>
      <c r="AT209" s="220" t="s">
        <v>172</v>
      </c>
      <c r="AU209" s="220" t="s">
        <v>85</v>
      </c>
      <c r="AY209" s="17" t="s">
        <v>171</v>
      </c>
      <c r="BE209" s="116">
        <f>IF(N209="základní",J209,0)</f>
        <v>0</v>
      </c>
      <c r="BF209" s="116">
        <f>IF(N209="snížená",J209,0)</f>
        <v>0</v>
      </c>
      <c r="BG209" s="116">
        <f>IF(N209="zákl. přenesená",J209,0)</f>
        <v>0</v>
      </c>
      <c r="BH209" s="116">
        <f>IF(N209="sníž. přenesená",J209,0)</f>
        <v>0</v>
      </c>
      <c r="BI209" s="116">
        <f>IF(N209="nulová",J209,0)</f>
        <v>0</v>
      </c>
      <c r="BJ209" s="17" t="s">
        <v>83</v>
      </c>
      <c r="BK209" s="116">
        <f>ROUND(I209*H209,2)</f>
        <v>0</v>
      </c>
      <c r="BL209" s="17" t="s">
        <v>189</v>
      </c>
      <c r="BM209" s="220" t="s">
        <v>908</v>
      </c>
    </row>
    <row r="210" spans="2:47" s="1" customFormat="1" ht="29.25">
      <c r="B210" s="35"/>
      <c r="C210" s="36"/>
      <c r="D210" s="221" t="s">
        <v>207</v>
      </c>
      <c r="E210" s="36"/>
      <c r="F210" s="235" t="s">
        <v>678</v>
      </c>
      <c r="G210" s="36"/>
      <c r="H210" s="36"/>
      <c r="I210" s="130"/>
      <c r="J210" s="36"/>
      <c r="K210" s="36"/>
      <c r="L210" s="37"/>
      <c r="M210" s="236"/>
      <c r="N210" s="237"/>
      <c r="O210" s="237"/>
      <c r="P210" s="237"/>
      <c r="Q210" s="237"/>
      <c r="R210" s="237"/>
      <c r="S210" s="237"/>
      <c r="T210" s="238"/>
      <c r="AT210" s="17" t="s">
        <v>207</v>
      </c>
      <c r="AU210" s="17" t="s">
        <v>85</v>
      </c>
    </row>
    <row r="211" spans="2:12" s="1" customFormat="1" ht="6.95" customHeight="1">
      <c r="B211" s="50"/>
      <c r="C211" s="51"/>
      <c r="D211" s="51"/>
      <c r="E211" s="51"/>
      <c r="F211" s="51"/>
      <c r="G211" s="51"/>
      <c r="H211" s="51"/>
      <c r="I211" s="163"/>
      <c r="J211" s="51"/>
      <c r="K211" s="51"/>
      <c r="L211" s="37"/>
    </row>
  </sheetData>
  <sheetProtection algorithmName="SHA-512" hashValue="zefJJVbZbmyWzCdmepKYXMjGbfGRO5eMKj4lZd3YNCUD0tVR0XVxYEdeddtdcwUeMHLFpHr9kAUyPE3edvakgg==" saltValue="E/g3pvwozPjUWDcQwR1IvRZw72awzNyfS0BrkEG3rXo2SvSleckv6UQ7IVpaTuOEq1gvotmitTpLBLGKsIj1YQ==" spinCount="100000" sheet="1" objects="1" scenarios="1" formatColumns="0" formatRows="0" autoFilter="0"/>
  <autoFilter ref="C130:K210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7" t="s">
        <v>112</v>
      </c>
      <c r="AZ2" s="239" t="s">
        <v>514</v>
      </c>
      <c r="BA2" s="239" t="s">
        <v>1</v>
      </c>
      <c r="BB2" s="239" t="s">
        <v>1</v>
      </c>
      <c r="BC2" s="239" t="s">
        <v>909</v>
      </c>
      <c r="BD2" s="239" t="s">
        <v>85</v>
      </c>
    </row>
    <row r="3" spans="2:5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85</v>
      </c>
      <c r="AZ3" s="239" t="s">
        <v>799</v>
      </c>
      <c r="BA3" s="239" t="s">
        <v>1</v>
      </c>
      <c r="BB3" s="239" t="s">
        <v>1</v>
      </c>
      <c r="BC3" s="239" t="s">
        <v>85</v>
      </c>
      <c r="BD3" s="239" t="s">
        <v>85</v>
      </c>
    </row>
    <row r="4" spans="2:56" ht="24.95" customHeight="1">
      <c r="B4" s="20"/>
      <c r="D4" s="127" t="s">
        <v>137</v>
      </c>
      <c r="L4" s="20"/>
      <c r="M4" s="128" t="s">
        <v>10</v>
      </c>
      <c r="AT4" s="17" t="s">
        <v>4</v>
      </c>
      <c r="AZ4" s="239" t="s">
        <v>867</v>
      </c>
      <c r="BA4" s="239" t="s">
        <v>1</v>
      </c>
      <c r="BB4" s="239" t="s">
        <v>1</v>
      </c>
      <c r="BC4" s="239" t="s">
        <v>864</v>
      </c>
      <c r="BD4" s="239" t="s">
        <v>85</v>
      </c>
    </row>
    <row r="5" spans="2:56" ht="6.95" customHeight="1">
      <c r="B5" s="20"/>
      <c r="L5" s="20"/>
      <c r="AZ5" s="239" t="s">
        <v>797</v>
      </c>
      <c r="BA5" s="239" t="s">
        <v>1</v>
      </c>
      <c r="BB5" s="239" t="s">
        <v>1</v>
      </c>
      <c r="BC5" s="239" t="s">
        <v>910</v>
      </c>
      <c r="BD5" s="239" t="s">
        <v>85</v>
      </c>
    </row>
    <row r="6" spans="2:56" ht="12" customHeight="1">
      <c r="B6" s="20"/>
      <c r="D6" s="129" t="s">
        <v>16</v>
      </c>
      <c r="L6" s="20"/>
      <c r="AZ6" s="239" t="s">
        <v>239</v>
      </c>
      <c r="BA6" s="239" t="s">
        <v>1</v>
      </c>
      <c r="BB6" s="239" t="s">
        <v>1</v>
      </c>
      <c r="BC6" s="239" t="s">
        <v>911</v>
      </c>
      <c r="BD6" s="239" t="s">
        <v>85</v>
      </c>
    </row>
    <row r="7" spans="2:12" ht="16.5" customHeight="1">
      <c r="B7" s="20"/>
      <c r="E7" s="346" t="str">
        <f>'Rekapitulace stavby'!K6</f>
        <v>Propojení Krnovská - Žižkova</v>
      </c>
      <c r="F7" s="347"/>
      <c r="G7" s="347"/>
      <c r="H7" s="347"/>
      <c r="L7" s="20"/>
    </row>
    <row r="8" spans="2:12" s="1" customFormat="1" ht="12" customHeight="1">
      <c r="B8" s="37"/>
      <c r="D8" s="129" t="s">
        <v>138</v>
      </c>
      <c r="I8" s="130"/>
      <c r="L8" s="37"/>
    </row>
    <row r="9" spans="2:12" s="1" customFormat="1" ht="36.95" customHeight="1">
      <c r="B9" s="37"/>
      <c r="E9" s="348" t="s">
        <v>912</v>
      </c>
      <c r="F9" s="349"/>
      <c r="G9" s="349"/>
      <c r="H9" s="349"/>
      <c r="I9" s="130"/>
      <c r="L9" s="37"/>
    </row>
    <row r="10" spans="2:12" s="1" customFormat="1" ht="11.25">
      <c r="B10" s="37"/>
      <c r="I10" s="130"/>
      <c r="L10" s="37"/>
    </row>
    <row r="11" spans="2:12" s="1" customFormat="1" ht="12" customHeight="1">
      <c r="B11" s="37"/>
      <c r="D11" s="129" t="s">
        <v>18</v>
      </c>
      <c r="F11" s="106" t="s">
        <v>1</v>
      </c>
      <c r="I11" s="131" t="s">
        <v>19</v>
      </c>
      <c r="J11" s="106" t="s">
        <v>1</v>
      </c>
      <c r="L11" s="37"/>
    </row>
    <row r="12" spans="2:12" s="1" customFormat="1" ht="12" customHeight="1">
      <c r="B12" s="37"/>
      <c r="D12" s="129" t="s">
        <v>20</v>
      </c>
      <c r="F12" s="106" t="s">
        <v>21</v>
      </c>
      <c r="I12" s="131" t="s">
        <v>22</v>
      </c>
      <c r="J12" s="132" t="str">
        <f>'Rekapitulace stavby'!AN8</f>
        <v>26. 2. 2020</v>
      </c>
      <c r="L12" s="37"/>
    </row>
    <row r="13" spans="2:12" s="1" customFormat="1" ht="10.9" customHeight="1">
      <c r="B13" s="37"/>
      <c r="I13" s="130"/>
      <c r="L13" s="37"/>
    </row>
    <row r="14" spans="2:12" s="1" customFormat="1" ht="12" customHeight="1">
      <c r="B14" s="37"/>
      <c r="D14" s="129" t="s">
        <v>24</v>
      </c>
      <c r="I14" s="131" t="s">
        <v>25</v>
      </c>
      <c r="J14" s="106" t="str">
        <f>IF('Rekapitulace stavby'!AN10="","",'Rekapitulace stavby'!AN10)</f>
        <v/>
      </c>
      <c r="L14" s="37"/>
    </row>
    <row r="15" spans="2:12" s="1" customFormat="1" ht="18" customHeight="1">
      <c r="B15" s="37"/>
      <c r="E15" s="106" t="str">
        <f>IF('Rekapitulace stavby'!E11="","",'Rekapitulace stavby'!E11)</f>
        <v xml:space="preserve"> </v>
      </c>
      <c r="I15" s="131" t="s">
        <v>26</v>
      </c>
      <c r="J15" s="106" t="str">
        <f>IF('Rekapitulace stavby'!AN11="","",'Rekapitulace stavby'!AN11)</f>
        <v/>
      </c>
      <c r="L15" s="37"/>
    </row>
    <row r="16" spans="2:12" s="1" customFormat="1" ht="6.95" customHeight="1">
      <c r="B16" s="37"/>
      <c r="I16" s="130"/>
      <c r="L16" s="37"/>
    </row>
    <row r="17" spans="2:12" s="1" customFormat="1" ht="12" customHeight="1">
      <c r="B17" s="37"/>
      <c r="D17" s="129" t="s">
        <v>27</v>
      </c>
      <c r="I17" s="131" t="s">
        <v>25</v>
      </c>
      <c r="J17" s="30" t="str">
        <f>'Rekapitulace stavby'!AN13</f>
        <v>Vyplň údaj</v>
      </c>
      <c r="L17" s="37"/>
    </row>
    <row r="18" spans="2:12" s="1" customFormat="1" ht="18" customHeight="1">
      <c r="B18" s="37"/>
      <c r="E18" s="350" t="str">
        <f>'Rekapitulace stavby'!E14</f>
        <v>Vyplň údaj</v>
      </c>
      <c r="F18" s="351"/>
      <c r="G18" s="351"/>
      <c r="H18" s="351"/>
      <c r="I18" s="131" t="s">
        <v>26</v>
      </c>
      <c r="J18" s="30" t="str">
        <f>'Rekapitulace stavby'!AN14</f>
        <v>Vyplň údaj</v>
      </c>
      <c r="L18" s="37"/>
    </row>
    <row r="19" spans="2:12" s="1" customFormat="1" ht="6.95" customHeight="1">
      <c r="B19" s="37"/>
      <c r="I19" s="130"/>
      <c r="L19" s="37"/>
    </row>
    <row r="20" spans="2:12" s="1" customFormat="1" ht="12" customHeight="1">
      <c r="B20" s="37"/>
      <c r="D20" s="129" t="s">
        <v>29</v>
      </c>
      <c r="I20" s="131" t="s">
        <v>25</v>
      </c>
      <c r="J20" s="106" t="str">
        <f>IF('Rekapitulace stavby'!AN16="","",'Rekapitulace stavby'!AN16)</f>
        <v/>
      </c>
      <c r="L20" s="37"/>
    </row>
    <row r="21" spans="2:12" s="1" customFormat="1" ht="18" customHeight="1">
      <c r="B21" s="37"/>
      <c r="E21" s="106" t="str">
        <f>IF('Rekapitulace stavby'!E17="","",'Rekapitulace stavby'!E17)</f>
        <v xml:space="preserve"> </v>
      </c>
      <c r="I21" s="131" t="s">
        <v>26</v>
      </c>
      <c r="J21" s="106" t="str">
        <f>IF('Rekapitulace stavby'!AN17="","",'Rekapitulace stavby'!AN17)</f>
        <v/>
      </c>
      <c r="L21" s="37"/>
    </row>
    <row r="22" spans="2:12" s="1" customFormat="1" ht="6.95" customHeight="1">
      <c r="B22" s="37"/>
      <c r="I22" s="130"/>
      <c r="L22" s="37"/>
    </row>
    <row r="23" spans="2:12" s="1" customFormat="1" ht="12" customHeight="1">
      <c r="B23" s="37"/>
      <c r="D23" s="129" t="s">
        <v>31</v>
      </c>
      <c r="I23" s="131" t="s">
        <v>25</v>
      </c>
      <c r="J23" s="106" t="str">
        <f>IF('Rekapitulace stavby'!AN19="","",'Rekapitulace stavby'!AN19)</f>
        <v/>
      </c>
      <c r="L23" s="37"/>
    </row>
    <row r="24" spans="2:12" s="1" customFormat="1" ht="18" customHeight="1">
      <c r="B24" s="37"/>
      <c r="E24" s="106" t="str">
        <f>IF('Rekapitulace stavby'!E20="","",'Rekapitulace stavby'!E20)</f>
        <v xml:space="preserve"> </v>
      </c>
      <c r="I24" s="131" t="s">
        <v>26</v>
      </c>
      <c r="J24" s="106" t="str">
        <f>IF('Rekapitulace stavby'!AN20="","",'Rekapitulace stavby'!AN20)</f>
        <v/>
      </c>
      <c r="L24" s="37"/>
    </row>
    <row r="25" spans="2:12" s="1" customFormat="1" ht="6.95" customHeight="1">
      <c r="B25" s="37"/>
      <c r="I25" s="130"/>
      <c r="L25" s="37"/>
    </row>
    <row r="26" spans="2:12" s="1" customFormat="1" ht="12" customHeight="1">
      <c r="B26" s="37"/>
      <c r="D26" s="129" t="s">
        <v>32</v>
      </c>
      <c r="I26" s="130"/>
      <c r="L26" s="37"/>
    </row>
    <row r="27" spans="2:12" s="7" customFormat="1" ht="16.5" customHeight="1">
      <c r="B27" s="133"/>
      <c r="E27" s="352" t="s">
        <v>1</v>
      </c>
      <c r="F27" s="352"/>
      <c r="G27" s="352"/>
      <c r="H27" s="352"/>
      <c r="I27" s="134"/>
      <c r="L27" s="133"/>
    </row>
    <row r="28" spans="2:12" s="1" customFormat="1" ht="6.95" customHeight="1">
      <c r="B28" s="37"/>
      <c r="I28" s="130"/>
      <c r="L28" s="37"/>
    </row>
    <row r="29" spans="2:12" s="1" customFormat="1" ht="6.95" customHeight="1">
      <c r="B29" s="37"/>
      <c r="D29" s="63"/>
      <c r="E29" s="63"/>
      <c r="F29" s="63"/>
      <c r="G29" s="63"/>
      <c r="H29" s="63"/>
      <c r="I29" s="135"/>
      <c r="J29" s="63"/>
      <c r="K29" s="63"/>
      <c r="L29" s="37"/>
    </row>
    <row r="30" spans="2:12" s="1" customFormat="1" ht="14.45" customHeight="1">
      <c r="B30" s="37"/>
      <c r="D30" s="106" t="s">
        <v>140</v>
      </c>
      <c r="I30" s="130"/>
      <c r="J30" s="136">
        <f>J96</f>
        <v>0</v>
      </c>
      <c r="L30" s="37"/>
    </row>
    <row r="31" spans="2:12" s="1" customFormat="1" ht="14.45" customHeight="1">
      <c r="B31" s="37"/>
      <c r="D31" s="137" t="s">
        <v>131</v>
      </c>
      <c r="I31" s="130"/>
      <c r="J31" s="136">
        <f>J104</f>
        <v>0</v>
      </c>
      <c r="L31" s="37"/>
    </row>
    <row r="32" spans="2:12" s="1" customFormat="1" ht="25.35" customHeight="1">
      <c r="B32" s="37"/>
      <c r="D32" s="138" t="s">
        <v>35</v>
      </c>
      <c r="I32" s="130"/>
      <c r="J32" s="139">
        <f>ROUND(J30+J31,2)</f>
        <v>0</v>
      </c>
      <c r="L32" s="37"/>
    </row>
    <row r="33" spans="2:12" s="1" customFormat="1" ht="6.95" customHeight="1">
      <c r="B33" s="37"/>
      <c r="D33" s="63"/>
      <c r="E33" s="63"/>
      <c r="F33" s="63"/>
      <c r="G33" s="63"/>
      <c r="H33" s="63"/>
      <c r="I33" s="135"/>
      <c r="J33" s="63"/>
      <c r="K33" s="63"/>
      <c r="L33" s="37"/>
    </row>
    <row r="34" spans="2:12" s="1" customFormat="1" ht="14.45" customHeight="1">
      <c r="B34" s="37"/>
      <c r="F34" s="140" t="s">
        <v>37</v>
      </c>
      <c r="I34" s="141" t="s">
        <v>36</v>
      </c>
      <c r="J34" s="140" t="s">
        <v>38</v>
      </c>
      <c r="L34" s="37"/>
    </row>
    <row r="35" spans="2:12" s="1" customFormat="1" ht="14.45" customHeight="1">
      <c r="B35" s="37"/>
      <c r="D35" s="142" t="s">
        <v>39</v>
      </c>
      <c r="E35" s="129" t="s">
        <v>40</v>
      </c>
      <c r="F35" s="143">
        <f>ROUND((SUM(BE104:BE111)+SUM(BE131:BE210)),2)</f>
        <v>0</v>
      </c>
      <c r="I35" s="144">
        <v>0.21</v>
      </c>
      <c r="J35" s="143">
        <f>ROUND(((SUM(BE104:BE111)+SUM(BE131:BE210))*I35),2)</f>
        <v>0</v>
      </c>
      <c r="L35" s="37"/>
    </row>
    <row r="36" spans="2:12" s="1" customFormat="1" ht="14.45" customHeight="1">
      <c r="B36" s="37"/>
      <c r="E36" s="129" t="s">
        <v>41</v>
      </c>
      <c r="F36" s="143">
        <f>ROUND((SUM(BF104:BF111)+SUM(BF131:BF210)),2)</f>
        <v>0</v>
      </c>
      <c r="I36" s="144">
        <v>0.15</v>
      </c>
      <c r="J36" s="143">
        <f>ROUND(((SUM(BF104:BF111)+SUM(BF131:BF210))*I36),2)</f>
        <v>0</v>
      </c>
      <c r="L36" s="37"/>
    </row>
    <row r="37" spans="2:12" s="1" customFormat="1" ht="14.45" customHeight="1" hidden="1">
      <c r="B37" s="37"/>
      <c r="E37" s="129" t="s">
        <v>42</v>
      </c>
      <c r="F37" s="143">
        <f>ROUND((SUM(BG104:BG111)+SUM(BG131:BG210)),2)</f>
        <v>0</v>
      </c>
      <c r="I37" s="144">
        <v>0.21</v>
      </c>
      <c r="J37" s="143">
        <f>0</f>
        <v>0</v>
      </c>
      <c r="L37" s="37"/>
    </row>
    <row r="38" spans="2:12" s="1" customFormat="1" ht="14.45" customHeight="1" hidden="1">
      <c r="B38" s="37"/>
      <c r="E38" s="129" t="s">
        <v>43</v>
      </c>
      <c r="F38" s="143">
        <f>ROUND((SUM(BH104:BH111)+SUM(BH131:BH210)),2)</f>
        <v>0</v>
      </c>
      <c r="I38" s="144">
        <v>0.15</v>
      </c>
      <c r="J38" s="143">
        <f>0</f>
        <v>0</v>
      </c>
      <c r="L38" s="37"/>
    </row>
    <row r="39" spans="2:12" s="1" customFormat="1" ht="14.45" customHeight="1" hidden="1">
      <c r="B39" s="37"/>
      <c r="E39" s="129" t="s">
        <v>44</v>
      </c>
      <c r="F39" s="143">
        <f>ROUND((SUM(BI104:BI111)+SUM(BI131:BI210)),2)</f>
        <v>0</v>
      </c>
      <c r="I39" s="144">
        <v>0</v>
      </c>
      <c r="J39" s="143">
        <f>0</f>
        <v>0</v>
      </c>
      <c r="L39" s="37"/>
    </row>
    <row r="40" spans="2:12" s="1" customFormat="1" ht="6.95" customHeight="1">
      <c r="B40" s="37"/>
      <c r="I40" s="130"/>
      <c r="L40" s="37"/>
    </row>
    <row r="41" spans="2:12" s="1" customFormat="1" ht="25.35" customHeight="1">
      <c r="B41" s="37"/>
      <c r="C41" s="145"/>
      <c r="D41" s="146" t="s">
        <v>45</v>
      </c>
      <c r="E41" s="147"/>
      <c r="F41" s="147"/>
      <c r="G41" s="148" t="s">
        <v>46</v>
      </c>
      <c r="H41" s="149" t="s">
        <v>47</v>
      </c>
      <c r="I41" s="150"/>
      <c r="J41" s="151">
        <f>SUM(J32:J39)</f>
        <v>0</v>
      </c>
      <c r="K41" s="152"/>
      <c r="L41" s="37"/>
    </row>
    <row r="42" spans="2:12" s="1" customFormat="1" ht="14.45" customHeight="1">
      <c r="B42" s="37"/>
      <c r="I42" s="130"/>
      <c r="L42" s="37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7"/>
      <c r="D50" s="153" t="s">
        <v>48</v>
      </c>
      <c r="E50" s="154"/>
      <c r="F50" s="154"/>
      <c r="G50" s="153" t="s">
        <v>49</v>
      </c>
      <c r="H50" s="154"/>
      <c r="I50" s="155"/>
      <c r="J50" s="154"/>
      <c r="K50" s="154"/>
      <c r="L50" s="37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7"/>
      <c r="D61" s="156" t="s">
        <v>50</v>
      </c>
      <c r="E61" s="157"/>
      <c r="F61" s="158" t="s">
        <v>51</v>
      </c>
      <c r="G61" s="156" t="s">
        <v>50</v>
      </c>
      <c r="H61" s="157"/>
      <c r="I61" s="159"/>
      <c r="J61" s="160" t="s">
        <v>51</v>
      </c>
      <c r="K61" s="157"/>
      <c r="L61" s="37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7"/>
      <c r="D65" s="153" t="s">
        <v>52</v>
      </c>
      <c r="E65" s="154"/>
      <c r="F65" s="154"/>
      <c r="G65" s="153" t="s">
        <v>53</v>
      </c>
      <c r="H65" s="154"/>
      <c r="I65" s="155"/>
      <c r="J65" s="154"/>
      <c r="K65" s="154"/>
      <c r="L65" s="37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7"/>
      <c r="D76" s="156" t="s">
        <v>50</v>
      </c>
      <c r="E76" s="157"/>
      <c r="F76" s="158" t="s">
        <v>51</v>
      </c>
      <c r="G76" s="156" t="s">
        <v>50</v>
      </c>
      <c r="H76" s="157"/>
      <c r="I76" s="159"/>
      <c r="J76" s="160" t="s">
        <v>51</v>
      </c>
      <c r="K76" s="157"/>
      <c r="L76" s="37"/>
    </row>
    <row r="77" spans="2:12" s="1" customFormat="1" ht="14.45" customHeight="1">
      <c r="B77" s="161"/>
      <c r="C77" s="162"/>
      <c r="D77" s="162"/>
      <c r="E77" s="162"/>
      <c r="F77" s="162"/>
      <c r="G77" s="162"/>
      <c r="H77" s="162"/>
      <c r="I77" s="163"/>
      <c r="J77" s="162"/>
      <c r="K77" s="162"/>
      <c r="L77" s="37"/>
    </row>
    <row r="81" spans="2:12" s="1" customFormat="1" ht="6.95" customHeight="1">
      <c r="B81" s="164"/>
      <c r="C81" s="165"/>
      <c r="D81" s="165"/>
      <c r="E81" s="165"/>
      <c r="F81" s="165"/>
      <c r="G81" s="165"/>
      <c r="H81" s="165"/>
      <c r="I81" s="166"/>
      <c r="J81" s="165"/>
      <c r="K81" s="165"/>
      <c r="L81" s="37"/>
    </row>
    <row r="82" spans="2:12" s="1" customFormat="1" ht="24.95" customHeight="1">
      <c r="B82" s="35"/>
      <c r="C82" s="23" t="s">
        <v>141</v>
      </c>
      <c r="D82" s="36"/>
      <c r="E82" s="36"/>
      <c r="F82" s="36"/>
      <c r="G82" s="36"/>
      <c r="H82" s="36"/>
      <c r="I82" s="130"/>
      <c r="J82" s="36"/>
      <c r="K82" s="36"/>
      <c r="L82" s="37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37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37"/>
    </row>
    <row r="85" spans="2:12" s="1" customFormat="1" ht="16.5" customHeight="1">
      <c r="B85" s="35"/>
      <c r="C85" s="36"/>
      <c r="D85" s="36"/>
      <c r="E85" s="353" t="str">
        <f>E7</f>
        <v>Propojení Krnovská - Žižkova</v>
      </c>
      <c r="F85" s="354"/>
      <c r="G85" s="354"/>
      <c r="H85" s="354"/>
      <c r="I85" s="130"/>
      <c r="J85" s="36"/>
      <c r="K85" s="36"/>
      <c r="L85" s="37"/>
    </row>
    <row r="86" spans="2:12" s="1" customFormat="1" ht="12" customHeight="1">
      <c r="B86" s="35"/>
      <c r="C86" s="29" t="s">
        <v>138</v>
      </c>
      <c r="D86" s="36"/>
      <c r="E86" s="36"/>
      <c r="F86" s="36"/>
      <c r="G86" s="36"/>
      <c r="H86" s="36"/>
      <c r="I86" s="130"/>
      <c r="J86" s="36"/>
      <c r="K86" s="36"/>
      <c r="L86" s="37"/>
    </row>
    <row r="87" spans="2:12" s="1" customFormat="1" ht="16.5" customHeight="1">
      <c r="B87" s="35"/>
      <c r="C87" s="36"/>
      <c r="D87" s="36"/>
      <c r="E87" s="314" t="str">
        <f>E9</f>
        <v>SO104 - Vjezdy do areálu Opavlen s.r.o.</v>
      </c>
      <c r="F87" s="355"/>
      <c r="G87" s="355"/>
      <c r="H87" s="355"/>
      <c r="I87" s="130"/>
      <c r="J87" s="36"/>
      <c r="K87" s="36"/>
      <c r="L87" s="37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37"/>
    </row>
    <row r="89" spans="2:12" s="1" customFormat="1" ht="12" customHeight="1"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31" t="s">
        <v>22</v>
      </c>
      <c r="J89" s="62" t="str">
        <f>IF(J12="","",J12)</f>
        <v>26. 2. 2020</v>
      </c>
      <c r="K89" s="36"/>
      <c r="L89" s="37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30"/>
      <c r="J90" s="36"/>
      <c r="K90" s="36"/>
      <c r="L90" s="37"/>
    </row>
    <row r="91" spans="2:12" s="1" customFormat="1" ht="15.2" customHeight="1"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31" t="s">
        <v>29</v>
      </c>
      <c r="J91" s="32" t="str">
        <f>E21</f>
        <v xml:space="preserve"> </v>
      </c>
      <c r="K91" s="36"/>
      <c r="L91" s="37"/>
    </row>
    <row r="92" spans="2:12" s="1" customFormat="1" ht="15.2" customHeight="1"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31" t="s">
        <v>31</v>
      </c>
      <c r="J92" s="32" t="str">
        <f>E24</f>
        <v xml:space="preserve"> </v>
      </c>
      <c r="K92" s="36"/>
      <c r="L92" s="37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37"/>
    </row>
    <row r="94" spans="2:12" s="1" customFormat="1" ht="29.25" customHeight="1">
      <c r="B94" s="35"/>
      <c r="C94" s="167" t="s">
        <v>142</v>
      </c>
      <c r="D94" s="121"/>
      <c r="E94" s="121"/>
      <c r="F94" s="121"/>
      <c r="G94" s="121"/>
      <c r="H94" s="121"/>
      <c r="I94" s="168"/>
      <c r="J94" s="169" t="s">
        <v>143</v>
      </c>
      <c r="K94" s="121"/>
      <c r="L94" s="37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30"/>
      <c r="J95" s="36"/>
      <c r="K95" s="36"/>
      <c r="L95" s="37"/>
    </row>
    <row r="96" spans="2:47" s="1" customFormat="1" ht="22.9" customHeight="1">
      <c r="B96" s="35"/>
      <c r="C96" s="170" t="s">
        <v>144</v>
      </c>
      <c r="D96" s="36"/>
      <c r="E96" s="36"/>
      <c r="F96" s="36"/>
      <c r="G96" s="36"/>
      <c r="H96" s="36"/>
      <c r="I96" s="130"/>
      <c r="J96" s="80">
        <f>J131</f>
        <v>0</v>
      </c>
      <c r="K96" s="36"/>
      <c r="L96" s="37"/>
      <c r="AU96" s="17" t="s">
        <v>145</v>
      </c>
    </row>
    <row r="97" spans="2:12" s="8" customFormat="1" ht="24.95" customHeight="1">
      <c r="B97" s="171"/>
      <c r="C97" s="172"/>
      <c r="D97" s="173" t="s">
        <v>246</v>
      </c>
      <c r="E97" s="174"/>
      <c r="F97" s="174"/>
      <c r="G97" s="174"/>
      <c r="H97" s="174"/>
      <c r="I97" s="175"/>
      <c r="J97" s="176">
        <f>J132</f>
        <v>0</v>
      </c>
      <c r="K97" s="172"/>
      <c r="L97" s="177"/>
    </row>
    <row r="98" spans="2:12" s="12" customFormat="1" ht="19.9" customHeight="1">
      <c r="B98" s="240"/>
      <c r="C98" s="100"/>
      <c r="D98" s="241" t="s">
        <v>247</v>
      </c>
      <c r="E98" s="242"/>
      <c r="F98" s="242"/>
      <c r="G98" s="242"/>
      <c r="H98" s="242"/>
      <c r="I98" s="243"/>
      <c r="J98" s="244">
        <f>J133</f>
        <v>0</v>
      </c>
      <c r="K98" s="100"/>
      <c r="L98" s="245"/>
    </row>
    <row r="99" spans="2:12" s="12" customFormat="1" ht="19.9" customHeight="1">
      <c r="B99" s="240"/>
      <c r="C99" s="100"/>
      <c r="D99" s="241" t="s">
        <v>522</v>
      </c>
      <c r="E99" s="242"/>
      <c r="F99" s="242"/>
      <c r="G99" s="242"/>
      <c r="H99" s="242"/>
      <c r="I99" s="243"/>
      <c r="J99" s="244">
        <f>J168</f>
        <v>0</v>
      </c>
      <c r="K99" s="100"/>
      <c r="L99" s="245"/>
    </row>
    <row r="100" spans="2:12" s="12" customFormat="1" ht="19.9" customHeight="1">
      <c r="B100" s="240"/>
      <c r="C100" s="100"/>
      <c r="D100" s="241" t="s">
        <v>248</v>
      </c>
      <c r="E100" s="242"/>
      <c r="F100" s="242"/>
      <c r="G100" s="242"/>
      <c r="H100" s="242"/>
      <c r="I100" s="243"/>
      <c r="J100" s="244">
        <f>J196</f>
        <v>0</v>
      </c>
      <c r="K100" s="100"/>
      <c r="L100" s="245"/>
    </row>
    <row r="101" spans="2:12" s="12" customFormat="1" ht="19.9" customHeight="1">
      <c r="B101" s="240"/>
      <c r="C101" s="100"/>
      <c r="D101" s="241" t="s">
        <v>524</v>
      </c>
      <c r="E101" s="242"/>
      <c r="F101" s="242"/>
      <c r="G101" s="242"/>
      <c r="H101" s="242"/>
      <c r="I101" s="243"/>
      <c r="J101" s="244">
        <f>J208</f>
        <v>0</v>
      </c>
      <c r="K101" s="100"/>
      <c r="L101" s="245"/>
    </row>
    <row r="102" spans="2:12" s="1" customFormat="1" ht="21.75" customHeight="1">
      <c r="B102" s="35"/>
      <c r="C102" s="36"/>
      <c r="D102" s="36"/>
      <c r="E102" s="36"/>
      <c r="F102" s="36"/>
      <c r="G102" s="36"/>
      <c r="H102" s="36"/>
      <c r="I102" s="130"/>
      <c r="J102" s="36"/>
      <c r="K102" s="36"/>
      <c r="L102" s="37"/>
    </row>
    <row r="103" spans="2:12" s="1" customFormat="1" ht="6.95" customHeight="1">
      <c r="B103" s="35"/>
      <c r="C103" s="36"/>
      <c r="D103" s="36"/>
      <c r="E103" s="36"/>
      <c r="F103" s="36"/>
      <c r="G103" s="36"/>
      <c r="H103" s="36"/>
      <c r="I103" s="130"/>
      <c r="J103" s="36"/>
      <c r="K103" s="36"/>
      <c r="L103" s="37"/>
    </row>
    <row r="104" spans="2:14" s="1" customFormat="1" ht="29.25" customHeight="1">
      <c r="B104" s="35"/>
      <c r="C104" s="170" t="s">
        <v>147</v>
      </c>
      <c r="D104" s="36"/>
      <c r="E104" s="36"/>
      <c r="F104" s="36"/>
      <c r="G104" s="36"/>
      <c r="H104" s="36"/>
      <c r="I104" s="130"/>
      <c r="J104" s="178">
        <f>ROUND(J105+J106+J107+J108+J109+J110,2)</f>
        <v>0</v>
      </c>
      <c r="K104" s="36"/>
      <c r="L104" s="37"/>
      <c r="N104" s="179" t="s">
        <v>39</v>
      </c>
    </row>
    <row r="105" spans="2:65" s="1" customFormat="1" ht="18" customHeight="1">
      <c r="B105" s="35"/>
      <c r="C105" s="36"/>
      <c r="D105" s="333" t="s">
        <v>148</v>
      </c>
      <c r="E105" s="332"/>
      <c r="F105" s="332"/>
      <c r="G105" s="36"/>
      <c r="H105" s="36"/>
      <c r="I105" s="130"/>
      <c r="J105" s="113">
        <v>0</v>
      </c>
      <c r="K105" s="36"/>
      <c r="L105" s="180"/>
      <c r="M105" s="130"/>
      <c r="N105" s="181" t="s">
        <v>40</v>
      </c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82" t="s">
        <v>149</v>
      </c>
      <c r="AZ105" s="130"/>
      <c r="BA105" s="130"/>
      <c r="BB105" s="130"/>
      <c r="BC105" s="130"/>
      <c r="BD105" s="130"/>
      <c r="BE105" s="183">
        <f aca="true" t="shared" si="0" ref="BE105:BE110">IF(N105="základní",J105,0)</f>
        <v>0</v>
      </c>
      <c r="BF105" s="183">
        <f aca="true" t="shared" si="1" ref="BF105:BF110">IF(N105="snížená",J105,0)</f>
        <v>0</v>
      </c>
      <c r="BG105" s="183">
        <f aca="true" t="shared" si="2" ref="BG105:BG110">IF(N105="zákl. přenesená",J105,0)</f>
        <v>0</v>
      </c>
      <c r="BH105" s="183">
        <f aca="true" t="shared" si="3" ref="BH105:BH110">IF(N105="sníž. přenesená",J105,0)</f>
        <v>0</v>
      </c>
      <c r="BI105" s="183">
        <f aca="true" t="shared" si="4" ref="BI105:BI110">IF(N105="nulová",J105,0)</f>
        <v>0</v>
      </c>
      <c r="BJ105" s="182" t="s">
        <v>83</v>
      </c>
      <c r="BK105" s="130"/>
      <c r="BL105" s="130"/>
      <c r="BM105" s="130"/>
    </row>
    <row r="106" spans="2:65" s="1" customFormat="1" ht="18" customHeight="1">
      <c r="B106" s="35"/>
      <c r="C106" s="36"/>
      <c r="D106" s="333" t="s">
        <v>150</v>
      </c>
      <c r="E106" s="332"/>
      <c r="F106" s="332"/>
      <c r="G106" s="36"/>
      <c r="H106" s="36"/>
      <c r="I106" s="130"/>
      <c r="J106" s="113">
        <v>0</v>
      </c>
      <c r="K106" s="36"/>
      <c r="L106" s="180"/>
      <c r="M106" s="130"/>
      <c r="N106" s="181" t="s">
        <v>40</v>
      </c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82" t="s">
        <v>149</v>
      </c>
      <c r="AZ106" s="130"/>
      <c r="BA106" s="130"/>
      <c r="BB106" s="130"/>
      <c r="BC106" s="130"/>
      <c r="BD106" s="130"/>
      <c r="BE106" s="183">
        <f t="shared" si="0"/>
        <v>0</v>
      </c>
      <c r="BF106" s="183">
        <f t="shared" si="1"/>
        <v>0</v>
      </c>
      <c r="BG106" s="183">
        <f t="shared" si="2"/>
        <v>0</v>
      </c>
      <c r="BH106" s="183">
        <f t="shared" si="3"/>
        <v>0</v>
      </c>
      <c r="BI106" s="183">
        <f t="shared" si="4"/>
        <v>0</v>
      </c>
      <c r="BJ106" s="182" t="s">
        <v>83</v>
      </c>
      <c r="BK106" s="130"/>
      <c r="BL106" s="130"/>
      <c r="BM106" s="130"/>
    </row>
    <row r="107" spans="2:65" s="1" customFormat="1" ht="18" customHeight="1">
      <c r="B107" s="35"/>
      <c r="C107" s="36"/>
      <c r="D107" s="333" t="s">
        <v>151</v>
      </c>
      <c r="E107" s="332"/>
      <c r="F107" s="332"/>
      <c r="G107" s="36"/>
      <c r="H107" s="36"/>
      <c r="I107" s="130"/>
      <c r="J107" s="113">
        <v>0</v>
      </c>
      <c r="K107" s="36"/>
      <c r="L107" s="180"/>
      <c r="M107" s="130"/>
      <c r="N107" s="181" t="s">
        <v>40</v>
      </c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82" t="s">
        <v>149</v>
      </c>
      <c r="AZ107" s="130"/>
      <c r="BA107" s="130"/>
      <c r="BB107" s="130"/>
      <c r="BC107" s="130"/>
      <c r="BD107" s="130"/>
      <c r="BE107" s="183">
        <f t="shared" si="0"/>
        <v>0</v>
      </c>
      <c r="BF107" s="183">
        <f t="shared" si="1"/>
        <v>0</v>
      </c>
      <c r="BG107" s="183">
        <f t="shared" si="2"/>
        <v>0</v>
      </c>
      <c r="BH107" s="183">
        <f t="shared" si="3"/>
        <v>0</v>
      </c>
      <c r="BI107" s="183">
        <f t="shared" si="4"/>
        <v>0</v>
      </c>
      <c r="BJ107" s="182" t="s">
        <v>83</v>
      </c>
      <c r="BK107" s="130"/>
      <c r="BL107" s="130"/>
      <c r="BM107" s="130"/>
    </row>
    <row r="108" spans="2:65" s="1" customFormat="1" ht="18" customHeight="1">
      <c r="B108" s="35"/>
      <c r="C108" s="36"/>
      <c r="D108" s="333" t="s">
        <v>152</v>
      </c>
      <c r="E108" s="332"/>
      <c r="F108" s="332"/>
      <c r="G108" s="36"/>
      <c r="H108" s="36"/>
      <c r="I108" s="130"/>
      <c r="J108" s="113">
        <v>0</v>
      </c>
      <c r="K108" s="36"/>
      <c r="L108" s="180"/>
      <c r="M108" s="130"/>
      <c r="N108" s="181" t="s">
        <v>40</v>
      </c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82" t="s">
        <v>149</v>
      </c>
      <c r="AZ108" s="130"/>
      <c r="BA108" s="130"/>
      <c r="BB108" s="130"/>
      <c r="BC108" s="130"/>
      <c r="BD108" s="130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83</v>
      </c>
      <c r="BK108" s="130"/>
      <c r="BL108" s="130"/>
      <c r="BM108" s="130"/>
    </row>
    <row r="109" spans="2:65" s="1" customFormat="1" ht="18" customHeight="1">
      <c r="B109" s="35"/>
      <c r="C109" s="36"/>
      <c r="D109" s="333" t="s">
        <v>153</v>
      </c>
      <c r="E109" s="332"/>
      <c r="F109" s="332"/>
      <c r="G109" s="36"/>
      <c r="H109" s="36"/>
      <c r="I109" s="130"/>
      <c r="J109" s="113">
        <v>0</v>
      </c>
      <c r="K109" s="36"/>
      <c r="L109" s="180"/>
      <c r="M109" s="130"/>
      <c r="N109" s="181" t="s">
        <v>40</v>
      </c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82" t="s">
        <v>149</v>
      </c>
      <c r="AZ109" s="130"/>
      <c r="BA109" s="130"/>
      <c r="BB109" s="130"/>
      <c r="BC109" s="130"/>
      <c r="BD109" s="13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83</v>
      </c>
      <c r="BK109" s="130"/>
      <c r="BL109" s="130"/>
      <c r="BM109" s="130"/>
    </row>
    <row r="110" spans="2:65" s="1" customFormat="1" ht="18" customHeight="1">
      <c r="B110" s="35"/>
      <c r="C110" s="36"/>
      <c r="D110" s="112" t="s">
        <v>154</v>
      </c>
      <c r="E110" s="36"/>
      <c r="F110" s="36"/>
      <c r="G110" s="36"/>
      <c r="H110" s="36"/>
      <c r="I110" s="130"/>
      <c r="J110" s="113">
        <f>ROUND(J30*T110,2)</f>
        <v>0</v>
      </c>
      <c r="K110" s="36"/>
      <c r="L110" s="180"/>
      <c r="M110" s="130"/>
      <c r="N110" s="181" t="s">
        <v>40</v>
      </c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82" t="s">
        <v>155</v>
      </c>
      <c r="AZ110" s="130"/>
      <c r="BA110" s="130"/>
      <c r="BB110" s="130"/>
      <c r="BC110" s="130"/>
      <c r="BD110" s="13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83</v>
      </c>
      <c r="BK110" s="130"/>
      <c r="BL110" s="130"/>
      <c r="BM110" s="130"/>
    </row>
    <row r="111" spans="2:12" s="1" customFormat="1" ht="11.25">
      <c r="B111" s="35"/>
      <c r="C111" s="36"/>
      <c r="D111" s="36"/>
      <c r="E111" s="36"/>
      <c r="F111" s="36"/>
      <c r="G111" s="36"/>
      <c r="H111" s="36"/>
      <c r="I111" s="130"/>
      <c r="J111" s="36"/>
      <c r="K111" s="36"/>
      <c r="L111" s="37"/>
    </row>
    <row r="112" spans="2:12" s="1" customFormat="1" ht="29.25" customHeight="1">
      <c r="B112" s="35"/>
      <c r="C112" s="120" t="s">
        <v>136</v>
      </c>
      <c r="D112" s="121"/>
      <c r="E112" s="121"/>
      <c r="F112" s="121"/>
      <c r="G112" s="121"/>
      <c r="H112" s="121"/>
      <c r="I112" s="168"/>
      <c r="J112" s="122">
        <f>ROUND(J96+J104,2)</f>
        <v>0</v>
      </c>
      <c r="K112" s="121"/>
      <c r="L112" s="37"/>
    </row>
    <row r="113" spans="2:12" s="1" customFormat="1" ht="6.95" customHeight="1">
      <c r="B113" s="50"/>
      <c r="C113" s="51"/>
      <c r="D113" s="51"/>
      <c r="E113" s="51"/>
      <c r="F113" s="51"/>
      <c r="G113" s="51"/>
      <c r="H113" s="51"/>
      <c r="I113" s="163"/>
      <c r="J113" s="51"/>
      <c r="K113" s="51"/>
      <c r="L113" s="37"/>
    </row>
    <row r="117" spans="2:12" s="1" customFormat="1" ht="6.95" customHeight="1">
      <c r="B117" s="52"/>
      <c r="C117" s="53"/>
      <c r="D117" s="53"/>
      <c r="E117" s="53"/>
      <c r="F117" s="53"/>
      <c r="G117" s="53"/>
      <c r="H117" s="53"/>
      <c r="I117" s="166"/>
      <c r="J117" s="53"/>
      <c r="K117" s="53"/>
      <c r="L117" s="37"/>
    </row>
    <row r="118" spans="2:12" s="1" customFormat="1" ht="24.95" customHeight="1">
      <c r="B118" s="35"/>
      <c r="C118" s="23" t="s">
        <v>156</v>
      </c>
      <c r="D118" s="36"/>
      <c r="E118" s="36"/>
      <c r="F118" s="36"/>
      <c r="G118" s="36"/>
      <c r="H118" s="36"/>
      <c r="I118" s="130"/>
      <c r="J118" s="36"/>
      <c r="K118" s="36"/>
      <c r="L118" s="37"/>
    </row>
    <row r="119" spans="2:12" s="1" customFormat="1" ht="6.95" customHeight="1">
      <c r="B119" s="35"/>
      <c r="C119" s="36"/>
      <c r="D119" s="36"/>
      <c r="E119" s="36"/>
      <c r="F119" s="36"/>
      <c r="G119" s="36"/>
      <c r="H119" s="36"/>
      <c r="I119" s="130"/>
      <c r="J119" s="36"/>
      <c r="K119" s="36"/>
      <c r="L119" s="37"/>
    </row>
    <row r="120" spans="2:12" s="1" customFormat="1" ht="12" customHeight="1">
      <c r="B120" s="35"/>
      <c r="C120" s="29" t="s">
        <v>16</v>
      </c>
      <c r="D120" s="36"/>
      <c r="E120" s="36"/>
      <c r="F120" s="36"/>
      <c r="G120" s="36"/>
      <c r="H120" s="36"/>
      <c r="I120" s="130"/>
      <c r="J120" s="36"/>
      <c r="K120" s="36"/>
      <c r="L120" s="37"/>
    </row>
    <row r="121" spans="2:12" s="1" customFormat="1" ht="16.5" customHeight="1">
      <c r="B121" s="35"/>
      <c r="C121" s="36"/>
      <c r="D121" s="36"/>
      <c r="E121" s="353" t="str">
        <f>E7</f>
        <v>Propojení Krnovská - Žižkova</v>
      </c>
      <c r="F121" s="354"/>
      <c r="G121" s="354"/>
      <c r="H121" s="354"/>
      <c r="I121" s="130"/>
      <c r="J121" s="36"/>
      <c r="K121" s="36"/>
      <c r="L121" s="37"/>
    </row>
    <row r="122" spans="2:12" s="1" customFormat="1" ht="12" customHeight="1">
      <c r="B122" s="35"/>
      <c r="C122" s="29" t="s">
        <v>138</v>
      </c>
      <c r="D122" s="36"/>
      <c r="E122" s="36"/>
      <c r="F122" s="36"/>
      <c r="G122" s="36"/>
      <c r="H122" s="36"/>
      <c r="I122" s="130"/>
      <c r="J122" s="36"/>
      <c r="K122" s="36"/>
      <c r="L122" s="37"/>
    </row>
    <row r="123" spans="2:12" s="1" customFormat="1" ht="16.5" customHeight="1">
      <c r="B123" s="35"/>
      <c r="C123" s="36"/>
      <c r="D123" s="36"/>
      <c r="E123" s="314" t="str">
        <f>E9</f>
        <v>SO104 - Vjezdy do areálu Opavlen s.r.o.</v>
      </c>
      <c r="F123" s="355"/>
      <c r="G123" s="355"/>
      <c r="H123" s="355"/>
      <c r="I123" s="130"/>
      <c r="J123" s="36"/>
      <c r="K123" s="36"/>
      <c r="L123" s="37"/>
    </row>
    <row r="124" spans="2:12" s="1" customFormat="1" ht="6.95" customHeight="1">
      <c r="B124" s="35"/>
      <c r="C124" s="36"/>
      <c r="D124" s="36"/>
      <c r="E124" s="36"/>
      <c r="F124" s="36"/>
      <c r="G124" s="36"/>
      <c r="H124" s="36"/>
      <c r="I124" s="130"/>
      <c r="J124" s="36"/>
      <c r="K124" s="36"/>
      <c r="L124" s="37"/>
    </row>
    <row r="125" spans="2:12" s="1" customFormat="1" ht="12" customHeight="1">
      <c r="B125" s="35"/>
      <c r="C125" s="29" t="s">
        <v>20</v>
      </c>
      <c r="D125" s="36"/>
      <c r="E125" s="36"/>
      <c r="F125" s="27" t="str">
        <f>F12</f>
        <v xml:space="preserve"> </v>
      </c>
      <c r="G125" s="36"/>
      <c r="H125" s="36"/>
      <c r="I125" s="131" t="s">
        <v>22</v>
      </c>
      <c r="J125" s="62" t="str">
        <f>IF(J12="","",J12)</f>
        <v>26. 2. 2020</v>
      </c>
      <c r="K125" s="36"/>
      <c r="L125" s="37"/>
    </row>
    <row r="126" spans="2:12" s="1" customFormat="1" ht="6.95" customHeight="1">
      <c r="B126" s="35"/>
      <c r="C126" s="36"/>
      <c r="D126" s="36"/>
      <c r="E126" s="36"/>
      <c r="F126" s="36"/>
      <c r="G126" s="36"/>
      <c r="H126" s="36"/>
      <c r="I126" s="130"/>
      <c r="J126" s="36"/>
      <c r="K126" s="36"/>
      <c r="L126" s="37"/>
    </row>
    <row r="127" spans="2:12" s="1" customFormat="1" ht="15.2" customHeight="1">
      <c r="B127" s="35"/>
      <c r="C127" s="29" t="s">
        <v>24</v>
      </c>
      <c r="D127" s="36"/>
      <c r="E127" s="36"/>
      <c r="F127" s="27" t="str">
        <f>E15</f>
        <v xml:space="preserve"> </v>
      </c>
      <c r="G127" s="36"/>
      <c r="H127" s="36"/>
      <c r="I127" s="131" t="s">
        <v>29</v>
      </c>
      <c r="J127" s="32" t="str">
        <f>E21</f>
        <v xml:space="preserve"> </v>
      </c>
      <c r="K127" s="36"/>
      <c r="L127" s="37"/>
    </row>
    <row r="128" spans="2:12" s="1" customFormat="1" ht="15.2" customHeight="1">
      <c r="B128" s="35"/>
      <c r="C128" s="29" t="s">
        <v>27</v>
      </c>
      <c r="D128" s="36"/>
      <c r="E128" s="36"/>
      <c r="F128" s="27" t="str">
        <f>IF(E18="","",E18)</f>
        <v>Vyplň údaj</v>
      </c>
      <c r="G128" s="36"/>
      <c r="H128" s="36"/>
      <c r="I128" s="131" t="s">
        <v>31</v>
      </c>
      <c r="J128" s="32" t="str">
        <f>E24</f>
        <v xml:space="preserve"> </v>
      </c>
      <c r="K128" s="36"/>
      <c r="L128" s="37"/>
    </row>
    <row r="129" spans="2:12" s="1" customFormat="1" ht="10.35" customHeight="1">
      <c r="B129" s="35"/>
      <c r="C129" s="36"/>
      <c r="D129" s="36"/>
      <c r="E129" s="36"/>
      <c r="F129" s="36"/>
      <c r="G129" s="36"/>
      <c r="H129" s="36"/>
      <c r="I129" s="130"/>
      <c r="J129" s="36"/>
      <c r="K129" s="36"/>
      <c r="L129" s="37"/>
    </row>
    <row r="130" spans="2:20" s="9" customFormat="1" ht="29.25" customHeight="1">
      <c r="B130" s="184"/>
      <c r="C130" s="185" t="s">
        <v>157</v>
      </c>
      <c r="D130" s="186" t="s">
        <v>60</v>
      </c>
      <c r="E130" s="186" t="s">
        <v>56</v>
      </c>
      <c r="F130" s="186" t="s">
        <v>57</v>
      </c>
      <c r="G130" s="186" t="s">
        <v>158</v>
      </c>
      <c r="H130" s="186" t="s">
        <v>159</v>
      </c>
      <c r="I130" s="187" t="s">
        <v>160</v>
      </c>
      <c r="J130" s="188" t="s">
        <v>143</v>
      </c>
      <c r="K130" s="189" t="s">
        <v>161</v>
      </c>
      <c r="L130" s="190"/>
      <c r="M130" s="71" t="s">
        <v>1</v>
      </c>
      <c r="N130" s="72" t="s">
        <v>39</v>
      </c>
      <c r="O130" s="72" t="s">
        <v>162</v>
      </c>
      <c r="P130" s="72" t="s">
        <v>163</v>
      </c>
      <c r="Q130" s="72" t="s">
        <v>164</v>
      </c>
      <c r="R130" s="72" t="s">
        <v>165</v>
      </c>
      <c r="S130" s="72" t="s">
        <v>166</v>
      </c>
      <c r="T130" s="73" t="s">
        <v>167</v>
      </c>
    </row>
    <row r="131" spans="2:63" s="1" customFormat="1" ht="22.9" customHeight="1">
      <c r="B131" s="35"/>
      <c r="C131" s="78" t="s">
        <v>168</v>
      </c>
      <c r="D131" s="36"/>
      <c r="E131" s="36"/>
      <c r="F131" s="36"/>
      <c r="G131" s="36"/>
      <c r="H131" s="36"/>
      <c r="I131" s="130"/>
      <c r="J131" s="191">
        <f>BK131</f>
        <v>0</v>
      </c>
      <c r="K131" s="36"/>
      <c r="L131" s="37"/>
      <c r="M131" s="74"/>
      <c r="N131" s="75"/>
      <c r="O131" s="75"/>
      <c r="P131" s="192">
        <f>P132</f>
        <v>0</v>
      </c>
      <c r="Q131" s="75"/>
      <c r="R131" s="192">
        <f>R132</f>
        <v>76.61518</v>
      </c>
      <c r="S131" s="75"/>
      <c r="T131" s="193">
        <f>T132</f>
        <v>0</v>
      </c>
      <c r="AT131" s="17" t="s">
        <v>74</v>
      </c>
      <c r="AU131" s="17" t="s">
        <v>145</v>
      </c>
      <c r="BK131" s="194">
        <f>BK132</f>
        <v>0</v>
      </c>
    </row>
    <row r="132" spans="2:63" s="10" customFormat="1" ht="25.9" customHeight="1">
      <c r="B132" s="195"/>
      <c r="C132" s="196"/>
      <c r="D132" s="197" t="s">
        <v>74</v>
      </c>
      <c r="E132" s="198" t="s">
        <v>250</v>
      </c>
      <c r="F132" s="198" t="s">
        <v>251</v>
      </c>
      <c r="G132" s="196"/>
      <c r="H132" s="196"/>
      <c r="I132" s="199"/>
      <c r="J132" s="200">
        <f>BK132</f>
        <v>0</v>
      </c>
      <c r="K132" s="196"/>
      <c r="L132" s="201"/>
      <c r="M132" s="202"/>
      <c r="N132" s="203"/>
      <c r="O132" s="203"/>
      <c r="P132" s="204">
        <f>P133+P168+P196+P208</f>
        <v>0</v>
      </c>
      <c r="Q132" s="203"/>
      <c r="R132" s="204">
        <f>R133+R168+R196+R208</f>
        <v>76.61518</v>
      </c>
      <c r="S132" s="203"/>
      <c r="T132" s="205">
        <f>T133+T168+T196+T208</f>
        <v>0</v>
      </c>
      <c r="AR132" s="206" t="s">
        <v>83</v>
      </c>
      <c r="AT132" s="207" t="s">
        <v>74</v>
      </c>
      <c r="AU132" s="207" t="s">
        <v>75</v>
      </c>
      <c r="AY132" s="206" t="s">
        <v>171</v>
      </c>
      <c r="BK132" s="208">
        <f>BK133+BK168+BK196+BK208</f>
        <v>0</v>
      </c>
    </row>
    <row r="133" spans="2:63" s="10" customFormat="1" ht="22.9" customHeight="1">
      <c r="B133" s="195"/>
      <c r="C133" s="196"/>
      <c r="D133" s="197" t="s">
        <v>74</v>
      </c>
      <c r="E133" s="246" t="s">
        <v>83</v>
      </c>
      <c r="F133" s="246" t="s">
        <v>252</v>
      </c>
      <c r="G133" s="196"/>
      <c r="H133" s="196"/>
      <c r="I133" s="199"/>
      <c r="J133" s="247">
        <f>BK133</f>
        <v>0</v>
      </c>
      <c r="K133" s="196"/>
      <c r="L133" s="201"/>
      <c r="M133" s="202"/>
      <c r="N133" s="203"/>
      <c r="O133" s="203"/>
      <c r="P133" s="204">
        <f>SUM(P134:P167)</f>
        <v>0</v>
      </c>
      <c r="Q133" s="203"/>
      <c r="R133" s="204">
        <f>SUM(R134:R167)</f>
        <v>62</v>
      </c>
      <c r="S133" s="203"/>
      <c r="T133" s="205">
        <f>SUM(T134:T167)</f>
        <v>0</v>
      </c>
      <c r="AR133" s="206" t="s">
        <v>83</v>
      </c>
      <c r="AT133" s="207" t="s">
        <v>74</v>
      </c>
      <c r="AU133" s="207" t="s">
        <v>83</v>
      </c>
      <c r="AY133" s="206" t="s">
        <v>171</v>
      </c>
      <c r="BK133" s="208">
        <f>SUM(BK134:BK167)</f>
        <v>0</v>
      </c>
    </row>
    <row r="134" spans="2:65" s="1" customFormat="1" ht="24" customHeight="1">
      <c r="B134" s="35"/>
      <c r="C134" s="209" t="s">
        <v>83</v>
      </c>
      <c r="D134" s="209" t="s">
        <v>172</v>
      </c>
      <c r="E134" s="210" t="s">
        <v>803</v>
      </c>
      <c r="F134" s="211" t="s">
        <v>804</v>
      </c>
      <c r="G134" s="212" t="s">
        <v>302</v>
      </c>
      <c r="H134" s="213">
        <v>145</v>
      </c>
      <c r="I134" s="214"/>
      <c r="J134" s="215">
        <f>ROUND(I134*H134,2)</f>
        <v>0</v>
      </c>
      <c r="K134" s="211" t="s">
        <v>256</v>
      </c>
      <c r="L134" s="37"/>
      <c r="M134" s="216" t="s">
        <v>1</v>
      </c>
      <c r="N134" s="217" t="s">
        <v>40</v>
      </c>
      <c r="O134" s="67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AR134" s="220" t="s">
        <v>189</v>
      </c>
      <c r="AT134" s="220" t="s">
        <v>172</v>
      </c>
      <c r="AU134" s="220" t="s">
        <v>85</v>
      </c>
      <c r="AY134" s="17" t="s">
        <v>171</v>
      </c>
      <c r="BE134" s="116">
        <f>IF(N134="základní",J134,0)</f>
        <v>0</v>
      </c>
      <c r="BF134" s="116">
        <f>IF(N134="snížená",J134,0)</f>
        <v>0</v>
      </c>
      <c r="BG134" s="116">
        <f>IF(N134="zákl. přenesená",J134,0)</f>
        <v>0</v>
      </c>
      <c r="BH134" s="116">
        <f>IF(N134="sníž. přenesená",J134,0)</f>
        <v>0</v>
      </c>
      <c r="BI134" s="116">
        <f>IF(N134="nulová",J134,0)</f>
        <v>0</v>
      </c>
      <c r="BJ134" s="17" t="s">
        <v>83</v>
      </c>
      <c r="BK134" s="116">
        <f>ROUND(I134*H134,2)</f>
        <v>0</v>
      </c>
      <c r="BL134" s="17" t="s">
        <v>189</v>
      </c>
      <c r="BM134" s="220" t="s">
        <v>913</v>
      </c>
    </row>
    <row r="135" spans="2:47" s="1" customFormat="1" ht="29.25">
      <c r="B135" s="35"/>
      <c r="C135" s="36"/>
      <c r="D135" s="221" t="s">
        <v>207</v>
      </c>
      <c r="E135" s="36"/>
      <c r="F135" s="235" t="s">
        <v>806</v>
      </c>
      <c r="G135" s="36"/>
      <c r="H135" s="36"/>
      <c r="I135" s="130"/>
      <c r="J135" s="36"/>
      <c r="K135" s="36"/>
      <c r="L135" s="37"/>
      <c r="M135" s="223"/>
      <c r="N135" s="67"/>
      <c r="O135" s="67"/>
      <c r="P135" s="67"/>
      <c r="Q135" s="67"/>
      <c r="R135" s="67"/>
      <c r="S135" s="67"/>
      <c r="T135" s="68"/>
      <c r="AT135" s="17" t="s">
        <v>207</v>
      </c>
      <c r="AU135" s="17" t="s">
        <v>85</v>
      </c>
    </row>
    <row r="136" spans="2:51" s="11" customFormat="1" ht="11.25">
      <c r="B136" s="224"/>
      <c r="C136" s="225"/>
      <c r="D136" s="221" t="s">
        <v>197</v>
      </c>
      <c r="E136" s="226" t="s">
        <v>514</v>
      </c>
      <c r="F136" s="227" t="s">
        <v>914</v>
      </c>
      <c r="G136" s="225"/>
      <c r="H136" s="228">
        <v>145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AT136" s="234" t="s">
        <v>197</v>
      </c>
      <c r="AU136" s="234" t="s">
        <v>85</v>
      </c>
      <c r="AV136" s="11" t="s">
        <v>85</v>
      </c>
      <c r="AW136" s="11" t="s">
        <v>30</v>
      </c>
      <c r="AX136" s="11" t="s">
        <v>83</v>
      </c>
      <c r="AY136" s="234" t="s">
        <v>171</v>
      </c>
    </row>
    <row r="137" spans="2:65" s="1" customFormat="1" ht="24" customHeight="1">
      <c r="B137" s="35"/>
      <c r="C137" s="209" t="s">
        <v>85</v>
      </c>
      <c r="D137" s="209" t="s">
        <v>172</v>
      </c>
      <c r="E137" s="210" t="s">
        <v>808</v>
      </c>
      <c r="F137" s="211" t="s">
        <v>809</v>
      </c>
      <c r="G137" s="212" t="s">
        <v>302</v>
      </c>
      <c r="H137" s="213">
        <v>64.9</v>
      </c>
      <c r="I137" s="214"/>
      <c r="J137" s="215">
        <f>ROUND(I137*H137,2)</f>
        <v>0</v>
      </c>
      <c r="K137" s="211" t="s">
        <v>256</v>
      </c>
      <c r="L137" s="37"/>
      <c r="M137" s="216" t="s">
        <v>1</v>
      </c>
      <c r="N137" s="217" t="s">
        <v>40</v>
      </c>
      <c r="O137" s="67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220" t="s">
        <v>189</v>
      </c>
      <c r="AT137" s="220" t="s">
        <v>172</v>
      </c>
      <c r="AU137" s="220" t="s">
        <v>85</v>
      </c>
      <c r="AY137" s="17" t="s">
        <v>171</v>
      </c>
      <c r="BE137" s="116">
        <f>IF(N137="základní",J137,0)</f>
        <v>0</v>
      </c>
      <c r="BF137" s="116">
        <f>IF(N137="snížená",J137,0)</f>
        <v>0</v>
      </c>
      <c r="BG137" s="116">
        <f>IF(N137="zákl. přenesená",J137,0)</f>
        <v>0</v>
      </c>
      <c r="BH137" s="116">
        <f>IF(N137="sníž. přenesená",J137,0)</f>
        <v>0</v>
      </c>
      <c r="BI137" s="116">
        <f>IF(N137="nulová",J137,0)</f>
        <v>0</v>
      </c>
      <c r="BJ137" s="17" t="s">
        <v>83</v>
      </c>
      <c r="BK137" s="116">
        <f>ROUND(I137*H137,2)</f>
        <v>0</v>
      </c>
      <c r="BL137" s="17" t="s">
        <v>189</v>
      </c>
      <c r="BM137" s="220" t="s">
        <v>915</v>
      </c>
    </row>
    <row r="138" spans="2:47" s="1" customFormat="1" ht="29.25">
      <c r="B138" s="35"/>
      <c r="C138" s="36"/>
      <c r="D138" s="221" t="s">
        <v>207</v>
      </c>
      <c r="E138" s="36"/>
      <c r="F138" s="235" t="s">
        <v>811</v>
      </c>
      <c r="G138" s="36"/>
      <c r="H138" s="36"/>
      <c r="I138" s="130"/>
      <c r="J138" s="36"/>
      <c r="K138" s="36"/>
      <c r="L138" s="37"/>
      <c r="M138" s="223"/>
      <c r="N138" s="67"/>
      <c r="O138" s="67"/>
      <c r="P138" s="67"/>
      <c r="Q138" s="67"/>
      <c r="R138" s="67"/>
      <c r="S138" s="67"/>
      <c r="T138" s="68"/>
      <c r="AT138" s="17" t="s">
        <v>207</v>
      </c>
      <c r="AU138" s="17" t="s">
        <v>85</v>
      </c>
    </row>
    <row r="139" spans="2:51" s="11" customFormat="1" ht="11.25">
      <c r="B139" s="224"/>
      <c r="C139" s="225"/>
      <c r="D139" s="221" t="s">
        <v>197</v>
      </c>
      <c r="E139" s="226" t="s">
        <v>799</v>
      </c>
      <c r="F139" s="227" t="s">
        <v>873</v>
      </c>
      <c r="G139" s="225"/>
      <c r="H139" s="228">
        <v>2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197</v>
      </c>
      <c r="AU139" s="234" t="s">
        <v>85</v>
      </c>
      <c r="AV139" s="11" t="s">
        <v>85</v>
      </c>
      <c r="AW139" s="11" t="s">
        <v>30</v>
      </c>
      <c r="AX139" s="11" t="s">
        <v>75</v>
      </c>
      <c r="AY139" s="234" t="s">
        <v>171</v>
      </c>
    </row>
    <row r="140" spans="2:51" s="11" customFormat="1" ht="11.25">
      <c r="B140" s="224"/>
      <c r="C140" s="225"/>
      <c r="D140" s="221" t="s">
        <v>197</v>
      </c>
      <c r="E140" s="226" t="s">
        <v>1</v>
      </c>
      <c r="F140" s="227" t="s">
        <v>916</v>
      </c>
      <c r="G140" s="225"/>
      <c r="H140" s="228">
        <v>0.9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197</v>
      </c>
      <c r="AU140" s="234" t="s">
        <v>85</v>
      </c>
      <c r="AV140" s="11" t="s">
        <v>85</v>
      </c>
      <c r="AW140" s="11" t="s">
        <v>30</v>
      </c>
      <c r="AX140" s="11" t="s">
        <v>75</v>
      </c>
      <c r="AY140" s="234" t="s">
        <v>171</v>
      </c>
    </row>
    <row r="141" spans="2:51" s="11" customFormat="1" ht="11.25">
      <c r="B141" s="224"/>
      <c r="C141" s="225"/>
      <c r="D141" s="221" t="s">
        <v>197</v>
      </c>
      <c r="E141" s="226" t="s">
        <v>867</v>
      </c>
      <c r="F141" s="227" t="s">
        <v>917</v>
      </c>
      <c r="G141" s="225"/>
      <c r="H141" s="228">
        <v>62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197</v>
      </c>
      <c r="AU141" s="234" t="s">
        <v>85</v>
      </c>
      <c r="AV141" s="11" t="s">
        <v>85</v>
      </c>
      <c r="AW141" s="11" t="s">
        <v>30</v>
      </c>
      <c r="AX141" s="11" t="s">
        <v>75</v>
      </c>
      <c r="AY141" s="234" t="s">
        <v>171</v>
      </c>
    </row>
    <row r="142" spans="2:51" s="13" customFormat="1" ht="11.25">
      <c r="B142" s="248"/>
      <c r="C142" s="249"/>
      <c r="D142" s="221" t="s">
        <v>197</v>
      </c>
      <c r="E142" s="250" t="s">
        <v>797</v>
      </c>
      <c r="F142" s="251" t="s">
        <v>267</v>
      </c>
      <c r="G142" s="249"/>
      <c r="H142" s="252">
        <v>64.9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197</v>
      </c>
      <c r="AU142" s="258" t="s">
        <v>85</v>
      </c>
      <c r="AV142" s="13" t="s">
        <v>189</v>
      </c>
      <c r="AW142" s="13" t="s">
        <v>30</v>
      </c>
      <c r="AX142" s="13" t="s">
        <v>83</v>
      </c>
      <c r="AY142" s="258" t="s">
        <v>171</v>
      </c>
    </row>
    <row r="143" spans="2:65" s="1" customFormat="1" ht="24" customHeight="1">
      <c r="B143" s="35"/>
      <c r="C143" s="209" t="s">
        <v>184</v>
      </c>
      <c r="D143" s="209" t="s">
        <v>172</v>
      </c>
      <c r="E143" s="210" t="s">
        <v>311</v>
      </c>
      <c r="F143" s="211" t="s">
        <v>312</v>
      </c>
      <c r="G143" s="212" t="s">
        <v>302</v>
      </c>
      <c r="H143" s="213">
        <v>209.9</v>
      </c>
      <c r="I143" s="214"/>
      <c r="J143" s="215">
        <f>ROUND(I143*H143,2)</f>
        <v>0</v>
      </c>
      <c r="K143" s="211" t="s">
        <v>256</v>
      </c>
      <c r="L143" s="37"/>
      <c r="M143" s="216" t="s">
        <v>1</v>
      </c>
      <c r="N143" s="217" t="s">
        <v>40</v>
      </c>
      <c r="O143" s="67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220" t="s">
        <v>189</v>
      </c>
      <c r="AT143" s="220" t="s">
        <v>172</v>
      </c>
      <c r="AU143" s="220" t="s">
        <v>85</v>
      </c>
      <c r="AY143" s="17" t="s">
        <v>171</v>
      </c>
      <c r="BE143" s="116">
        <f>IF(N143="základní",J143,0)</f>
        <v>0</v>
      </c>
      <c r="BF143" s="116">
        <f>IF(N143="snížená",J143,0)</f>
        <v>0</v>
      </c>
      <c r="BG143" s="116">
        <f>IF(N143="zákl. přenesená",J143,0)</f>
        <v>0</v>
      </c>
      <c r="BH143" s="116">
        <f>IF(N143="sníž. přenesená",J143,0)</f>
        <v>0</v>
      </c>
      <c r="BI143" s="116">
        <f>IF(N143="nulová",J143,0)</f>
        <v>0</v>
      </c>
      <c r="BJ143" s="17" t="s">
        <v>83</v>
      </c>
      <c r="BK143" s="116">
        <f>ROUND(I143*H143,2)</f>
        <v>0</v>
      </c>
      <c r="BL143" s="17" t="s">
        <v>189</v>
      </c>
      <c r="BM143" s="220" t="s">
        <v>918</v>
      </c>
    </row>
    <row r="144" spans="2:47" s="1" customFormat="1" ht="39">
      <c r="B144" s="35"/>
      <c r="C144" s="36"/>
      <c r="D144" s="221" t="s">
        <v>207</v>
      </c>
      <c r="E144" s="36"/>
      <c r="F144" s="235" t="s">
        <v>314</v>
      </c>
      <c r="G144" s="36"/>
      <c r="H144" s="36"/>
      <c r="I144" s="130"/>
      <c r="J144" s="36"/>
      <c r="K144" s="36"/>
      <c r="L144" s="37"/>
      <c r="M144" s="223"/>
      <c r="N144" s="67"/>
      <c r="O144" s="67"/>
      <c r="P144" s="67"/>
      <c r="Q144" s="67"/>
      <c r="R144" s="67"/>
      <c r="S144" s="67"/>
      <c r="T144" s="68"/>
      <c r="AT144" s="17" t="s">
        <v>207</v>
      </c>
      <c r="AU144" s="17" t="s">
        <v>85</v>
      </c>
    </row>
    <row r="145" spans="2:51" s="11" customFormat="1" ht="11.25">
      <c r="B145" s="224"/>
      <c r="C145" s="225"/>
      <c r="D145" s="221" t="s">
        <v>197</v>
      </c>
      <c r="E145" s="226" t="s">
        <v>1</v>
      </c>
      <c r="F145" s="227" t="s">
        <v>541</v>
      </c>
      <c r="G145" s="225"/>
      <c r="H145" s="228">
        <v>145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197</v>
      </c>
      <c r="AU145" s="234" t="s">
        <v>85</v>
      </c>
      <c r="AV145" s="11" t="s">
        <v>85</v>
      </c>
      <c r="AW145" s="11" t="s">
        <v>30</v>
      </c>
      <c r="AX145" s="11" t="s">
        <v>75</v>
      </c>
      <c r="AY145" s="234" t="s">
        <v>171</v>
      </c>
    </row>
    <row r="146" spans="2:51" s="11" customFormat="1" ht="11.25">
      <c r="B146" s="224"/>
      <c r="C146" s="225"/>
      <c r="D146" s="221" t="s">
        <v>197</v>
      </c>
      <c r="E146" s="226" t="s">
        <v>1</v>
      </c>
      <c r="F146" s="227" t="s">
        <v>816</v>
      </c>
      <c r="G146" s="225"/>
      <c r="H146" s="228">
        <v>64.9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197</v>
      </c>
      <c r="AU146" s="234" t="s">
        <v>85</v>
      </c>
      <c r="AV146" s="11" t="s">
        <v>85</v>
      </c>
      <c r="AW146" s="11" t="s">
        <v>30</v>
      </c>
      <c r="AX146" s="11" t="s">
        <v>75</v>
      </c>
      <c r="AY146" s="234" t="s">
        <v>171</v>
      </c>
    </row>
    <row r="147" spans="2:51" s="13" customFormat="1" ht="11.25">
      <c r="B147" s="248"/>
      <c r="C147" s="249"/>
      <c r="D147" s="221" t="s">
        <v>197</v>
      </c>
      <c r="E147" s="250" t="s">
        <v>239</v>
      </c>
      <c r="F147" s="251" t="s">
        <v>267</v>
      </c>
      <c r="G147" s="249"/>
      <c r="H147" s="252">
        <v>209.9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197</v>
      </c>
      <c r="AU147" s="258" t="s">
        <v>85</v>
      </c>
      <c r="AV147" s="13" t="s">
        <v>189</v>
      </c>
      <c r="AW147" s="13" t="s">
        <v>30</v>
      </c>
      <c r="AX147" s="13" t="s">
        <v>83</v>
      </c>
      <c r="AY147" s="258" t="s">
        <v>171</v>
      </c>
    </row>
    <row r="148" spans="2:65" s="1" customFormat="1" ht="24" customHeight="1">
      <c r="B148" s="35"/>
      <c r="C148" s="209" t="s">
        <v>189</v>
      </c>
      <c r="D148" s="209" t="s">
        <v>172</v>
      </c>
      <c r="E148" s="210" t="s">
        <v>316</v>
      </c>
      <c r="F148" s="211" t="s">
        <v>317</v>
      </c>
      <c r="G148" s="212" t="s">
        <v>302</v>
      </c>
      <c r="H148" s="213">
        <v>2099</v>
      </c>
      <c r="I148" s="214"/>
      <c r="J148" s="215">
        <f>ROUND(I148*H148,2)</f>
        <v>0</v>
      </c>
      <c r="K148" s="211" t="s">
        <v>256</v>
      </c>
      <c r="L148" s="37"/>
      <c r="M148" s="216" t="s">
        <v>1</v>
      </c>
      <c r="N148" s="217" t="s">
        <v>40</v>
      </c>
      <c r="O148" s="67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AR148" s="220" t="s">
        <v>189</v>
      </c>
      <c r="AT148" s="220" t="s">
        <v>172</v>
      </c>
      <c r="AU148" s="220" t="s">
        <v>85</v>
      </c>
      <c r="AY148" s="17" t="s">
        <v>171</v>
      </c>
      <c r="BE148" s="116">
        <f>IF(N148="základní",J148,0)</f>
        <v>0</v>
      </c>
      <c r="BF148" s="116">
        <f>IF(N148="snížená",J148,0)</f>
        <v>0</v>
      </c>
      <c r="BG148" s="116">
        <f>IF(N148="zákl. přenesená",J148,0)</f>
        <v>0</v>
      </c>
      <c r="BH148" s="116">
        <f>IF(N148="sníž. přenesená",J148,0)</f>
        <v>0</v>
      </c>
      <c r="BI148" s="116">
        <f>IF(N148="nulová",J148,0)</f>
        <v>0</v>
      </c>
      <c r="BJ148" s="17" t="s">
        <v>83</v>
      </c>
      <c r="BK148" s="116">
        <f>ROUND(I148*H148,2)</f>
        <v>0</v>
      </c>
      <c r="BL148" s="17" t="s">
        <v>189</v>
      </c>
      <c r="BM148" s="220" t="s">
        <v>919</v>
      </c>
    </row>
    <row r="149" spans="2:47" s="1" customFormat="1" ht="39">
      <c r="B149" s="35"/>
      <c r="C149" s="36"/>
      <c r="D149" s="221" t="s">
        <v>207</v>
      </c>
      <c r="E149" s="36"/>
      <c r="F149" s="235" t="s">
        <v>319</v>
      </c>
      <c r="G149" s="36"/>
      <c r="H149" s="36"/>
      <c r="I149" s="130"/>
      <c r="J149" s="36"/>
      <c r="K149" s="36"/>
      <c r="L149" s="37"/>
      <c r="M149" s="223"/>
      <c r="N149" s="67"/>
      <c r="O149" s="67"/>
      <c r="P149" s="67"/>
      <c r="Q149" s="67"/>
      <c r="R149" s="67"/>
      <c r="S149" s="67"/>
      <c r="T149" s="68"/>
      <c r="AT149" s="17" t="s">
        <v>207</v>
      </c>
      <c r="AU149" s="17" t="s">
        <v>85</v>
      </c>
    </row>
    <row r="150" spans="2:51" s="11" customFormat="1" ht="11.25">
      <c r="B150" s="224"/>
      <c r="C150" s="225"/>
      <c r="D150" s="221" t="s">
        <v>197</v>
      </c>
      <c r="E150" s="226" t="s">
        <v>1</v>
      </c>
      <c r="F150" s="227" t="s">
        <v>320</v>
      </c>
      <c r="G150" s="225"/>
      <c r="H150" s="228">
        <v>2099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197</v>
      </c>
      <c r="AU150" s="234" t="s">
        <v>85</v>
      </c>
      <c r="AV150" s="11" t="s">
        <v>85</v>
      </c>
      <c r="AW150" s="11" t="s">
        <v>30</v>
      </c>
      <c r="AX150" s="11" t="s">
        <v>83</v>
      </c>
      <c r="AY150" s="234" t="s">
        <v>171</v>
      </c>
    </row>
    <row r="151" spans="2:65" s="1" customFormat="1" ht="24" customHeight="1">
      <c r="B151" s="35"/>
      <c r="C151" s="209" t="s">
        <v>170</v>
      </c>
      <c r="D151" s="209" t="s">
        <v>172</v>
      </c>
      <c r="E151" s="210" t="s">
        <v>553</v>
      </c>
      <c r="F151" s="211" t="s">
        <v>554</v>
      </c>
      <c r="G151" s="212" t="s">
        <v>302</v>
      </c>
      <c r="H151" s="213">
        <v>62</v>
      </c>
      <c r="I151" s="214"/>
      <c r="J151" s="215">
        <f>ROUND(I151*H151,2)</f>
        <v>0</v>
      </c>
      <c r="K151" s="211" t="s">
        <v>256</v>
      </c>
      <c r="L151" s="37"/>
      <c r="M151" s="216" t="s">
        <v>1</v>
      </c>
      <c r="N151" s="217" t="s">
        <v>40</v>
      </c>
      <c r="O151" s="67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AR151" s="220" t="s">
        <v>189</v>
      </c>
      <c r="AT151" s="220" t="s">
        <v>172</v>
      </c>
      <c r="AU151" s="220" t="s">
        <v>85</v>
      </c>
      <c r="AY151" s="17" t="s">
        <v>171</v>
      </c>
      <c r="BE151" s="116">
        <f>IF(N151="základní",J151,0)</f>
        <v>0</v>
      </c>
      <c r="BF151" s="116">
        <f>IF(N151="snížená",J151,0)</f>
        <v>0</v>
      </c>
      <c r="BG151" s="116">
        <f>IF(N151="zákl. přenesená",J151,0)</f>
        <v>0</v>
      </c>
      <c r="BH151" s="116">
        <f>IF(N151="sníž. přenesená",J151,0)</f>
        <v>0</v>
      </c>
      <c r="BI151" s="116">
        <f>IF(N151="nulová",J151,0)</f>
        <v>0</v>
      </c>
      <c r="BJ151" s="17" t="s">
        <v>83</v>
      </c>
      <c r="BK151" s="116">
        <f>ROUND(I151*H151,2)</f>
        <v>0</v>
      </c>
      <c r="BL151" s="17" t="s">
        <v>189</v>
      </c>
      <c r="BM151" s="220" t="s">
        <v>920</v>
      </c>
    </row>
    <row r="152" spans="2:47" s="1" customFormat="1" ht="39">
      <c r="B152" s="35"/>
      <c r="C152" s="36"/>
      <c r="D152" s="221" t="s">
        <v>207</v>
      </c>
      <c r="E152" s="36"/>
      <c r="F152" s="235" t="s">
        <v>556</v>
      </c>
      <c r="G152" s="36"/>
      <c r="H152" s="36"/>
      <c r="I152" s="130"/>
      <c r="J152" s="36"/>
      <c r="K152" s="36"/>
      <c r="L152" s="37"/>
      <c r="M152" s="223"/>
      <c r="N152" s="67"/>
      <c r="O152" s="67"/>
      <c r="P152" s="67"/>
      <c r="Q152" s="67"/>
      <c r="R152" s="67"/>
      <c r="S152" s="67"/>
      <c r="T152" s="68"/>
      <c r="AT152" s="17" t="s">
        <v>207</v>
      </c>
      <c r="AU152" s="17" t="s">
        <v>85</v>
      </c>
    </row>
    <row r="153" spans="2:51" s="11" customFormat="1" ht="11.25">
      <c r="B153" s="224"/>
      <c r="C153" s="225"/>
      <c r="D153" s="221" t="s">
        <v>197</v>
      </c>
      <c r="E153" s="226" t="s">
        <v>1</v>
      </c>
      <c r="F153" s="227" t="s">
        <v>867</v>
      </c>
      <c r="G153" s="225"/>
      <c r="H153" s="228">
        <v>62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197</v>
      </c>
      <c r="AU153" s="234" t="s">
        <v>85</v>
      </c>
      <c r="AV153" s="11" t="s">
        <v>85</v>
      </c>
      <c r="AW153" s="11" t="s">
        <v>30</v>
      </c>
      <c r="AX153" s="11" t="s">
        <v>83</v>
      </c>
      <c r="AY153" s="234" t="s">
        <v>171</v>
      </c>
    </row>
    <row r="154" spans="2:65" s="1" customFormat="1" ht="16.5" customHeight="1">
      <c r="B154" s="35"/>
      <c r="C154" s="265" t="s">
        <v>198</v>
      </c>
      <c r="D154" s="265" t="s">
        <v>548</v>
      </c>
      <c r="E154" s="266" t="s">
        <v>557</v>
      </c>
      <c r="F154" s="267" t="s">
        <v>558</v>
      </c>
      <c r="G154" s="268" t="s">
        <v>302</v>
      </c>
      <c r="H154" s="269">
        <v>62</v>
      </c>
      <c r="I154" s="270"/>
      <c r="J154" s="271">
        <f>ROUND(I154*H154,2)</f>
        <v>0</v>
      </c>
      <c r="K154" s="267" t="s">
        <v>1</v>
      </c>
      <c r="L154" s="272"/>
      <c r="M154" s="273" t="s">
        <v>1</v>
      </c>
      <c r="N154" s="274" t="s">
        <v>40</v>
      </c>
      <c r="O154" s="67"/>
      <c r="P154" s="218">
        <f>O154*H154</f>
        <v>0</v>
      </c>
      <c r="Q154" s="218">
        <v>1</v>
      </c>
      <c r="R154" s="218">
        <f>Q154*H154</f>
        <v>62</v>
      </c>
      <c r="S154" s="218">
        <v>0</v>
      </c>
      <c r="T154" s="219">
        <f>S154*H154</f>
        <v>0</v>
      </c>
      <c r="AR154" s="220" t="s">
        <v>209</v>
      </c>
      <c r="AT154" s="220" t="s">
        <v>548</v>
      </c>
      <c r="AU154" s="220" t="s">
        <v>85</v>
      </c>
      <c r="AY154" s="17" t="s">
        <v>171</v>
      </c>
      <c r="BE154" s="116">
        <f>IF(N154="základní",J154,0)</f>
        <v>0</v>
      </c>
      <c r="BF154" s="116">
        <f>IF(N154="snížená",J154,0)</f>
        <v>0</v>
      </c>
      <c r="BG154" s="116">
        <f>IF(N154="zákl. přenesená",J154,0)</f>
        <v>0</v>
      </c>
      <c r="BH154" s="116">
        <f>IF(N154="sníž. přenesená",J154,0)</f>
        <v>0</v>
      </c>
      <c r="BI154" s="116">
        <f>IF(N154="nulová",J154,0)</f>
        <v>0</v>
      </c>
      <c r="BJ154" s="17" t="s">
        <v>83</v>
      </c>
      <c r="BK154" s="116">
        <f>ROUND(I154*H154,2)</f>
        <v>0</v>
      </c>
      <c r="BL154" s="17" t="s">
        <v>189</v>
      </c>
      <c r="BM154" s="220" t="s">
        <v>921</v>
      </c>
    </row>
    <row r="155" spans="2:47" s="1" customFormat="1" ht="11.25">
      <c r="B155" s="35"/>
      <c r="C155" s="36"/>
      <c r="D155" s="221" t="s">
        <v>207</v>
      </c>
      <c r="E155" s="36"/>
      <c r="F155" s="235" t="s">
        <v>558</v>
      </c>
      <c r="G155" s="36"/>
      <c r="H155" s="36"/>
      <c r="I155" s="130"/>
      <c r="J155" s="36"/>
      <c r="K155" s="36"/>
      <c r="L155" s="37"/>
      <c r="M155" s="223"/>
      <c r="N155" s="67"/>
      <c r="O155" s="67"/>
      <c r="P155" s="67"/>
      <c r="Q155" s="67"/>
      <c r="R155" s="67"/>
      <c r="S155" s="67"/>
      <c r="T155" s="68"/>
      <c r="AT155" s="17" t="s">
        <v>207</v>
      </c>
      <c r="AU155" s="17" t="s">
        <v>85</v>
      </c>
    </row>
    <row r="156" spans="2:65" s="1" customFormat="1" ht="16.5" customHeight="1">
      <c r="B156" s="35"/>
      <c r="C156" s="209" t="s">
        <v>203</v>
      </c>
      <c r="D156" s="209" t="s">
        <v>172</v>
      </c>
      <c r="E156" s="210" t="s">
        <v>327</v>
      </c>
      <c r="F156" s="211" t="s">
        <v>328</v>
      </c>
      <c r="G156" s="212" t="s">
        <v>302</v>
      </c>
      <c r="H156" s="213">
        <v>145</v>
      </c>
      <c r="I156" s="214"/>
      <c r="J156" s="215">
        <f>ROUND(I156*H156,2)</f>
        <v>0</v>
      </c>
      <c r="K156" s="211" t="s">
        <v>256</v>
      </c>
      <c r="L156" s="37"/>
      <c r="M156" s="216" t="s">
        <v>1</v>
      </c>
      <c r="N156" s="217" t="s">
        <v>40</v>
      </c>
      <c r="O156" s="67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AR156" s="220" t="s">
        <v>189</v>
      </c>
      <c r="AT156" s="220" t="s">
        <v>172</v>
      </c>
      <c r="AU156" s="220" t="s">
        <v>85</v>
      </c>
      <c r="AY156" s="17" t="s">
        <v>171</v>
      </c>
      <c r="BE156" s="116">
        <f>IF(N156="základní",J156,0)</f>
        <v>0</v>
      </c>
      <c r="BF156" s="116">
        <f>IF(N156="snížená",J156,0)</f>
        <v>0</v>
      </c>
      <c r="BG156" s="116">
        <f>IF(N156="zákl. přenesená",J156,0)</f>
        <v>0</v>
      </c>
      <c r="BH156" s="116">
        <f>IF(N156="sníž. přenesená",J156,0)</f>
        <v>0</v>
      </c>
      <c r="BI156" s="116">
        <f>IF(N156="nulová",J156,0)</f>
        <v>0</v>
      </c>
      <c r="BJ156" s="17" t="s">
        <v>83</v>
      </c>
      <c r="BK156" s="116">
        <f>ROUND(I156*H156,2)</f>
        <v>0</v>
      </c>
      <c r="BL156" s="17" t="s">
        <v>189</v>
      </c>
      <c r="BM156" s="220" t="s">
        <v>922</v>
      </c>
    </row>
    <row r="157" spans="2:47" s="1" customFormat="1" ht="11.25">
      <c r="B157" s="35"/>
      <c r="C157" s="36"/>
      <c r="D157" s="221" t="s">
        <v>207</v>
      </c>
      <c r="E157" s="36"/>
      <c r="F157" s="235" t="s">
        <v>330</v>
      </c>
      <c r="G157" s="36"/>
      <c r="H157" s="36"/>
      <c r="I157" s="130"/>
      <c r="J157" s="36"/>
      <c r="K157" s="36"/>
      <c r="L157" s="37"/>
      <c r="M157" s="223"/>
      <c r="N157" s="67"/>
      <c r="O157" s="67"/>
      <c r="P157" s="67"/>
      <c r="Q157" s="67"/>
      <c r="R157" s="67"/>
      <c r="S157" s="67"/>
      <c r="T157" s="68"/>
      <c r="AT157" s="17" t="s">
        <v>207</v>
      </c>
      <c r="AU157" s="17" t="s">
        <v>85</v>
      </c>
    </row>
    <row r="158" spans="2:51" s="11" customFormat="1" ht="11.25">
      <c r="B158" s="224"/>
      <c r="C158" s="225"/>
      <c r="D158" s="221" t="s">
        <v>197</v>
      </c>
      <c r="E158" s="226" t="s">
        <v>1</v>
      </c>
      <c r="F158" s="227" t="s">
        <v>514</v>
      </c>
      <c r="G158" s="225"/>
      <c r="H158" s="228">
        <v>145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197</v>
      </c>
      <c r="AU158" s="234" t="s">
        <v>85</v>
      </c>
      <c r="AV158" s="11" t="s">
        <v>85</v>
      </c>
      <c r="AW158" s="11" t="s">
        <v>30</v>
      </c>
      <c r="AX158" s="11" t="s">
        <v>83</v>
      </c>
      <c r="AY158" s="234" t="s">
        <v>171</v>
      </c>
    </row>
    <row r="159" spans="2:65" s="1" customFormat="1" ht="24" customHeight="1">
      <c r="B159" s="35"/>
      <c r="C159" s="209" t="s">
        <v>209</v>
      </c>
      <c r="D159" s="209" t="s">
        <v>172</v>
      </c>
      <c r="E159" s="210" t="s">
        <v>331</v>
      </c>
      <c r="F159" s="211" t="s">
        <v>332</v>
      </c>
      <c r="G159" s="212" t="s">
        <v>333</v>
      </c>
      <c r="H159" s="213">
        <v>304.5</v>
      </c>
      <c r="I159" s="214"/>
      <c r="J159" s="215">
        <f>ROUND(I159*H159,2)</f>
        <v>0</v>
      </c>
      <c r="K159" s="211" t="s">
        <v>256</v>
      </c>
      <c r="L159" s="37"/>
      <c r="M159" s="216" t="s">
        <v>1</v>
      </c>
      <c r="N159" s="217" t="s">
        <v>40</v>
      </c>
      <c r="O159" s="67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AR159" s="220" t="s">
        <v>189</v>
      </c>
      <c r="AT159" s="220" t="s">
        <v>172</v>
      </c>
      <c r="AU159" s="220" t="s">
        <v>85</v>
      </c>
      <c r="AY159" s="17" t="s">
        <v>171</v>
      </c>
      <c r="BE159" s="116">
        <f>IF(N159="základní",J159,0)</f>
        <v>0</v>
      </c>
      <c r="BF159" s="116">
        <f>IF(N159="snížená",J159,0)</f>
        <v>0</v>
      </c>
      <c r="BG159" s="116">
        <f>IF(N159="zákl. přenesená",J159,0)</f>
        <v>0</v>
      </c>
      <c r="BH159" s="116">
        <f>IF(N159="sníž. přenesená",J159,0)</f>
        <v>0</v>
      </c>
      <c r="BI159" s="116">
        <f>IF(N159="nulová",J159,0)</f>
        <v>0</v>
      </c>
      <c r="BJ159" s="17" t="s">
        <v>83</v>
      </c>
      <c r="BK159" s="116">
        <f>ROUND(I159*H159,2)</f>
        <v>0</v>
      </c>
      <c r="BL159" s="17" t="s">
        <v>189</v>
      </c>
      <c r="BM159" s="220" t="s">
        <v>923</v>
      </c>
    </row>
    <row r="160" spans="2:47" s="1" customFormat="1" ht="29.25">
      <c r="B160" s="35"/>
      <c r="C160" s="36"/>
      <c r="D160" s="221" t="s">
        <v>207</v>
      </c>
      <c r="E160" s="36"/>
      <c r="F160" s="235" t="s">
        <v>335</v>
      </c>
      <c r="G160" s="36"/>
      <c r="H160" s="36"/>
      <c r="I160" s="130"/>
      <c r="J160" s="36"/>
      <c r="K160" s="36"/>
      <c r="L160" s="37"/>
      <c r="M160" s="223"/>
      <c r="N160" s="67"/>
      <c r="O160" s="67"/>
      <c r="P160" s="67"/>
      <c r="Q160" s="67"/>
      <c r="R160" s="67"/>
      <c r="S160" s="67"/>
      <c r="T160" s="68"/>
      <c r="AT160" s="17" t="s">
        <v>207</v>
      </c>
      <c r="AU160" s="17" t="s">
        <v>85</v>
      </c>
    </row>
    <row r="161" spans="2:51" s="11" customFormat="1" ht="11.25">
      <c r="B161" s="224"/>
      <c r="C161" s="225"/>
      <c r="D161" s="221" t="s">
        <v>197</v>
      </c>
      <c r="E161" s="226" t="s">
        <v>1</v>
      </c>
      <c r="F161" s="227" t="s">
        <v>561</v>
      </c>
      <c r="G161" s="225"/>
      <c r="H161" s="228">
        <v>304.5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197</v>
      </c>
      <c r="AU161" s="234" t="s">
        <v>85</v>
      </c>
      <c r="AV161" s="11" t="s">
        <v>85</v>
      </c>
      <c r="AW161" s="11" t="s">
        <v>30</v>
      </c>
      <c r="AX161" s="11" t="s">
        <v>83</v>
      </c>
      <c r="AY161" s="234" t="s">
        <v>171</v>
      </c>
    </row>
    <row r="162" spans="2:65" s="1" customFormat="1" ht="16.5" customHeight="1">
      <c r="B162" s="35"/>
      <c r="C162" s="209" t="s">
        <v>214</v>
      </c>
      <c r="D162" s="209" t="s">
        <v>172</v>
      </c>
      <c r="E162" s="210" t="s">
        <v>562</v>
      </c>
      <c r="F162" s="211" t="s">
        <v>563</v>
      </c>
      <c r="G162" s="212" t="s">
        <v>255</v>
      </c>
      <c r="H162" s="213">
        <v>143</v>
      </c>
      <c r="I162" s="214"/>
      <c r="J162" s="215">
        <f>ROUND(I162*H162,2)</f>
        <v>0</v>
      </c>
      <c r="K162" s="211" t="s">
        <v>256</v>
      </c>
      <c r="L162" s="37"/>
      <c r="M162" s="216" t="s">
        <v>1</v>
      </c>
      <c r="N162" s="217" t="s">
        <v>40</v>
      </c>
      <c r="O162" s="67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220" t="s">
        <v>189</v>
      </c>
      <c r="AT162" s="220" t="s">
        <v>172</v>
      </c>
      <c r="AU162" s="220" t="s">
        <v>85</v>
      </c>
      <c r="AY162" s="17" t="s">
        <v>171</v>
      </c>
      <c r="BE162" s="116">
        <f>IF(N162="základní",J162,0)</f>
        <v>0</v>
      </c>
      <c r="BF162" s="116">
        <f>IF(N162="snížená",J162,0)</f>
        <v>0</v>
      </c>
      <c r="BG162" s="116">
        <f>IF(N162="zákl. přenesená",J162,0)</f>
        <v>0</v>
      </c>
      <c r="BH162" s="116">
        <f>IF(N162="sníž. přenesená",J162,0)</f>
        <v>0</v>
      </c>
      <c r="BI162" s="116">
        <f>IF(N162="nulová",J162,0)</f>
        <v>0</v>
      </c>
      <c r="BJ162" s="17" t="s">
        <v>83</v>
      </c>
      <c r="BK162" s="116">
        <f>ROUND(I162*H162,2)</f>
        <v>0</v>
      </c>
      <c r="BL162" s="17" t="s">
        <v>189</v>
      </c>
      <c r="BM162" s="220" t="s">
        <v>924</v>
      </c>
    </row>
    <row r="163" spans="2:47" s="1" customFormat="1" ht="19.5">
      <c r="B163" s="35"/>
      <c r="C163" s="36"/>
      <c r="D163" s="221" t="s">
        <v>207</v>
      </c>
      <c r="E163" s="36"/>
      <c r="F163" s="235" t="s">
        <v>565</v>
      </c>
      <c r="G163" s="36"/>
      <c r="H163" s="36"/>
      <c r="I163" s="130"/>
      <c r="J163" s="36"/>
      <c r="K163" s="36"/>
      <c r="L163" s="37"/>
      <c r="M163" s="223"/>
      <c r="N163" s="67"/>
      <c r="O163" s="67"/>
      <c r="P163" s="67"/>
      <c r="Q163" s="67"/>
      <c r="R163" s="67"/>
      <c r="S163" s="67"/>
      <c r="T163" s="68"/>
      <c r="AT163" s="17" t="s">
        <v>207</v>
      </c>
      <c r="AU163" s="17" t="s">
        <v>85</v>
      </c>
    </row>
    <row r="164" spans="2:51" s="11" customFormat="1" ht="11.25">
      <c r="B164" s="224"/>
      <c r="C164" s="225"/>
      <c r="D164" s="221" t="s">
        <v>197</v>
      </c>
      <c r="E164" s="226" t="s">
        <v>1</v>
      </c>
      <c r="F164" s="227" t="s">
        <v>925</v>
      </c>
      <c r="G164" s="225"/>
      <c r="H164" s="228">
        <v>143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197</v>
      </c>
      <c r="AU164" s="234" t="s">
        <v>85</v>
      </c>
      <c r="AV164" s="11" t="s">
        <v>85</v>
      </c>
      <c r="AW164" s="11" t="s">
        <v>30</v>
      </c>
      <c r="AX164" s="11" t="s">
        <v>83</v>
      </c>
      <c r="AY164" s="234" t="s">
        <v>171</v>
      </c>
    </row>
    <row r="165" spans="2:65" s="1" customFormat="1" ht="24" customHeight="1">
      <c r="B165" s="35"/>
      <c r="C165" s="209" t="s">
        <v>221</v>
      </c>
      <c r="D165" s="209" t="s">
        <v>172</v>
      </c>
      <c r="E165" s="210" t="s">
        <v>567</v>
      </c>
      <c r="F165" s="211" t="s">
        <v>568</v>
      </c>
      <c r="G165" s="212" t="s">
        <v>255</v>
      </c>
      <c r="H165" s="213">
        <v>6</v>
      </c>
      <c r="I165" s="214"/>
      <c r="J165" s="215">
        <f>ROUND(I165*H165,2)</f>
        <v>0</v>
      </c>
      <c r="K165" s="211" t="s">
        <v>256</v>
      </c>
      <c r="L165" s="37"/>
      <c r="M165" s="216" t="s">
        <v>1</v>
      </c>
      <c r="N165" s="217" t="s">
        <v>40</v>
      </c>
      <c r="O165" s="67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AR165" s="220" t="s">
        <v>189</v>
      </c>
      <c r="AT165" s="220" t="s">
        <v>172</v>
      </c>
      <c r="AU165" s="220" t="s">
        <v>85</v>
      </c>
      <c r="AY165" s="17" t="s">
        <v>171</v>
      </c>
      <c r="BE165" s="116">
        <f>IF(N165="základní",J165,0)</f>
        <v>0</v>
      </c>
      <c r="BF165" s="116">
        <f>IF(N165="snížená",J165,0)</f>
        <v>0</v>
      </c>
      <c r="BG165" s="116">
        <f>IF(N165="zákl. přenesená",J165,0)</f>
        <v>0</v>
      </c>
      <c r="BH165" s="116">
        <f>IF(N165="sníž. přenesená",J165,0)</f>
        <v>0</v>
      </c>
      <c r="BI165" s="116">
        <f>IF(N165="nulová",J165,0)</f>
        <v>0</v>
      </c>
      <c r="BJ165" s="17" t="s">
        <v>83</v>
      </c>
      <c r="BK165" s="116">
        <f>ROUND(I165*H165,2)</f>
        <v>0</v>
      </c>
      <c r="BL165" s="17" t="s">
        <v>189</v>
      </c>
      <c r="BM165" s="220" t="s">
        <v>926</v>
      </c>
    </row>
    <row r="166" spans="2:47" s="1" customFormat="1" ht="19.5">
      <c r="B166" s="35"/>
      <c r="C166" s="36"/>
      <c r="D166" s="221" t="s">
        <v>207</v>
      </c>
      <c r="E166" s="36"/>
      <c r="F166" s="235" t="s">
        <v>570</v>
      </c>
      <c r="G166" s="36"/>
      <c r="H166" s="36"/>
      <c r="I166" s="130"/>
      <c r="J166" s="36"/>
      <c r="K166" s="36"/>
      <c r="L166" s="37"/>
      <c r="M166" s="223"/>
      <c r="N166" s="67"/>
      <c r="O166" s="67"/>
      <c r="P166" s="67"/>
      <c r="Q166" s="67"/>
      <c r="R166" s="67"/>
      <c r="S166" s="67"/>
      <c r="T166" s="68"/>
      <c r="AT166" s="17" t="s">
        <v>207</v>
      </c>
      <c r="AU166" s="17" t="s">
        <v>85</v>
      </c>
    </row>
    <row r="167" spans="2:51" s="11" customFormat="1" ht="11.25">
      <c r="B167" s="224"/>
      <c r="C167" s="225"/>
      <c r="D167" s="221" t="s">
        <v>197</v>
      </c>
      <c r="E167" s="226" t="s">
        <v>1</v>
      </c>
      <c r="F167" s="227" t="s">
        <v>198</v>
      </c>
      <c r="G167" s="225"/>
      <c r="H167" s="228">
        <v>6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197</v>
      </c>
      <c r="AU167" s="234" t="s">
        <v>85</v>
      </c>
      <c r="AV167" s="11" t="s">
        <v>85</v>
      </c>
      <c r="AW167" s="11" t="s">
        <v>30</v>
      </c>
      <c r="AX167" s="11" t="s">
        <v>83</v>
      </c>
      <c r="AY167" s="234" t="s">
        <v>171</v>
      </c>
    </row>
    <row r="168" spans="2:63" s="10" customFormat="1" ht="22.9" customHeight="1">
      <c r="B168" s="195"/>
      <c r="C168" s="196"/>
      <c r="D168" s="197" t="s">
        <v>74</v>
      </c>
      <c r="E168" s="246" t="s">
        <v>170</v>
      </c>
      <c r="F168" s="246" t="s">
        <v>597</v>
      </c>
      <c r="G168" s="196"/>
      <c r="H168" s="196"/>
      <c r="I168" s="199"/>
      <c r="J168" s="247">
        <f>BK168</f>
        <v>0</v>
      </c>
      <c r="K168" s="196"/>
      <c r="L168" s="201"/>
      <c r="M168" s="202"/>
      <c r="N168" s="203"/>
      <c r="O168" s="203"/>
      <c r="P168" s="204">
        <f>SUM(P169:P195)</f>
        <v>0</v>
      </c>
      <c r="Q168" s="203"/>
      <c r="R168" s="204">
        <f>SUM(R169:R195)</f>
        <v>0.3024</v>
      </c>
      <c r="S168" s="203"/>
      <c r="T168" s="205">
        <f>SUM(T169:T195)</f>
        <v>0</v>
      </c>
      <c r="AR168" s="206" t="s">
        <v>83</v>
      </c>
      <c r="AT168" s="207" t="s">
        <v>74</v>
      </c>
      <c r="AU168" s="207" t="s">
        <v>83</v>
      </c>
      <c r="AY168" s="206" t="s">
        <v>171</v>
      </c>
      <c r="BK168" s="208">
        <f>SUM(BK169:BK195)</f>
        <v>0</v>
      </c>
    </row>
    <row r="169" spans="2:65" s="1" customFormat="1" ht="16.5" customHeight="1">
      <c r="B169" s="35"/>
      <c r="C169" s="209" t="s">
        <v>226</v>
      </c>
      <c r="D169" s="209" t="s">
        <v>172</v>
      </c>
      <c r="E169" s="210" t="s">
        <v>598</v>
      </c>
      <c r="F169" s="211" t="s">
        <v>599</v>
      </c>
      <c r="G169" s="212" t="s">
        <v>255</v>
      </c>
      <c r="H169" s="213">
        <v>119</v>
      </c>
      <c r="I169" s="214"/>
      <c r="J169" s="215">
        <f>ROUND(I169*H169,2)</f>
        <v>0</v>
      </c>
      <c r="K169" s="211" t="s">
        <v>256</v>
      </c>
      <c r="L169" s="37"/>
      <c r="M169" s="216" t="s">
        <v>1</v>
      </c>
      <c r="N169" s="217" t="s">
        <v>40</v>
      </c>
      <c r="O169" s="67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220" t="s">
        <v>189</v>
      </c>
      <c r="AT169" s="220" t="s">
        <v>172</v>
      </c>
      <c r="AU169" s="220" t="s">
        <v>85</v>
      </c>
      <c r="AY169" s="17" t="s">
        <v>171</v>
      </c>
      <c r="BE169" s="116">
        <f>IF(N169="základní",J169,0)</f>
        <v>0</v>
      </c>
      <c r="BF169" s="116">
        <f>IF(N169="snížená",J169,0)</f>
        <v>0</v>
      </c>
      <c r="BG169" s="116">
        <f>IF(N169="zákl. přenesená",J169,0)</f>
        <v>0</v>
      </c>
      <c r="BH169" s="116">
        <f>IF(N169="sníž. přenesená",J169,0)</f>
        <v>0</v>
      </c>
      <c r="BI169" s="116">
        <f>IF(N169="nulová",J169,0)</f>
        <v>0</v>
      </c>
      <c r="BJ169" s="17" t="s">
        <v>83</v>
      </c>
      <c r="BK169" s="116">
        <f>ROUND(I169*H169,2)</f>
        <v>0</v>
      </c>
      <c r="BL169" s="17" t="s">
        <v>189</v>
      </c>
      <c r="BM169" s="220" t="s">
        <v>927</v>
      </c>
    </row>
    <row r="170" spans="2:47" s="1" customFormat="1" ht="19.5">
      <c r="B170" s="35"/>
      <c r="C170" s="36"/>
      <c r="D170" s="221" t="s">
        <v>207</v>
      </c>
      <c r="E170" s="36"/>
      <c r="F170" s="235" t="s">
        <v>601</v>
      </c>
      <c r="G170" s="36"/>
      <c r="H170" s="36"/>
      <c r="I170" s="130"/>
      <c r="J170" s="36"/>
      <c r="K170" s="36"/>
      <c r="L170" s="37"/>
      <c r="M170" s="223"/>
      <c r="N170" s="67"/>
      <c r="O170" s="67"/>
      <c r="P170" s="67"/>
      <c r="Q170" s="67"/>
      <c r="R170" s="67"/>
      <c r="S170" s="67"/>
      <c r="T170" s="68"/>
      <c r="AT170" s="17" t="s">
        <v>207</v>
      </c>
      <c r="AU170" s="17" t="s">
        <v>85</v>
      </c>
    </row>
    <row r="171" spans="2:51" s="11" customFormat="1" ht="11.25">
      <c r="B171" s="224"/>
      <c r="C171" s="225"/>
      <c r="D171" s="221" t="s">
        <v>197</v>
      </c>
      <c r="E171" s="226" t="s">
        <v>1</v>
      </c>
      <c r="F171" s="227" t="s">
        <v>928</v>
      </c>
      <c r="G171" s="225"/>
      <c r="H171" s="228">
        <v>119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197</v>
      </c>
      <c r="AU171" s="234" t="s">
        <v>85</v>
      </c>
      <c r="AV171" s="11" t="s">
        <v>85</v>
      </c>
      <c r="AW171" s="11" t="s">
        <v>30</v>
      </c>
      <c r="AX171" s="11" t="s">
        <v>83</v>
      </c>
      <c r="AY171" s="234" t="s">
        <v>171</v>
      </c>
    </row>
    <row r="172" spans="2:65" s="1" customFormat="1" ht="16.5" customHeight="1">
      <c r="B172" s="35"/>
      <c r="C172" s="209" t="s">
        <v>230</v>
      </c>
      <c r="D172" s="209" t="s">
        <v>172</v>
      </c>
      <c r="E172" s="210" t="s">
        <v>603</v>
      </c>
      <c r="F172" s="211" t="s">
        <v>604</v>
      </c>
      <c r="G172" s="212" t="s">
        <v>255</v>
      </c>
      <c r="H172" s="213">
        <v>143</v>
      </c>
      <c r="I172" s="214"/>
      <c r="J172" s="215">
        <f>ROUND(I172*H172,2)</f>
        <v>0</v>
      </c>
      <c r="K172" s="211" t="s">
        <v>256</v>
      </c>
      <c r="L172" s="37"/>
      <c r="M172" s="216" t="s">
        <v>1</v>
      </c>
      <c r="N172" s="217" t="s">
        <v>40</v>
      </c>
      <c r="O172" s="67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220" t="s">
        <v>189</v>
      </c>
      <c r="AT172" s="220" t="s">
        <v>172</v>
      </c>
      <c r="AU172" s="220" t="s">
        <v>85</v>
      </c>
      <c r="AY172" s="17" t="s">
        <v>171</v>
      </c>
      <c r="BE172" s="116">
        <f>IF(N172="základní",J172,0)</f>
        <v>0</v>
      </c>
      <c r="BF172" s="116">
        <f>IF(N172="snížená",J172,0)</f>
        <v>0</v>
      </c>
      <c r="BG172" s="116">
        <f>IF(N172="zákl. přenesená",J172,0)</f>
        <v>0</v>
      </c>
      <c r="BH172" s="116">
        <f>IF(N172="sníž. přenesená",J172,0)</f>
        <v>0</v>
      </c>
      <c r="BI172" s="116">
        <f>IF(N172="nulová",J172,0)</f>
        <v>0</v>
      </c>
      <c r="BJ172" s="17" t="s">
        <v>83</v>
      </c>
      <c r="BK172" s="116">
        <f>ROUND(I172*H172,2)</f>
        <v>0</v>
      </c>
      <c r="BL172" s="17" t="s">
        <v>189</v>
      </c>
      <c r="BM172" s="220" t="s">
        <v>929</v>
      </c>
    </row>
    <row r="173" spans="2:47" s="1" customFormat="1" ht="19.5">
      <c r="B173" s="35"/>
      <c r="C173" s="36"/>
      <c r="D173" s="221" t="s">
        <v>207</v>
      </c>
      <c r="E173" s="36"/>
      <c r="F173" s="235" t="s">
        <v>606</v>
      </c>
      <c r="G173" s="36"/>
      <c r="H173" s="36"/>
      <c r="I173" s="130"/>
      <c r="J173" s="36"/>
      <c r="K173" s="36"/>
      <c r="L173" s="37"/>
      <c r="M173" s="223"/>
      <c r="N173" s="67"/>
      <c r="O173" s="67"/>
      <c r="P173" s="67"/>
      <c r="Q173" s="67"/>
      <c r="R173" s="67"/>
      <c r="S173" s="67"/>
      <c r="T173" s="68"/>
      <c r="AT173" s="17" t="s">
        <v>207</v>
      </c>
      <c r="AU173" s="17" t="s">
        <v>85</v>
      </c>
    </row>
    <row r="174" spans="2:51" s="11" customFormat="1" ht="11.25">
      <c r="B174" s="224"/>
      <c r="C174" s="225"/>
      <c r="D174" s="221" t="s">
        <v>197</v>
      </c>
      <c r="E174" s="226" t="s">
        <v>1</v>
      </c>
      <c r="F174" s="227" t="s">
        <v>930</v>
      </c>
      <c r="G174" s="225"/>
      <c r="H174" s="228">
        <v>143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AT174" s="234" t="s">
        <v>197</v>
      </c>
      <c r="AU174" s="234" t="s">
        <v>85</v>
      </c>
      <c r="AV174" s="11" t="s">
        <v>85</v>
      </c>
      <c r="AW174" s="11" t="s">
        <v>30</v>
      </c>
      <c r="AX174" s="11" t="s">
        <v>83</v>
      </c>
      <c r="AY174" s="234" t="s">
        <v>171</v>
      </c>
    </row>
    <row r="175" spans="2:65" s="1" customFormat="1" ht="24" customHeight="1">
      <c r="B175" s="35"/>
      <c r="C175" s="209" t="s">
        <v>234</v>
      </c>
      <c r="D175" s="209" t="s">
        <v>172</v>
      </c>
      <c r="E175" s="210" t="s">
        <v>608</v>
      </c>
      <c r="F175" s="211" t="s">
        <v>609</v>
      </c>
      <c r="G175" s="212" t="s">
        <v>255</v>
      </c>
      <c r="H175" s="213">
        <v>119</v>
      </c>
      <c r="I175" s="214"/>
      <c r="J175" s="215">
        <f>ROUND(I175*H175,2)</f>
        <v>0</v>
      </c>
      <c r="K175" s="211" t="s">
        <v>256</v>
      </c>
      <c r="L175" s="37"/>
      <c r="M175" s="216" t="s">
        <v>1</v>
      </c>
      <c r="N175" s="217" t="s">
        <v>40</v>
      </c>
      <c r="O175" s="67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AR175" s="220" t="s">
        <v>189</v>
      </c>
      <c r="AT175" s="220" t="s">
        <v>172</v>
      </c>
      <c r="AU175" s="220" t="s">
        <v>85</v>
      </c>
      <c r="AY175" s="17" t="s">
        <v>171</v>
      </c>
      <c r="BE175" s="116">
        <f>IF(N175="základní",J175,0)</f>
        <v>0</v>
      </c>
      <c r="BF175" s="116">
        <f>IF(N175="snížená",J175,0)</f>
        <v>0</v>
      </c>
      <c r="BG175" s="116">
        <f>IF(N175="zákl. přenesená",J175,0)</f>
        <v>0</v>
      </c>
      <c r="BH175" s="116">
        <f>IF(N175="sníž. přenesená",J175,0)</f>
        <v>0</v>
      </c>
      <c r="BI175" s="116">
        <f>IF(N175="nulová",J175,0)</f>
        <v>0</v>
      </c>
      <c r="BJ175" s="17" t="s">
        <v>83</v>
      </c>
      <c r="BK175" s="116">
        <f>ROUND(I175*H175,2)</f>
        <v>0</v>
      </c>
      <c r="BL175" s="17" t="s">
        <v>189</v>
      </c>
      <c r="BM175" s="220" t="s">
        <v>931</v>
      </c>
    </row>
    <row r="176" spans="2:47" s="1" customFormat="1" ht="29.25">
      <c r="B176" s="35"/>
      <c r="C176" s="36"/>
      <c r="D176" s="221" t="s">
        <v>207</v>
      </c>
      <c r="E176" s="36"/>
      <c r="F176" s="235" t="s">
        <v>611</v>
      </c>
      <c r="G176" s="36"/>
      <c r="H176" s="36"/>
      <c r="I176" s="130"/>
      <c r="J176" s="36"/>
      <c r="K176" s="36"/>
      <c r="L176" s="37"/>
      <c r="M176" s="223"/>
      <c r="N176" s="67"/>
      <c r="O176" s="67"/>
      <c r="P176" s="67"/>
      <c r="Q176" s="67"/>
      <c r="R176" s="67"/>
      <c r="S176" s="67"/>
      <c r="T176" s="68"/>
      <c r="AT176" s="17" t="s">
        <v>207</v>
      </c>
      <c r="AU176" s="17" t="s">
        <v>85</v>
      </c>
    </row>
    <row r="177" spans="2:51" s="11" customFormat="1" ht="11.25">
      <c r="B177" s="224"/>
      <c r="C177" s="225"/>
      <c r="D177" s="221" t="s">
        <v>197</v>
      </c>
      <c r="E177" s="226" t="s">
        <v>1</v>
      </c>
      <c r="F177" s="227" t="s">
        <v>932</v>
      </c>
      <c r="G177" s="225"/>
      <c r="H177" s="228">
        <v>119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197</v>
      </c>
      <c r="AU177" s="234" t="s">
        <v>85</v>
      </c>
      <c r="AV177" s="11" t="s">
        <v>85</v>
      </c>
      <c r="AW177" s="11" t="s">
        <v>30</v>
      </c>
      <c r="AX177" s="11" t="s">
        <v>83</v>
      </c>
      <c r="AY177" s="234" t="s">
        <v>171</v>
      </c>
    </row>
    <row r="178" spans="2:65" s="1" customFormat="1" ht="16.5" customHeight="1">
      <c r="B178" s="35"/>
      <c r="C178" s="209" t="s">
        <v>326</v>
      </c>
      <c r="D178" s="209" t="s">
        <v>172</v>
      </c>
      <c r="E178" s="210" t="s">
        <v>613</v>
      </c>
      <c r="F178" s="211" t="s">
        <v>614</v>
      </c>
      <c r="G178" s="212" t="s">
        <v>302</v>
      </c>
      <c r="H178" s="213">
        <v>2</v>
      </c>
      <c r="I178" s="214"/>
      <c r="J178" s="215">
        <f>ROUND(I178*H178,2)</f>
        <v>0</v>
      </c>
      <c r="K178" s="211" t="s">
        <v>256</v>
      </c>
      <c r="L178" s="37"/>
      <c r="M178" s="216" t="s">
        <v>1</v>
      </c>
      <c r="N178" s="217" t="s">
        <v>40</v>
      </c>
      <c r="O178" s="67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AR178" s="220" t="s">
        <v>189</v>
      </c>
      <c r="AT178" s="220" t="s">
        <v>172</v>
      </c>
      <c r="AU178" s="220" t="s">
        <v>85</v>
      </c>
      <c r="AY178" s="17" t="s">
        <v>171</v>
      </c>
      <c r="BE178" s="116">
        <f>IF(N178="základní",J178,0)</f>
        <v>0</v>
      </c>
      <c r="BF178" s="116">
        <f>IF(N178="snížená",J178,0)</f>
        <v>0</v>
      </c>
      <c r="BG178" s="116">
        <f>IF(N178="zákl. přenesená",J178,0)</f>
        <v>0</v>
      </c>
      <c r="BH178" s="116">
        <f>IF(N178="sníž. přenesená",J178,0)</f>
        <v>0</v>
      </c>
      <c r="BI178" s="116">
        <f>IF(N178="nulová",J178,0)</f>
        <v>0</v>
      </c>
      <c r="BJ178" s="17" t="s">
        <v>83</v>
      </c>
      <c r="BK178" s="116">
        <f>ROUND(I178*H178,2)</f>
        <v>0</v>
      </c>
      <c r="BL178" s="17" t="s">
        <v>189</v>
      </c>
      <c r="BM178" s="220" t="s">
        <v>933</v>
      </c>
    </row>
    <row r="179" spans="2:47" s="1" customFormat="1" ht="11.25">
      <c r="B179" s="35"/>
      <c r="C179" s="36"/>
      <c r="D179" s="221" t="s">
        <v>207</v>
      </c>
      <c r="E179" s="36"/>
      <c r="F179" s="235" t="s">
        <v>616</v>
      </c>
      <c r="G179" s="36"/>
      <c r="H179" s="36"/>
      <c r="I179" s="130"/>
      <c r="J179" s="36"/>
      <c r="K179" s="36"/>
      <c r="L179" s="37"/>
      <c r="M179" s="223"/>
      <c r="N179" s="67"/>
      <c r="O179" s="67"/>
      <c r="P179" s="67"/>
      <c r="Q179" s="67"/>
      <c r="R179" s="67"/>
      <c r="S179" s="67"/>
      <c r="T179" s="68"/>
      <c r="AT179" s="17" t="s">
        <v>207</v>
      </c>
      <c r="AU179" s="17" t="s">
        <v>85</v>
      </c>
    </row>
    <row r="180" spans="2:51" s="11" customFormat="1" ht="11.25">
      <c r="B180" s="224"/>
      <c r="C180" s="225"/>
      <c r="D180" s="221" t="s">
        <v>197</v>
      </c>
      <c r="E180" s="226" t="s">
        <v>1</v>
      </c>
      <c r="F180" s="227" t="s">
        <v>799</v>
      </c>
      <c r="G180" s="225"/>
      <c r="H180" s="228">
        <v>2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197</v>
      </c>
      <c r="AU180" s="234" t="s">
        <v>85</v>
      </c>
      <c r="AV180" s="11" t="s">
        <v>85</v>
      </c>
      <c r="AW180" s="11" t="s">
        <v>30</v>
      </c>
      <c r="AX180" s="11" t="s">
        <v>83</v>
      </c>
      <c r="AY180" s="234" t="s">
        <v>171</v>
      </c>
    </row>
    <row r="181" spans="2:65" s="1" customFormat="1" ht="24" customHeight="1">
      <c r="B181" s="35"/>
      <c r="C181" s="209" t="s">
        <v>8</v>
      </c>
      <c r="D181" s="209" t="s">
        <v>172</v>
      </c>
      <c r="E181" s="210" t="s">
        <v>617</v>
      </c>
      <c r="F181" s="211" t="s">
        <v>618</v>
      </c>
      <c r="G181" s="212" t="s">
        <v>255</v>
      </c>
      <c r="H181" s="213">
        <v>119</v>
      </c>
      <c r="I181" s="214"/>
      <c r="J181" s="215">
        <f>ROUND(I181*H181,2)</f>
        <v>0</v>
      </c>
      <c r="K181" s="211" t="s">
        <v>256</v>
      </c>
      <c r="L181" s="37"/>
      <c r="M181" s="216" t="s">
        <v>1</v>
      </c>
      <c r="N181" s="217" t="s">
        <v>40</v>
      </c>
      <c r="O181" s="67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AR181" s="220" t="s">
        <v>189</v>
      </c>
      <c r="AT181" s="220" t="s">
        <v>172</v>
      </c>
      <c r="AU181" s="220" t="s">
        <v>85</v>
      </c>
      <c r="AY181" s="17" t="s">
        <v>171</v>
      </c>
      <c r="BE181" s="116">
        <f>IF(N181="základní",J181,0)</f>
        <v>0</v>
      </c>
      <c r="BF181" s="116">
        <f>IF(N181="snížená",J181,0)</f>
        <v>0</v>
      </c>
      <c r="BG181" s="116">
        <f>IF(N181="zákl. přenesená",J181,0)</f>
        <v>0</v>
      </c>
      <c r="BH181" s="116">
        <f>IF(N181="sníž. přenesená",J181,0)</f>
        <v>0</v>
      </c>
      <c r="BI181" s="116">
        <f>IF(N181="nulová",J181,0)</f>
        <v>0</v>
      </c>
      <c r="BJ181" s="17" t="s">
        <v>83</v>
      </c>
      <c r="BK181" s="116">
        <f>ROUND(I181*H181,2)</f>
        <v>0</v>
      </c>
      <c r="BL181" s="17" t="s">
        <v>189</v>
      </c>
      <c r="BM181" s="220" t="s">
        <v>934</v>
      </c>
    </row>
    <row r="182" spans="2:47" s="1" customFormat="1" ht="19.5">
      <c r="B182" s="35"/>
      <c r="C182" s="36"/>
      <c r="D182" s="221" t="s">
        <v>207</v>
      </c>
      <c r="E182" s="36"/>
      <c r="F182" s="235" t="s">
        <v>620</v>
      </c>
      <c r="G182" s="36"/>
      <c r="H182" s="36"/>
      <c r="I182" s="130"/>
      <c r="J182" s="36"/>
      <c r="K182" s="36"/>
      <c r="L182" s="37"/>
      <c r="M182" s="223"/>
      <c r="N182" s="67"/>
      <c r="O182" s="67"/>
      <c r="P182" s="67"/>
      <c r="Q182" s="67"/>
      <c r="R182" s="67"/>
      <c r="S182" s="67"/>
      <c r="T182" s="68"/>
      <c r="AT182" s="17" t="s">
        <v>207</v>
      </c>
      <c r="AU182" s="17" t="s">
        <v>85</v>
      </c>
    </row>
    <row r="183" spans="2:51" s="11" customFormat="1" ht="11.25">
      <c r="B183" s="224"/>
      <c r="C183" s="225"/>
      <c r="D183" s="221" t="s">
        <v>197</v>
      </c>
      <c r="E183" s="226" t="s">
        <v>1</v>
      </c>
      <c r="F183" s="227" t="s">
        <v>935</v>
      </c>
      <c r="G183" s="225"/>
      <c r="H183" s="228">
        <v>119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197</v>
      </c>
      <c r="AU183" s="234" t="s">
        <v>85</v>
      </c>
      <c r="AV183" s="11" t="s">
        <v>85</v>
      </c>
      <c r="AW183" s="11" t="s">
        <v>30</v>
      </c>
      <c r="AX183" s="11" t="s">
        <v>83</v>
      </c>
      <c r="AY183" s="234" t="s">
        <v>171</v>
      </c>
    </row>
    <row r="184" spans="2:65" s="1" customFormat="1" ht="24" customHeight="1">
      <c r="B184" s="35"/>
      <c r="C184" s="209" t="s">
        <v>338</v>
      </c>
      <c r="D184" s="209" t="s">
        <v>172</v>
      </c>
      <c r="E184" s="210" t="s">
        <v>622</v>
      </c>
      <c r="F184" s="211" t="s">
        <v>623</v>
      </c>
      <c r="G184" s="212" t="s">
        <v>255</v>
      </c>
      <c r="H184" s="213">
        <v>238</v>
      </c>
      <c r="I184" s="214"/>
      <c r="J184" s="215">
        <f>ROUND(I184*H184,2)</f>
        <v>0</v>
      </c>
      <c r="K184" s="211" t="s">
        <v>256</v>
      </c>
      <c r="L184" s="37"/>
      <c r="M184" s="216" t="s">
        <v>1</v>
      </c>
      <c r="N184" s="217" t="s">
        <v>40</v>
      </c>
      <c r="O184" s="67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AR184" s="220" t="s">
        <v>189</v>
      </c>
      <c r="AT184" s="220" t="s">
        <v>172</v>
      </c>
      <c r="AU184" s="220" t="s">
        <v>85</v>
      </c>
      <c r="AY184" s="17" t="s">
        <v>171</v>
      </c>
      <c r="BE184" s="116">
        <f>IF(N184="základní",J184,0)</f>
        <v>0</v>
      </c>
      <c r="BF184" s="116">
        <f>IF(N184="snížená",J184,0)</f>
        <v>0</v>
      </c>
      <c r="BG184" s="116">
        <f>IF(N184="zákl. přenesená",J184,0)</f>
        <v>0</v>
      </c>
      <c r="BH184" s="116">
        <f>IF(N184="sníž. přenesená",J184,0)</f>
        <v>0</v>
      </c>
      <c r="BI184" s="116">
        <f>IF(N184="nulová",J184,0)</f>
        <v>0</v>
      </c>
      <c r="BJ184" s="17" t="s">
        <v>83</v>
      </c>
      <c r="BK184" s="116">
        <f>ROUND(I184*H184,2)</f>
        <v>0</v>
      </c>
      <c r="BL184" s="17" t="s">
        <v>189</v>
      </c>
      <c r="BM184" s="220" t="s">
        <v>936</v>
      </c>
    </row>
    <row r="185" spans="2:47" s="1" customFormat="1" ht="19.5">
      <c r="B185" s="35"/>
      <c r="C185" s="36"/>
      <c r="D185" s="221" t="s">
        <v>207</v>
      </c>
      <c r="E185" s="36"/>
      <c r="F185" s="235" t="s">
        <v>625</v>
      </c>
      <c r="G185" s="36"/>
      <c r="H185" s="36"/>
      <c r="I185" s="130"/>
      <c r="J185" s="36"/>
      <c r="K185" s="36"/>
      <c r="L185" s="37"/>
      <c r="M185" s="223"/>
      <c r="N185" s="67"/>
      <c r="O185" s="67"/>
      <c r="P185" s="67"/>
      <c r="Q185" s="67"/>
      <c r="R185" s="67"/>
      <c r="S185" s="67"/>
      <c r="T185" s="68"/>
      <c r="AT185" s="17" t="s">
        <v>207</v>
      </c>
      <c r="AU185" s="17" t="s">
        <v>85</v>
      </c>
    </row>
    <row r="186" spans="2:51" s="11" customFormat="1" ht="11.25">
      <c r="B186" s="224"/>
      <c r="C186" s="225"/>
      <c r="D186" s="221" t="s">
        <v>197</v>
      </c>
      <c r="E186" s="226" t="s">
        <v>1</v>
      </c>
      <c r="F186" s="227" t="s">
        <v>937</v>
      </c>
      <c r="G186" s="225"/>
      <c r="H186" s="228">
        <v>238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AT186" s="234" t="s">
        <v>197</v>
      </c>
      <c r="AU186" s="234" t="s">
        <v>85</v>
      </c>
      <c r="AV186" s="11" t="s">
        <v>85</v>
      </c>
      <c r="AW186" s="11" t="s">
        <v>30</v>
      </c>
      <c r="AX186" s="11" t="s">
        <v>83</v>
      </c>
      <c r="AY186" s="234" t="s">
        <v>171</v>
      </c>
    </row>
    <row r="187" spans="2:65" s="1" customFormat="1" ht="24" customHeight="1">
      <c r="B187" s="35"/>
      <c r="C187" s="209" t="s">
        <v>344</v>
      </c>
      <c r="D187" s="209" t="s">
        <v>172</v>
      </c>
      <c r="E187" s="210" t="s">
        <v>627</v>
      </c>
      <c r="F187" s="211" t="s">
        <v>628</v>
      </c>
      <c r="G187" s="212" t="s">
        <v>255</v>
      </c>
      <c r="H187" s="213">
        <v>119</v>
      </c>
      <c r="I187" s="214"/>
      <c r="J187" s="215">
        <f>ROUND(I187*H187,2)</f>
        <v>0</v>
      </c>
      <c r="K187" s="211" t="s">
        <v>256</v>
      </c>
      <c r="L187" s="37"/>
      <c r="M187" s="216" t="s">
        <v>1</v>
      </c>
      <c r="N187" s="217" t="s">
        <v>40</v>
      </c>
      <c r="O187" s="67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AR187" s="220" t="s">
        <v>189</v>
      </c>
      <c r="AT187" s="220" t="s">
        <v>172</v>
      </c>
      <c r="AU187" s="220" t="s">
        <v>85</v>
      </c>
      <c r="AY187" s="17" t="s">
        <v>171</v>
      </c>
      <c r="BE187" s="116">
        <f>IF(N187="základní",J187,0)</f>
        <v>0</v>
      </c>
      <c r="BF187" s="116">
        <f>IF(N187="snížená",J187,0)</f>
        <v>0</v>
      </c>
      <c r="BG187" s="116">
        <f>IF(N187="zákl. přenesená",J187,0)</f>
        <v>0</v>
      </c>
      <c r="BH187" s="116">
        <f>IF(N187="sníž. přenesená",J187,0)</f>
        <v>0</v>
      </c>
      <c r="BI187" s="116">
        <f>IF(N187="nulová",J187,0)</f>
        <v>0</v>
      </c>
      <c r="BJ187" s="17" t="s">
        <v>83</v>
      </c>
      <c r="BK187" s="116">
        <f>ROUND(I187*H187,2)</f>
        <v>0</v>
      </c>
      <c r="BL187" s="17" t="s">
        <v>189</v>
      </c>
      <c r="BM187" s="220" t="s">
        <v>938</v>
      </c>
    </row>
    <row r="188" spans="2:47" s="1" customFormat="1" ht="29.25">
      <c r="B188" s="35"/>
      <c r="C188" s="36"/>
      <c r="D188" s="221" t="s">
        <v>207</v>
      </c>
      <c r="E188" s="36"/>
      <c r="F188" s="235" t="s">
        <v>630</v>
      </c>
      <c r="G188" s="36"/>
      <c r="H188" s="36"/>
      <c r="I188" s="130"/>
      <c r="J188" s="36"/>
      <c r="K188" s="36"/>
      <c r="L188" s="37"/>
      <c r="M188" s="223"/>
      <c r="N188" s="67"/>
      <c r="O188" s="67"/>
      <c r="P188" s="67"/>
      <c r="Q188" s="67"/>
      <c r="R188" s="67"/>
      <c r="S188" s="67"/>
      <c r="T188" s="68"/>
      <c r="AT188" s="17" t="s">
        <v>207</v>
      </c>
      <c r="AU188" s="17" t="s">
        <v>85</v>
      </c>
    </row>
    <row r="189" spans="2:51" s="11" customFormat="1" ht="11.25">
      <c r="B189" s="224"/>
      <c r="C189" s="225"/>
      <c r="D189" s="221" t="s">
        <v>197</v>
      </c>
      <c r="E189" s="226" t="s">
        <v>1</v>
      </c>
      <c r="F189" s="227" t="s">
        <v>939</v>
      </c>
      <c r="G189" s="225"/>
      <c r="H189" s="228">
        <v>119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197</v>
      </c>
      <c r="AU189" s="234" t="s">
        <v>85</v>
      </c>
      <c r="AV189" s="11" t="s">
        <v>85</v>
      </c>
      <c r="AW189" s="11" t="s">
        <v>30</v>
      </c>
      <c r="AX189" s="11" t="s">
        <v>83</v>
      </c>
      <c r="AY189" s="234" t="s">
        <v>171</v>
      </c>
    </row>
    <row r="190" spans="2:65" s="1" customFormat="1" ht="24" customHeight="1">
      <c r="B190" s="35"/>
      <c r="C190" s="209" t="s">
        <v>352</v>
      </c>
      <c r="D190" s="209" t="s">
        <v>172</v>
      </c>
      <c r="E190" s="210" t="s">
        <v>632</v>
      </c>
      <c r="F190" s="211" t="s">
        <v>633</v>
      </c>
      <c r="G190" s="212" t="s">
        <v>255</v>
      </c>
      <c r="H190" s="213">
        <v>119</v>
      </c>
      <c r="I190" s="214"/>
      <c r="J190" s="215">
        <f>ROUND(I190*H190,2)</f>
        <v>0</v>
      </c>
      <c r="K190" s="211" t="s">
        <v>256</v>
      </c>
      <c r="L190" s="37"/>
      <c r="M190" s="216" t="s">
        <v>1</v>
      </c>
      <c r="N190" s="217" t="s">
        <v>40</v>
      </c>
      <c r="O190" s="67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AR190" s="220" t="s">
        <v>189</v>
      </c>
      <c r="AT190" s="220" t="s">
        <v>172</v>
      </c>
      <c r="AU190" s="220" t="s">
        <v>85</v>
      </c>
      <c r="AY190" s="17" t="s">
        <v>171</v>
      </c>
      <c r="BE190" s="116">
        <f>IF(N190="základní",J190,0)</f>
        <v>0</v>
      </c>
      <c r="BF190" s="116">
        <f>IF(N190="snížená",J190,0)</f>
        <v>0</v>
      </c>
      <c r="BG190" s="116">
        <f>IF(N190="zákl. přenesená",J190,0)</f>
        <v>0</v>
      </c>
      <c r="BH190" s="116">
        <f>IF(N190="sníž. přenesená",J190,0)</f>
        <v>0</v>
      </c>
      <c r="BI190" s="116">
        <f>IF(N190="nulová",J190,0)</f>
        <v>0</v>
      </c>
      <c r="BJ190" s="17" t="s">
        <v>83</v>
      </c>
      <c r="BK190" s="116">
        <f>ROUND(I190*H190,2)</f>
        <v>0</v>
      </c>
      <c r="BL190" s="17" t="s">
        <v>189</v>
      </c>
      <c r="BM190" s="220" t="s">
        <v>940</v>
      </c>
    </row>
    <row r="191" spans="2:47" s="1" customFormat="1" ht="29.25">
      <c r="B191" s="35"/>
      <c r="C191" s="36"/>
      <c r="D191" s="221" t="s">
        <v>207</v>
      </c>
      <c r="E191" s="36"/>
      <c r="F191" s="235" t="s">
        <v>635</v>
      </c>
      <c r="G191" s="36"/>
      <c r="H191" s="36"/>
      <c r="I191" s="130"/>
      <c r="J191" s="36"/>
      <c r="K191" s="36"/>
      <c r="L191" s="37"/>
      <c r="M191" s="223"/>
      <c r="N191" s="67"/>
      <c r="O191" s="67"/>
      <c r="P191" s="67"/>
      <c r="Q191" s="67"/>
      <c r="R191" s="67"/>
      <c r="S191" s="67"/>
      <c r="T191" s="68"/>
      <c r="AT191" s="17" t="s">
        <v>207</v>
      </c>
      <c r="AU191" s="17" t="s">
        <v>85</v>
      </c>
    </row>
    <row r="192" spans="2:51" s="11" customFormat="1" ht="11.25">
      <c r="B192" s="224"/>
      <c r="C192" s="225"/>
      <c r="D192" s="221" t="s">
        <v>197</v>
      </c>
      <c r="E192" s="226" t="s">
        <v>1</v>
      </c>
      <c r="F192" s="227" t="s">
        <v>941</v>
      </c>
      <c r="G192" s="225"/>
      <c r="H192" s="228">
        <v>119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197</v>
      </c>
      <c r="AU192" s="234" t="s">
        <v>85</v>
      </c>
      <c r="AV192" s="11" t="s">
        <v>85</v>
      </c>
      <c r="AW192" s="11" t="s">
        <v>30</v>
      </c>
      <c r="AX192" s="11" t="s">
        <v>83</v>
      </c>
      <c r="AY192" s="234" t="s">
        <v>171</v>
      </c>
    </row>
    <row r="193" spans="2:65" s="1" customFormat="1" ht="16.5" customHeight="1">
      <c r="B193" s="35"/>
      <c r="C193" s="209" t="s">
        <v>360</v>
      </c>
      <c r="D193" s="209" t="s">
        <v>172</v>
      </c>
      <c r="E193" s="210" t="s">
        <v>637</v>
      </c>
      <c r="F193" s="211" t="s">
        <v>638</v>
      </c>
      <c r="G193" s="212" t="s">
        <v>290</v>
      </c>
      <c r="H193" s="213">
        <v>84</v>
      </c>
      <c r="I193" s="214"/>
      <c r="J193" s="215">
        <f>ROUND(I193*H193,2)</f>
        <v>0</v>
      </c>
      <c r="K193" s="211" t="s">
        <v>256</v>
      </c>
      <c r="L193" s="37"/>
      <c r="M193" s="216" t="s">
        <v>1</v>
      </c>
      <c r="N193" s="217" t="s">
        <v>40</v>
      </c>
      <c r="O193" s="67"/>
      <c r="P193" s="218">
        <f>O193*H193</f>
        <v>0</v>
      </c>
      <c r="Q193" s="218">
        <v>0.0036</v>
      </c>
      <c r="R193" s="218">
        <f>Q193*H193</f>
        <v>0.3024</v>
      </c>
      <c r="S193" s="218">
        <v>0</v>
      </c>
      <c r="T193" s="219">
        <f>S193*H193</f>
        <v>0</v>
      </c>
      <c r="AR193" s="220" t="s">
        <v>189</v>
      </c>
      <c r="AT193" s="220" t="s">
        <v>172</v>
      </c>
      <c r="AU193" s="220" t="s">
        <v>85</v>
      </c>
      <c r="AY193" s="17" t="s">
        <v>171</v>
      </c>
      <c r="BE193" s="116">
        <f>IF(N193="základní",J193,0)</f>
        <v>0</v>
      </c>
      <c r="BF193" s="116">
        <f>IF(N193="snížená",J193,0)</f>
        <v>0</v>
      </c>
      <c r="BG193" s="116">
        <f>IF(N193="zákl. přenesená",J193,0)</f>
        <v>0</v>
      </c>
      <c r="BH193" s="116">
        <f>IF(N193="sníž. přenesená",J193,0)</f>
        <v>0</v>
      </c>
      <c r="BI193" s="116">
        <f>IF(N193="nulová",J193,0)</f>
        <v>0</v>
      </c>
      <c r="BJ193" s="17" t="s">
        <v>83</v>
      </c>
      <c r="BK193" s="116">
        <f>ROUND(I193*H193,2)</f>
        <v>0</v>
      </c>
      <c r="BL193" s="17" t="s">
        <v>189</v>
      </c>
      <c r="BM193" s="220" t="s">
        <v>942</v>
      </c>
    </row>
    <row r="194" spans="2:47" s="1" customFormat="1" ht="19.5">
      <c r="B194" s="35"/>
      <c r="C194" s="36"/>
      <c r="D194" s="221" t="s">
        <v>207</v>
      </c>
      <c r="E194" s="36"/>
      <c r="F194" s="235" t="s">
        <v>640</v>
      </c>
      <c r="G194" s="36"/>
      <c r="H194" s="36"/>
      <c r="I194" s="130"/>
      <c r="J194" s="36"/>
      <c r="K194" s="36"/>
      <c r="L194" s="37"/>
      <c r="M194" s="223"/>
      <c r="N194" s="67"/>
      <c r="O194" s="67"/>
      <c r="P194" s="67"/>
      <c r="Q194" s="67"/>
      <c r="R194" s="67"/>
      <c r="S194" s="67"/>
      <c r="T194" s="68"/>
      <c r="AT194" s="17" t="s">
        <v>207</v>
      </c>
      <c r="AU194" s="17" t="s">
        <v>85</v>
      </c>
    </row>
    <row r="195" spans="2:51" s="11" customFormat="1" ht="11.25">
      <c r="B195" s="224"/>
      <c r="C195" s="225"/>
      <c r="D195" s="221" t="s">
        <v>197</v>
      </c>
      <c r="E195" s="226" t="s">
        <v>1</v>
      </c>
      <c r="F195" s="227" t="s">
        <v>943</v>
      </c>
      <c r="G195" s="225"/>
      <c r="H195" s="228">
        <v>84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197</v>
      </c>
      <c r="AU195" s="234" t="s">
        <v>85</v>
      </c>
      <c r="AV195" s="11" t="s">
        <v>85</v>
      </c>
      <c r="AW195" s="11" t="s">
        <v>30</v>
      </c>
      <c r="AX195" s="11" t="s">
        <v>83</v>
      </c>
      <c r="AY195" s="234" t="s">
        <v>171</v>
      </c>
    </row>
    <row r="196" spans="2:63" s="10" customFormat="1" ht="22.9" customHeight="1">
      <c r="B196" s="195"/>
      <c r="C196" s="196"/>
      <c r="D196" s="197" t="s">
        <v>74</v>
      </c>
      <c r="E196" s="246" t="s">
        <v>214</v>
      </c>
      <c r="F196" s="246" t="s">
        <v>337</v>
      </c>
      <c r="G196" s="196"/>
      <c r="H196" s="196"/>
      <c r="I196" s="199"/>
      <c r="J196" s="247">
        <f>BK196</f>
        <v>0</v>
      </c>
      <c r="K196" s="196"/>
      <c r="L196" s="201"/>
      <c r="M196" s="202"/>
      <c r="N196" s="203"/>
      <c r="O196" s="203"/>
      <c r="P196" s="204">
        <f>SUM(P197:P207)</f>
        <v>0</v>
      </c>
      <c r="Q196" s="203"/>
      <c r="R196" s="204">
        <f>SUM(R197:R207)</f>
        <v>14.312779999999998</v>
      </c>
      <c r="S196" s="203"/>
      <c r="T196" s="205">
        <f>SUM(T197:T207)</f>
        <v>0</v>
      </c>
      <c r="AR196" s="206" t="s">
        <v>83</v>
      </c>
      <c r="AT196" s="207" t="s">
        <v>74</v>
      </c>
      <c r="AU196" s="207" t="s">
        <v>83</v>
      </c>
      <c r="AY196" s="206" t="s">
        <v>171</v>
      </c>
      <c r="BK196" s="208">
        <f>SUM(BK197:BK207)</f>
        <v>0</v>
      </c>
    </row>
    <row r="197" spans="2:65" s="1" customFormat="1" ht="24" customHeight="1">
      <c r="B197" s="35"/>
      <c r="C197" s="209" t="s">
        <v>366</v>
      </c>
      <c r="D197" s="209" t="s">
        <v>172</v>
      </c>
      <c r="E197" s="210" t="s">
        <v>651</v>
      </c>
      <c r="F197" s="211" t="s">
        <v>652</v>
      </c>
      <c r="G197" s="212" t="s">
        <v>290</v>
      </c>
      <c r="H197" s="213">
        <v>46</v>
      </c>
      <c r="I197" s="214"/>
      <c r="J197" s="215">
        <f>ROUND(I197*H197,2)</f>
        <v>0</v>
      </c>
      <c r="K197" s="211" t="s">
        <v>256</v>
      </c>
      <c r="L197" s="37"/>
      <c r="M197" s="216" t="s">
        <v>1</v>
      </c>
      <c r="N197" s="217" t="s">
        <v>40</v>
      </c>
      <c r="O197" s="67"/>
      <c r="P197" s="218">
        <f>O197*H197</f>
        <v>0</v>
      </c>
      <c r="Q197" s="218">
        <v>0.10988</v>
      </c>
      <c r="R197" s="218">
        <f>Q197*H197</f>
        <v>5.05448</v>
      </c>
      <c r="S197" s="218">
        <v>0</v>
      </c>
      <c r="T197" s="219">
        <f>S197*H197</f>
        <v>0</v>
      </c>
      <c r="AR197" s="220" t="s">
        <v>189</v>
      </c>
      <c r="AT197" s="220" t="s">
        <v>172</v>
      </c>
      <c r="AU197" s="220" t="s">
        <v>85</v>
      </c>
      <c r="AY197" s="17" t="s">
        <v>171</v>
      </c>
      <c r="BE197" s="116">
        <f>IF(N197="základní",J197,0)</f>
        <v>0</v>
      </c>
      <c r="BF197" s="116">
        <f>IF(N197="snížená",J197,0)</f>
        <v>0</v>
      </c>
      <c r="BG197" s="116">
        <f>IF(N197="zákl. přenesená",J197,0)</f>
        <v>0</v>
      </c>
      <c r="BH197" s="116">
        <f>IF(N197="sníž. přenesená",J197,0)</f>
        <v>0</v>
      </c>
      <c r="BI197" s="116">
        <f>IF(N197="nulová",J197,0)</f>
        <v>0</v>
      </c>
      <c r="BJ197" s="17" t="s">
        <v>83</v>
      </c>
      <c r="BK197" s="116">
        <f>ROUND(I197*H197,2)</f>
        <v>0</v>
      </c>
      <c r="BL197" s="17" t="s">
        <v>189</v>
      </c>
      <c r="BM197" s="220" t="s">
        <v>944</v>
      </c>
    </row>
    <row r="198" spans="2:47" s="1" customFormat="1" ht="39">
      <c r="B198" s="35"/>
      <c r="C198" s="36"/>
      <c r="D198" s="221" t="s">
        <v>207</v>
      </c>
      <c r="E198" s="36"/>
      <c r="F198" s="235" t="s">
        <v>654</v>
      </c>
      <c r="G198" s="36"/>
      <c r="H198" s="36"/>
      <c r="I198" s="130"/>
      <c r="J198" s="36"/>
      <c r="K198" s="36"/>
      <c r="L198" s="37"/>
      <c r="M198" s="223"/>
      <c r="N198" s="67"/>
      <c r="O198" s="67"/>
      <c r="P198" s="67"/>
      <c r="Q198" s="67"/>
      <c r="R198" s="67"/>
      <c r="S198" s="67"/>
      <c r="T198" s="68"/>
      <c r="AT198" s="17" t="s">
        <v>207</v>
      </c>
      <c r="AU198" s="17" t="s">
        <v>85</v>
      </c>
    </row>
    <row r="199" spans="2:51" s="11" customFormat="1" ht="11.25">
      <c r="B199" s="224"/>
      <c r="C199" s="225"/>
      <c r="D199" s="221" t="s">
        <v>197</v>
      </c>
      <c r="E199" s="226" t="s">
        <v>1</v>
      </c>
      <c r="F199" s="227" t="s">
        <v>945</v>
      </c>
      <c r="G199" s="225"/>
      <c r="H199" s="228">
        <v>46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AT199" s="234" t="s">
        <v>197</v>
      </c>
      <c r="AU199" s="234" t="s">
        <v>85</v>
      </c>
      <c r="AV199" s="11" t="s">
        <v>85</v>
      </c>
      <c r="AW199" s="11" t="s">
        <v>30</v>
      </c>
      <c r="AX199" s="11" t="s">
        <v>83</v>
      </c>
      <c r="AY199" s="234" t="s">
        <v>171</v>
      </c>
    </row>
    <row r="200" spans="2:65" s="1" customFormat="1" ht="16.5" customHeight="1">
      <c r="B200" s="35"/>
      <c r="C200" s="265" t="s">
        <v>7</v>
      </c>
      <c r="D200" s="265" t="s">
        <v>548</v>
      </c>
      <c r="E200" s="266" t="s">
        <v>656</v>
      </c>
      <c r="F200" s="267" t="s">
        <v>657</v>
      </c>
      <c r="G200" s="268" t="s">
        <v>255</v>
      </c>
      <c r="H200" s="269">
        <v>4.6</v>
      </c>
      <c r="I200" s="270"/>
      <c r="J200" s="271">
        <f>ROUND(I200*H200,2)</f>
        <v>0</v>
      </c>
      <c r="K200" s="267" t="s">
        <v>1</v>
      </c>
      <c r="L200" s="272"/>
      <c r="M200" s="273" t="s">
        <v>1</v>
      </c>
      <c r="N200" s="274" t="s">
        <v>40</v>
      </c>
      <c r="O200" s="67"/>
      <c r="P200" s="218">
        <f>O200*H200</f>
        <v>0</v>
      </c>
      <c r="Q200" s="218">
        <v>0.417</v>
      </c>
      <c r="R200" s="218">
        <f>Q200*H200</f>
        <v>1.9181999999999997</v>
      </c>
      <c r="S200" s="218">
        <v>0</v>
      </c>
      <c r="T200" s="219">
        <f>S200*H200</f>
        <v>0</v>
      </c>
      <c r="AR200" s="220" t="s">
        <v>209</v>
      </c>
      <c r="AT200" s="220" t="s">
        <v>548</v>
      </c>
      <c r="AU200" s="220" t="s">
        <v>85</v>
      </c>
      <c r="AY200" s="17" t="s">
        <v>171</v>
      </c>
      <c r="BE200" s="116">
        <f>IF(N200="základní",J200,0)</f>
        <v>0</v>
      </c>
      <c r="BF200" s="116">
        <f>IF(N200="snížená",J200,0)</f>
        <v>0</v>
      </c>
      <c r="BG200" s="116">
        <f>IF(N200="zákl. přenesená",J200,0)</f>
        <v>0</v>
      </c>
      <c r="BH200" s="116">
        <f>IF(N200="sníž. přenesená",J200,0)</f>
        <v>0</v>
      </c>
      <c r="BI200" s="116">
        <f>IF(N200="nulová",J200,0)</f>
        <v>0</v>
      </c>
      <c r="BJ200" s="17" t="s">
        <v>83</v>
      </c>
      <c r="BK200" s="116">
        <f>ROUND(I200*H200,2)</f>
        <v>0</v>
      </c>
      <c r="BL200" s="17" t="s">
        <v>189</v>
      </c>
      <c r="BM200" s="220" t="s">
        <v>946</v>
      </c>
    </row>
    <row r="201" spans="2:47" s="1" customFormat="1" ht="11.25">
      <c r="B201" s="35"/>
      <c r="C201" s="36"/>
      <c r="D201" s="221" t="s">
        <v>207</v>
      </c>
      <c r="E201" s="36"/>
      <c r="F201" s="235" t="s">
        <v>657</v>
      </c>
      <c r="G201" s="36"/>
      <c r="H201" s="36"/>
      <c r="I201" s="130"/>
      <c r="J201" s="36"/>
      <c r="K201" s="36"/>
      <c r="L201" s="37"/>
      <c r="M201" s="223"/>
      <c r="N201" s="67"/>
      <c r="O201" s="67"/>
      <c r="P201" s="67"/>
      <c r="Q201" s="67"/>
      <c r="R201" s="67"/>
      <c r="S201" s="67"/>
      <c r="T201" s="68"/>
      <c r="AT201" s="17" t="s">
        <v>207</v>
      </c>
      <c r="AU201" s="17" t="s">
        <v>85</v>
      </c>
    </row>
    <row r="202" spans="2:65" s="1" customFormat="1" ht="24" customHeight="1">
      <c r="B202" s="35"/>
      <c r="C202" s="209" t="s">
        <v>379</v>
      </c>
      <c r="D202" s="209" t="s">
        <v>172</v>
      </c>
      <c r="E202" s="210" t="s">
        <v>661</v>
      </c>
      <c r="F202" s="211" t="s">
        <v>662</v>
      </c>
      <c r="G202" s="212" t="s">
        <v>290</v>
      </c>
      <c r="H202" s="213">
        <v>30</v>
      </c>
      <c r="I202" s="214"/>
      <c r="J202" s="215">
        <f>ROUND(I202*H202,2)</f>
        <v>0</v>
      </c>
      <c r="K202" s="211" t="s">
        <v>256</v>
      </c>
      <c r="L202" s="37"/>
      <c r="M202" s="216" t="s">
        <v>1</v>
      </c>
      <c r="N202" s="217" t="s">
        <v>40</v>
      </c>
      <c r="O202" s="67"/>
      <c r="P202" s="218">
        <f>O202*H202</f>
        <v>0</v>
      </c>
      <c r="Q202" s="218">
        <v>0.14067</v>
      </c>
      <c r="R202" s="218">
        <f>Q202*H202</f>
        <v>4.2200999999999995</v>
      </c>
      <c r="S202" s="218">
        <v>0</v>
      </c>
      <c r="T202" s="219">
        <f>S202*H202</f>
        <v>0</v>
      </c>
      <c r="AR202" s="220" t="s">
        <v>189</v>
      </c>
      <c r="AT202" s="220" t="s">
        <v>172</v>
      </c>
      <c r="AU202" s="220" t="s">
        <v>85</v>
      </c>
      <c r="AY202" s="17" t="s">
        <v>171</v>
      </c>
      <c r="BE202" s="116">
        <f>IF(N202="základní",J202,0)</f>
        <v>0</v>
      </c>
      <c r="BF202" s="116">
        <f>IF(N202="snížená",J202,0)</f>
        <v>0</v>
      </c>
      <c r="BG202" s="116">
        <f>IF(N202="zákl. přenesená",J202,0)</f>
        <v>0</v>
      </c>
      <c r="BH202" s="116">
        <f>IF(N202="sníž. přenesená",J202,0)</f>
        <v>0</v>
      </c>
      <c r="BI202" s="116">
        <f>IF(N202="nulová",J202,0)</f>
        <v>0</v>
      </c>
      <c r="BJ202" s="17" t="s">
        <v>83</v>
      </c>
      <c r="BK202" s="116">
        <f>ROUND(I202*H202,2)</f>
        <v>0</v>
      </c>
      <c r="BL202" s="17" t="s">
        <v>189</v>
      </c>
      <c r="BM202" s="220" t="s">
        <v>947</v>
      </c>
    </row>
    <row r="203" spans="2:47" s="1" customFormat="1" ht="29.25">
      <c r="B203" s="35"/>
      <c r="C203" s="36"/>
      <c r="D203" s="221" t="s">
        <v>207</v>
      </c>
      <c r="E203" s="36"/>
      <c r="F203" s="235" t="s">
        <v>664</v>
      </c>
      <c r="G203" s="36"/>
      <c r="H203" s="36"/>
      <c r="I203" s="130"/>
      <c r="J203" s="36"/>
      <c r="K203" s="36"/>
      <c r="L203" s="37"/>
      <c r="M203" s="223"/>
      <c r="N203" s="67"/>
      <c r="O203" s="67"/>
      <c r="P203" s="67"/>
      <c r="Q203" s="67"/>
      <c r="R203" s="67"/>
      <c r="S203" s="67"/>
      <c r="T203" s="68"/>
      <c r="AT203" s="17" t="s">
        <v>207</v>
      </c>
      <c r="AU203" s="17" t="s">
        <v>85</v>
      </c>
    </row>
    <row r="204" spans="2:51" s="11" customFormat="1" ht="11.25">
      <c r="B204" s="224"/>
      <c r="C204" s="225"/>
      <c r="D204" s="221" t="s">
        <v>197</v>
      </c>
      <c r="E204" s="226" t="s">
        <v>1</v>
      </c>
      <c r="F204" s="227" t="s">
        <v>948</v>
      </c>
      <c r="G204" s="225"/>
      <c r="H204" s="228">
        <v>30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197</v>
      </c>
      <c r="AU204" s="234" t="s">
        <v>85</v>
      </c>
      <c r="AV204" s="11" t="s">
        <v>85</v>
      </c>
      <c r="AW204" s="11" t="s">
        <v>30</v>
      </c>
      <c r="AX204" s="11" t="s">
        <v>83</v>
      </c>
      <c r="AY204" s="234" t="s">
        <v>171</v>
      </c>
    </row>
    <row r="205" spans="2:65" s="1" customFormat="1" ht="16.5" customHeight="1">
      <c r="B205" s="35"/>
      <c r="C205" s="265" t="s">
        <v>388</v>
      </c>
      <c r="D205" s="265" t="s">
        <v>548</v>
      </c>
      <c r="E205" s="266" t="s">
        <v>667</v>
      </c>
      <c r="F205" s="267" t="s">
        <v>668</v>
      </c>
      <c r="G205" s="268" t="s">
        <v>290</v>
      </c>
      <c r="H205" s="269">
        <v>30</v>
      </c>
      <c r="I205" s="270"/>
      <c r="J205" s="271">
        <f>ROUND(I205*H205,2)</f>
        <v>0</v>
      </c>
      <c r="K205" s="267" t="s">
        <v>1</v>
      </c>
      <c r="L205" s="272"/>
      <c r="M205" s="273" t="s">
        <v>1</v>
      </c>
      <c r="N205" s="274" t="s">
        <v>40</v>
      </c>
      <c r="O205" s="67"/>
      <c r="P205" s="218">
        <f>O205*H205</f>
        <v>0</v>
      </c>
      <c r="Q205" s="218">
        <v>0.104</v>
      </c>
      <c r="R205" s="218">
        <f>Q205*H205</f>
        <v>3.1199999999999997</v>
      </c>
      <c r="S205" s="218">
        <v>0</v>
      </c>
      <c r="T205" s="219">
        <f>S205*H205</f>
        <v>0</v>
      </c>
      <c r="AR205" s="220" t="s">
        <v>209</v>
      </c>
      <c r="AT205" s="220" t="s">
        <v>548</v>
      </c>
      <c r="AU205" s="220" t="s">
        <v>85</v>
      </c>
      <c r="AY205" s="17" t="s">
        <v>171</v>
      </c>
      <c r="BE205" s="116">
        <f>IF(N205="základní",J205,0)</f>
        <v>0</v>
      </c>
      <c r="BF205" s="116">
        <f>IF(N205="snížená",J205,0)</f>
        <v>0</v>
      </c>
      <c r="BG205" s="116">
        <f>IF(N205="zákl. přenesená",J205,0)</f>
        <v>0</v>
      </c>
      <c r="BH205" s="116">
        <f>IF(N205="sníž. přenesená",J205,0)</f>
        <v>0</v>
      </c>
      <c r="BI205" s="116">
        <f>IF(N205="nulová",J205,0)</f>
        <v>0</v>
      </c>
      <c r="BJ205" s="17" t="s">
        <v>83</v>
      </c>
      <c r="BK205" s="116">
        <f>ROUND(I205*H205,2)</f>
        <v>0</v>
      </c>
      <c r="BL205" s="17" t="s">
        <v>189</v>
      </c>
      <c r="BM205" s="220" t="s">
        <v>949</v>
      </c>
    </row>
    <row r="206" spans="2:47" s="1" customFormat="1" ht="11.25">
      <c r="B206" s="35"/>
      <c r="C206" s="36"/>
      <c r="D206" s="221" t="s">
        <v>207</v>
      </c>
      <c r="E206" s="36"/>
      <c r="F206" s="235" t="s">
        <v>668</v>
      </c>
      <c r="G206" s="36"/>
      <c r="H206" s="36"/>
      <c r="I206" s="130"/>
      <c r="J206" s="36"/>
      <c r="K206" s="36"/>
      <c r="L206" s="37"/>
      <c r="M206" s="223"/>
      <c r="N206" s="67"/>
      <c r="O206" s="67"/>
      <c r="P206" s="67"/>
      <c r="Q206" s="67"/>
      <c r="R206" s="67"/>
      <c r="S206" s="67"/>
      <c r="T206" s="68"/>
      <c r="AT206" s="17" t="s">
        <v>207</v>
      </c>
      <c r="AU206" s="17" t="s">
        <v>85</v>
      </c>
    </row>
    <row r="207" spans="2:47" s="1" customFormat="1" ht="19.5">
      <c r="B207" s="35"/>
      <c r="C207" s="36"/>
      <c r="D207" s="221" t="s">
        <v>178</v>
      </c>
      <c r="E207" s="36"/>
      <c r="F207" s="222" t="s">
        <v>670</v>
      </c>
      <c r="G207" s="36"/>
      <c r="H207" s="36"/>
      <c r="I207" s="130"/>
      <c r="J207" s="36"/>
      <c r="K207" s="36"/>
      <c r="L207" s="37"/>
      <c r="M207" s="223"/>
      <c r="N207" s="67"/>
      <c r="O207" s="67"/>
      <c r="P207" s="67"/>
      <c r="Q207" s="67"/>
      <c r="R207" s="67"/>
      <c r="S207" s="67"/>
      <c r="T207" s="68"/>
      <c r="AT207" s="17" t="s">
        <v>178</v>
      </c>
      <c r="AU207" s="17" t="s">
        <v>85</v>
      </c>
    </row>
    <row r="208" spans="2:63" s="10" customFormat="1" ht="22.9" customHeight="1">
      <c r="B208" s="195"/>
      <c r="C208" s="196"/>
      <c r="D208" s="197" t="s">
        <v>74</v>
      </c>
      <c r="E208" s="246" t="s">
        <v>672</v>
      </c>
      <c r="F208" s="246" t="s">
        <v>673</v>
      </c>
      <c r="G208" s="196"/>
      <c r="H208" s="196"/>
      <c r="I208" s="199"/>
      <c r="J208" s="247">
        <f>BK208</f>
        <v>0</v>
      </c>
      <c r="K208" s="196"/>
      <c r="L208" s="201"/>
      <c r="M208" s="202"/>
      <c r="N208" s="203"/>
      <c r="O208" s="203"/>
      <c r="P208" s="204">
        <f>SUM(P209:P210)</f>
        <v>0</v>
      </c>
      <c r="Q208" s="203"/>
      <c r="R208" s="204">
        <f>SUM(R209:R210)</f>
        <v>0</v>
      </c>
      <c r="S208" s="203"/>
      <c r="T208" s="205">
        <f>SUM(T209:T210)</f>
        <v>0</v>
      </c>
      <c r="AR208" s="206" t="s">
        <v>83</v>
      </c>
      <c r="AT208" s="207" t="s">
        <v>74</v>
      </c>
      <c r="AU208" s="207" t="s">
        <v>83</v>
      </c>
      <c r="AY208" s="206" t="s">
        <v>171</v>
      </c>
      <c r="BK208" s="208">
        <f>SUM(BK209:BK210)</f>
        <v>0</v>
      </c>
    </row>
    <row r="209" spans="2:65" s="1" customFormat="1" ht="24" customHeight="1">
      <c r="B209" s="35"/>
      <c r="C209" s="209" t="s">
        <v>395</v>
      </c>
      <c r="D209" s="209" t="s">
        <v>172</v>
      </c>
      <c r="E209" s="210" t="s">
        <v>675</v>
      </c>
      <c r="F209" s="211" t="s">
        <v>676</v>
      </c>
      <c r="G209" s="212" t="s">
        <v>333</v>
      </c>
      <c r="H209" s="213">
        <v>76.615</v>
      </c>
      <c r="I209" s="214"/>
      <c r="J209" s="215">
        <f>ROUND(I209*H209,2)</f>
        <v>0</v>
      </c>
      <c r="K209" s="211" t="s">
        <v>256</v>
      </c>
      <c r="L209" s="37"/>
      <c r="M209" s="216" t="s">
        <v>1</v>
      </c>
      <c r="N209" s="217" t="s">
        <v>40</v>
      </c>
      <c r="O209" s="67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AR209" s="220" t="s">
        <v>189</v>
      </c>
      <c r="AT209" s="220" t="s">
        <v>172</v>
      </c>
      <c r="AU209" s="220" t="s">
        <v>85</v>
      </c>
      <c r="AY209" s="17" t="s">
        <v>171</v>
      </c>
      <c r="BE209" s="116">
        <f>IF(N209="základní",J209,0)</f>
        <v>0</v>
      </c>
      <c r="BF209" s="116">
        <f>IF(N209="snížená",J209,0)</f>
        <v>0</v>
      </c>
      <c r="BG209" s="116">
        <f>IF(N209="zákl. přenesená",J209,0)</f>
        <v>0</v>
      </c>
      <c r="BH209" s="116">
        <f>IF(N209="sníž. přenesená",J209,0)</f>
        <v>0</v>
      </c>
      <c r="BI209" s="116">
        <f>IF(N209="nulová",J209,0)</f>
        <v>0</v>
      </c>
      <c r="BJ209" s="17" t="s">
        <v>83</v>
      </c>
      <c r="BK209" s="116">
        <f>ROUND(I209*H209,2)</f>
        <v>0</v>
      </c>
      <c r="BL209" s="17" t="s">
        <v>189</v>
      </c>
      <c r="BM209" s="220" t="s">
        <v>950</v>
      </c>
    </row>
    <row r="210" spans="2:47" s="1" customFormat="1" ht="29.25">
      <c r="B210" s="35"/>
      <c r="C210" s="36"/>
      <c r="D210" s="221" t="s">
        <v>207</v>
      </c>
      <c r="E210" s="36"/>
      <c r="F210" s="235" t="s">
        <v>678</v>
      </c>
      <c r="G210" s="36"/>
      <c r="H210" s="36"/>
      <c r="I210" s="130"/>
      <c r="J210" s="36"/>
      <c r="K210" s="36"/>
      <c r="L210" s="37"/>
      <c r="M210" s="236"/>
      <c r="N210" s="237"/>
      <c r="O210" s="237"/>
      <c r="P210" s="237"/>
      <c r="Q210" s="237"/>
      <c r="R210" s="237"/>
      <c r="S210" s="237"/>
      <c r="T210" s="238"/>
      <c r="AT210" s="17" t="s">
        <v>207</v>
      </c>
      <c r="AU210" s="17" t="s">
        <v>85</v>
      </c>
    </row>
    <row r="211" spans="2:12" s="1" customFormat="1" ht="6.95" customHeight="1">
      <c r="B211" s="50"/>
      <c r="C211" s="51"/>
      <c r="D211" s="51"/>
      <c r="E211" s="51"/>
      <c r="F211" s="51"/>
      <c r="G211" s="51"/>
      <c r="H211" s="51"/>
      <c r="I211" s="163"/>
      <c r="J211" s="51"/>
      <c r="K211" s="51"/>
      <c r="L211" s="37"/>
    </row>
  </sheetData>
  <sheetProtection algorithmName="SHA-512" hashValue="p6EM7W0wKg8aXriep1An16aR6QlWo7rpxnlNbaTp7q39KwthjXtdS6/eRm9PIlyu8uETrbZ+0Ge9ptuHD/fboQ==" saltValue="nBXRxB5ZiaiNDWOPhXv59hFb3fWjB4eTdY2+ib3o0GGiToPbc+Xtz/D3CZpu9du9bMju9cBnULOq5EI95it2cg==" spinCount="100000" sheet="1" objects="1" scenarios="1" formatColumns="0" formatRows="0" autoFilter="0"/>
  <autoFilter ref="C130:K210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Klajmonova-HP\Klajmonova</dc:creator>
  <cp:keywords/>
  <dc:description/>
  <cp:lastModifiedBy>Klajmonova</cp:lastModifiedBy>
  <dcterms:created xsi:type="dcterms:W3CDTF">2020-02-26T14:55:54Z</dcterms:created>
  <dcterms:modified xsi:type="dcterms:W3CDTF">2020-02-26T14:56:46Z</dcterms:modified>
  <cp:category/>
  <cp:version/>
  <cp:contentType/>
  <cp:contentStatus/>
</cp:coreProperties>
</file>