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/>
  <mc:AlternateContent xmlns:mc="http://schemas.openxmlformats.org/markup-compatibility/2006">
    <mc:Choice Requires="x15">
      <x15ac:absPath xmlns:x15ac="http://schemas.microsoft.com/office/spreadsheetml/2010/11/ac" url="C:\VÝPISY PRACÍ A DODÁVEK-ZŠ KOMÁROV-REKONSTRUKCE\"/>
    </mc:Choice>
  </mc:AlternateContent>
  <xr:revisionPtr revIDLastSave="0" documentId="13_ncr:1_{9A840449-EFFD-4A2D-B4B5-7E6B6639FDDD}" xr6:coauthVersionLast="45" xr6:coauthVersionMax="45" xr10:uidLastSave="{00000000-0000-0000-0000-000000000000}"/>
  <bookViews>
    <workbookView xWindow="-109" yWindow="-109" windowWidth="26301" windowHeight="14427" xr2:uid="{00000000-000D-0000-FFFF-FFFF00000000}"/>
  </bookViews>
  <sheets>
    <sheet name="Rekapitulace stavby" sheetId="1" r:id="rId1"/>
    <sheet name="ZTI - ZŠ KOMÁROV-REKONSTR..." sheetId="2" r:id="rId2"/>
  </sheets>
  <definedNames>
    <definedName name="_xlnm._FilterDatabase" localSheetId="1" hidden="1">'ZTI - ZŠ KOMÁROV-REKONSTR...'!$C$122:$K$251</definedName>
    <definedName name="_xlnm.Print_Titles" localSheetId="0">'Rekapitulace stavby'!$92:$92</definedName>
    <definedName name="_xlnm.Print_Titles" localSheetId="1">'ZTI - ZŠ KOMÁROV-REKONSTR...'!$122:$122</definedName>
    <definedName name="_xlnm.Print_Area" localSheetId="0">'Rekapitulace stavby'!$D$4:$AO$76,'Rekapitulace stavby'!$C$82:$AQ$96</definedName>
    <definedName name="_xlnm.Print_Area" localSheetId="1">'ZTI - ZŠ KOMÁROV-REKONSTR...'!$C$4:$J$76,'ZTI - ZŠ KOMÁROV-REKONSTR...'!$C$82:$J$106,'ZTI - ZŠ KOMÁROV-REKONSTR...'!$C$112:$K$251</definedName>
  </definedNames>
  <calcPr calcId="181029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251" i="2"/>
  <c r="BH251" i="2"/>
  <c r="BG251" i="2"/>
  <c r="BF251" i="2"/>
  <c r="T251" i="2"/>
  <c r="R251" i="2"/>
  <c r="P251" i="2"/>
  <c r="P247" i="2" s="1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/>
  <c r="BI249" i="2"/>
  <c r="BH249" i="2"/>
  <c r="BG249" i="2"/>
  <c r="BF249" i="2"/>
  <c r="T249" i="2"/>
  <c r="R249" i="2"/>
  <c r="P249" i="2"/>
  <c r="BK249" i="2"/>
  <c r="J249" i="2"/>
  <c r="BE249" i="2"/>
  <c r="BI248" i="2"/>
  <c r="BH248" i="2"/>
  <c r="BG248" i="2"/>
  <c r="BF248" i="2"/>
  <c r="T248" i="2"/>
  <c r="T247" i="2"/>
  <c r="R248" i="2"/>
  <c r="P248" i="2"/>
  <c r="BK248" i="2"/>
  <c r="BK247" i="2" s="1"/>
  <c r="J247" i="2" s="1"/>
  <c r="J105" i="2" s="1"/>
  <c r="J248" i="2"/>
  <c r="BE248" i="2" s="1"/>
  <c r="BI246" i="2"/>
  <c r="BH246" i="2"/>
  <c r="BG246" i="2"/>
  <c r="BF246" i="2"/>
  <c r="T246" i="2"/>
  <c r="R246" i="2"/>
  <c r="P246" i="2"/>
  <c r="BK246" i="2"/>
  <c r="J246" i="2"/>
  <c r="BE246" i="2"/>
  <c r="BI245" i="2"/>
  <c r="BH245" i="2"/>
  <c r="BG245" i="2"/>
  <c r="BF245" i="2"/>
  <c r="T245" i="2"/>
  <c r="R245" i="2"/>
  <c r="P245" i="2"/>
  <c r="BK245" i="2"/>
  <c r="J245" i="2"/>
  <c r="BE245" i="2"/>
  <c r="BI244" i="2"/>
  <c r="BH244" i="2"/>
  <c r="BG244" i="2"/>
  <c r="BF244" i="2"/>
  <c r="T244" i="2"/>
  <c r="R244" i="2"/>
  <c r="R214" i="2" s="1"/>
  <c r="P244" i="2"/>
  <c r="BK244" i="2"/>
  <c r="J244" i="2"/>
  <c r="BE244" i="2" s="1"/>
  <c r="BI243" i="2"/>
  <c r="BH243" i="2"/>
  <c r="BG243" i="2"/>
  <c r="BF243" i="2"/>
  <c r="T243" i="2"/>
  <c r="R243" i="2"/>
  <c r="P243" i="2"/>
  <c r="BK243" i="2"/>
  <c r="J243" i="2"/>
  <c r="BE243" i="2" s="1"/>
  <c r="BI242" i="2"/>
  <c r="BH242" i="2"/>
  <c r="BG242" i="2"/>
  <c r="BF242" i="2"/>
  <c r="T242" i="2"/>
  <c r="R242" i="2"/>
  <c r="P242" i="2"/>
  <c r="BK242" i="2"/>
  <c r="J242" i="2"/>
  <c r="BE242" i="2"/>
  <c r="BI241" i="2"/>
  <c r="BH241" i="2"/>
  <c r="BG241" i="2"/>
  <c r="BF241" i="2"/>
  <c r="T241" i="2"/>
  <c r="R241" i="2"/>
  <c r="P241" i="2"/>
  <c r="BK241" i="2"/>
  <c r="J241" i="2"/>
  <c r="BE241" i="2" s="1"/>
  <c r="BI240" i="2"/>
  <c r="BH240" i="2"/>
  <c r="BG240" i="2"/>
  <c r="BF240" i="2"/>
  <c r="T240" i="2"/>
  <c r="R240" i="2"/>
  <c r="P240" i="2"/>
  <c r="BK240" i="2"/>
  <c r="J240" i="2"/>
  <c r="BE240" i="2"/>
  <c r="BI239" i="2"/>
  <c r="BH239" i="2"/>
  <c r="BG239" i="2"/>
  <c r="BF239" i="2"/>
  <c r="T239" i="2"/>
  <c r="R239" i="2"/>
  <c r="P239" i="2"/>
  <c r="BK239" i="2"/>
  <c r="J239" i="2"/>
  <c r="BE239" i="2" s="1"/>
  <c r="BI238" i="2"/>
  <c r="BH238" i="2"/>
  <c r="BG238" i="2"/>
  <c r="BF238" i="2"/>
  <c r="T238" i="2"/>
  <c r="R238" i="2"/>
  <c r="P238" i="2"/>
  <c r="BK238" i="2"/>
  <c r="J238" i="2"/>
  <c r="BE238" i="2"/>
  <c r="BI237" i="2"/>
  <c r="BH237" i="2"/>
  <c r="BG237" i="2"/>
  <c r="BF237" i="2"/>
  <c r="T237" i="2"/>
  <c r="R237" i="2"/>
  <c r="P237" i="2"/>
  <c r="BK237" i="2"/>
  <c r="J237" i="2"/>
  <c r="BE237" i="2" s="1"/>
  <c r="BI236" i="2"/>
  <c r="BH236" i="2"/>
  <c r="BG236" i="2"/>
  <c r="BF236" i="2"/>
  <c r="T236" i="2"/>
  <c r="R236" i="2"/>
  <c r="P236" i="2"/>
  <c r="BK236" i="2"/>
  <c r="J236" i="2"/>
  <c r="BE236" i="2"/>
  <c r="BI235" i="2"/>
  <c r="BH235" i="2"/>
  <c r="BG235" i="2"/>
  <c r="BF235" i="2"/>
  <c r="T235" i="2"/>
  <c r="R235" i="2"/>
  <c r="P235" i="2"/>
  <c r="BK235" i="2"/>
  <c r="J235" i="2"/>
  <c r="BE235" i="2" s="1"/>
  <c r="BI234" i="2"/>
  <c r="BH234" i="2"/>
  <c r="BG234" i="2"/>
  <c r="BF234" i="2"/>
  <c r="T234" i="2"/>
  <c r="R234" i="2"/>
  <c r="P234" i="2"/>
  <c r="BK234" i="2"/>
  <c r="J234" i="2"/>
  <c r="BE234" i="2"/>
  <c r="BI233" i="2"/>
  <c r="BH233" i="2"/>
  <c r="BG233" i="2"/>
  <c r="BF233" i="2"/>
  <c r="T233" i="2"/>
  <c r="R233" i="2"/>
  <c r="P233" i="2"/>
  <c r="BK233" i="2"/>
  <c r="J233" i="2"/>
  <c r="BE233" i="2" s="1"/>
  <c r="BI232" i="2"/>
  <c r="BH232" i="2"/>
  <c r="BG232" i="2"/>
  <c r="BF232" i="2"/>
  <c r="T232" i="2"/>
  <c r="R232" i="2"/>
  <c r="P232" i="2"/>
  <c r="BK232" i="2"/>
  <c r="J232" i="2"/>
  <c r="BE232" i="2"/>
  <c r="BI231" i="2"/>
  <c r="BH231" i="2"/>
  <c r="BG231" i="2"/>
  <c r="BF231" i="2"/>
  <c r="T231" i="2"/>
  <c r="R231" i="2"/>
  <c r="P231" i="2"/>
  <c r="BK231" i="2"/>
  <c r="J231" i="2"/>
  <c r="BE231" i="2" s="1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P229" i="2"/>
  <c r="BK229" i="2"/>
  <c r="J229" i="2"/>
  <c r="BE229" i="2" s="1"/>
  <c r="BI228" i="2"/>
  <c r="BH228" i="2"/>
  <c r="BG228" i="2"/>
  <c r="BF228" i="2"/>
  <c r="T228" i="2"/>
  <c r="R228" i="2"/>
  <c r="P228" i="2"/>
  <c r="BK228" i="2"/>
  <c r="J228" i="2"/>
  <c r="BE228" i="2"/>
  <c r="BI227" i="2"/>
  <c r="BH227" i="2"/>
  <c r="BG227" i="2"/>
  <c r="BF227" i="2"/>
  <c r="T227" i="2"/>
  <c r="R227" i="2"/>
  <c r="P227" i="2"/>
  <c r="BK227" i="2"/>
  <c r="J227" i="2"/>
  <c r="BE227" i="2" s="1"/>
  <c r="BI226" i="2"/>
  <c r="BH226" i="2"/>
  <c r="BG226" i="2"/>
  <c r="BF226" i="2"/>
  <c r="T226" i="2"/>
  <c r="R226" i="2"/>
  <c r="P226" i="2"/>
  <c r="BK226" i="2"/>
  <c r="J226" i="2"/>
  <c r="BE226" i="2"/>
  <c r="BI225" i="2"/>
  <c r="BH225" i="2"/>
  <c r="BG225" i="2"/>
  <c r="BF225" i="2"/>
  <c r="T225" i="2"/>
  <c r="R225" i="2"/>
  <c r="P225" i="2"/>
  <c r="BK225" i="2"/>
  <c r="J225" i="2"/>
  <c r="BE225" i="2" s="1"/>
  <c r="BI224" i="2"/>
  <c r="BH224" i="2"/>
  <c r="BG224" i="2"/>
  <c r="BF224" i="2"/>
  <c r="T224" i="2"/>
  <c r="R224" i="2"/>
  <c r="P224" i="2"/>
  <c r="BK224" i="2"/>
  <c r="J224" i="2"/>
  <c r="BE224" i="2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J219" i="2"/>
  <c r="BE219" i="2" s="1"/>
  <c r="BI218" i="2"/>
  <c r="BH218" i="2"/>
  <c r="BG218" i="2"/>
  <c r="BF218" i="2"/>
  <c r="T218" i="2"/>
  <c r="R218" i="2"/>
  <c r="P218" i="2"/>
  <c r="BK218" i="2"/>
  <c r="J218" i="2"/>
  <c r="BE218" i="2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T216" i="2"/>
  <c r="R216" i="2"/>
  <c r="P216" i="2"/>
  <c r="BK216" i="2"/>
  <c r="J216" i="2"/>
  <c r="BE216" i="2"/>
  <c r="BI215" i="2"/>
  <c r="BH215" i="2"/>
  <c r="BG215" i="2"/>
  <c r="BF215" i="2"/>
  <c r="T215" i="2"/>
  <c r="T214" i="2" s="1"/>
  <c r="R215" i="2"/>
  <c r="P215" i="2"/>
  <c r="P214" i="2" s="1"/>
  <c r="BK215" i="2"/>
  <c r="J215" i="2"/>
  <c r="BE215" i="2" s="1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T212" i="2"/>
  <c r="R212" i="2"/>
  <c r="P212" i="2"/>
  <c r="BK212" i="2"/>
  <c r="J212" i="2"/>
  <c r="BE212" i="2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T210" i="2"/>
  <c r="R210" i="2"/>
  <c r="P210" i="2"/>
  <c r="BK210" i="2"/>
  <c r="J210" i="2"/>
  <c r="BE210" i="2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T208" i="2"/>
  <c r="R208" i="2"/>
  <c r="P208" i="2"/>
  <c r="BK208" i="2"/>
  <c r="J208" i="2"/>
  <c r="BE208" i="2"/>
  <c r="BI207" i="2"/>
  <c r="BH207" i="2"/>
  <c r="BG207" i="2"/>
  <c r="BF207" i="2"/>
  <c r="T207" i="2"/>
  <c r="R207" i="2"/>
  <c r="P207" i="2"/>
  <c r="BK207" i="2"/>
  <c r="J207" i="2"/>
  <c r="BE207" i="2" s="1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T202" i="2"/>
  <c r="R202" i="2"/>
  <c r="P202" i="2"/>
  <c r="BK202" i="2"/>
  <c r="J202" i="2"/>
  <c r="BE202" i="2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T200" i="2"/>
  <c r="R200" i="2"/>
  <c r="P200" i="2"/>
  <c r="BK200" i="2"/>
  <c r="J200" i="2"/>
  <c r="BE200" i="2"/>
  <c r="BI199" i="2"/>
  <c r="BH199" i="2"/>
  <c r="BG199" i="2"/>
  <c r="BF199" i="2"/>
  <c r="T199" i="2"/>
  <c r="R199" i="2"/>
  <c r="P199" i="2"/>
  <c r="BK199" i="2"/>
  <c r="J199" i="2"/>
  <c r="BE199" i="2" s="1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 s="1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 s="1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R190" i="2"/>
  <c r="P190" i="2"/>
  <c r="P187" i="2" s="1"/>
  <c r="BK190" i="2"/>
  <c r="J190" i="2"/>
  <c r="BE190" i="2"/>
  <c r="BI189" i="2"/>
  <c r="BH189" i="2"/>
  <c r="BG189" i="2"/>
  <c r="BF189" i="2"/>
  <c r="T189" i="2"/>
  <c r="T187" i="2" s="1"/>
  <c r="R189" i="2"/>
  <c r="P189" i="2"/>
  <c r="BK189" i="2"/>
  <c r="J189" i="2"/>
  <c r="BE189" i="2" s="1"/>
  <c r="BI188" i="2"/>
  <c r="BH188" i="2"/>
  <c r="BG188" i="2"/>
  <c r="BF188" i="2"/>
  <c r="T188" i="2"/>
  <c r="R188" i="2"/>
  <c r="R187" i="2" s="1"/>
  <c r="P188" i="2"/>
  <c r="BK188" i="2"/>
  <c r="BK187" i="2" s="1"/>
  <c r="J187" i="2" s="1"/>
  <c r="J103" i="2" s="1"/>
  <c r="J188" i="2"/>
  <c r="BE188" i="2" s="1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P164" i="2" s="1"/>
  <c r="BK167" i="2"/>
  <c r="J167" i="2"/>
  <c r="BE167" i="2"/>
  <c r="BI166" i="2"/>
  <c r="BH166" i="2"/>
  <c r="BG166" i="2"/>
  <c r="BF166" i="2"/>
  <c r="T166" i="2"/>
  <c r="T164" i="2" s="1"/>
  <c r="R166" i="2"/>
  <c r="P166" i="2"/>
  <c r="BK166" i="2"/>
  <c r="J166" i="2"/>
  <c r="BE166" i="2"/>
  <c r="BI165" i="2"/>
  <c r="BH165" i="2"/>
  <c r="BG165" i="2"/>
  <c r="BF165" i="2"/>
  <c r="T165" i="2"/>
  <c r="R165" i="2"/>
  <c r="R164" i="2"/>
  <c r="P165" i="2"/>
  <c r="BK165" i="2"/>
  <c r="J165" i="2"/>
  <c r="BE165" i="2" s="1"/>
  <c r="BI163" i="2"/>
  <c r="BH163" i="2"/>
  <c r="BG163" i="2"/>
  <c r="BF163" i="2"/>
  <c r="T163" i="2"/>
  <c r="T162" i="2"/>
  <c r="R163" i="2"/>
  <c r="R162" i="2" s="1"/>
  <c r="P163" i="2"/>
  <c r="P162" i="2" s="1"/>
  <c r="BK163" i="2"/>
  <c r="BK162" i="2" s="1"/>
  <c r="J163" i="2"/>
  <c r="BE163" i="2"/>
  <c r="BI160" i="2"/>
  <c r="BH160" i="2"/>
  <c r="BG160" i="2"/>
  <c r="BF160" i="2"/>
  <c r="T160" i="2"/>
  <c r="T159" i="2"/>
  <c r="R160" i="2"/>
  <c r="R159" i="2"/>
  <c r="P160" i="2"/>
  <c r="P159" i="2"/>
  <c r="BK160" i="2"/>
  <c r="BK159" i="2"/>
  <c r="J159" i="2" s="1"/>
  <c r="J99" i="2" s="1"/>
  <c r="J160" i="2"/>
  <c r="BE160" i="2" s="1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BK142" i="2" s="1"/>
  <c r="J142" i="2" s="1"/>
  <c r="J98" i="2" s="1"/>
  <c r="J145" i="2"/>
  <c r="BE145" i="2" s="1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T142" i="2" s="1"/>
  <c r="R143" i="2"/>
  <c r="P143" i="2"/>
  <c r="P142" i="2"/>
  <c r="BK143" i="2"/>
  <c r="J143" i="2"/>
  <c r="BE143" i="2" s="1"/>
  <c r="BI141" i="2"/>
  <c r="BH141" i="2"/>
  <c r="BG141" i="2"/>
  <c r="BF141" i="2"/>
  <c r="T141" i="2"/>
  <c r="T140" i="2" s="1"/>
  <c r="R141" i="2"/>
  <c r="R140" i="2"/>
  <c r="P141" i="2"/>
  <c r="P140" i="2" s="1"/>
  <c r="BK141" i="2"/>
  <c r="BK140" i="2"/>
  <c r="J140" i="2" s="1"/>
  <c r="J97" i="2" s="1"/>
  <c r="J141" i="2"/>
  <c r="BE141" i="2" s="1"/>
  <c r="BI139" i="2"/>
  <c r="BH139" i="2"/>
  <c r="BG139" i="2"/>
  <c r="BF139" i="2"/>
  <c r="T139" i="2"/>
  <c r="R139" i="2"/>
  <c r="P139" i="2"/>
  <c r="BK139" i="2"/>
  <c r="J139" i="2"/>
  <c r="BE139" i="2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P125" i="2" s="1"/>
  <c r="BK128" i="2"/>
  <c r="J128" i="2"/>
  <c r="BE128" i="2"/>
  <c r="BI127" i="2"/>
  <c r="F35" i="2" s="1"/>
  <c r="BD95" i="1" s="1"/>
  <c r="BD94" i="1" s="1"/>
  <c r="W33" i="1" s="1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F33" i="2" s="1"/>
  <c r="BB95" i="1" s="1"/>
  <c r="BB94" i="1" s="1"/>
  <c r="BF126" i="2"/>
  <c r="T126" i="2"/>
  <c r="T125" i="2"/>
  <c r="R126" i="2"/>
  <c r="P126" i="2"/>
  <c r="BK126" i="2"/>
  <c r="BK125" i="2" s="1"/>
  <c r="J126" i="2"/>
  <c r="BE126" i="2"/>
  <c r="J120" i="2"/>
  <c r="J119" i="2"/>
  <c r="F119" i="2"/>
  <c r="F117" i="2"/>
  <c r="E115" i="2"/>
  <c r="J90" i="2"/>
  <c r="J89" i="2"/>
  <c r="F89" i="2"/>
  <c r="F87" i="2"/>
  <c r="E85" i="2"/>
  <c r="J16" i="2"/>
  <c r="E16" i="2"/>
  <c r="F120" i="2" s="1"/>
  <c r="J15" i="2"/>
  <c r="J10" i="2"/>
  <c r="J117" i="2" s="1"/>
  <c r="AS94" i="1"/>
  <c r="L90" i="1"/>
  <c r="AM90" i="1"/>
  <c r="AM89" i="1"/>
  <c r="L89" i="1"/>
  <c r="AM87" i="1"/>
  <c r="L87" i="1"/>
  <c r="L85" i="1"/>
  <c r="L84" i="1"/>
  <c r="P124" i="2" l="1"/>
  <c r="P161" i="2"/>
  <c r="T124" i="2"/>
  <c r="F34" i="2"/>
  <c r="BC95" i="1" s="1"/>
  <c r="BC94" i="1" s="1"/>
  <c r="W32" i="1" s="1"/>
  <c r="R142" i="2"/>
  <c r="F32" i="2"/>
  <c r="BA95" i="1" s="1"/>
  <c r="BA94" i="1" s="1"/>
  <c r="T161" i="2"/>
  <c r="BK164" i="2"/>
  <c r="J164" i="2" s="1"/>
  <c r="J102" i="2" s="1"/>
  <c r="R247" i="2"/>
  <c r="R161" i="2"/>
  <c r="F31" i="2"/>
  <c r="AZ95" i="1" s="1"/>
  <c r="AZ94" i="1" s="1"/>
  <c r="AV94" i="1" s="1"/>
  <c r="R125" i="2"/>
  <c r="R124" i="2" s="1"/>
  <c r="R123" i="2" s="1"/>
  <c r="BK214" i="2"/>
  <c r="J214" i="2" s="1"/>
  <c r="J104" i="2" s="1"/>
  <c r="J87" i="2"/>
  <c r="F90" i="2"/>
  <c r="W29" i="1"/>
  <c r="W31" i="1"/>
  <c r="AX94" i="1"/>
  <c r="T123" i="2"/>
  <c r="J162" i="2"/>
  <c r="J101" i="2" s="1"/>
  <c r="AY94" i="1"/>
  <c r="J31" i="2"/>
  <c r="AV95" i="1" s="1"/>
  <c r="AW94" i="1"/>
  <c r="AK30" i="1" s="1"/>
  <c r="W30" i="1"/>
  <c r="BK124" i="2"/>
  <c r="J125" i="2"/>
  <c r="J96" i="2" s="1"/>
  <c r="J32" i="2"/>
  <c r="AW95" i="1" s="1"/>
  <c r="BK161" i="2" l="1"/>
  <c r="J161" i="2" s="1"/>
  <c r="J100" i="2" s="1"/>
  <c r="P123" i="2"/>
  <c r="AU95" i="1" s="1"/>
  <c r="AU94" i="1" s="1"/>
  <c r="AT95" i="1"/>
  <c r="AT94" i="1"/>
  <c r="AK29" i="1"/>
  <c r="J124" i="2"/>
  <c r="J95" i="2" s="1"/>
  <c r="BK123" i="2"/>
  <c r="J123" i="2" s="1"/>
  <c r="J28" i="2" l="1"/>
  <c r="J94" i="2"/>
  <c r="AG95" i="1" l="1"/>
  <c r="J37" i="2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<sst xmlns="http://schemas.openxmlformats.org/spreadsheetml/2006/main" count="2080" uniqueCount="606">
  <si>
    <t>Export Komplet</t>
  </si>
  <si>
    <t/>
  </si>
  <si>
    <t>2.0</t>
  </si>
  <si>
    <t>False</t>
  </si>
  <si>
    <t>{15fb41ed-24bc-4dea-bb1f-caaf545f73fa}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</si>
  <si>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</si>
  <si>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</si>
  <si>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</si>
  <si>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</si>
  <si>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</si>
  <si>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</si>
  <si>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</si>
  <si>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</si>
  <si>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</si>
  <si>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ZTI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</si>
  <si>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</si>
  <si>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</si>
  <si>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KOMÁROV-REKONSTRUKCE - ZDRAVOINSTALACE</t>
  </si>
  <si>
    <t>KSO:</t>
  </si>
  <si>
    <t>CC-CZ:</t>
  </si>
  <si>
    <t>Místo:</t>
  </si>
  <si>
    <t>Opava-Komárov</t>
  </si>
  <si>
    <t>Datum:</t>
  </si>
  <si>
    <t>16. 11. 2020</t>
  </si>
  <si>
    <t>Zadavatel:</t>
  </si>
  <si>
    <t>IČ:</t>
  </si>
  <si>
    <t>Statutární město Opava</t>
  </si>
  <si>
    <t>DIČ:</t>
  </si>
  <si>
    <t>Uchazeč:</t>
  </si>
  <si>
    <t>Vyplň údaj</t>
  </si>
  <si>
    <t>Projektant:</t>
  </si>
  <si>
    <t>SPS s.r.o. Opava</t>
  </si>
  <si>
    <t>True</t>
  </si>
  <si>
    <t>Zpracovatel:</t>
  </si>
  <si>
    <t>Dana Mrůzková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</si>
  <si>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</si>
  <si>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</si>
  <si>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</si>
  <si>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</si>
  <si>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</si>
  <si>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</si>
  <si>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</si>
  <si>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</si>
  <si>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</si>
  <si>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</si>
  <si>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</si>
  <si>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</si>
  <si>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</si>
  <si>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</si>
  <si>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</si>
  <si>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</si>
  <si>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</si>
  <si>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</si>
  <si>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</si>
  <si>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</si>
  <si>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</si>
  <si>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</si>
  <si>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</si>
  <si>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</si>
  <si>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</si>
  <si>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</si>
  <si>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</si>
  <si>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</si>
  <si>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</si>
  <si>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</si>
  <si>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</si>
  <si>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</si>
  <si>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</si>
  <si>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</si>
  <si>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</si>
  <si>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</si>
  <si>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</si>
  <si>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</si>
  <si>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</si>
  <si>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</si>
  <si>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</si>
  <si>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</si>
  <si>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</si>
  <si>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</si>
  <si>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</si>
  <si>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</si>
  <si>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</si>
  <si>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</si>
  <si>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</si>
  <si>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</si>
  <si>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</si>
  <si>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</si>
  <si>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</si>
  <si>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</si>
  <si>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</si>
  <si>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</si>
  <si>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</si>
  <si>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</si>
  <si>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</si>
  <si>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</si>
  <si>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</si>
  <si>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</si>
  <si>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</si>
  <si>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</si>
  <si>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</si>
  <si>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</si>
  <si>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</si>
  <si>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</si>
  <si>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</si>
  <si>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</si>
  <si>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</si>
  <si>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</si>
  <si>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</si>
  <si>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</si>
  <si>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</si>
  <si>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</si>
  <si>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</si>
  <si>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</si>
  <si>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</si>
  <si>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</si>
  <si>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</si>
  <si>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</si>
  <si>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</si>
  <si>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</si>
  <si>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132201201</t>
  </si>
  <si>
    <t>Hloubení rýh š do 2000 mm v hornině tř. 3 objemu do 100 m3</t>
  </si>
  <si>
    <t>m3</t>
  </si>
  <si>
    <t>CS ÚRS 2019 01</t>
  </si>
  <si>
    <t>4</t>
  </si>
  <si>
    <t>-374445922</t>
  </si>
  <si>
    <t>132201209</t>
  </si>
  <si>
    <t>Příplatek za lepivost k hloubení rýh š do 2000 mm v hornině tř. 3</t>
  </si>
  <si>
    <t>770322255</t>
  </si>
  <si>
    <t>3</t>
  </si>
  <si>
    <t>151101101</t>
  </si>
  <si>
    <t>Zřízení příložného pažení a rozepření stěn rýh hl do 2 m</t>
  </si>
  <si>
    <t>m2</t>
  </si>
  <si>
    <t>-1272731035</t>
  </si>
  <si>
    <t>151101111</t>
  </si>
  <si>
    <t>Odstranění příložného pažení a rozepření stěn rýh hl do 2 m</t>
  </si>
  <si>
    <t>-593468812</t>
  </si>
  <si>
    <t>5</t>
  </si>
  <si>
    <t>161101101</t>
  </si>
  <si>
    <t>Svislé přemístění výkopku z horniny tř. 1 až 4 hl výkopu do 2,5 m</t>
  </si>
  <si>
    <t>-1440482988</t>
  </si>
  <si>
    <t>6</t>
  </si>
  <si>
    <t>162701105</t>
  </si>
  <si>
    <t>Vodorovné přemístění do 10000 m výkopku/sypaniny z horniny tř. 1 až 4</t>
  </si>
  <si>
    <t>-1120811103</t>
  </si>
  <si>
    <t>7</t>
  </si>
  <si>
    <t>167101101</t>
  </si>
  <si>
    <t>Nakládání výkopku z hornin tř. 1 až 4 do 100 m3</t>
  </si>
  <si>
    <t>421860850</t>
  </si>
  <si>
    <t>8</t>
  </si>
  <si>
    <t>171201201</t>
  </si>
  <si>
    <t>Uložení sypaniny na skládky</t>
  </si>
  <si>
    <t>-113388968</t>
  </si>
  <si>
    <t>9</t>
  </si>
  <si>
    <t>171201211</t>
  </si>
  <si>
    <t>Poplatek za uložení stavebního odpadu - zeminy a kameniva na skládce</t>
  </si>
  <si>
    <t>t</t>
  </si>
  <si>
    <t>-6794938</t>
  </si>
  <si>
    <t>10</t>
  </si>
  <si>
    <t>174101101</t>
  </si>
  <si>
    <t>Zásyp jam, šachet rýh nebo kolem objektů sypaninou se zhutněním</t>
  </si>
  <si>
    <t>-1966995429</t>
  </si>
  <si>
    <t>11</t>
  </si>
  <si>
    <t>175111101</t>
  </si>
  <si>
    <t>Obsypání potrubí ručně sypaninou z vhodných hornin tř. 1 až 4 bez prohození sypaniny sítem</t>
  </si>
  <si>
    <t>-615536555</t>
  </si>
  <si>
    <t>12</t>
  </si>
  <si>
    <t>M</t>
  </si>
  <si>
    <t>58337344</t>
  </si>
  <si>
    <t>štěrkopísek frakce 0/32</t>
  </si>
  <si>
    <t>-607236680</t>
  </si>
  <si>
    <t>VV</t>
  </si>
  <si>
    <t>7,68*2 'Přepočtené koeficientem množství</t>
  </si>
  <si>
    <t>13</t>
  </si>
  <si>
    <t>175111109</t>
  </si>
  <si>
    <t>Příplatek k obsypání potrubí za ruční prohození sypaninysítem, uložené do 3 m</t>
  </si>
  <si>
    <t>1527005831</t>
  </si>
  <si>
    <t>Vodorovné konstrukce</t>
  </si>
  <si>
    <t>14</t>
  </si>
  <si>
    <t>451573111</t>
  </si>
  <si>
    <t>Lože pod potrubí otevřený výkop ze štěrkopísku</t>
  </si>
  <si>
    <t>97777534</t>
  </si>
  <si>
    <t>Trubní vedení</t>
  </si>
  <si>
    <t>871273121</t>
  </si>
  <si>
    <t>Montáž kanalizačního potrubí z PVC těsněné gumovým kroužkem otevřený výkop sklon do 20 % DN 125</t>
  </si>
  <si>
    <t>m</t>
  </si>
  <si>
    <t>484670641</t>
  </si>
  <si>
    <t>16</t>
  </si>
  <si>
    <t>28611126</t>
  </si>
  <si>
    <t>trubka kanalizační PVC DN 125x1000 mm SN4</t>
  </si>
  <si>
    <t>-1608547429</t>
  </si>
  <si>
    <t>17</t>
  </si>
  <si>
    <t>871313121</t>
  </si>
  <si>
    <t>Montáž kanalizačního potrubí z PVC těsněné gumovým kroužkem otevřený výkop sklon do 20 % DN 160</t>
  </si>
  <si>
    <t>1876230382</t>
  </si>
  <si>
    <t>18</t>
  </si>
  <si>
    <t>28611131</t>
  </si>
  <si>
    <t>trubka kanalizační PVC DN 160x1000 mm SN4</t>
  </si>
  <si>
    <t>498334266</t>
  </si>
  <si>
    <t>19</t>
  </si>
  <si>
    <t>877275211</t>
  </si>
  <si>
    <t>Montáž tvarovek z tvrdého PVC-systém KG nebo z polypropylenu-systém KG 2000 jednoosé DN 125</t>
  </si>
  <si>
    <t>kus</t>
  </si>
  <si>
    <t>-1086849801</t>
  </si>
  <si>
    <t>20</t>
  </si>
  <si>
    <t>28611356</t>
  </si>
  <si>
    <t>koleno kanalizační PVC KG 125x45°</t>
  </si>
  <si>
    <t>-1359923405</t>
  </si>
  <si>
    <t>877315211</t>
  </si>
  <si>
    <t>Montáž tvarovek z tvrdého PVC-systém KG nebo z polypropylenu-systém KG 2000 jednoosé DN 160</t>
  </si>
  <si>
    <t>1196971199</t>
  </si>
  <si>
    <t>22</t>
  </si>
  <si>
    <t>28611360</t>
  </si>
  <si>
    <t>koleno kanalizace PVC KG 160x30°</t>
  </si>
  <si>
    <t>276193939</t>
  </si>
  <si>
    <t>23</t>
  </si>
  <si>
    <t>28611361</t>
  </si>
  <si>
    <t>koleno kanalizační PVC KG 160x45°</t>
  </si>
  <si>
    <t>-1669655296</t>
  </si>
  <si>
    <t>24</t>
  </si>
  <si>
    <t>28611506</t>
  </si>
  <si>
    <t>redukce kanalizační PVC 160/125</t>
  </si>
  <si>
    <t>-1006269832</t>
  </si>
  <si>
    <t>25</t>
  </si>
  <si>
    <t>877315221</t>
  </si>
  <si>
    <t>Montáž tvarovek z tvrdého PVC-systém KG nebo z polypropylenu-systém KG 2000 dvouosé DN 160</t>
  </si>
  <si>
    <t>614874627</t>
  </si>
  <si>
    <t>26</t>
  </si>
  <si>
    <t>28611392</t>
  </si>
  <si>
    <t>odbočka kanalizační PVC s hrdlem 160/160/45°</t>
  </si>
  <si>
    <t>-71027831</t>
  </si>
  <si>
    <t>27</t>
  </si>
  <si>
    <t>892271111</t>
  </si>
  <si>
    <t>Tlaková zkouška vodou potrubí DN 100 nebo 125</t>
  </si>
  <si>
    <t>-678572792</t>
  </si>
  <si>
    <t>28</t>
  </si>
  <si>
    <t>892351111</t>
  </si>
  <si>
    <t>Tlaková zkouška vodou potrubí DN 150 nebo 200</t>
  </si>
  <si>
    <t>1553606175</t>
  </si>
  <si>
    <t>29</t>
  </si>
  <si>
    <t>892372111</t>
  </si>
  <si>
    <t>Zabezpečení konců potrubí DN do 300 při tlakových zkouškách vodou</t>
  </si>
  <si>
    <t>-1652906100</t>
  </si>
  <si>
    <t>30</t>
  </si>
  <si>
    <t>89992p.c.</t>
  </si>
  <si>
    <t>Napojení do stáv. kanalizační šachty vč. utěsnění</t>
  </si>
  <si>
    <t>-466917908</t>
  </si>
  <si>
    <t>998</t>
  </si>
  <si>
    <t>Přesun hmot</t>
  </si>
  <si>
    <t>31</t>
  </si>
  <si>
    <t>998276101</t>
  </si>
  <si>
    <t>Přesun hmot pro trubní vedení z trub z plastických hmot otevřený výkop</t>
  </si>
  <si>
    <t>713726892</t>
  </si>
  <si>
    <t>PSV</t>
  </si>
  <si>
    <t>Práce a dodávky PSV</t>
  </si>
  <si>
    <t>713</t>
  </si>
  <si>
    <t>Izolace tepelné</t>
  </si>
  <si>
    <t>32</t>
  </si>
  <si>
    <t>713461831</t>
  </si>
  <si>
    <t>Odstanění izolace tepelné potrubí potrubními pouzdry uchycenými sponami tl do 100 mm</t>
  </si>
  <si>
    <t>1246002290</t>
  </si>
  <si>
    <t>721</t>
  </si>
  <si>
    <t>Zdravotechnika - vnitřní kanalizace</t>
  </si>
  <si>
    <t>33</t>
  </si>
  <si>
    <t>721171808</t>
  </si>
  <si>
    <t>Demontáž potrubí z PVC do D 114</t>
  </si>
  <si>
    <t>-274220814</t>
  </si>
  <si>
    <t>34</t>
  </si>
  <si>
    <t>721173401</t>
  </si>
  <si>
    <t>Potrubí kanalizační z PVC SN 4 svodné DN 110</t>
  </si>
  <si>
    <t>2074677785</t>
  </si>
  <si>
    <t>35</t>
  </si>
  <si>
    <t>721173402</t>
  </si>
  <si>
    <t>Potrubí kanalizační z PVC SN 4 svodné DN 125</t>
  </si>
  <si>
    <t>597039804</t>
  </si>
  <si>
    <t>36</t>
  </si>
  <si>
    <t>721173403</t>
  </si>
  <si>
    <t>Potrubí kanalizační z PVC SN 4 svodné DN 160</t>
  </si>
  <si>
    <t>-1269116842</t>
  </si>
  <si>
    <t>37</t>
  </si>
  <si>
    <t>721174024</t>
  </si>
  <si>
    <t>Potrubí kanalizační z PP odpadní DN 75</t>
  </si>
  <si>
    <t>376872432</t>
  </si>
  <si>
    <t>38</t>
  </si>
  <si>
    <t>721174025</t>
  </si>
  <si>
    <t>Potrubí kanalizační z PP odpadní DN 110</t>
  </si>
  <si>
    <t>-687186954</t>
  </si>
  <si>
    <t>39</t>
  </si>
  <si>
    <t>721174042</t>
  </si>
  <si>
    <t>Potrubí kanalizační z PP připojovací DN 40</t>
  </si>
  <si>
    <t>-398129185</t>
  </si>
  <si>
    <t>40</t>
  </si>
  <si>
    <t>721174043</t>
  </si>
  <si>
    <t>Potrubí kanalizační z PP připojovací DN 50</t>
  </si>
  <si>
    <t>1154129247</t>
  </si>
  <si>
    <t>41</t>
  </si>
  <si>
    <t>721174062</t>
  </si>
  <si>
    <t>Potrubí kanalizační z PP větrací DN 75</t>
  </si>
  <si>
    <t>-963512293</t>
  </si>
  <si>
    <t>42</t>
  </si>
  <si>
    <t>721174063</t>
  </si>
  <si>
    <t>Potrubí kanalizační z PP větrací DN 110</t>
  </si>
  <si>
    <t>-1806127113</t>
  </si>
  <si>
    <t>43</t>
  </si>
  <si>
    <t>721194104</t>
  </si>
  <si>
    <t>Vyvedení a upevnění odpadních výpustek DN 40</t>
  </si>
  <si>
    <t>65606945</t>
  </si>
  <si>
    <t>44</t>
  </si>
  <si>
    <t>721194105</t>
  </si>
  <si>
    <t>Vyvedení a upevnění odpadních výpustek DN 50</t>
  </si>
  <si>
    <t>970740886</t>
  </si>
  <si>
    <t>45</t>
  </si>
  <si>
    <t>721194109</t>
  </si>
  <si>
    <t>Vyvedení a upevnění odpadních výpustek DN 100</t>
  </si>
  <si>
    <t>2062163947</t>
  </si>
  <si>
    <t>46</t>
  </si>
  <si>
    <t>721273151</t>
  </si>
  <si>
    <t>Hlavice ventilační polypropylen PP DN 50</t>
  </si>
  <si>
    <t>-752312695</t>
  </si>
  <si>
    <t>47</t>
  </si>
  <si>
    <t>721273153</t>
  </si>
  <si>
    <t>Hlavice ventilační polypropylen PP DN 110</t>
  </si>
  <si>
    <t>-1095542779</t>
  </si>
  <si>
    <t>48</t>
  </si>
  <si>
    <t>721290111</t>
  </si>
  <si>
    <t>Zkouška těsnosti potrubí kanalizace vodou do DN 125</t>
  </si>
  <si>
    <t>-1706608591</t>
  </si>
  <si>
    <t>49</t>
  </si>
  <si>
    <t>721290112</t>
  </si>
  <si>
    <t>Zkouška těsnosti potrubí kanalizace vodou do DN 200</t>
  </si>
  <si>
    <t>1033861424</t>
  </si>
  <si>
    <t>50</t>
  </si>
  <si>
    <t>721290822</t>
  </si>
  <si>
    <t>Přemístění vnitrostaveništní demontovaných hmot vnitřní kanalizace v objektech výšky do 12 m</t>
  </si>
  <si>
    <t>1077088482</t>
  </si>
  <si>
    <t>51</t>
  </si>
  <si>
    <t>721300922</t>
  </si>
  <si>
    <t>Pročištění svodů ležatých do DN 300</t>
  </si>
  <si>
    <t>-1653944224</t>
  </si>
  <si>
    <t>52</t>
  </si>
  <si>
    <t>721991p.c.</t>
  </si>
  <si>
    <t>Napojení na stávající ležatou kanalizaci</t>
  </si>
  <si>
    <t>-262602539</t>
  </si>
  <si>
    <t>53</t>
  </si>
  <si>
    <t>721992p.c.</t>
  </si>
  <si>
    <t>Stavební výpomocné práce pro kanalizaci (prostupy, drážky ap.)</t>
  </si>
  <si>
    <t>soubor</t>
  </si>
  <si>
    <t>-792146320</t>
  </si>
  <si>
    <t>54</t>
  </si>
  <si>
    <t>998721102</t>
  </si>
  <si>
    <t>Přesun hmot tonážní pro vnitřní kanalizace v objektech v do 12 m</t>
  </si>
  <si>
    <t>582322352</t>
  </si>
  <si>
    <t>722</t>
  </si>
  <si>
    <t>Zdravotechnika - vnitřní vodovod</t>
  </si>
  <si>
    <t>55</t>
  </si>
  <si>
    <t>722130802</t>
  </si>
  <si>
    <t>Demontáž potrubí ocelové pozinkované závitové do DN 40</t>
  </si>
  <si>
    <t>1583019066</t>
  </si>
  <si>
    <t>56</t>
  </si>
  <si>
    <t>722130831</t>
  </si>
  <si>
    <t>Demontáž nástěnky</t>
  </si>
  <si>
    <t>532566649</t>
  </si>
  <si>
    <t>57</t>
  </si>
  <si>
    <t>722174002</t>
  </si>
  <si>
    <t>Potrubí vodovodní plastové PPR svar polyfuze PN 16 D 20 x 2,8 mm</t>
  </si>
  <si>
    <t>1108276359</t>
  </si>
  <si>
    <t>58</t>
  </si>
  <si>
    <t>722174003</t>
  </si>
  <si>
    <t>Potrubí vodovodní plastové PPR svar polyfuze PN 16 D 25 x 3,5 mm</t>
  </si>
  <si>
    <t>-1575883931</t>
  </si>
  <si>
    <t>59</t>
  </si>
  <si>
    <t>722174004</t>
  </si>
  <si>
    <t>Potrubí vodovodní plastové PPR svar polyfuze PN 16 D 32 x 4,4 mm</t>
  </si>
  <si>
    <t>875926895</t>
  </si>
  <si>
    <t>60</t>
  </si>
  <si>
    <t>722174005</t>
  </si>
  <si>
    <t>Potrubí vodovodní plastové PPR svar polyfuze PN 16 D 40 x 5,5 mm</t>
  </si>
  <si>
    <t>1650322415</t>
  </si>
  <si>
    <t>61</t>
  </si>
  <si>
    <t>722174006</t>
  </si>
  <si>
    <t>Potrubí vodovodní plastové PPR svar polyfuze PN 16 D 50 x 6,9 mm</t>
  </si>
  <si>
    <t>1161447462</t>
  </si>
  <si>
    <t>62</t>
  </si>
  <si>
    <t>722181241</t>
  </si>
  <si>
    <t>Ochrana vodovodního potrubí přilepenými termoizolačními trubicemi z PE tl do 20 mm DN do 22 mm</t>
  </si>
  <si>
    <t>-1583770820</t>
  </si>
  <si>
    <t>63</t>
  </si>
  <si>
    <t>722181242</t>
  </si>
  <si>
    <t>Ochrana vodovodního potrubí přilepenými termoizolačními trubicemi z PE tl do 20 mm DN do 45 mm</t>
  </si>
  <si>
    <t>2031754037</t>
  </si>
  <si>
    <t>64</t>
  </si>
  <si>
    <t>722181243</t>
  </si>
  <si>
    <t>Ochrana vodovodního potrubí přilepenými termoizolačními trubicemi z PE tl do 20 mm DN do 63 mm</t>
  </si>
  <si>
    <t>-513133378</t>
  </si>
  <si>
    <t>65</t>
  </si>
  <si>
    <t>722220152</t>
  </si>
  <si>
    <t>Nástěnka závitová plastová PPR PN 20 DN 20 x G 1/2</t>
  </si>
  <si>
    <t>799236584</t>
  </si>
  <si>
    <t>66</t>
  </si>
  <si>
    <t>722220862</t>
  </si>
  <si>
    <t>Demontáž armatur závitových se dvěma závity G do 5/4</t>
  </si>
  <si>
    <t>1757221096</t>
  </si>
  <si>
    <t>67</t>
  </si>
  <si>
    <t>722239101</t>
  </si>
  <si>
    <t>Montáž armatur vodovodních se dvěma závity G 1/2</t>
  </si>
  <si>
    <t>1004412611</t>
  </si>
  <si>
    <t>68</t>
  </si>
  <si>
    <t>55128000</t>
  </si>
  <si>
    <t>ventil vyvažovací stoupačkový přímý PN 20 T 100°C dvouregulační 1/2"</t>
  </si>
  <si>
    <t>-1432697386</t>
  </si>
  <si>
    <t>69</t>
  </si>
  <si>
    <t>722240122</t>
  </si>
  <si>
    <t>Kohout kulový plastový PPR DN 20</t>
  </si>
  <si>
    <t>1890269047</t>
  </si>
  <si>
    <t>70</t>
  </si>
  <si>
    <t>722240123</t>
  </si>
  <si>
    <t>Kohout kulový plastový PPR DN 25</t>
  </si>
  <si>
    <t>-1628713368</t>
  </si>
  <si>
    <t>71</t>
  </si>
  <si>
    <t>722240124</t>
  </si>
  <si>
    <t>Kohout kulový plastový PPR DN 32</t>
  </si>
  <si>
    <t>-28275776</t>
  </si>
  <si>
    <t>72</t>
  </si>
  <si>
    <t>722240126</t>
  </si>
  <si>
    <t>Kohout kulový plastový PPR DN 50</t>
  </si>
  <si>
    <t>-1191680420</t>
  </si>
  <si>
    <t>73</t>
  </si>
  <si>
    <t>722250133</t>
  </si>
  <si>
    <t>Hydrantový systém s tvarově stálou hadicí D 25 x 30 m celoplechový</t>
  </si>
  <si>
    <t>1566002354</t>
  </si>
  <si>
    <t>74</t>
  </si>
  <si>
    <t>722290226</t>
  </si>
  <si>
    <t>Zkouška těsnosti vodovodního potrubí závitového do DN 50</t>
  </si>
  <si>
    <t>1570984273</t>
  </si>
  <si>
    <t>75</t>
  </si>
  <si>
    <t>722290234</t>
  </si>
  <si>
    <t>Proplach a dezinfekce vodovodního potrubí do DN 80</t>
  </si>
  <si>
    <t>-2117828117</t>
  </si>
  <si>
    <t>76</t>
  </si>
  <si>
    <t>722290822</t>
  </si>
  <si>
    <t>Přemístění vnitrostaveništní demontovaných hmot pro vnitřní vodovod v objektech výšky do 12 m</t>
  </si>
  <si>
    <t>-677313893</t>
  </si>
  <si>
    <t>77</t>
  </si>
  <si>
    <t>722991p.c.</t>
  </si>
  <si>
    <t>Napojení na stávající rozvody vody</t>
  </si>
  <si>
    <t>-348493571</t>
  </si>
  <si>
    <t>78</t>
  </si>
  <si>
    <t>722992p.c.</t>
  </si>
  <si>
    <t>Revize hydrantů</t>
  </si>
  <si>
    <t>hr</t>
  </si>
  <si>
    <t>1929348181</t>
  </si>
  <si>
    <t>79</t>
  </si>
  <si>
    <t>722993p.c.</t>
  </si>
  <si>
    <t>Stavební výpomocné práce pro vodovod (prostupy, drážky ap.)</t>
  </si>
  <si>
    <t>-1636956055</t>
  </si>
  <si>
    <t>80</t>
  </si>
  <si>
    <t>998722102</t>
  </si>
  <si>
    <t>Přesun hmot tonážní pro vnitřní vodovod v objektech v do 12 m</t>
  </si>
  <si>
    <t>27735516</t>
  </si>
  <si>
    <t>725</t>
  </si>
  <si>
    <t>Zdravotechnika - zařizovací předměty</t>
  </si>
  <si>
    <t>81</t>
  </si>
  <si>
    <t>725110811</t>
  </si>
  <si>
    <t>Demontáž klozetů splachovací s nádrží</t>
  </si>
  <si>
    <t>-1887982462</t>
  </si>
  <si>
    <t>82</t>
  </si>
  <si>
    <t>725111132</t>
  </si>
  <si>
    <t>Splachovač nádržkový plastový nízkopoložený nebo vysokopoložený</t>
  </si>
  <si>
    <t>742526441</t>
  </si>
  <si>
    <t>83</t>
  </si>
  <si>
    <t>725112022</t>
  </si>
  <si>
    <t>Klozet keramický závěsný na nosné stěny s hlubokým splachováním odpad vodorovný</t>
  </si>
  <si>
    <t>1465713923</t>
  </si>
  <si>
    <t>84</t>
  </si>
  <si>
    <t>725121525</t>
  </si>
  <si>
    <t>Pisoárový záchodek automatický s radarovým senzorem</t>
  </si>
  <si>
    <t>-1476322090</t>
  </si>
  <si>
    <t>85</t>
  </si>
  <si>
    <t>725122813</t>
  </si>
  <si>
    <t>Demontáž pisoárových stání s nádrží a jedním záchodkem</t>
  </si>
  <si>
    <t>419139341</t>
  </si>
  <si>
    <t>86</t>
  </si>
  <si>
    <t>725210821</t>
  </si>
  <si>
    <t>Demontáž umyvadel bez výtokových armatur</t>
  </si>
  <si>
    <t>842601929</t>
  </si>
  <si>
    <t>87</t>
  </si>
  <si>
    <t>725211615</t>
  </si>
  <si>
    <t>Umyvadlo keramické bílé šířky 500 mm s krytem na sifon připevněné na stěnu šrouby</t>
  </si>
  <si>
    <t>2088663330</t>
  </si>
  <si>
    <t>88</t>
  </si>
  <si>
    <t>725220832</t>
  </si>
  <si>
    <t>Demontáž van litinová volná</t>
  </si>
  <si>
    <t>556849237</t>
  </si>
  <si>
    <t>89</t>
  </si>
  <si>
    <t>725241213</t>
  </si>
  <si>
    <t>Vanička sprchová z litého polymermramoru čtvercová 900x900 mm</t>
  </si>
  <si>
    <t>2051666047</t>
  </si>
  <si>
    <t>90</t>
  </si>
  <si>
    <t>725244904</t>
  </si>
  <si>
    <t>Montáž sprchových dveří</t>
  </si>
  <si>
    <t>309920220</t>
  </si>
  <si>
    <t>91</t>
  </si>
  <si>
    <t>55484335</t>
  </si>
  <si>
    <t>kout sprchový do niky posuvné dveře třídílné 900mm v 1850mm</t>
  </si>
  <si>
    <t>-635107452</t>
  </si>
  <si>
    <t>92</t>
  </si>
  <si>
    <t>725311121</t>
  </si>
  <si>
    <t xml:space="preserve">Dřez jednoduchý nerezový se zápachovou uzávěrkou </t>
  </si>
  <si>
    <t>2013192737</t>
  </si>
  <si>
    <t>93</t>
  </si>
  <si>
    <t>725311131</t>
  </si>
  <si>
    <t xml:space="preserve">Dřez dvojitý nerezový se zápachovou uzávěrkou </t>
  </si>
  <si>
    <t>-1175022876</t>
  </si>
  <si>
    <t>94</t>
  </si>
  <si>
    <t>725331111</t>
  </si>
  <si>
    <t>Výlevka bez výtokových armatur keramická se sklopnou plastovou mřížkou 500 mm</t>
  </si>
  <si>
    <t>-644119656</t>
  </si>
  <si>
    <t>95</t>
  </si>
  <si>
    <t>725590812</t>
  </si>
  <si>
    <t>Přemístění vnitrostaveništní demontovaných zařizovacích předmětů v objektech výšky do 12 m</t>
  </si>
  <si>
    <t>1945037926</t>
  </si>
  <si>
    <t>96</t>
  </si>
  <si>
    <t>725813111</t>
  </si>
  <si>
    <t>Ventil rohový bez připojovací trubičky nebo flexi hadičky G 1/2</t>
  </si>
  <si>
    <t>341634643</t>
  </si>
  <si>
    <t>97</t>
  </si>
  <si>
    <t>725813112</t>
  </si>
  <si>
    <t>Ventil rohový pračkový G 3/4</t>
  </si>
  <si>
    <t>-1980676674</t>
  </si>
  <si>
    <t>98</t>
  </si>
  <si>
    <t>725813141</t>
  </si>
  <si>
    <t>Kolínko připojovací bez připojovací trubičky nebo flexi hadičky G 1/2</t>
  </si>
  <si>
    <t>-842389918</t>
  </si>
  <si>
    <t>99</t>
  </si>
  <si>
    <t>725820801</t>
  </si>
  <si>
    <t>Demontáž baterie nástěnné do G 3 / 4</t>
  </si>
  <si>
    <t>-1559209119</t>
  </si>
  <si>
    <t>100</t>
  </si>
  <si>
    <t>725820802</t>
  </si>
  <si>
    <t>Demontáž baterie stojánkové do jednoho otvoru</t>
  </si>
  <si>
    <t>-1745443570</t>
  </si>
  <si>
    <t>101</t>
  </si>
  <si>
    <t>725821312</t>
  </si>
  <si>
    <t>Baterie dřezová nástěnná páková s otáčivým kulatým ústím a délkou ramínka 300 mm</t>
  </si>
  <si>
    <t>-536890736</t>
  </si>
  <si>
    <t>102</t>
  </si>
  <si>
    <t>725821326</t>
  </si>
  <si>
    <t>Baterie dřezová stojánková páková s otáčivým kulatým ústím a délkou ramínka 265 mm</t>
  </si>
  <si>
    <t>-2130723498</t>
  </si>
  <si>
    <t>103</t>
  </si>
  <si>
    <t>725822612</t>
  </si>
  <si>
    <t>Baterie umyvadlová stojánková páková s výpustí</t>
  </si>
  <si>
    <t>1094573155</t>
  </si>
  <si>
    <t>104</t>
  </si>
  <si>
    <t>725841311</t>
  </si>
  <si>
    <t>Baterie sprchová nástěnná pákové</t>
  </si>
  <si>
    <t>411185327</t>
  </si>
  <si>
    <t>105</t>
  </si>
  <si>
    <t>725860811</t>
  </si>
  <si>
    <t>Demontáž uzávěrů zápachu jednoduchých</t>
  </si>
  <si>
    <t>-1446598071</t>
  </si>
  <si>
    <t>106</t>
  </si>
  <si>
    <t>725861102</t>
  </si>
  <si>
    <t>Zápachová uzávěrka pro umyvadla DN 40</t>
  </si>
  <si>
    <t>-266246467</t>
  </si>
  <si>
    <t>107</t>
  </si>
  <si>
    <t>725862103</t>
  </si>
  <si>
    <t>Zápachová uzávěrka pro dřezy DN 40/50</t>
  </si>
  <si>
    <t>675749571</t>
  </si>
  <si>
    <t>108</t>
  </si>
  <si>
    <t>725862123</t>
  </si>
  <si>
    <t>Zápachová uzávěrka pro dvojdřezy DN 40/50</t>
  </si>
  <si>
    <t>-1755312090</t>
  </si>
  <si>
    <t>109</t>
  </si>
  <si>
    <t>725865312</t>
  </si>
  <si>
    <t>Zápachová uzávěrka sprchových van DN 40/50 s kulovým kloubem na odtoku a odpadním ventilem</t>
  </si>
  <si>
    <t>1163163939</t>
  </si>
  <si>
    <t>110</t>
  </si>
  <si>
    <t>725865501</t>
  </si>
  <si>
    <t>Odpadní souprava DN 40/50 se zápachovou uzávěrkou</t>
  </si>
  <si>
    <t>-625386638</t>
  </si>
  <si>
    <t>111</t>
  </si>
  <si>
    <t>725980122</t>
  </si>
  <si>
    <t>Dvířka 15/20</t>
  </si>
  <si>
    <t>-704006975</t>
  </si>
  <si>
    <t>112</t>
  </si>
  <si>
    <t>998725102</t>
  </si>
  <si>
    <t>Přesun hmot tonážní pro zařizovací předměty v objektech v do 12 m</t>
  </si>
  <si>
    <t>-1318593186</t>
  </si>
  <si>
    <t>726</t>
  </si>
  <si>
    <t>Zdravotechnika - předstěnové instalace</t>
  </si>
  <si>
    <t>113</t>
  </si>
  <si>
    <t>726111031</t>
  </si>
  <si>
    <t>Instalační předstěna - klozet s ovládáním zepředu v 1080 mm závěsný do masivní zděné kce</t>
  </si>
  <si>
    <t>-769278475</t>
  </si>
  <si>
    <t>114</t>
  </si>
  <si>
    <t>726191001</t>
  </si>
  <si>
    <t>Zvukoizolační souprava pro klozet a bidet</t>
  </si>
  <si>
    <t>-856423801</t>
  </si>
  <si>
    <t>115</t>
  </si>
  <si>
    <t>726191002</t>
  </si>
  <si>
    <t>Souprava pro předstěnovou montáž</t>
  </si>
  <si>
    <t>733260304</t>
  </si>
  <si>
    <t>116</t>
  </si>
  <si>
    <t>998726112</t>
  </si>
  <si>
    <t>Přesun hmot tonážní pro instalační prefabrikáty v objektech v do 12 m</t>
  </si>
  <si>
    <t>-1953490851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</si>
</sst>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0" xfId="0" applyFont="1" applyBorder="1" applyAlignment="1" applyProtection="1">
      <alignment vertical="center"/>
      <protection locked="0"/>
    </xf>
    <xf numFmtId="4" fontId="30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>
      <alignment horizontal="left" vertical="center"/>
    </xf>
    <xf numFmtId="0" fontId="10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13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left" vertical="top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2" fillId="3" borderId="0" xfId="0" applyFont="1" applyFill="1" applyAlignment="1" applyProtection="1">
      <alignment horizontal="left" vertical="center"/>
      <protection hidden="1"/>
    </xf>
    <xf numFmtId="49" fontId="2" fillId="3" borderId="0" xfId="0" applyNumberFormat="1" applyFont="1" applyFill="1" applyAlignment="1" applyProtection="1">
      <alignment horizontal="left" vertical="center"/>
      <protection hidden="1"/>
    </xf>
    <xf numFmtId="0" fontId="0" fillId="0" borderId="4" xfId="0" applyBorder="1" applyProtection="1">
      <protection hidden="1"/>
    </xf>
    <xf numFmtId="0" fontId="0" fillId="0" borderId="0" xfId="0" applyFont="1" applyAlignment="1" applyProtection="1">
      <alignment vertical="center"/>
      <protection hidden="1"/>
    </xf>
    <xf numFmtId="0" fontId="0" fillId="0" borderId="3" xfId="0" applyFont="1" applyBorder="1" applyAlignment="1" applyProtection="1">
      <alignment vertical="center"/>
      <protection hidden="1"/>
    </xf>
    <xf numFmtId="0" fontId="15" fillId="0" borderId="5" xfId="0" applyFont="1" applyBorder="1" applyAlignment="1" applyProtection="1">
      <alignment horizontal="left" vertical="center"/>
      <protection hidden="1"/>
    </xf>
    <xf numFmtId="0" fontId="0" fillId="0" borderId="5" xfId="0" applyFont="1" applyBorder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3" xfId="0" applyFont="1" applyBorder="1" applyAlignment="1" applyProtection="1">
      <alignment vertical="center"/>
      <protection hidden="1"/>
    </xf>
    <xf numFmtId="0" fontId="0" fillId="4" borderId="0" xfId="0" applyFont="1" applyFill="1" applyAlignment="1" applyProtection="1">
      <alignment vertical="center"/>
      <protection hidden="1"/>
    </xf>
    <xf numFmtId="0" fontId="4" fillId="4" borderId="6" xfId="0" applyFont="1" applyFill="1" applyBorder="1" applyAlignment="1" applyProtection="1">
      <alignment horizontal="left" vertical="center"/>
      <protection hidden="1"/>
    </xf>
    <xf numFmtId="0" fontId="0" fillId="4" borderId="7" xfId="0" applyFont="1" applyFill="1" applyBorder="1" applyAlignment="1" applyProtection="1">
      <alignment vertical="center"/>
      <protection hidden="1"/>
    </xf>
    <xf numFmtId="0" fontId="4" fillId="4" borderId="7" xfId="0" applyFont="1" applyFill="1" applyBorder="1" applyAlignment="1" applyProtection="1">
      <alignment horizontal="center" vertical="center"/>
      <protection hidden="1"/>
    </xf>
    <xf numFmtId="0" fontId="17" fillId="0" borderId="4" xfId="0" applyFont="1" applyBorder="1" applyAlignment="1" applyProtection="1">
      <alignment horizontal="left" vertical="center"/>
      <protection hidden="1"/>
    </xf>
    <xf numFmtId="0" fontId="0" fillId="0" borderId="4" xfId="0" applyFont="1" applyBorder="1" applyAlignment="1" applyProtection="1">
      <alignment vertical="center"/>
      <protection hidden="1"/>
    </xf>
    <xf numFmtId="0" fontId="1" fillId="0" borderId="5" xfId="0" applyFont="1" applyBorder="1" applyAlignment="1" applyProtection="1">
      <alignment horizontal="left" vertical="center"/>
      <protection hidden="1"/>
    </xf>
    <xf numFmtId="0" fontId="0" fillId="0" borderId="9" xfId="0" applyFont="1" applyBorder="1" applyAlignment="1" applyProtection="1">
      <alignment vertical="center"/>
      <protection hidden="1"/>
    </xf>
    <xf numFmtId="0" fontId="0" fillId="0" borderId="10" xfId="0" applyFont="1" applyBorder="1" applyAlignment="1" applyProtection="1">
      <alignment vertical="center"/>
      <protection hidden="1"/>
    </xf>
    <xf numFmtId="0" fontId="0" fillId="0" borderId="1" xfId="0" applyFont="1" applyBorder="1" applyAlignment="1" applyProtection="1">
      <alignment vertical="center"/>
      <protection hidden="1"/>
    </xf>
    <xf numFmtId="0" fontId="0" fillId="0" borderId="2" xfId="0" applyFont="1" applyBorder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3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3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0" fillId="0" borderId="12" xfId="0" applyFont="1" applyBorder="1" applyAlignment="1" applyProtection="1">
      <alignment vertical="center"/>
      <protection hidden="1"/>
    </xf>
    <xf numFmtId="0" fontId="0" fillId="0" borderId="13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15" xfId="0" applyFont="1" applyBorder="1" applyAlignment="1" applyProtection="1">
      <alignment vertical="center"/>
      <protection hidden="1"/>
    </xf>
    <xf numFmtId="0" fontId="0" fillId="5" borderId="7" xfId="0" applyFont="1" applyFill="1" applyBorder="1" applyAlignment="1" applyProtection="1">
      <alignment vertical="center"/>
      <protection hidden="1"/>
    </xf>
    <xf numFmtId="0" fontId="20" fillId="5" borderId="0" xfId="0" applyFont="1" applyFill="1" applyAlignment="1" applyProtection="1">
      <alignment horizontal="center" vertical="center"/>
      <protection hidden="1"/>
    </xf>
    <xf numFmtId="0" fontId="21" fillId="0" borderId="16" xfId="0" applyFont="1" applyBorder="1" applyAlignment="1" applyProtection="1">
      <alignment horizontal="center" vertical="center" wrapText="1"/>
      <protection hidden="1"/>
    </xf>
    <xf numFmtId="0" fontId="21" fillId="0" borderId="17" xfId="0" applyFont="1" applyBorder="1" applyAlignment="1" applyProtection="1">
      <alignment horizontal="center" vertical="center" wrapText="1"/>
      <protection hidden="1"/>
    </xf>
    <xf numFmtId="0" fontId="21" fillId="0" borderId="18" xfId="0" applyFont="1" applyBorder="1" applyAlignment="1" applyProtection="1">
      <alignment horizontal="center" vertical="center" wrapText="1"/>
      <protection hidden="1"/>
    </xf>
    <xf numFmtId="0" fontId="0" fillId="0" borderId="11" xfId="0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3" xfId="0" applyFont="1" applyBorder="1" applyAlignment="1" applyProtection="1">
      <alignment vertical="center"/>
      <protection hidden="1"/>
    </xf>
    <xf numFmtId="0" fontId="22" fillId="0" borderId="0" xfId="0" applyFont="1" applyAlignment="1" applyProtection="1">
      <alignment horizontal="left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4" fontId="18" fillId="0" borderId="14" xfId="0" applyNumberFormat="1" applyFont="1" applyBorder="1" applyAlignment="1" applyProtection="1">
      <alignment vertical="center"/>
      <protection hidden="1"/>
    </xf>
    <xf numFmtId="4" fontId="18" fillId="0" borderId="0" xfId="0" applyNumberFormat="1" applyFont="1" applyBorder="1" applyAlignment="1" applyProtection="1">
      <alignment vertical="center"/>
      <protection hidden="1"/>
    </xf>
    <xf numFmtId="166" fontId="18" fillId="0" borderId="0" xfId="0" applyNumberFormat="1" applyFont="1" applyBorder="1" applyAlignment="1" applyProtection="1">
      <alignment vertical="center"/>
      <protection hidden="1"/>
    </xf>
    <xf numFmtId="4" fontId="18" fillId="0" borderId="15" xfId="0" applyNumberFormat="1" applyFont="1" applyBorder="1" applyAlignment="1" applyProtection="1">
      <alignment vertical="center"/>
      <protection hidden="1"/>
    </xf>
    <xf numFmtId="0" fontId="23" fillId="0" borderId="0" xfId="1" applyFont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vertical="center"/>
      <protection hidden="1"/>
    </xf>
    <xf numFmtId="0" fontId="24" fillId="0" borderId="0" xfId="0" applyFont="1" applyAlignment="1" applyProtection="1">
      <alignment vertical="center"/>
      <protection hidden="1"/>
    </xf>
    <xf numFmtId="0" fontId="25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4" fontId="26" fillId="0" borderId="19" xfId="0" applyNumberFormat="1" applyFont="1" applyBorder="1" applyAlignment="1" applyProtection="1">
      <alignment vertical="center"/>
      <protection hidden="1"/>
    </xf>
    <xf numFmtId="4" fontId="26" fillId="0" borderId="20" xfId="0" applyNumberFormat="1" applyFont="1" applyBorder="1" applyAlignment="1" applyProtection="1">
      <alignment vertical="center"/>
      <protection hidden="1"/>
    </xf>
    <xf numFmtId="166" fontId="26" fillId="0" borderId="20" xfId="0" applyNumberFormat="1" applyFont="1" applyBorder="1" applyAlignment="1" applyProtection="1">
      <alignment vertical="center"/>
      <protection hidden="1"/>
    </xf>
    <xf numFmtId="4" fontId="26" fillId="0" borderId="21" xfId="0" applyNumberFormat="1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27" fillId="0" borderId="0" xfId="0" applyFont="1" applyAlignment="1" applyProtection="1">
      <alignment horizontal="left" vertical="center"/>
      <protection hidden="1"/>
    </xf>
    <xf numFmtId="165" fontId="2" fillId="0" borderId="0" xfId="0" applyNumberFormat="1" applyFont="1" applyAlignment="1" applyProtection="1">
      <alignment horizontal="left" vertical="center"/>
      <protection hidden="1"/>
    </xf>
    <xf numFmtId="0" fontId="0" fillId="0" borderId="0" xfId="0" applyFont="1" applyAlignment="1" applyProtection="1">
      <alignment vertical="center" wrapText="1"/>
      <protection hidden="1"/>
    </xf>
    <xf numFmtId="0" fontId="0" fillId="0" borderId="3" xfId="0" applyFont="1" applyBorder="1" applyAlignment="1" applyProtection="1">
      <alignment vertical="center" wrapText="1"/>
      <protection hidden="1"/>
    </xf>
    <xf numFmtId="0" fontId="15" fillId="0" borderId="0" xfId="0" applyFont="1" applyAlignment="1" applyProtection="1">
      <alignment horizontal="left" vertical="center"/>
      <protection hidden="1"/>
    </xf>
    <xf numFmtId="4" fontId="22" fillId="0" borderId="0" xfId="0" applyNumberFormat="1" applyFont="1" applyAlignment="1" applyProtection="1">
      <alignment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19" fillId="0" borderId="0" xfId="0" applyFont="1" applyAlignment="1" applyProtection="1">
      <alignment horizontal="left" vertical="center"/>
      <protection hidden="1"/>
    </xf>
    <xf numFmtId="4" fontId="1" fillId="0" borderId="0" xfId="0" applyNumberFormat="1" applyFont="1" applyAlignment="1" applyProtection="1">
      <alignment vertical="center"/>
      <protection hidden="1"/>
    </xf>
    <xf numFmtId="164" fontId="1" fillId="0" borderId="0" xfId="0" applyNumberFormat="1" applyFont="1" applyAlignment="1" applyProtection="1">
      <alignment horizontal="right" vertical="center"/>
      <protection hidden="1"/>
    </xf>
    <xf numFmtId="0" fontId="0" fillId="5" borderId="0" xfId="0" applyFont="1" applyFill="1" applyAlignment="1" applyProtection="1">
      <alignment vertical="center"/>
      <protection hidden="1"/>
    </xf>
    <xf numFmtId="0" fontId="4" fillId="5" borderId="6" xfId="0" applyFont="1" applyFill="1" applyBorder="1" applyAlignment="1" applyProtection="1">
      <alignment horizontal="left" vertical="center"/>
      <protection hidden="1"/>
    </xf>
    <xf numFmtId="0" fontId="4" fillId="5" borderId="7" xfId="0" applyFont="1" applyFill="1" applyBorder="1" applyAlignment="1" applyProtection="1">
      <alignment horizontal="right" vertical="center"/>
      <protection hidden="1"/>
    </xf>
    <xf numFmtId="0" fontId="4" fillId="5" borderId="7" xfId="0" applyFont="1" applyFill="1" applyBorder="1" applyAlignment="1" applyProtection="1">
      <alignment horizontal="center" vertical="center"/>
      <protection hidden="1"/>
    </xf>
    <xf numFmtId="4" fontId="4" fillId="5" borderId="7" xfId="0" applyNumberFormat="1" applyFont="1" applyFill="1" applyBorder="1" applyAlignment="1" applyProtection="1">
      <alignment vertical="center"/>
      <protection hidden="1"/>
    </xf>
    <xf numFmtId="0" fontId="0" fillId="5" borderId="8" xfId="0" applyFont="1" applyFill="1" applyBorder="1" applyAlignment="1" applyProtection="1">
      <alignment vertical="center"/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20" fillId="5" borderId="0" xfId="0" applyFont="1" applyFill="1" applyAlignment="1" applyProtection="1">
      <alignment horizontal="left" vertical="center"/>
      <protection hidden="1"/>
    </xf>
    <xf numFmtId="0" fontId="20" fillId="5" borderId="0" xfId="0" applyFont="1" applyFill="1" applyAlignment="1" applyProtection="1">
      <alignment horizontal="right" vertical="center"/>
      <protection hidden="1"/>
    </xf>
    <xf numFmtId="0" fontId="28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3" xfId="0" applyFont="1" applyBorder="1" applyAlignment="1" applyProtection="1">
      <alignment vertical="center"/>
      <protection hidden="1"/>
    </xf>
    <xf numFmtId="0" fontId="6" fillId="0" borderId="20" xfId="0" applyFont="1" applyBorder="1" applyAlignment="1" applyProtection="1">
      <alignment horizontal="left" vertical="center"/>
      <protection hidden="1"/>
    </xf>
    <xf numFmtId="0" fontId="6" fillId="0" borderId="20" xfId="0" applyFont="1" applyBorder="1" applyAlignment="1" applyProtection="1">
      <alignment vertical="center"/>
      <protection hidden="1"/>
    </xf>
    <xf numFmtId="4" fontId="6" fillId="0" borderId="20" xfId="0" applyNumberFormat="1" applyFont="1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3" xfId="0" applyFont="1" applyBorder="1" applyAlignment="1" applyProtection="1">
      <alignment vertical="center"/>
      <protection hidden="1"/>
    </xf>
    <xf numFmtId="0" fontId="7" fillId="0" borderId="20" xfId="0" applyFont="1" applyBorder="1" applyAlignment="1" applyProtection="1">
      <alignment horizontal="left" vertical="center"/>
      <protection hidden="1"/>
    </xf>
    <xf numFmtId="0" fontId="7" fillId="0" borderId="20" xfId="0" applyFont="1" applyBorder="1" applyAlignment="1" applyProtection="1">
      <alignment vertical="center"/>
      <protection hidden="1"/>
    </xf>
    <xf numFmtId="4" fontId="7" fillId="0" borderId="20" xfId="0" applyNumberFormat="1" applyFont="1" applyBorder="1" applyAlignment="1" applyProtection="1">
      <alignment vertical="center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0" fontId="0" fillId="0" borderId="3" xfId="0" applyFont="1" applyBorder="1" applyAlignment="1" applyProtection="1">
      <alignment horizontal="center" vertical="center" wrapText="1"/>
      <protection hidden="1"/>
    </xf>
    <xf numFmtId="0" fontId="20" fillId="5" borderId="16" xfId="0" applyFont="1" applyFill="1" applyBorder="1" applyAlignment="1" applyProtection="1">
      <alignment horizontal="center" vertical="center" wrapText="1"/>
      <protection hidden="1"/>
    </xf>
    <xf numFmtId="0" fontId="20" fillId="5" borderId="17" xfId="0" applyFont="1" applyFill="1" applyBorder="1" applyAlignment="1" applyProtection="1">
      <alignment horizontal="center" vertical="center" wrapText="1"/>
      <protection hidden="1"/>
    </xf>
    <xf numFmtId="0" fontId="20" fillId="5" borderId="18" xfId="0" applyFont="1" applyFill="1" applyBorder="1" applyAlignment="1" applyProtection="1">
      <alignment horizontal="center" vertical="center" wrapText="1"/>
      <protection hidden="1"/>
    </xf>
    <xf numFmtId="0" fontId="20" fillId="5" borderId="0" xfId="0" applyFont="1" applyFill="1" applyAlignment="1" applyProtection="1">
      <alignment horizontal="center" vertical="center" wrapText="1"/>
      <protection hidden="1"/>
    </xf>
    <xf numFmtId="4" fontId="22" fillId="0" borderId="0" xfId="0" applyNumberFormat="1" applyFont="1" applyAlignment="1" applyProtection="1">
      <protection hidden="1"/>
    </xf>
    <xf numFmtId="166" fontId="29" fillId="0" borderId="12" xfId="0" applyNumberFormat="1" applyFont="1" applyBorder="1" applyAlignment="1" applyProtection="1">
      <protection hidden="1"/>
    </xf>
    <xf numFmtId="166" fontId="29" fillId="0" borderId="13" xfId="0" applyNumberFormat="1" applyFont="1" applyBorder="1" applyAlignment="1" applyProtection="1">
      <protection hidden="1"/>
    </xf>
    <xf numFmtId="0" fontId="8" fillId="0" borderId="0" xfId="0" applyFont="1" applyAlignment="1" applyProtection="1">
      <protection hidden="1"/>
    </xf>
    <xf numFmtId="0" fontId="8" fillId="0" borderId="3" xfId="0" applyFont="1" applyBorder="1" applyAlignment="1" applyProtection="1">
      <protection hidden="1"/>
    </xf>
    <xf numFmtId="0" fontId="8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4" fontId="6" fillId="0" borderId="0" xfId="0" applyNumberFormat="1" applyFont="1" applyAlignment="1" applyProtection="1">
      <protection hidden="1"/>
    </xf>
    <xf numFmtId="0" fontId="8" fillId="0" borderId="14" xfId="0" applyFont="1" applyBorder="1" applyAlignment="1" applyProtection="1">
      <protection hidden="1"/>
    </xf>
    <xf numFmtId="0" fontId="8" fillId="0" borderId="0" xfId="0" applyFont="1" applyBorder="1" applyAlignment="1" applyProtection="1">
      <protection hidden="1"/>
    </xf>
    <xf numFmtId="166" fontId="8" fillId="0" borderId="0" xfId="0" applyNumberFormat="1" applyFont="1" applyBorder="1" applyAlignment="1" applyProtection="1">
      <protection hidden="1"/>
    </xf>
    <xf numFmtId="166" fontId="8" fillId="0" borderId="15" xfId="0" applyNumberFormat="1" applyFont="1" applyBorder="1" applyAlignme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4" fontId="7" fillId="0" borderId="0" xfId="0" applyNumberFormat="1" applyFont="1" applyAlignment="1" applyProtection="1">
      <protection hidden="1"/>
    </xf>
    <xf numFmtId="0" fontId="20" fillId="0" borderId="22" xfId="0" applyFont="1" applyBorder="1" applyAlignment="1" applyProtection="1">
      <alignment horizontal="center" vertical="center"/>
      <protection hidden="1"/>
    </xf>
    <xf numFmtId="49" fontId="20" fillId="0" borderId="22" xfId="0" applyNumberFormat="1" applyFont="1" applyBorder="1" applyAlignment="1" applyProtection="1">
      <alignment horizontal="left" vertical="center" wrapText="1"/>
      <protection hidden="1"/>
    </xf>
    <xf numFmtId="0" fontId="20" fillId="0" borderId="22" xfId="0" applyFont="1" applyBorder="1" applyAlignment="1" applyProtection="1">
      <alignment horizontal="left" vertical="center" wrapText="1"/>
      <protection hidden="1"/>
    </xf>
    <xf numFmtId="0" fontId="20" fillId="0" borderId="22" xfId="0" applyFont="1" applyBorder="1" applyAlignment="1" applyProtection="1">
      <alignment horizontal="center" vertical="center" wrapText="1"/>
      <protection hidden="1"/>
    </xf>
    <xf numFmtId="167" fontId="20" fillId="0" borderId="22" xfId="0" applyNumberFormat="1" applyFont="1" applyBorder="1" applyAlignment="1" applyProtection="1">
      <alignment vertical="center"/>
      <protection hidden="1"/>
    </xf>
    <xf numFmtId="4" fontId="20" fillId="0" borderId="22" xfId="0" applyNumberFormat="1" applyFont="1" applyBorder="1" applyAlignment="1" applyProtection="1">
      <alignment vertical="center"/>
      <protection hidden="1"/>
    </xf>
    <xf numFmtId="0" fontId="21" fillId="3" borderId="14" xfId="0" applyFont="1" applyFill="1" applyBorder="1" applyAlignment="1" applyProtection="1">
      <alignment horizontal="left" vertical="center"/>
      <protection hidden="1"/>
    </xf>
    <xf numFmtId="0" fontId="21" fillId="0" borderId="0" xfId="0" applyFont="1" applyBorder="1" applyAlignment="1" applyProtection="1">
      <alignment horizontal="center" vertical="center"/>
      <protection hidden="1"/>
    </xf>
    <xf numFmtId="166" fontId="21" fillId="0" borderId="0" xfId="0" applyNumberFormat="1" applyFont="1" applyBorder="1" applyAlignment="1" applyProtection="1">
      <alignment vertical="center"/>
      <protection hidden="1"/>
    </xf>
    <xf numFmtId="166" fontId="21" fillId="0" borderId="15" xfId="0" applyNumberFormat="1" applyFont="1" applyBorder="1" applyAlignment="1" applyProtection="1">
      <alignment vertical="center"/>
      <protection hidden="1"/>
    </xf>
    <xf numFmtId="0" fontId="31" fillId="0" borderId="22" xfId="0" applyFont="1" applyBorder="1" applyAlignment="1" applyProtection="1">
      <alignment horizontal="center" vertical="center"/>
      <protection hidden="1"/>
    </xf>
    <xf numFmtId="49" fontId="31" fillId="0" borderId="22" xfId="0" applyNumberFormat="1" applyFont="1" applyBorder="1" applyAlignment="1" applyProtection="1">
      <alignment horizontal="left" vertical="center" wrapText="1"/>
      <protection hidden="1"/>
    </xf>
    <xf numFmtId="0" fontId="31" fillId="0" borderId="22" xfId="0" applyFont="1" applyBorder="1" applyAlignment="1" applyProtection="1">
      <alignment horizontal="left" vertical="center" wrapText="1"/>
      <protection hidden="1"/>
    </xf>
    <xf numFmtId="0" fontId="31" fillId="0" borderId="22" xfId="0" applyFont="1" applyBorder="1" applyAlignment="1" applyProtection="1">
      <alignment horizontal="center" vertical="center" wrapText="1"/>
      <protection hidden="1"/>
    </xf>
    <xf numFmtId="167" fontId="31" fillId="0" borderId="22" xfId="0" applyNumberFormat="1" applyFont="1" applyBorder="1" applyAlignment="1" applyProtection="1">
      <alignment vertical="center"/>
      <protection hidden="1"/>
    </xf>
    <xf numFmtId="4" fontId="31" fillId="0" borderId="22" xfId="0" applyNumberFormat="1" applyFont="1" applyBorder="1" applyAlignment="1" applyProtection="1">
      <alignment vertical="center"/>
      <protection hidden="1"/>
    </xf>
    <xf numFmtId="0" fontId="32" fillId="0" borderId="3" xfId="0" applyFont="1" applyBorder="1" applyAlignment="1" applyProtection="1">
      <alignment vertical="center"/>
      <protection hidden="1"/>
    </xf>
    <xf numFmtId="0" fontId="31" fillId="3" borderId="14" xfId="0" applyFont="1" applyFill="1" applyBorder="1" applyAlignment="1" applyProtection="1">
      <alignment horizontal="left" vertical="center"/>
      <protection hidden="1"/>
    </xf>
    <xf numFmtId="0" fontId="31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9" fillId="0" borderId="3" xfId="0" applyFont="1" applyBorder="1" applyAlignment="1" applyProtection="1">
      <alignment vertical="center"/>
      <protection hidden="1"/>
    </xf>
    <xf numFmtId="0" fontId="33" fillId="0" borderId="0" xfId="0" applyFont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167" fontId="9" fillId="0" borderId="0" xfId="0" applyNumberFormat="1" applyFont="1" applyAlignment="1" applyProtection="1">
      <alignment vertical="center"/>
      <protection hidden="1"/>
    </xf>
    <xf numFmtId="0" fontId="9" fillId="0" borderId="14" xfId="0" applyFont="1" applyBorder="1" applyAlignment="1" applyProtection="1">
      <alignment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0" fontId="9" fillId="0" borderId="15" xfId="0" applyFont="1" applyBorder="1" applyAlignment="1" applyProtection="1">
      <alignment vertical="center"/>
      <protection hidden="1"/>
    </xf>
    <xf numFmtId="0" fontId="21" fillId="3" borderId="19" xfId="0" applyFont="1" applyFill="1" applyBorder="1" applyAlignment="1" applyProtection="1">
      <alignment horizontal="left" vertical="center"/>
      <protection hidden="1"/>
    </xf>
    <xf numFmtId="0" fontId="21" fillId="0" borderId="20" xfId="0" applyFont="1" applyBorder="1" applyAlignment="1" applyProtection="1">
      <alignment horizontal="center" vertical="center"/>
      <protection hidden="1"/>
    </xf>
    <xf numFmtId="0" fontId="0" fillId="0" borderId="20" xfId="0" applyFont="1" applyBorder="1" applyAlignment="1" applyProtection="1">
      <alignment vertical="center"/>
      <protection hidden="1"/>
    </xf>
    <xf numFmtId="166" fontId="21" fillId="0" borderId="20" xfId="0" applyNumberFormat="1" applyFont="1" applyBorder="1" applyAlignment="1" applyProtection="1">
      <alignment vertical="center"/>
      <protection hidden="1"/>
    </xf>
    <xf numFmtId="166" fontId="21" fillId="0" borderId="21" xfId="0" applyNumberFormat="1" applyFont="1" applyBorder="1" applyAlignment="1" applyProtection="1">
      <alignment vertical="center"/>
      <protection hidden="1"/>
    </xf>
    <xf numFmtId="0" fontId="14" fillId="0" borderId="0" xfId="0" applyFont="1" applyAlignment="1" applyProtection="1">
      <alignment horizontal="left" vertical="top" wrapText="1"/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16" fillId="0" borderId="0" xfId="0" applyFont="1" applyAlignment="1" applyProtection="1">
      <alignment horizontal="left" vertical="center"/>
      <protection hidden="1"/>
    </xf>
    <xf numFmtId="4" fontId="15" fillId="0" borderId="5" xfId="0" applyNumberFormat="1" applyFont="1" applyBorder="1" applyAlignment="1" applyProtection="1">
      <alignment vertical="center"/>
      <protection hidden="1"/>
    </xf>
    <xf numFmtId="0" fontId="0" fillId="0" borderId="5" xfId="0" applyFont="1" applyBorder="1" applyAlignment="1" applyProtection="1">
      <alignment vertical="center"/>
      <protection hidden="1"/>
    </xf>
    <xf numFmtId="4" fontId="16" fillId="0" borderId="0" xfId="0" applyNumberFormat="1" applyFont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4" fontId="4" fillId="4" borderId="7" xfId="0" applyNumberFormat="1" applyFont="1" applyFill="1" applyBorder="1" applyAlignment="1" applyProtection="1">
      <alignment vertical="center"/>
      <protection hidden="1"/>
    </xf>
    <xf numFmtId="0" fontId="0" fillId="4" borderId="7" xfId="0" applyFont="1" applyFill="1" applyBorder="1" applyAlignment="1" applyProtection="1">
      <alignment vertical="center"/>
      <protection hidden="1"/>
    </xf>
    <xf numFmtId="0" fontId="0" fillId="4" borderId="8" xfId="0" applyFont="1" applyFill="1" applyBorder="1" applyAlignment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vertical="center"/>
      <protection hidden="1"/>
    </xf>
    <xf numFmtId="165" fontId="2" fillId="0" borderId="0" xfId="0" applyNumberFormat="1" applyFont="1" applyAlignment="1" applyProtection="1">
      <alignment horizontal="left" vertical="center"/>
      <protection hidden="1"/>
    </xf>
    <xf numFmtId="0" fontId="18" fillId="0" borderId="11" xfId="0" applyFont="1" applyBorder="1" applyAlignment="1" applyProtection="1">
      <alignment horizontal="center" vertical="center"/>
      <protection hidden="1"/>
    </xf>
    <xf numFmtId="0" fontId="18" fillId="0" borderId="12" xfId="0" applyFont="1" applyBorder="1" applyAlignment="1" applyProtection="1">
      <alignment horizontal="left" vertical="center"/>
      <protection hidden="1"/>
    </xf>
    <xf numFmtId="0" fontId="19" fillId="0" borderId="14" xfId="0" applyFont="1" applyBorder="1" applyAlignment="1" applyProtection="1">
      <alignment horizontal="left" vertical="center"/>
      <protection hidden="1"/>
    </xf>
    <xf numFmtId="0" fontId="19" fillId="0" borderId="0" xfId="0" applyFont="1" applyBorder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left" vertical="top" wrapText="1"/>
      <protection hidden="1"/>
    </xf>
    <xf numFmtId="49" fontId="2" fillId="3" borderId="0" xfId="0" applyNumberFormat="1" applyFont="1" applyFill="1" applyAlignment="1" applyProtection="1">
      <alignment horizontal="left" vertical="center"/>
      <protection hidden="1"/>
    </xf>
    <xf numFmtId="49" fontId="2" fillId="0" borderId="0" xfId="0" applyNumberFormat="1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horizontal="right" vertical="center"/>
      <protection hidden="1"/>
    </xf>
    <xf numFmtId="164" fontId="1" fillId="0" borderId="0" xfId="0" applyNumberFormat="1" applyFont="1" applyAlignment="1" applyProtection="1">
      <alignment horizontal="left" vertical="center"/>
      <protection hidden="1"/>
    </xf>
    <xf numFmtId="0" fontId="20" fillId="5" borderId="7" xfId="0" applyFont="1" applyFill="1" applyBorder="1" applyAlignment="1" applyProtection="1">
      <alignment horizontal="right" vertical="center"/>
      <protection hidden="1"/>
    </xf>
    <xf numFmtId="0" fontId="20" fillId="5" borderId="7" xfId="0" applyFont="1" applyFill="1" applyBorder="1" applyAlignment="1" applyProtection="1">
      <alignment horizontal="left" vertical="center"/>
      <protection hidden="1"/>
    </xf>
    <xf numFmtId="0" fontId="20" fillId="5" borderId="7" xfId="0" applyFont="1" applyFill="1" applyBorder="1" applyAlignment="1" applyProtection="1">
      <alignment horizontal="center" vertical="center"/>
      <protection hidden="1"/>
    </xf>
    <xf numFmtId="0" fontId="20" fillId="5" borderId="8" xfId="0" applyFont="1" applyFill="1" applyBorder="1" applyAlignment="1" applyProtection="1">
      <alignment horizontal="left" vertical="center"/>
      <protection hidden="1"/>
    </xf>
    <xf numFmtId="4" fontId="25" fillId="0" borderId="0" xfId="0" applyNumberFormat="1" applyFont="1" applyAlignment="1" applyProtection="1">
      <alignment vertical="center"/>
      <protection hidden="1"/>
    </xf>
    <xf numFmtId="0" fontId="25" fillId="0" borderId="0" xfId="0" applyFont="1" applyAlignment="1" applyProtection="1">
      <alignment vertical="center"/>
      <protection hidden="1"/>
    </xf>
    <xf numFmtId="0" fontId="24" fillId="0" borderId="0" xfId="0" applyFont="1" applyAlignment="1" applyProtection="1">
      <alignment horizontal="left" vertical="center" wrapText="1"/>
      <protection hidden="1"/>
    </xf>
    <xf numFmtId="4" fontId="22" fillId="0" borderId="0" xfId="0" applyNumberFormat="1" applyFont="1" applyAlignment="1" applyProtection="1">
      <alignment horizontal="right" vertical="center"/>
      <protection hidden="1"/>
    </xf>
    <xf numFmtId="4" fontId="22" fillId="0" borderId="0" xfId="0" applyNumberFormat="1" applyFont="1" applyAlignment="1" applyProtection="1">
      <alignment vertical="center"/>
      <protection hidden="1"/>
    </xf>
    <xf numFmtId="0" fontId="20" fillId="5" borderId="6" xfId="0" applyFont="1" applyFill="1" applyBorder="1" applyAlignment="1" applyProtection="1">
      <alignment horizontal="center" vertical="center"/>
      <protection hidden="1"/>
    </xf>
    <xf numFmtId="0" fontId="4" fillId="4" borderId="7" xfId="0" applyFont="1" applyFill="1" applyBorder="1" applyAlignment="1" applyProtection="1">
      <alignment horizontal="left"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2" fillId="3" borderId="0" xfId="0" applyFont="1" applyFill="1" applyAlignment="1" applyProtection="1">
      <alignment horizontal="left" vertical="center"/>
      <protection hidden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topLeftCell="A20" workbookViewId="0">
      <selection activeCell="AK35" sqref="AK35:AO35"/>
    </sheetView>
  </sheetViews>
  <sheetFormatPr defaultRowHeight="10.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0" t="s">
        <v>1</v>
      </c>
      <c r="BA1" s="30" t="s">
        <v>2</v>
      </c>
      <c r="BB1" s="30" t="s">
        <v>1</v>
      </c>
      <c r="BC1" s="31"/>
      <c r="BD1" s="31"/>
      <c r="BE1" s="31"/>
      <c r="BT1" s="13" t="s">
        <v>3</v>
      </c>
      <c r="BU1" s="13" t="s">
        <v>3</v>
      </c>
      <c r="BV1" s="13" t="s">
        <v>4</v>
      </c>
    </row>
    <row r="2" spans="1:74" ht="37.049999999999997" customHeight="1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191" t="s">
        <v>5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14" t="s">
        <v>6</v>
      </c>
      <c r="BT2" s="14" t="s">
        <v>7</v>
      </c>
    </row>
    <row r="3" spans="1:74" ht="7" customHeight="1">
      <c r="A3" s="31"/>
      <c r="B3" s="32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4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S3" s="14" t="s">
        <v>6</v>
      </c>
      <c r="BT3" s="14" t="s">
        <v>8</v>
      </c>
    </row>
    <row r="4" spans="1:74" ht="25" customHeight="1">
      <c r="A4" s="31"/>
      <c r="B4" s="34"/>
      <c r="C4" s="31"/>
      <c r="D4" s="35" t="s">
        <v>9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4"/>
      <c r="AS4" s="36" t="s">
        <v>10</v>
      </c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7" t="s">
        <v>11</v>
      </c>
      <c r="BS4" s="14" t="s">
        <v>12</v>
      </c>
    </row>
    <row r="5" spans="1:74" ht="12.1" customHeight="1">
      <c r="A5" s="31"/>
      <c r="B5" s="34"/>
      <c r="C5" s="31"/>
      <c r="D5" s="38" t="s">
        <v>13</v>
      </c>
      <c r="E5" s="31"/>
      <c r="F5" s="31"/>
      <c r="G5" s="31"/>
      <c r="H5" s="31"/>
      <c r="I5" s="31"/>
      <c r="J5" s="31"/>
      <c r="K5" s="202" t="s">
        <v>14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31"/>
      <c r="AQ5" s="31"/>
      <c r="AR5" s="34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181" t="s">
        <v>15</v>
      </c>
      <c r="BS5" s="14" t="s">
        <v>6</v>
      </c>
    </row>
    <row r="6" spans="1:74" ht="37.049999999999997" customHeight="1">
      <c r="A6" s="31"/>
      <c r="B6" s="34"/>
      <c r="C6" s="31"/>
      <c r="D6" s="39" t="s">
        <v>16</v>
      </c>
      <c r="E6" s="31"/>
      <c r="F6" s="31"/>
      <c r="G6" s="31"/>
      <c r="H6" s="31"/>
      <c r="I6" s="31"/>
      <c r="J6" s="31"/>
      <c r="K6" s="203" t="s">
        <v>17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P6" s="31"/>
      <c r="AQ6" s="31"/>
      <c r="AR6" s="34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182"/>
      <c r="BS6" s="14" t="s">
        <v>6</v>
      </c>
    </row>
    <row r="7" spans="1:74" ht="12.1" customHeight="1">
      <c r="A7" s="31"/>
      <c r="B7" s="34"/>
      <c r="C7" s="31"/>
      <c r="D7" s="40" t="s">
        <v>18</v>
      </c>
      <c r="E7" s="31"/>
      <c r="F7" s="31"/>
      <c r="G7" s="31"/>
      <c r="H7" s="31"/>
      <c r="I7" s="31"/>
      <c r="J7" s="31"/>
      <c r="K7" s="41" t="s">
        <v>1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40" t="s">
        <v>19</v>
      </c>
      <c r="AL7" s="31"/>
      <c r="AM7" s="31"/>
      <c r="AN7" s="41" t="s">
        <v>1</v>
      </c>
      <c r="AO7" s="31"/>
      <c r="AP7" s="31"/>
      <c r="AQ7" s="31"/>
      <c r="AR7" s="34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182"/>
      <c r="BS7" s="14" t="s">
        <v>6</v>
      </c>
    </row>
    <row r="8" spans="1:74" ht="12.1" customHeight="1">
      <c r="A8" s="31"/>
      <c r="B8" s="34"/>
      <c r="C8" s="31"/>
      <c r="D8" s="40" t="s">
        <v>20</v>
      </c>
      <c r="E8" s="31"/>
      <c r="F8" s="31"/>
      <c r="G8" s="31"/>
      <c r="H8" s="31"/>
      <c r="I8" s="31"/>
      <c r="J8" s="31"/>
      <c r="K8" s="41" t="s">
        <v>21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40" t="s">
        <v>22</v>
      </c>
      <c r="AL8" s="31"/>
      <c r="AM8" s="31"/>
      <c r="AN8" s="42" t="s">
        <v>23</v>
      </c>
      <c r="AO8" s="31"/>
      <c r="AP8" s="31"/>
      <c r="AQ8" s="31"/>
      <c r="AR8" s="34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182"/>
      <c r="BS8" s="14" t="s">
        <v>6</v>
      </c>
    </row>
    <row r="9" spans="1:74" ht="14.45" customHeight="1">
      <c r="A9" s="31"/>
      <c r="B9" s="34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4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182"/>
      <c r="BS9" s="14" t="s">
        <v>6</v>
      </c>
    </row>
    <row r="10" spans="1:74" ht="12.1" customHeight="1">
      <c r="A10" s="31"/>
      <c r="B10" s="34"/>
      <c r="C10" s="31"/>
      <c r="D10" s="40" t="s">
        <v>24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40" t="s">
        <v>25</v>
      </c>
      <c r="AL10" s="31"/>
      <c r="AM10" s="31"/>
      <c r="AN10" s="41" t="s">
        <v>1</v>
      </c>
      <c r="AO10" s="31"/>
      <c r="AP10" s="31"/>
      <c r="AQ10" s="31"/>
      <c r="AR10" s="34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182"/>
      <c r="BS10" s="14" t="s">
        <v>6</v>
      </c>
    </row>
    <row r="11" spans="1:74" ht="18.350000000000001" customHeight="1">
      <c r="A11" s="31"/>
      <c r="B11" s="34"/>
      <c r="C11" s="31"/>
      <c r="D11" s="31"/>
      <c r="E11" s="41" t="s">
        <v>26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40" t="s">
        <v>27</v>
      </c>
      <c r="AL11" s="31"/>
      <c r="AM11" s="31"/>
      <c r="AN11" s="41" t="s">
        <v>1</v>
      </c>
      <c r="AO11" s="31"/>
      <c r="AP11" s="31"/>
      <c r="AQ11" s="31"/>
      <c r="AR11" s="34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182"/>
      <c r="BS11" s="14" t="s">
        <v>6</v>
      </c>
    </row>
    <row r="12" spans="1:74" ht="7" customHeight="1">
      <c r="A12" s="31"/>
      <c r="B12" s="34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4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182"/>
      <c r="BS12" s="14" t="s">
        <v>6</v>
      </c>
    </row>
    <row r="13" spans="1:74" ht="12.1" customHeight="1">
      <c r="A13" s="31"/>
      <c r="B13" s="34"/>
      <c r="C13" s="31"/>
      <c r="D13" s="40" t="s">
        <v>28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40" t="s">
        <v>25</v>
      </c>
      <c r="AL13" s="31"/>
      <c r="AM13" s="31"/>
      <c r="AN13" s="43" t="s">
        <v>29</v>
      </c>
      <c r="AO13" s="31"/>
      <c r="AP13" s="31"/>
      <c r="AQ13" s="31"/>
      <c r="AR13" s="34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182"/>
      <c r="BS13" s="14" t="s">
        <v>6</v>
      </c>
    </row>
    <row r="14" spans="1:74" ht="12.9">
      <c r="A14" s="31"/>
      <c r="B14" s="34"/>
      <c r="C14" s="31"/>
      <c r="D14" s="31"/>
      <c r="E14" s="204" t="s">
        <v>29</v>
      </c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40" t="s">
        <v>27</v>
      </c>
      <c r="AL14" s="31"/>
      <c r="AM14" s="31"/>
      <c r="AN14" s="43" t="s">
        <v>29</v>
      </c>
      <c r="AO14" s="31"/>
      <c r="AP14" s="31"/>
      <c r="AQ14" s="31"/>
      <c r="AR14" s="34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182"/>
      <c r="BS14" s="14" t="s">
        <v>6</v>
      </c>
    </row>
    <row r="15" spans="1:74" ht="7" customHeight="1">
      <c r="A15" s="31"/>
      <c r="B15" s="34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4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182"/>
      <c r="BS15" s="14" t="s">
        <v>3</v>
      </c>
    </row>
    <row r="16" spans="1:74" ht="12.1" customHeight="1">
      <c r="A16" s="31"/>
      <c r="B16" s="34"/>
      <c r="C16" s="31"/>
      <c r="D16" s="40" t="s">
        <v>30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40" t="s">
        <v>25</v>
      </c>
      <c r="AL16" s="31"/>
      <c r="AM16" s="31"/>
      <c r="AN16" s="41" t="s">
        <v>1</v>
      </c>
      <c r="AO16" s="31"/>
      <c r="AP16" s="31"/>
      <c r="AQ16" s="31"/>
      <c r="AR16" s="34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182"/>
      <c r="BS16" s="14" t="s">
        <v>3</v>
      </c>
    </row>
    <row r="17" spans="1:71" ht="18.350000000000001" customHeight="1">
      <c r="A17" s="31"/>
      <c r="B17" s="34"/>
      <c r="C17" s="31"/>
      <c r="D17" s="31"/>
      <c r="E17" s="41" t="s">
        <v>31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40" t="s">
        <v>27</v>
      </c>
      <c r="AL17" s="31"/>
      <c r="AM17" s="31"/>
      <c r="AN17" s="41" t="s">
        <v>1</v>
      </c>
      <c r="AO17" s="31"/>
      <c r="AP17" s="31"/>
      <c r="AQ17" s="31"/>
      <c r="AR17" s="34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182"/>
      <c r="BS17" s="14" t="s">
        <v>32</v>
      </c>
    </row>
    <row r="18" spans="1:71" ht="7" customHeight="1">
      <c r="A18" s="31"/>
      <c r="B18" s="34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4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182"/>
      <c r="BS18" s="14" t="s">
        <v>6</v>
      </c>
    </row>
    <row r="19" spans="1:71" ht="12.1" customHeight="1">
      <c r="A19" s="31"/>
      <c r="B19" s="34"/>
      <c r="C19" s="31"/>
      <c r="D19" s="40" t="s">
        <v>33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40" t="s">
        <v>25</v>
      </c>
      <c r="AL19" s="31"/>
      <c r="AM19" s="31"/>
      <c r="AN19" s="41" t="s">
        <v>1</v>
      </c>
      <c r="AO19" s="31"/>
      <c r="AP19" s="31"/>
      <c r="AQ19" s="31"/>
      <c r="AR19" s="34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182"/>
      <c r="BS19" s="14" t="s">
        <v>6</v>
      </c>
    </row>
    <row r="20" spans="1:71" ht="18.350000000000001" customHeight="1">
      <c r="A20" s="31"/>
      <c r="B20" s="34"/>
      <c r="C20" s="31"/>
      <c r="D20" s="31"/>
      <c r="E20" s="41" t="s">
        <v>34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40" t="s">
        <v>27</v>
      </c>
      <c r="AL20" s="31"/>
      <c r="AM20" s="31"/>
      <c r="AN20" s="41" t="s">
        <v>1</v>
      </c>
      <c r="AO20" s="31"/>
      <c r="AP20" s="31"/>
      <c r="AQ20" s="31"/>
      <c r="AR20" s="34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182"/>
      <c r="BS20" s="14" t="s">
        <v>32</v>
      </c>
    </row>
    <row r="21" spans="1:71" ht="7" customHeight="1">
      <c r="A21" s="31"/>
      <c r="B21" s="34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4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182"/>
    </row>
    <row r="22" spans="1:71" ht="12.1" customHeight="1">
      <c r="A22" s="31"/>
      <c r="B22" s="34"/>
      <c r="C22" s="31"/>
      <c r="D22" s="40" t="s">
        <v>35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4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182"/>
    </row>
    <row r="23" spans="1:71" ht="16.5" customHeight="1">
      <c r="A23" s="31"/>
      <c r="B23" s="34"/>
      <c r="C23" s="31"/>
      <c r="D23" s="31"/>
      <c r="E23" s="206" t="s">
        <v>1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31"/>
      <c r="AP23" s="31"/>
      <c r="AQ23" s="31"/>
      <c r="AR23" s="34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182"/>
    </row>
    <row r="24" spans="1:71" ht="7" customHeight="1">
      <c r="A24" s="31"/>
      <c r="B24" s="34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4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182"/>
    </row>
    <row r="25" spans="1:71" ht="7" customHeight="1">
      <c r="A25" s="31"/>
      <c r="B25" s="34"/>
      <c r="C25" s="31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31"/>
      <c r="AQ25" s="31"/>
      <c r="AR25" s="34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182"/>
    </row>
    <row r="26" spans="1:71" s="1" customFormat="1" ht="26" customHeight="1">
      <c r="A26" s="45"/>
      <c r="B26" s="46"/>
      <c r="C26" s="45"/>
      <c r="D26" s="47" t="s">
        <v>36</v>
      </c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184">
        <f>ROUND(AG94,2)</f>
        <v>0</v>
      </c>
      <c r="AL26" s="185"/>
      <c r="AM26" s="185"/>
      <c r="AN26" s="185"/>
      <c r="AO26" s="185"/>
      <c r="AP26" s="45"/>
      <c r="AQ26" s="45"/>
      <c r="AR26" s="46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182"/>
    </row>
    <row r="27" spans="1:71" s="1" customFormat="1" ht="7" customHeight="1">
      <c r="A27" s="45"/>
      <c r="B27" s="46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6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182"/>
    </row>
    <row r="28" spans="1:71" s="1" customFormat="1" ht="12.9">
      <c r="A28" s="45"/>
      <c r="B28" s="46"/>
      <c r="C28" s="45"/>
      <c r="D28" s="45"/>
      <c r="E28" s="45"/>
      <c r="F28" s="45"/>
      <c r="G28" s="45"/>
      <c r="H28" s="45"/>
      <c r="I28" s="45"/>
      <c r="J28" s="45"/>
      <c r="K28" s="45"/>
      <c r="L28" s="207" t="s">
        <v>37</v>
      </c>
      <c r="M28" s="207"/>
      <c r="N28" s="207"/>
      <c r="O28" s="207"/>
      <c r="P28" s="207"/>
      <c r="Q28" s="45"/>
      <c r="R28" s="45"/>
      <c r="S28" s="45"/>
      <c r="T28" s="45"/>
      <c r="U28" s="45"/>
      <c r="V28" s="45"/>
      <c r="W28" s="207" t="s">
        <v>38</v>
      </c>
      <c r="X28" s="207"/>
      <c r="Y28" s="207"/>
      <c r="Z28" s="207"/>
      <c r="AA28" s="207"/>
      <c r="AB28" s="207"/>
      <c r="AC28" s="207"/>
      <c r="AD28" s="207"/>
      <c r="AE28" s="207"/>
      <c r="AF28" s="45"/>
      <c r="AG28" s="45"/>
      <c r="AH28" s="45"/>
      <c r="AI28" s="45"/>
      <c r="AJ28" s="45"/>
      <c r="AK28" s="207" t="s">
        <v>39</v>
      </c>
      <c r="AL28" s="207"/>
      <c r="AM28" s="207"/>
      <c r="AN28" s="207"/>
      <c r="AO28" s="207"/>
      <c r="AP28" s="45"/>
      <c r="AQ28" s="45"/>
      <c r="AR28" s="46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182"/>
    </row>
    <row r="29" spans="1:71" s="2" customFormat="1" ht="14.45" customHeight="1">
      <c r="A29" s="49"/>
      <c r="B29" s="50"/>
      <c r="C29" s="49"/>
      <c r="D29" s="40" t="s">
        <v>40</v>
      </c>
      <c r="E29" s="49"/>
      <c r="F29" s="40" t="s">
        <v>41</v>
      </c>
      <c r="G29" s="49"/>
      <c r="H29" s="49"/>
      <c r="I29" s="49"/>
      <c r="J29" s="49"/>
      <c r="K29" s="49"/>
      <c r="L29" s="208">
        <v>0.21</v>
      </c>
      <c r="M29" s="187"/>
      <c r="N29" s="187"/>
      <c r="O29" s="187"/>
      <c r="P29" s="187"/>
      <c r="Q29" s="49"/>
      <c r="R29" s="49"/>
      <c r="S29" s="49"/>
      <c r="T29" s="49"/>
      <c r="U29" s="49"/>
      <c r="V29" s="49"/>
      <c r="W29" s="186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F29" s="49"/>
      <c r="AG29" s="49"/>
      <c r="AH29" s="49"/>
      <c r="AI29" s="49"/>
      <c r="AJ29" s="49"/>
      <c r="AK29" s="186">
        <f>ROUND(AV94, 2)</f>
        <v>0</v>
      </c>
      <c r="AL29" s="187"/>
      <c r="AM29" s="187"/>
      <c r="AN29" s="187"/>
      <c r="AO29" s="187"/>
      <c r="AP29" s="49"/>
      <c r="AQ29" s="49"/>
      <c r="AR29" s="50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183"/>
    </row>
    <row r="30" spans="1:71" s="2" customFormat="1" ht="14.45" customHeight="1">
      <c r="A30" s="49"/>
      <c r="B30" s="50"/>
      <c r="C30" s="49"/>
      <c r="D30" s="49"/>
      <c r="E30" s="49"/>
      <c r="F30" s="40" t="s">
        <v>42</v>
      </c>
      <c r="G30" s="49"/>
      <c r="H30" s="49"/>
      <c r="I30" s="49"/>
      <c r="J30" s="49"/>
      <c r="K30" s="49"/>
      <c r="L30" s="208">
        <v>0.15</v>
      </c>
      <c r="M30" s="187"/>
      <c r="N30" s="187"/>
      <c r="O30" s="187"/>
      <c r="P30" s="187"/>
      <c r="Q30" s="49"/>
      <c r="R30" s="49"/>
      <c r="S30" s="49"/>
      <c r="T30" s="49"/>
      <c r="U30" s="49"/>
      <c r="V30" s="49"/>
      <c r="W30" s="186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F30" s="49"/>
      <c r="AG30" s="49"/>
      <c r="AH30" s="49"/>
      <c r="AI30" s="49"/>
      <c r="AJ30" s="49"/>
      <c r="AK30" s="186">
        <f>ROUND(AW94, 2)</f>
        <v>0</v>
      </c>
      <c r="AL30" s="187"/>
      <c r="AM30" s="187"/>
      <c r="AN30" s="187"/>
      <c r="AO30" s="187"/>
      <c r="AP30" s="49"/>
      <c r="AQ30" s="49"/>
      <c r="AR30" s="50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183"/>
    </row>
    <row r="31" spans="1:71" s="2" customFormat="1" ht="14.45" hidden="1" customHeight="1">
      <c r="A31" s="49"/>
      <c r="B31" s="50"/>
      <c r="C31" s="49"/>
      <c r="D31" s="49"/>
      <c r="E31" s="49"/>
      <c r="F31" s="40" t="s">
        <v>43</v>
      </c>
      <c r="G31" s="49"/>
      <c r="H31" s="49"/>
      <c r="I31" s="49"/>
      <c r="J31" s="49"/>
      <c r="K31" s="49"/>
      <c r="L31" s="208">
        <v>0.21</v>
      </c>
      <c r="M31" s="187"/>
      <c r="N31" s="187"/>
      <c r="O31" s="187"/>
      <c r="P31" s="187"/>
      <c r="Q31" s="49"/>
      <c r="R31" s="49"/>
      <c r="S31" s="49"/>
      <c r="T31" s="49"/>
      <c r="U31" s="49"/>
      <c r="V31" s="49"/>
      <c r="W31" s="186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F31" s="49"/>
      <c r="AG31" s="49"/>
      <c r="AH31" s="49"/>
      <c r="AI31" s="49"/>
      <c r="AJ31" s="49"/>
      <c r="AK31" s="186">
        <v>0</v>
      </c>
      <c r="AL31" s="187"/>
      <c r="AM31" s="187"/>
      <c r="AN31" s="187"/>
      <c r="AO31" s="187"/>
      <c r="AP31" s="49"/>
      <c r="AQ31" s="49"/>
      <c r="AR31" s="50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183"/>
    </row>
    <row r="32" spans="1:71" s="2" customFormat="1" ht="14.45" hidden="1" customHeight="1">
      <c r="A32" s="49"/>
      <c r="B32" s="50"/>
      <c r="C32" s="49"/>
      <c r="D32" s="49"/>
      <c r="E32" s="49"/>
      <c r="F32" s="40" t="s">
        <v>44</v>
      </c>
      <c r="G32" s="49"/>
      <c r="H32" s="49"/>
      <c r="I32" s="49"/>
      <c r="J32" s="49"/>
      <c r="K32" s="49"/>
      <c r="L32" s="208">
        <v>0.15</v>
      </c>
      <c r="M32" s="187"/>
      <c r="N32" s="187"/>
      <c r="O32" s="187"/>
      <c r="P32" s="187"/>
      <c r="Q32" s="49"/>
      <c r="R32" s="49"/>
      <c r="S32" s="49"/>
      <c r="T32" s="49"/>
      <c r="U32" s="49"/>
      <c r="V32" s="49"/>
      <c r="W32" s="186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F32" s="49"/>
      <c r="AG32" s="49"/>
      <c r="AH32" s="49"/>
      <c r="AI32" s="49"/>
      <c r="AJ32" s="49"/>
      <c r="AK32" s="186">
        <v>0</v>
      </c>
      <c r="AL32" s="187"/>
      <c r="AM32" s="187"/>
      <c r="AN32" s="187"/>
      <c r="AO32" s="187"/>
      <c r="AP32" s="49"/>
      <c r="AQ32" s="49"/>
      <c r="AR32" s="50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183"/>
    </row>
    <row r="33" spans="1:57" s="2" customFormat="1" ht="14.45" hidden="1" customHeight="1">
      <c r="A33" s="49"/>
      <c r="B33" s="50"/>
      <c r="C33" s="49"/>
      <c r="D33" s="49"/>
      <c r="E33" s="49"/>
      <c r="F33" s="40" t="s">
        <v>45</v>
      </c>
      <c r="G33" s="49"/>
      <c r="H33" s="49"/>
      <c r="I33" s="49"/>
      <c r="J33" s="49"/>
      <c r="K33" s="49"/>
      <c r="L33" s="208">
        <v>0</v>
      </c>
      <c r="M33" s="187"/>
      <c r="N33" s="187"/>
      <c r="O33" s="187"/>
      <c r="P33" s="187"/>
      <c r="Q33" s="49"/>
      <c r="R33" s="49"/>
      <c r="S33" s="49"/>
      <c r="T33" s="49"/>
      <c r="U33" s="49"/>
      <c r="V33" s="49"/>
      <c r="W33" s="186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F33" s="49"/>
      <c r="AG33" s="49"/>
      <c r="AH33" s="49"/>
      <c r="AI33" s="49"/>
      <c r="AJ33" s="49"/>
      <c r="AK33" s="186">
        <v>0</v>
      </c>
      <c r="AL33" s="187"/>
      <c r="AM33" s="187"/>
      <c r="AN33" s="187"/>
      <c r="AO33" s="187"/>
      <c r="AP33" s="49"/>
      <c r="AQ33" s="49"/>
      <c r="AR33" s="50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183"/>
    </row>
    <row r="34" spans="1:57" s="1" customFormat="1" ht="7" customHeight="1">
      <c r="A34" s="45"/>
      <c r="B34" s="46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6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182"/>
    </row>
    <row r="35" spans="1:57" s="1" customFormat="1" ht="26" customHeight="1">
      <c r="A35" s="45"/>
      <c r="B35" s="46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219" t="s">
        <v>48</v>
      </c>
      <c r="Y35" s="189"/>
      <c r="Z35" s="189"/>
      <c r="AA35" s="189"/>
      <c r="AB35" s="189"/>
      <c r="AC35" s="53"/>
      <c r="AD35" s="53"/>
      <c r="AE35" s="53"/>
      <c r="AF35" s="53"/>
      <c r="AG35" s="53"/>
      <c r="AH35" s="53"/>
      <c r="AI35" s="53"/>
      <c r="AJ35" s="53"/>
      <c r="AK35" s="188">
        <f>SUM(AK26:AK33)</f>
        <v>0</v>
      </c>
      <c r="AL35" s="189"/>
      <c r="AM35" s="189"/>
      <c r="AN35" s="189"/>
      <c r="AO35" s="190"/>
      <c r="AP35" s="51"/>
      <c r="AQ35" s="51"/>
      <c r="AR35" s="46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</row>
    <row r="36" spans="1:57" s="1" customFormat="1" ht="7" customHeight="1">
      <c r="A36" s="45"/>
      <c r="B36" s="46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6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</row>
    <row r="37" spans="1:57" s="1" customFormat="1" ht="14.45" customHeight="1">
      <c r="A37" s="45"/>
      <c r="B37" s="46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6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</row>
    <row r="38" spans="1:57" ht="14.45" customHeight="1">
      <c r="A38" s="31"/>
      <c r="B38" s="34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4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</row>
    <row r="39" spans="1:57" ht="14.45" customHeight="1">
      <c r="A39" s="31"/>
      <c r="B39" s="34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4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</row>
    <row r="40" spans="1:57" ht="14.45" customHeight="1">
      <c r="A40" s="31"/>
      <c r="B40" s="34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4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</row>
    <row r="41" spans="1:57" ht="14.45" customHeight="1">
      <c r="A41" s="31"/>
      <c r="B41" s="34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4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</row>
    <row r="42" spans="1:57" ht="14.45" customHeight="1">
      <c r="A42" s="31"/>
      <c r="B42" s="34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4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</row>
    <row r="43" spans="1:57" ht="14.45" customHeight="1">
      <c r="A43" s="31"/>
      <c r="B43" s="34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4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</row>
    <row r="44" spans="1:57" ht="14.45" customHeight="1">
      <c r="A44" s="31"/>
      <c r="B44" s="34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4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</row>
    <row r="45" spans="1:57" ht="14.45" customHeight="1">
      <c r="A45" s="31"/>
      <c r="B45" s="34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4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</row>
    <row r="46" spans="1:57" ht="14.45" customHeight="1">
      <c r="A46" s="31"/>
      <c r="B46" s="34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4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</row>
    <row r="47" spans="1:57" ht="14.45" customHeight="1">
      <c r="A47" s="31"/>
      <c r="B47" s="34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4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</row>
    <row r="48" spans="1:57" ht="14.45" customHeight="1">
      <c r="A48" s="31"/>
      <c r="B48" s="34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4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</row>
    <row r="49" spans="1:57" s="1" customFormat="1" ht="14.45" customHeight="1">
      <c r="A49" s="45"/>
      <c r="B49" s="46"/>
      <c r="C49" s="45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P49" s="45"/>
      <c r="AQ49" s="45"/>
      <c r="AR49" s="46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</row>
    <row r="50" spans="1:57">
      <c r="A50" s="31"/>
      <c r="B50" s="34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4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</row>
    <row r="51" spans="1:57">
      <c r="A51" s="31"/>
      <c r="B51" s="3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4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</row>
    <row r="52" spans="1:57">
      <c r="A52" s="31"/>
      <c r="B52" s="34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4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</row>
    <row r="53" spans="1:57">
      <c r="A53" s="31"/>
      <c r="B53" s="34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4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</row>
    <row r="54" spans="1:57">
      <c r="A54" s="31"/>
      <c r="B54" s="34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4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</row>
    <row r="55" spans="1:57">
      <c r="A55" s="31"/>
      <c r="B55" s="34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4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</row>
    <row r="56" spans="1:57">
      <c r="A56" s="31"/>
      <c r="B56" s="34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4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</row>
    <row r="57" spans="1:57">
      <c r="A57" s="31"/>
      <c r="B57" s="34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4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  <row r="58" spans="1:57">
      <c r="A58" s="31"/>
      <c r="B58" s="34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4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</row>
    <row r="59" spans="1:57">
      <c r="A59" s="31"/>
      <c r="B59" s="34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4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</row>
    <row r="60" spans="1:57" s="1" customFormat="1" ht="12.9">
      <c r="A60" s="45"/>
      <c r="B60" s="46"/>
      <c r="C60" s="45"/>
      <c r="D60" s="57" t="s">
        <v>51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57" t="s">
        <v>52</v>
      </c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57" t="s">
        <v>51</v>
      </c>
      <c r="AI60" s="48"/>
      <c r="AJ60" s="48"/>
      <c r="AK60" s="48"/>
      <c r="AL60" s="48"/>
      <c r="AM60" s="57" t="s">
        <v>52</v>
      </c>
      <c r="AN60" s="48"/>
      <c r="AO60" s="48"/>
      <c r="AP60" s="45"/>
      <c r="AQ60" s="45"/>
      <c r="AR60" s="46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</row>
    <row r="61" spans="1:57">
      <c r="A61" s="31"/>
      <c r="B61" s="34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4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</row>
    <row r="62" spans="1:57">
      <c r="A62" s="31"/>
      <c r="B62" s="34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4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</row>
    <row r="63" spans="1:57">
      <c r="A63" s="31"/>
      <c r="B63" s="34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4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</row>
    <row r="64" spans="1:57" s="1" customFormat="1" ht="13.6">
      <c r="A64" s="45"/>
      <c r="B64" s="46"/>
      <c r="C64" s="45"/>
      <c r="D64" s="55" t="s">
        <v>53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5" t="s">
        <v>54</v>
      </c>
      <c r="AI64" s="56"/>
      <c r="AJ64" s="56"/>
      <c r="AK64" s="56"/>
      <c r="AL64" s="56"/>
      <c r="AM64" s="56"/>
      <c r="AN64" s="56"/>
      <c r="AO64" s="56"/>
      <c r="AP64" s="45"/>
      <c r="AQ64" s="45"/>
      <c r="AR64" s="46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</row>
    <row r="65" spans="1:57">
      <c r="A65" s="31"/>
      <c r="B65" s="34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4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</row>
    <row r="66" spans="1:57">
      <c r="A66" s="31"/>
      <c r="B66" s="34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4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</row>
    <row r="67" spans="1:57">
      <c r="A67" s="31"/>
      <c r="B67" s="34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4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</row>
    <row r="68" spans="1:57">
      <c r="A68" s="31"/>
      <c r="B68" s="34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4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</row>
    <row r="69" spans="1:57">
      <c r="A69" s="31"/>
      <c r="B69" s="34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4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</row>
    <row r="70" spans="1:57">
      <c r="A70" s="31"/>
      <c r="B70" s="34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4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</row>
    <row r="71" spans="1:57">
      <c r="A71" s="31"/>
      <c r="B71" s="34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4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</row>
    <row r="72" spans="1:57">
      <c r="A72" s="31"/>
      <c r="B72" s="34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4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</row>
    <row r="73" spans="1:57">
      <c r="A73" s="31"/>
      <c r="B73" s="34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4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</row>
    <row r="74" spans="1:57">
      <c r="A74" s="31"/>
      <c r="B74" s="34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4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</row>
    <row r="75" spans="1:57" s="1" customFormat="1" ht="12.9">
      <c r="A75" s="45"/>
      <c r="B75" s="46"/>
      <c r="C75" s="45"/>
      <c r="D75" s="57" t="s">
        <v>51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57" t="s">
        <v>52</v>
      </c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57" t="s">
        <v>51</v>
      </c>
      <c r="AI75" s="48"/>
      <c r="AJ75" s="48"/>
      <c r="AK75" s="48"/>
      <c r="AL75" s="48"/>
      <c r="AM75" s="57" t="s">
        <v>52</v>
      </c>
      <c r="AN75" s="48"/>
      <c r="AO75" s="48"/>
      <c r="AP75" s="45"/>
      <c r="AQ75" s="45"/>
      <c r="AR75" s="46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</row>
    <row r="76" spans="1:57" s="1" customFormat="1">
      <c r="A76" s="45"/>
      <c r="B76" s="46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6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</row>
    <row r="77" spans="1:57" s="1" customFormat="1" ht="7" customHeight="1">
      <c r="A77" s="45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46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</row>
    <row r="78" spans="1:57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</row>
    <row r="79" spans="1:57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</row>
    <row r="80" spans="1:57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</row>
    <row r="81" spans="1:90" s="1" customFormat="1" ht="7" customHeight="1">
      <c r="A81" s="45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46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</row>
    <row r="82" spans="1:90" s="1" customFormat="1" ht="25" customHeight="1">
      <c r="A82" s="45"/>
      <c r="B82" s="46"/>
      <c r="C82" s="35" t="s">
        <v>55</v>
      </c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6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</row>
    <row r="83" spans="1:90" s="1" customFormat="1" ht="7" customHeight="1">
      <c r="A83" s="45"/>
      <c r="B83" s="46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6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</row>
    <row r="84" spans="1:90" s="3" customFormat="1" ht="12.1" customHeight="1">
      <c r="A84" s="62"/>
      <c r="B84" s="63"/>
      <c r="C84" s="40" t="s">
        <v>13</v>
      </c>
      <c r="D84" s="62"/>
      <c r="E84" s="62"/>
      <c r="F84" s="62"/>
      <c r="G84" s="62"/>
      <c r="H84" s="62"/>
      <c r="I84" s="62"/>
      <c r="J84" s="62"/>
      <c r="K84" s="62"/>
      <c r="L84" s="62" t="str">
        <f>K5</f>
        <v>ZTI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3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</row>
    <row r="85" spans="1:90" s="4" customFormat="1" ht="37.049999999999997" customHeight="1">
      <c r="A85" s="64"/>
      <c r="B85" s="65"/>
      <c r="C85" s="66" t="s">
        <v>16</v>
      </c>
      <c r="D85" s="64"/>
      <c r="E85" s="64"/>
      <c r="F85" s="64"/>
      <c r="G85" s="64"/>
      <c r="H85" s="64"/>
      <c r="I85" s="64"/>
      <c r="J85" s="64"/>
      <c r="K85" s="64"/>
      <c r="L85" s="195" t="str">
        <f>K6</f>
        <v>ZŠ KOMÁROV-REKONSTRUKCE - ZDRAVOINSTALACE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K85" s="196"/>
      <c r="AL85" s="196"/>
      <c r="AM85" s="196"/>
      <c r="AN85" s="196"/>
      <c r="AO85" s="196"/>
      <c r="AP85" s="64"/>
      <c r="AQ85" s="64"/>
      <c r="AR85" s="65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</row>
    <row r="86" spans="1:90" s="1" customFormat="1" ht="7" customHeight="1">
      <c r="A86" s="45"/>
      <c r="B86" s="46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6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</row>
    <row r="87" spans="1:90" s="1" customFormat="1" ht="12.1" customHeight="1">
      <c r="A87" s="45"/>
      <c r="B87" s="46"/>
      <c r="C87" s="40" t="s">
        <v>20</v>
      </c>
      <c r="D87" s="45"/>
      <c r="E87" s="45"/>
      <c r="F87" s="45"/>
      <c r="G87" s="45"/>
      <c r="H87" s="45"/>
      <c r="I87" s="45"/>
      <c r="J87" s="45"/>
      <c r="K87" s="45"/>
      <c r="L87" s="67" t="str">
        <f>IF(K8="","",K8)</f>
        <v>Opava-Komárov</v>
      </c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0" t="s">
        <v>22</v>
      </c>
      <c r="AJ87" s="45"/>
      <c r="AK87" s="45"/>
      <c r="AL87" s="45"/>
      <c r="AM87" s="197" t="str">
        <f>IF(AN8= "","",AN8)</f>
        <v>16. 11. 2020</v>
      </c>
      <c r="AN87" s="197"/>
      <c r="AO87" s="45"/>
      <c r="AP87" s="45"/>
      <c r="AQ87" s="45"/>
      <c r="AR87" s="46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</row>
    <row r="88" spans="1:90" s="1" customFormat="1" ht="7" customHeight="1">
      <c r="A88" s="45"/>
      <c r="B88" s="46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6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</row>
    <row r="89" spans="1:90" s="1" customFormat="1" ht="15.3" customHeight="1">
      <c r="A89" s="45"/>
      <c r="B89" s="46"/>
      <c r="C89" s="40" t="s">
        <v>24</v>
      </c>
      <c r="D89" s="45"/>
      <c r="E89" s="45"/>
      <c r="F89" s="45"/>
      <c r="G89" s="45"/>
      <c r="H89" s="45"/>
      <c r="I89" s="45"/>
      <c r="J89" s="45"/>
      <c r="K89" s="45"/>
      <c r="L89" s="62" t="str">
        <f>IF(E11= "","",E11)</f>
        <v>Statutární město Opava</v>
      </c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0" t="s">
        <v>30</v>
      </c>
      <c r="AJ89" s="45"/>
      <c r="AK89" s="45"/>
      <c r="AL89" s="45"/>
      <c r="AM89" s="193" t="str">
        <f>IF(E17="","",E17)</f>
        <v>SPS s.r.o. Opava</v>
      </c>
      <c r="AN89" s="194"/>
      <c r="AO89" s="194"/>
      <c r="AP89" s="194"/>
      <c r="AQ89" s="45"/>
      <c r="AR89" s="46"/>
      <c r="AS89" s="198" t="s">
        <v>56</v>
      </c>
      <c r="AT89" s="199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45"/>
    </row>
    <row r="90" spans="1:90" s="1" customFormat="1" ht="15.3" customHeight="1">
      <c r="A90" s="45"/>
      <c r="B90" s="46"/>
      <c r="C90" s="40" t="s">
        <v>28</v>
      </c>
      <c r="D90" s="45"/>
      <c r="E90" s="45"/>
      <c r="F90" s="45"/>
      <c r="G90" s="45"/>
      <c r="H90" s="45"/>
      <c r="I90" s="45"/>
      <c r="J90" s="45"/>
      <c r="K90" s="45"/>
      <c r="L90" s="62" t="str">
        <f>IF(E14= "Vyplň údaj","",E14)</f>
        <v/>
      </c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0" t="s">
        <v>33</v>
      </c>
      <c r="AJ90" s="45"/>
      <c r="AK90" s="45"/>
      <c r="AL90" s="45"/>
      <c r="AM90" s="193" t="str">
        <f>IF(E20="","",E20)</f>
        <v>Dana Mrůzková</v>
      </c>
      <c r="AN90" s="194"/>
      <c r="AO90" s="194"/>
      <c r="AP90" s="194"/>
      <c r="AQ90" s="45"/>
      <c r="AR90" s="46"/>
      <c r="AS90" s="200"/>
      <c r="AT90" s="201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45"/>
    </row>
    <row r="91" spans="1:90" s="1" customFormat="1" ht="10.9" customHeight="1">
      <c r="A91" s="45"/>
      <c r="B91" s="46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6"/>
      <c r="AS91" s="200"/>
      <c r="AT91" s="201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45"/>
    </row>
    <row r="92" spans="1:90" s="1" customFormat="1" ht="29.25" customHeight="1">
      <c r="A92" s="45"/>
      <c r="B92" s="46"/>
      <c r="C92" s="218" t="s">
        <v>57</v>
      </c>
      <c r="D92" s="210"/>
      <c r="E92" s="210"/>
      <c r="F92" s="210"/>
      <c r="G92" s="210"/>
      <c r="H92" s="72"/>
      <c r="I92" s="211" t="s">
        <v>58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09" t="s">
        <v>59</v>
      </c>
      <c r="AH92" s="210"/>
      <c r="AI92" s="210"/>
      <c r="AJ92" s="210"/>
      <c r="AK92" s="210"/>
      <c r="AL92" s="210"/>
      <c r="AM92" s="210"/>
      <c r="AN92" s="211" t="s">
        <v>60</v>
      </c>
      <c r="AO92" s="210"/>
      <c r="AP92" s="212"/>
      <c r="AQ92" s="73" t="s">
        <v>61</v>
      </c>
      <c r="AR92" s="46"/>
      <c r="AS92" s="74" t="s">
        <v>62</v>
      </c>
      <c r="AT92" s="75" t="s">
        <v>63</v>
      </c>
      <c r="AU92" s="75" t="s">
        <v>64</v>
      </c>
      <c r="AV92" s="75" t="s">
        <v>65</v>
      </c>
      <c r="AW92" s="75" t="s">
        <v>66</v>
      </c>
      <c r="AX92" s="75" t="s">
        <v>67</v>
      </c>
      <c r="AY92" s="75" t="s">
        <v>68</v>
      </c>
      <c r="AZ92" s="75" t="s">
        <v>69</v>
      </c>
      <c r="BA92" s="75" t="s">
        <v>70</v>
      </c>
      <c r="BB92" s="75" t="s">
        <v>71</v>
      </c>
      <c r="BC92" s="75" t="s">
        <v>72</v>
      </c>
      <c r="BD92" s="76" t="s">
        <v>73</v>
      </c>
      <c r="BE92" s="45"/>
    </row>
    <row r="93" spans="1:90" s="1" customFormat="1" ht="10.9" customHeight="1">
      <c r="A93" s="45"/>
      <c r="B93" s="46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6"/>
      <c r="AS93" s="7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45"/>
    </row>
    <row r="94" spans="1:90" s="5" customFormat="1" ht="32.450000000000003" customHeight="1">
      <c r="A94" s="78"/>
      <c r="B94" s="79"/>
      <c r="C94" s="80" t="s">
        <v>74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16">
        <f>ROUND(AG95,2)</f>
        <v>0</v>
      </c>
      <c r="AH94" s="216"/>
      <c r="AI94" s="216"/>
      <c r="AJ94" s="216"/>
      <c r="AK94" s="216"/>
      <c r="AL94" s="216"/>
      <c r="AM94" s="216"/>
      <c r="AN94" s="217">
        <f>SUM(AG94,AT94)</f>
        <v>0</v>
      </c>
      <c r="AO94" s="217"/>
      <c r="AP94" s="217"/>
      <c r="AQ94" s="82" t="s">
        <v>1</v>
      </c>
      <c r="AR94" s="79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E94" s="78"/>
      <c r="BS94" s="15" t="s">
        <v>75</v>
      </c>
      <c r="BT94" s="15" t="s">
        <v>76</v>
      </c>
      <c r="BV94" s="15" t="s">
        <v>77</v>
      </c>
      <c r="BW94" s="15" t="s">
        <v>4</v>
      </c>
      <c r="BX94" s="15" t="s">
        <v>78</v>
      </c>
      <c r="CL94" s="15" t="s">
        <v>1</v>
      </c>
    </row>
    <row r="95" spans="1:90" s="6" customFormat="1" ht="27" customHeight="1">
      <c r="A95" s="87" t="s">
        <v>79</v>
      </c>
      <c r="B95" s="88"/>
      <c r="C95" s="89"/>
      <c r="D95" s="215" t="s">
        <v>14</v>
      </c>
      <c r="E95" s="215"/>
      <c r="F95" s="215"/>
      <c r="G95" s="215"/>
      <c r="H95" s="215"/>
      <c r="I95" s="90"/>
      <c r="J95" s="215" t="s">
        <v>17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3">
        <f>'ZTI - ZŠ KOMÁROV-REKONSTR...'!J28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91" t="s">
        <v>80</v>
      </c>
      <c r="AR95" s="88"/>
      <c r="AS95" s="92">
        <v>0</v>
      </c>
      <c r="AT95" s="93">
        <f>ROUND(SUM(AV95:AW95),2)</f>
        <v>0</v>
      </c>
      <c r="AU95" s="94">
        <f>'ZTI - ZŠ KOMÁROV-REKONSTR...'!P123</f>
        <v>0</v>
      </c>
      <c r="AV95" s="93">
        <f>'ZTI - ZŠ KOMÁROV-REKONSTR...'!J31</f>
        <v>0</v>
      </c>
      <c r="AW95" s="93">
        <f>'ZTI - ZŠ KOMÁROV-REKONSTR...'!J32</f>
        <v>0</v>
      </c>
      <c r="AX95" s="93">
        <f>'ZTI - ZŠ KOMÁROV-REKONSTR...'!J33</f>
        <v>0</v>
      </c>
      <c r="AY95" s="93">
        <f>'ZTI - ZŠ KOMÁROV-REKONSTR...'!J34</f>
        <v>0</v>
      </c>
      <c r="AZ95" s="93">
        <f>'ZTI - ZŠ KOMÁROV-REKONSTR...'!F31</f>
        <v>0</v>
      </c>
      <c r="BA95" s="93">
        <f>'ZTI - ZŠ KOMÁROV-REKONSTR...'!F32</f>
        <v>0</v>
      </c>
      <c r="BB95" s="93">
        <f>'ZTI - ZŠ KOMÁROV-REKONSTR...'!F33</f>
        <v>0</v>
      </c>
      <c r="BC95" s="93">
        <f>'ZTI - ZŠ KOMÁROV-REKONSTR...'!F34</f>
        <v>0</v>
      </c>
      <c r="BD95" s="95">
        <f>'ZTI - ZŠ KOMÁROV-REKONSTR...'!F35</f>
        <v>0</v>
      </c>
      <c r="BE95" s="96"/>
      <c r="BT95" s="16" t="s">
        <v>81</v>
      </c>
      <c r="BU95" s="16" t="s">
        <v>82</v>
      </c>
      <c r="BV95" s="16" t="s">
        <v>77</v>
      </c>
      <c r="BW95" s="16" t="s">
        <v>4</v>
      </c>
      <c r="BX95" s="16" t="s">
        <v>78</v>
      </c>
      <c r="CL95" s="16" t="s">
        <v>1</v>
      </c>
    </row>
    <row r="96" spans="1:90" s="1" customFormat="1" ht="30.1" customHeight="1">
      <c r="A96" s="45"/>
      <c r="B96" s="46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6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</row>
    <row r="97" spans="1:57" s="1" customFormat="1" ht="7" customHeight="1">
      <c r="A97" s="45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46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</row>
    <row r="98" spans="1:57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57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57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sheetProtection algorithmName="SHA-512" hashValue="bKwuUuyoFp4ESFu5MT4ofWvLGUcmyToXdG8gWbs1lCD3dLhKy5Ia9KDKwgFynMsMX60qLUoou2MHHFEjuO9DMw==" saltValue="JAaDvL7MbfWnHwJM9iE9fw==" spinCount="100000" sheet="1" objects="1" scenarios="1"/>
  <mergeCells count="42">
    <mergeCell ref="L30:P30"/>
    <mergeCell ref="L31:P31"/>
    <mergeCell ref="L32:P32"/>
    <mergeCell ref="L33:P33"/>
    <mergeCell ref="C92:G92"/>
    <mergeCell ref="I92:AF92"/>
    <mergeCell ref="X35:AB35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ZTI - ZŠ KOMÁROV-REKONSTR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55"/>
  <sheetViews>
    <sheetView showGridLines="0" topLeftCell="A75" workbookViewId="0">
      <selection activeCell="J261" sqref="J261"/>
    </sheetView>
  </sheetViews>
  <sheetFormatPr defaultRowHeight="10.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12" customWidth="1"/>
    <col min="8" max="8" width="11.42578125" customWidth="1"/>
    <col min="9" max="9" width="17.85546875" style="17" customWidth="1"/>
    <col min="10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46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46" ht="37.049999999999997" customHeight="1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4</v>
      </c>
    </row>
    <row r="3" spans="1:46" ht="7" customHeight="1">
      <c r="A3" s="31"/>
      <c r="B3" s="32"/>
      <c r="C3" s="33"/>
      <c r="D3" s="33"/>
      <c r="E3" s="33"/>
      <c r="F3" s="33"/>
      <c r="G3" s="33"/>
      <c r="H3" s="33"/>
      <c r="I3" s="33"/>
      <c r="J3" s="33"/>
      <c r="K3" s="33"/>
      <c r="L3" s="34"/>
      <c r="M3" s="31"/>
      <c r="N3" s="31"/>
      <c r="O3" s="31"/>
      <c r="P3" s="31"/>
      <c r="Q3" s="31"/>
      <c r="R3" s="31"/>
      <c r="S3" s="31"/>
      <c r="T3" s="31"/>
      <c r="U3" s="31"/>
      <c r="V3" s="31"/>
      <c r="AT3" s="14" t="s">
        <v>83</v>
      </c>
    </row>
    <row r="4" spans="1:46" ht="25" customHeight="1">
      <c r="A4" s="31"/>
      <c r="B4" s="34"/>
      <c r="C4" s="31"/>
      <c r="D4" s="35" t="s">
        <v>84</v>
      </c>
      <c r="E4" s="31"/>
      <c r="F4" s="31"/>
      <c r="G4" s="31"/>
      <c r="H4" s="31"/>
      <c r="I4" s="31"/>
      <c r="J4" s="31"/>
      <c r="K4" s="31"/>
      <c r="L4" s="34"/>
      <c r="M4" s="97" t="s">
        <v>10</v>
      </c>
      <c r="N4" s="31"/>
      <c r="O4" s="31"/>
      <c r="P4" s="31"/>
      <c r="Q4" s="31"/>
      <c r="R4" s="31"/>
      <c r="S4" s="31"/>
      <c r="T4" s="31"/>
      <c r="U4" s="31"/>
      <c r="V4" s="31"/>
      <c r="AT4" s="14" t="s">
        <v>3</v>
      </c>
    </row>
    <row r="5" spans="1:46" ht="7" customHeight="1">
      <c r="A5" s="31"/>
      <c r="B5" s="34"/>
      <c r="C5" s="31"/>
      <c r="D5" s="31"/>
      <c r="E5" s="31"/>
      <c r="F5" s="31"/>
      <c r="G5" s="31"/>
      <c r="H5" s="31"/>
      <c r="I5" s="31"/>
      <c r="J5" s="31"/>
      <c r="K5" s="31"/>
      <c r="L5" s="34"/>
      <c r="M5" s="31"/>
      <c r="N5" s="31"/>
      <c r="O5" s="31"/>
      <c r="P5" s="31"/>
      <c r="Q5" s="31"/>
      <c r="R5" s="31"/>
      <c r="S5" s="31"/>
      <c r="T5" s="31"/>
      <c r="U5" s="31"/>
      <c r="V5" s="31"/>
    </row>
    <row r="6" spans="1:46" s="1" customFormat="1" ht="12.1" customHeight="1">
      <c r="A6" s="45"/>
      <c r="B6" s="46"/>
      <c r="C6" s="45"/>
      <c r="D6" s="40" t="s">
        <v>16</v>
      </c>
      <c r="E6" s="45"/>
      <c r="F6" s="45"/>
      <c r="G6" s="45"/>
      <c r="H6" s="45"/>
      <c r="I6" s="45"/>
      <c r="J6" s="45"/>
      <c r="K6" s="45"/>
      <c r="L6" s="46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1:46" s="1" customFormat="1" ht="37.049999999999997" customHeight="1">
      <c r="A7" s="45"/>
      <c r="B7" s="46"/>
      <c r="C7" s="45"/>
      <c r="D7" s="45"/>
      <c r="E7" s="195" t="s">
        <v>17</v>
      </c>
      <c r="F7" s="220"/>
      <c r="G7" s="220"/>
      <c r="H7" s="220"/>
      <c r="I7" s="45"/>
      <c r="J7" s="45"/>
      <c r="K7" s="45"/>
      <c r="L7" s="46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1:46" s="1" customFormat="1">
      <c r="A8" s="45"/>
      <c r="B8" s="46"/>
      <c r="C8" s="45"/>
      <c r="D8" s="45"/>
      <c r="E8" s="45"/>
      <c r="F8" s="45"/>
      <c r="G8" s="45"/>
      <c r="H8" s="45"/>
      <c r="I8" s="45"/>
      <c r="J8" s="45"/>
      <c r="K8" s="45"/>
      <c r="L8" s="46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1:46" s="1" customFormat="1" ht="12.1" customHeight="1">
      <c r="A9" s="45"/>
      <c r="B9" s="46"/>
      <c r="C9" s="45"/>
      <c r="D9" s="40" t="s">
        <v>18</v>
      </c>
      <c r="E9" s="45"/>
      <c r="F9" s="41" t="s">
        <v>1</v>
      </c>
      <c r="G9" s="45"/>
      <c r="H9" s="45"/>
      <c r="I9" s="40" t="s">
        <v>19</v>
      </c>
      <c r="J9" s="41" t="s">
        <v>1</v>
      </c>
      <c r="K9" s="45"/>
      <c r="L9" s="46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46" s="1" customFormat="1" ht="12.1" customHeight="1">
      <c r="A10" s="45"/>
      <c r="B10" s="46"/>
      <c r="C10" s="45"/>
      <c r="D10" s="40" t="s">
        <v>20</v>
      </c>
      <c r="E10" s="45"/>
      <c r="F10" s="41" t="s">
        <v>21</v>
      </c>
      <c r="G10" s="45"/>
      <c r="H10" s="45"/>
      <c r="I10" s="40" t="s">
        <v>22</v>
      </c>
      <c r="J10" s="98" t="str">
        <f>'Rekapitulace stavby'!AN8</f>
        <v>16. 11. 2020</v>
      </c>
      <c r="K10" s="45"/>
      <c r="L10" s="46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46" s="1" customFormat="1" ht="10.9" customHeight="1">
      <c r="A11" s="45"/>
      <c r="B11" s="46"/>
      <c r="C11" s="45"/>
      <c r="D11" s="45"/>
      <c r="E11" s="45"/>
      <c r="F11" s="45"/>
      <c r="G11" s="45"/>
      <c r="H11" s="45"/>
      <c r="I11" s="45"/>
      <c r="J11" s="45"/>
      <c r="K11" s="45"/>
      <c r="L11" s="46"/>
      <c r="M11" s="45"/>
      <c r="N11" s="45"/>
      <c r="O11" s="45"/>
      <c r="P11" s="45"/>
      <c r="Q11" s="45"/>
      <c r="R11" s="45"/>
      <c r="S11" s="45"/>
      <c r="T11" s="45"/>
      <c r="U11" s="45"/>
      <c r="V11" s="45"/>
    </row>
    <row r="12" spans="1:46" s="1" customFormat="1" ht="12.1" customHeight="1">
      <c r="A12" s="45"/>
      <c r="B12" s="46"/>
      <c r="C12" s="45"/>
      <c r="D12" s="40" t="s">
        <v>24</v>
      </c>
      <c r="E12" s="45"/>
      <c r="F12" s="45"/>
      <c r="G12" s="45"/>
      <c r="H12" s="45"/>
      <c r="I12" s="40" t="s">
        <v>25</v>
      </c>
      <c r="J12" s="41" t="s">
        <v>1</v>
      </c>
      <c r="K12" s="45"/>
      <c r="L12" s="46"/>
      <c r="M12" s="45"/>
      <c r="N12" s="45"/>
      <c r="O12" s="45"/>
      <c r="P12" s="45"/>
      <c r="Q12" s="45"/>
      <c r="R12" s="45"/>
      <c r="S12" s="45"/>
      <c r="T12" s="45"/>
      <c r="U12" s="45"/>
      <c r="V12" s="45"/>
    </row>
    <row r="13" spans="1:46" s="1" customFormat="1" ht="18" customHeight="1">
      <c r="A13" s="45"/>
      <c r="B13" s="46"/>
      <c r="C13" s="45"/>
      <c r="D13" s="45"/>
      <c r="E13" s="41" t="s">
        <v>26</v>
      </c>
      <c r="F13" s="45"/>
      <c r="G13" s="45"/>
      <c r="H13" s="45"/>
      <c r="I13" s="40" t="s">
        <v>27</v>
      </c>
      <c r="J13" s="41" t="s">
        <v>1</v>
      </c>
      <c r="K13" s="45"/>
      <c r="L13" s="46"/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spans="1:46" s="1" customFormat="1" ht="7" customHeight="1">
      <c r="A14" s="45"/>
      <c r="B14" s="46"/>
      <c r="C14" s="45"/>
      <c r="D14" s="45"/>
      <c r="E14" s="45"/>
      <c r="F14" s="45"/>
      <c r="G14" s="45"/>
      <c r="H14" s="45"/>
      <c r="I14" s="45"/>
      <c r="J14" s="45"/>
      <c r="K14" s="45"/>
      <c r="L14" s="46"/>
      <c r="M14" s="45"/>
      <c r="N14" s="45"/>
      <c r="O14" s="45"/>
      <c r="P14" s="45"/>
      <c r="Q14" s="45"/>
      <c r="R14" s="45"/>
      <c r="S14" s="45"/>
      <c r="T14" s="45"/>
      <c r="U14" s="45"/>
      <c r="V14" s="45"/>
    </row>
    <row r="15" spans="1:46" s="1" customFormat="1" ht="12.1" customHeight="1">
      <c r="A15" s="45"/>
      <c r="B15" s="46"/>
      <c r="C15" s="45"/>
      <c r="D15" s="40" t="s">
        <v>28</v>
      </c>
      <c r="E15" s="45"/>
      <c r="F15" s="45"/>
      <c r="G15" s="45"/>
      <c r="H15" s="45"/>
      <c r="I15" s="40" t="s">
        <v>25</v>
      </c>
      <c r="J15" s="42" t="str">
        <f>'Rekapitulace stavby'!AN13</f>
        <v>Vyplň údaj</v>
      </c>
      <c r="K15" s="45"/>
      <c r="L15" s="46"/>
      <c r="M15" s="45"/>
      <c r="N15" s="45"/>
      <c r="O15" s="45"/>
      <c r="P15" s="45"/>
      <c r="Q15" s="45"/>
      <c r="R15" s="45"/>
      <c r="S15" s="45"/>
      <c r="T15" s="45"/>
      <c r="U15" s="45"/>
      <c r="V15" s="45"/>
    </row>
    <row r="16" spans="1:46" s="1" customFormat="1" ht="18" customHeight="1">
      <c r="A16" s="45"/>
      <c r="B16" s="46"/>
      <c r="C16" s="45"/>
      <c r="D16" s="45"/>
      <c r="E16" s="221" t="str">
        <f>'Rekapitulace stavby'!E14</f>
        <v>Vyplň údaj</v>
      </c>
      <c r="F16" s="202"/>
      <c r="G16" s="202"/>
      <c r="H16" s="202"/>
      <c r="I16" s="40" t="s">
        <v>27</v>
      </c>
      <c r="J16" s="42" t="str">
        <f>'Rekapitulace stavby'!AN14</f>
        <v>Vyplň údaj</v>
      </c>
      <c r="K16" s="45"/>
      <c r="L16" s="46"/>
      <c r="M16" s="45"/>
      <c r="N16" s="45"/>
      <c r="O16" s="45"/>
      <c r="P16" s="45"/>
      <c r="Q16" s="45"/>
      <c r="R16" s="45"/>
      <c r="S16" s="45"/>
      <c r="T16" s="45"/>
      <c r="U16" s="45"/>
      <c r="V16" s="45"/>
    </row>
    <row r="17" spans="1:22" s="1" customFormat="1" ht="7" customHeight="1">
      <c r="A17" s="45"/>
      <c r="B17" s="46"/>
      <c r="C17" s="45"/>
      <c r="D17" s="45"/>
      <c r="E17" s="45"/>
      <c r="F17" s="45"/>
      <c r="G17" s="45"/>
      <c r="H17" s="45"/>
      <c r="I17" s="45"/>
      <c r="J17" s="45"/>
      <c r="K17" s="45"/>
      <c r="L17" s="46"/>
      <c r="M17" s="45"/>
      <c r="N17" s="45"/>
      <c r="O17" s="45"/>
      <c r="P17" s="45"/>
      <c r="Q17" s="45"/>
      <c r="R17" s="45"/>
      <c r="S17" s="45"/>
      <c r="T17" s="45"/>
      <c r="U17" s="45"/>
      <c r="V17" s="45"/>
    </row>
    <row r="18" spans="1:22" s="1" customFormat="1" ht="12.1" customHeight="1">
      <c r="A18" s="45"/>
      <c r="B18" s="46"/>
      <c r="C18" s="45"/>
      <c r="D18" s="40" t="s">
        <v>30</v>
      </c>
      <c r="E18" s="45"/>
      <c r="F18" s="45"/>
      <c r="G18" s="45"/>
      <c r="H18" s="45"/>
      <c r="I18" s="40" t="s">
        <v>25</v>
      </c>
      <c r="J18" s="41" t="s">
        <v>1</v>
      </c>
      <c r="K18" s="45"/>
      <c r="L18" s="46"/>
      <c r="M18" s="45"/>
      <c r="N18" s="45"/>
      <c r="O18" s="45"/>
      <c r="P18" s="45"/>
      <c r="Q18" s="45"/>
      <c r="R18" s="45"/>
      <c r="S18" s="45"/>
      <c r="T18" s="45"/>
      <c r="U18" s="45"/>
      <c r="V18" s="45"/>
    </row>
    <row r="19" spans="1:22" s="1" customFormat="1" ht="18" customHeight="1">
      <c r="A19" s="45"/>
      <c r="B19" s="46"/>
      <c r="C19" s="45"/>
      <c r="D19" s="45"/>
      <c r="E19" s="41" t="s">
        <v>31</v>
      </c>
      <c r="F19" s="45"/>
      <c r="G19" s="45"/>
      <c r="H19" s="45"/>
      <c r="I19" s="40" t="s">
        <v>27</v>
      </c>
      <c r="J19" s="41" t="s">
        <v>1</v>
      </c>
      <c r="K19" s="45"/>
      <c r="L19" s="46"/>
      <c r="M19" s="45"/>
      <c r="N19" s="45"/>
      <c r="O19" s="45"/>
      <c r="P19" s="45"/>
      <c r="Q19" s="45"/>
      <c r="R19" s="45"/>
      <c r="S19" s="45"/>
      <c r="T19" s="45"/>
      <c r="U19" s="45"/>
      <c r="V19" s="45"/>
    </row>
    <row r="20" spans="1:22" s="1" customFormat="1" ht="7" customHeight="1">
      <c r="A20" s="45"/>
      <c r="B20" s="46"/>
      <c r="C20" s="45"/>
      <c r="D20" s="45"/>
      <c r="E20" s="45"/>
      <c r="F20" s="45"/>
      <c r="G20" s="45"/>
      <c r="H20" s="45"/>
      <c r="I20" s="45"/>
      <c r="J20" s="45"/>
      <c r="K20" s="45"/>
      <c r="L20" s="46"/>
      <c r="M20" s="45"/>
      <c r="N20" s="45"/>
      <c r="O20" s="45"/>
      <c r="P20" s="45"/>
      <c r="Q20" s="45"/>
      <c r="R20" s="45"/>
      <c r="S20" s="45"/>
      <c r="T20" s="45"/>
      <c r="U20" s="45"/>
      <c r="V20" s="45"/>
    </row>
    <row r="21" spans="1:22" s="1" customFormat="1" ht="12.1" customHeight="1">
      <c r="A21" s="45"/>
      <c r="B21" s="46"/>
      <c r="C21" s="45"/>
      <c r="D21" s="40" t="s">
        <v>33</v>
      </c>
      <c r="E21" s="45"/>
      <c r="F21" s="45"/>
      <c r="G21" s="45"/>
      <c r="H21" s="45"/>
      <c r="I21" s="40" t="s">
        <v>25</v>
      </c>
      <c r="J21" s="41" t="s">
        <v>1</v>
      </c>
      <c r="K21" s="45"/>
      <c r="L21" s="46"/>
      <c r="M21" s="45"/>
      <c r="N21" s="45"/>
      <c r="O21" s="45"/>
      <c r="P21" s="45"/>
      <c r="Q21" s="45"/>
      <c r="R21" s="45"/>
      <c r="S21" s="45"/>
      <c r="T21" s="45"/>
      <c r="U21" s="45"/>
      <c r="V21" s="45"/>
    </row>
    <row r="22" spans="1:22" s="1" customFormat="1" ht="18" customHeight="1">
      <c r="A22" s="45"/>
      <c r="B22" s="46"/>
      <c r="C22" s="45"/>
      <c r="D22" s="45"/>
      <c r="E22" s="41" t="s">
        <v>34</v>
      </c>
      <c r="F22" s="45"/>
      <c r="G22" s="45"/>
      <c r="H22" s="45"/>
      <c r="I22" s="40" t="s">
        <v>27</v>
      </c>
      <c r="J22" s="41" t="s">
        <v>1</v>
      </c>
      <c r="K22" s="45"/>
      <c r="L22" s="46"/>
      <c r="M22" s="45"/>
      <c r="N22" s="45"/>
      <c r="O22" s="45"/>
      <c r="P22" s="45"/>
      <c r="Q22" s="45"/>
      <c r="R22" s="45"/>
      <c r="S22" s="45"/>
      <c r="T22" s="45"/>
      <c r="U22" s="45"/>
      <c r="V22" s="45"/>
    </row>
    <row r="23" spans="1:22" s="1" customFormat="1" ht="7" customHeight="1">
      <c r="A23" s="45"/>
      <c r="B23" s="46"/>
      <c r="C23" s="45"/>
      <c r="D23" s="45"/>
      <c r="E23" s="45"/>
      <c r="F23" s="45"/>
      <c r="G23" s="45"/>
      <c r="H23" s="45"/>
      <c r="I23" s="45"/>
      <c r="J23" s="45"/>
      <c r="K23" s="45"/>
      <c r="L23" s="46"/>
      <c r="M23" s="45"/>
      <c r="N23" s="45"/>
      <c r="O23" s="45"/>
      <c r="P23" s="45"/>
      <c r="Q23" s="45"/>
      <c r="R23" s="45"/>
      <c r="S23" s="45"/>
      <c r="T23" s="45"/>
      <c r="U23" s="45"/>
      <c r="V23" s="45"/>
    </row>
    <row r="24" spans="1:22" s="1" customFormat="1" ht="12.1" customHeight="1">
      <c r="A24" s="45"/>
      <c r="B24" s="46"/>
      <c r="C24" s="45"/>
      <c r="D24" s="40" t="s">
        <v>35</v>
      </c>
      <c r="E24" s="45"/>
      <c r="F24" s="45"/>
      <c r="G24" s="45"/>
      <c r="H24" s="45"/>
      <c r="I24" s="45"/>
      <c r="J24" s="45"/>
      <c r="K24" s="45"/>
      <c r="L24" s="46"/>
      <c r="M24" s="45"/>
      <c r="N24" s="45"/>
      <c r="O24" s="45"/>
      <c r="P24" s="45"/>
      <c r="Q24" s="45"/>
      <c r="R24" s="45"/>
      <c r="S24" s="45"/>
      <c r="T24" s="45"/>
      <c r="U24" s="45"/>
      <c r="V24" s="45"/>
    </row>
    <row r="25" spans="1:22" s="7" customFormat="1" ht="16.5" customHeight="1">
      <c r="A25" s="99"/>
      <c r="B25" s="100"/>
      <c r="C25" s="99"/>
      <c r="D25" s="99"/>
      <c r="E25" s="206" t="s">
        <v>1</v>
      </c>
      <c r="F25" s="206"/>
      <c r="G25" s="206"/>
      <c r="H25" s="206"/>
      <c r="I25" s="99"/>
      <c r="J25" s="99"/>
      <c r="K25" s="99"/>
      <c r="L25" s="100"/>
      <c r="M25" s="99"/>
      <c r="N25" s="99"/>
      <c r="O25" s="99"/>
      <c r="P25" s="99"/>
      <c r="Q25" s="99"/>
      <c r="R25" s="99"/>
      <c r="S25" s="99"/>
      <c r="T25" s="99"/>
      <c r="U25" s="99"/>
      <c r="V25" s="99"/>
    </row>
    <row r="26" spans="1:22" s="1" customFormat="1" ht="7" customHeight="1">
      <c r="A26" s="45"/>
      <c r="B26" s="46"/>
      <c r="C26" s="45"/>
      <c r="D26" s="45"/>
      <c r="E26" s="45"/>
      <c r="F26" s="45"/>
      <c r="G26" s="45"/>
      <c r="H26" s="45"/>
      <c r="I26" s="45"/>
      <c r="J26" s="45"/>
      <c r="K26" s="45"/>
      <c r="L26" s="46"/>
      <c r="M26" s="45"/>
      <c r="N26" s="45"/>
      <c r="O26" s="45"/>
      <c r="P26" s="45"/>
      <c r="Q26" s="45"/>
      <c r="R26" s="45"/>
      <c r="S26" s="45"/>
      <c r="T26" s="45"/>
      <c r="U26" s="45"/>
      <c r="V26" s="45"/>
    </row>
    <row r="27" spans="1:22" s="1" customFormat="1" ht="7" customHeight="1">
      <c r="A27" s="45"/>
      <c r="B27" s="46"/>
      <c r="C27" s="45"/>
      <c r="D27" s="68"/>
      <c r="E27" s="68"/>
      <c r="F27" s="68"/>
      <c r="G27" s="68"/>
      <c r="H27" s="68"/>
      <c r="I27" s="68"/>
      <c r="J27" s="68"/>
      <c r="K27" s="68"/>
      <c r="L27" s="46"/>
      <c r="M27" s="45"/>
      <c r="N27" s="45"/>
      <c r="O27" s="45"/>
      <c r="P27" s="45"/>
      <c r="Q27" s="45"/>
      <c r="R27" s="45"/>
      <c r="S27" s="45"/>
      <c r="T27" s="45"/>
      <c r="U27" s="45"/>
      <c r="V27" s="45"/>
    </row>
    <row r="28" spans="1:22" s="1" customFormat="1" ht="25.3" customHeight="1">
      <c r="A28" s="45"/>
      <c r="B28" s="46"/>
      <c r="C28" s="45"/>
      <c r="D28" s="101" t="s">
        <v>36</v>
      </c>
      <c r="E28" s="45"/>
      <c r="F28" s="45"/>
      <c r="G28" s="45"/>
      <c r="H28" s="45"/>
      <c r="I28" s="45"/>
      <c r="J28" s="102">
        <f>ROUND(J123, 2)</f>
        <v>0</v>
      </c>
      <c r="K28" s="45"/>
      <c r="L28" s="46"/>
      <c r="M28" s="45"/>
      <c r="N28" s="45"/>
      <c r="O28" s="45"/>
      <c r="P28" s="45"/>
      <c r="Q28" s="45"/>
      <c r="R28" s="45"/>
      <c r="S28" s="45"/>
      <c r="T28" s="45"/>
      <c r="U28" s="45"/>
      <c r="V28" s="45"/>
    </row>
    <row r="29" spans="1:22" s="1" customFormat="1" ht="7" customHeight="1">
      <c r="A29" s="45"/>
      <c r="B29" s="46"/>
      <c r="C29" s="45"/>
      <c r="D29" s="68"/>
      <c r="E29" s="68"/>
      <c r="F29" s="68"/>
      <c r="G29" s="68"/>
      <c r="H29" s="68"/>
      <c r="I29" s="68"/>
      <c r="J29" s="68"/>
      <c r="K29" s="68"/>
      <c r="L29" s="46"/>
      <c r="M29" s="45"/>
      <c r="N29" s="45"/>
      <c r="O29" s="45"/>
      <c r="P29" s="45"/>
      <c r="Q29" s="45"/>
      <c r="R29" s="45"/>
      <c r="S29" s="45"/>
      <c r="T29" s="45"/>
      <c r="U29" s="45"/>
      <c r="V29" s="45"/>
    </row>
    <row r="30" spans="1:22" s="1" customFormat="1" ht="14.45" customHeight="1">
      <c r="A30" s="45"/>
      <c r="B30" s="46"/>
      <c r="C30" s="45"/>
      <c r="D30" s="45"/>
      <c r="E30" s="45"/>
      <c r="F30" s="103" t="s">
        <v>38</v>
      </c>
      <c r="G30" s="45"/>
      <c r="H30" s="45"/>
      <c r="I30" s="103" t="s">
        <v>37</v>
      </c>
      <c r="J30" s="103" t="s">
        <v>39</v>
      </c>
      <c r="K30" s="45"/>
      <c r="L30" s="46"/>
      <c r="M30" s="45"/>
      <c r="N30" s="45"/>
      <c r="O30" s="45"/>
      <c r="P30" s="45"/>
      <c r="Q30" s="45"/>
      <c r="R30" s="45"/>
      <c r="S30" s="45"/>
      <c r="T30" s="45"/>
      <c r="U30" s="45"/>
      <c r="V30" s="45"/>
    </row>
    <row r="31" spans="1:22" s="1" customFormat="1" ht="14.45" customHeight="1">
      <c r="A31" s="45"/>
      <c r="B31" s="46"/>
      <c r="C31" s="45"/>
      <c r="D31" s="104" t="s">
        <v>40</v>
      </c>
      <c r="E31" s="40" t="s">
        <v>41</v>
      </c>
      <c r="F31" s="105">
        <f>ROUND((SUM(BE123:BE251)),  2)</f>
        <v>0</v>
      </c>
      <c r="G31" s="45"/>
      <c r="H31" s="45"/>
      <c r="I31" s="106">
        <v>0.21</v>
      </c>
      <c r="J31" s="105">
        <f>ROUND(((SUM(BE123:BE251))*I31),  2)</f>
        <v>0</v>
      </c>
      <c r="K31" s="45"/>
      <c r="L31" s="46"/>
      <c r="M31" s="45"/>
      <c r="N31" s="45"/>
      <c r="O31" s="45"/>
      <c r="P31" s="45"/>
      <c r="Q31" s="45"/>
      <c r="R31" s="45"/>
      <c r="S31" s="45"/>
      <c r="T31" s="45"/>
      <c r="U31" s="45"/>
      <c r="V31" s="45"/>
    </row>
    <row r="32" spans="1:22" s="1" customFormat="1" ht="14.45" customHeight="1">
      <c r="A32" s="45"/>
      <c r="B32" s="46"/>
      <c r="C32" s="45"/>
      <c r="D32" s="45"/>
      <c r="E32" s="40" t="s">
        <v>42</v>
      </c>
      <c r="F32" s="105">
        <f>ROUND((SUM(BF123:BF251)),  2)</f>
        <v>0</v>
      </c>
      <c r="G32" s="45"/>
      <c r="H32" s="45"/>
      <c r="I32" s="106">
        <v>0.15</v>
      </c>
      <c r="J32" s="105">
        <f>ROUND(((SUM(BF123:BF251))*I32),  2)</f>
        <v>0</v>
      </c>
      <c r="K32" s="45"/>
      <c r="L32" s="46"/>
      <c r="M32" s="45"/>
      <c r="N32" s="45"/>
      <c r="O32" s="45"/>
      <c r="P32" s="45"/>
      <c r="Q32" s="45"/>
      <c r="R32" s="45"/>
      <c r="S32" s="45"/>
      <c r="T32" s="45"/>
      <c r="U32" s="45"/>
      <c r="V32" s="45"/>
    </row>
    <row r="33" spans="1:22" s="1" customFormat="1" ht="14.45" hidden="1" customHeight="1">
      <c r="A33" s="45"/>
      <c r="B33" s="46"/>
      <c r="C33" s="45"/>
      <c r="D33" s="45"/>
      <c r="E33" s="40" t="s">
        <v>43</v>
      </c>
      <c r="F33" s="105">
        <f>ROUND((SUM(BG123:BG251)),  2)</f>
        <v>0</v>
      </c>
      <c r="G33" s="45"/>
      <c r="H33" s="45"/>
      <c r="I33" s="106">
        <v>0.21</v>
      </c>
      <c r="J33" s="105">
        <f>0</f>
        <v>0</v>
      </c>
      <c r="K33" s="45"/>
      <c r="L33" s="46"/>
      <c r="M33" s="45"/>
      <c r="N33" s="45"/>
      <c r="O33" s="45"/>
      <c r="P33" s="45"/>
      <c r="Q33" s="45"/>
      <c r="R33" s="45"/>
      <c r="S33" s="45"/>
      <c r="T33" s="45"/>
      <c r="U33" s="45"/>
      <c r="V33" s="45"/>
    </row>
    <row r="34" spans="1:22" s="1" customFormat="1" ht="14.45" hidden="1" customHeight="1">
      <c r="A34" s="45"/>
      <c r="B34" s="46"/>
      <c r="C34" s="45"/>
      <c r="D34" s="45"/>
      <c r="E34" s="40" t="s">
        <v>44</v>
      </c>
      <c r="F34" s="105">
        <f>ROUND((SUM(BH123:BH251)),  2)</f>
        <v>0</v>
      </c>
      <c r="G34" s="45"/>
      <c r="H34" s="45"/>
      <c r="I34" s="106">
        <v>0.15</v>
      </c>
      <c r="J34" s="105">
        <f>0</f>
        <v>0</v>
      </c>
      <c r="K34" s="45"/>
      <c r="L34" s="46"/>
      <c r="M34" s="45"/>
      <c r="N34" s="45"/>
      <c r="O34" s="45"/>
      <c r="P34" s="45"/>
      <c r="Q34" s="45"/>
      <c r="R34" s="45"/>
      <c r="S34" s="45"/>
      <c r="T34" s="45"/>
      <c r="U34" s="45"/>
      <c r="V34" s="45"/>
    </row>
    <row r="35" spans="1:22" s="1" customFormat="1" ht="14.45" hidden="1" customHeight="1">
      <c r="A35" s="45"/>
      <c r="B35" s="46"/>
      <c r="C35" s="45"/>
      <c r="D35" s="45"/>
      <c r="E35" s="40" t="s">
        <v>45</v>
      </c>
      <c r="F35" s="105">
        <f>ROUND((SUM(BI123:BI251)),  2)</f>
        <v>0</v>
      </c>
      <c r="G35" s="45"/>
      <c r="H35" s="45"/>
      <c r="I35" s="106">
        <v>0</v>
      </c>
      <c r="J35" s="105">
        <f>0</f>
        <v>0</v>
      </c>
      <c r="K35" s="45"/>
      <c r="L35" s="46"/>
      <c r="M35" s="45"/>
      <c r="N35" s="45"/>
      <c r="O35" s="45"/>
      <c r="P35" s="45"/>
      <c r="Q35" s="45"/>
      <c r="R35" s="45"/>
      <c r="S35" s="45"/>
      <c r="T35" s="45"/>
      <c r="U35" s="45"/>
      <c r="V35" s="45"/>
    </row>
    <row r="36" spans="1:22" s="1" customFormat="1" ht="7" customHeight="1">
      <c r="A36" s="45"/>
      <c r="B36" s="46"/>
      <c r="C36" s="45"/>
      <c r="D36" s="45"/>
      <c r="E36" s="45"/>
      <c r="F36" s="45"/>
      <c r="G36" s="45"/>
      <c r="H36" s="45"/>
      <c r="I36" s="45"/>
      <c r="J36" s="45"/>
      <c r="K36" s="45"/>
      <c r="L36" s="46"/>
      <c r="M36" s="45"/>
      <c r="N36" s="45"/>
      <c r="O36" s="45"/>
      <c r="P36" s="45"/>
      <c r="Q36" s="45"/>
      <c r="R36" s="45"/>
      <c r="S36" s="45"/>
      <c r="T36" s="45"/>
      <c r="U36" s="45"/>
      <c r="V36" s="45"/>
    </row>
    <row r="37" spans="1:22" s="1" customFormat="1" ht="25.3" customHeight="1">
      <c r="A37" s="45"/>
      <c r="B37" s="46"/>
      <c r="C37" s="107"/>
      <c r="D37" s="108" t="s">
        <v>46</v>
      </c>
      <c r="E37" s="72"/>
      <c r="F37" s="72"/>
      <c r="G37" s="109" t="s">
        <v>47</v>
      </c>
      <c r="H37" s="110" t="s">
        <v>48</v>
      </c>
      <c r="I37" s="72"/>
      <c r="J37" s="111">
        <f>SUM(J28:J35)</f>
        <v>0</v>
      </c>
      <c r="K37" s="112"/>
      <c r="L37" s="46"/>
      <c r="M37" s="45"/>
      <c r="N37" s="45"/>
      <c r="O37" s="45"/>
      <c r="P37" s="45"/>
      <c r="Q37" s="45"/>
      <c r="R37" s="45"/>
      <c r="S37" s="45"/>
      <c r="T37" s="45"/>
      <c r="U37" s="45"/>
      <c r="V37" s="45"/>
    </row>
    <row r="38" spans="1:22" s="1" customFormat="1" ht="14.45" customHeight="1">
      <c r="A38" s="45"/>
      <c r="B38" s="46"/>
      <c r="C38" s="45"/>
      <c r="D38" s="45"/>
      <c r="E38" s="45"/>
      <c r="F38" s="45"/>
      <c r="G38" s="45"/>
      <c r="H38" s="45"/>
      <c r="I38" s="45"/>
      <c r="J38" s="45"/>
      <c r="K38" s="45"/>
      <c r="L38" s="46"/>
      <c r="M38" s="45"/>
      <c r="N38" s="45"/>
      <c r="O38" s="45"/>
      <c r="P38" s="45"/>
      <c r="Q38" s="45"/>
      <c r="R38" s="45"/>
      <c r="S38" s="45"/>
      <c r="T38" s="45"/>
      <c r="U38" s="45"/>
      <c r="V38" s="45"/>
    </row>
    <row r="39" spans="1:22" ht="14.45" customHeight="1">
      <c r="A39" s="31"/>
      <c r="B39" s="34"/>
      <c r="C39" s="31"/>
      <c r="D39" s="31"/>
      <c r="E39" s="31"/>
      <c r="F39" s="31"/>
      <c r="G39" s="31"/>
      <c r="H39" s="31"/>
      <c r="I39" s="31"/>
      <c r="J39" s="31"/>
      <c r="K39" s="31"/>
      <c r="L39" s="34"/>
      <c r="M39" s="31"/>
      <c r="N39" s="31"/>
      <c r="O39" s="31"/>
      <c r="P39" s="31"/>
      <c r="Q39" s="31"/>
      <c r="R39" s="31"/>
      <c r="S39" s="31"/>
      <c r="T39" s="31"/>
      <c r="U39" s="31"/>
      <c r="V39" s="31"/>
    </row>
    <row r="40" spans="1:22" ht="14.45" customHeight="1">
      <c r="A40" s="31"/>
      <c r="B40" s="34"/>
      <c r="C40" s="31"/>
      <c r="D40" s="31"/>
      <c r="E40" s="31"/>
      <c r="F40" s="31"/>
      <c r="G40" s="31"/>
      <c r="H40" s="31"/>
      <c r="I40" s="31"/>
      <c r="J40" s="31"/>
      <c r="K40" s="31"/>
      <c r="L40" s="34"/>
      <c r="M40" s="31"/>
      <c r="N40" s="31"/>
      <c r="O40" s="31"/>
      <c r="P40" s="31"/>
      <c r="Q40" s="31"/>
      <c r="R40" s="31"/>
      <c r="S40" s="31"/>
      <c r="T40" s="31"/>
      <c r="U40" s="31"/>
      <c r="V40" s="31"/>
    </row>
    <row r="41" spans="1:22" ht="14.45" customHeight="1">
      <c r="A41" s="31"/>
      <c r="B41" s="34"/>
      <c r="C41" s="31"/>
      <c r="D41" s="31"/>
      <c r="E41" s="31"/>
      <c r="F41" s="31"/>
      <c r="G41" s="31"/>
      <c r="H41" s="31"/>
      <c r="I41" s="31"/>
      <c r="J41" s="31"/>
      <c r="K41" s="31"/>
      <c r="L41" s="34"/>
      <c r="M41" s="31"/>
      <c r="N41" s="31"/>
      <c r="O41" s="31"/>
      <c r="P41" s="31"/>
      <c r="Q41" s="31"/>
      <c r="R41" s="31"/>
      <c r="S41" s="31"/>
      <c r="T41" s="31"/>
      <c r="U41" s="31"/>
      <c r="V41" s="31"/>
    </row>
    <row r="42" spans="1:22" ht="14.45" customHeight="1">
      <c r="A42" s="31"/>
      <c r="B42" s="34"/>
      <c r="C42" s="31"/>
      <c r="D42" s="31"/>
      <c r="E42" s="31"/>
      <c r="F42" s="31"/>
      <c r="G42" s="31"/>
      <c r="H42" s="31"/>
      <c r="I42" s="31"/>
      <c r="J42" s="31"/>
      <c r="K42" s="31"/>
      <c r="L42" s="34"/>
      <c r="M42" s="31"/>
      <c r="N42" s="31"/>
      <c r="O42" s="31"/>
      <c r="P42" s="31"/>
      <c r="Q42" s="31"/>
      <c r="R42" s="31"/>
      <c r="S42" s="31"/>
      <c r="T42" s="31"/>
      <c r="U42" s="31"/>
      <c r="V42" s="31"/>
    </row>
    <row r="43" spans="1:22" ht="14.45" customHeight="1">
      <c r="A43" s="31"/>
      <c r="B43" s="34"/>
      <c r="C43" s="31"/>
      <c r="D43" s="31"/>
      <c r="E43" s="31"/>
      <c r="F43" s="31"/>
      <c r="G43" s="31"/>
      <c r="H43" s="31"/>
      <c r="I43" s="31"/>
      <c r="J43" s="31"/>
      <c r="K43" s="31"/>
      <c r="L43" s="34"/>
      <c r="M43" s="31"/>
      <c r="N43" s="31"/>
      <c r="O43" s="31"/>
      <c r="P43" s="31"/>
      <c r="Q43" s="31"/>
      <c r="R43" s="31"/>
      <c r="S43" s="31"/>
      <c r="T43" s="31"/>
      <c r="U43" s="31"/>
      <c r="V43" s="31"/>
    </row>
    <row r="44" spans="1:22" ht="14.45" customHeight="1">
      <c r="A44" s="31"/>
      <c r="B44" s="34"/>
      <c r="C44" s="31"/>
      <c r="D44" s="31"/>
      <c r="E44" s="31"/>
      <c r="F44" s="31"/>
      <c r="G44" s="31"/>
      <c r="H44" s="31"/>
      <c r="I44" s="31"/>
      <c r="J44" s="31"/>
      <c r="K44" s="31"/>
      <c r="L44" s="34"/>
      <c r="M44" s="31"/>
      <c r="N44" s="31"/>
      <c r="O44" s="31"/>
      <c r="P44" s="31"/>
      <c r="Q44" s="31"/>
      <c r="R44" s="31"/>
      <c r="S44" s="31"/>
      <c r="T44" s="31"/>
      <c r="U44" s="31"/>
      <c r="V44" s="31"/>
    </row>
    <row r="45" spans="1:22" ht="14.45" customHeight="1">
      <c r="A45" s="31"/>
      <c r="B45" s="34"/>
      <c r="C45" s="31"/>
      <c r="D45" s="31"/>
      <c r="E45" s="31"/>
      <c r="F45" s="31"/>
      <c r="G45" s="31"/>
      <c r="H45" s="31"/>
      <c r="I45" s="31"/>
      <c r="J45" s="31"/>
      <c r="K45" s="31"/>
      <c r="L45" s="34"/>
      <c r="M45" s="31"/>
      <c r="N45" s="31"/>
      <c r="O45" s="31"/>
      <c r="P45" s="31"/>
      <c r="Q45" s="31"/>
      <c r="R45" s="31"/>
      <c r="S45" s="31"/>
      <c r="T45" s="31"/>
      <c r="U45" s="31"/>
      <c r="V45" s="31"/>
    </row>
    <row r="46" spans="1:22" ht="14.45" customHeight="1">
      <c r="A46" s="31"/>
      <c r="B46" s="34"/>
      <c r="C46" s="31"/>
      <c r="D46" s="31"/>
      <c r="E46" s="31"/>
      <c r="F46" s="31"/>
      <c r="G46" s="31"/>
      <c r="H46" s="31"/>
      <c r="I46" s="31"/>
      <c r="J46" s="31"/>
      <c r="K46" s="31"/>
      <c r="L46" s="34"/>
      <c r="M46" s="31"/>
      <c r="N46" s="31"/>
      <c r="O46" s="31"/>
      <c r="P46" s="31"/>
      <c r="Q46" s="31"/>
      <c r="R46" s="31"/>
      <c r="S46" s="31"/>
      <c r="T46" s="31"/>
      <c r="U46" s="31"/>
      <c r="V46" s="31"/>
    </row>
    <row r="47" spans="1:22" ht="14.45" customHeight="1">
      <c r="A47" s="31"/>
      <c r="B47" s="34"/>
      <c r="C47" s="31"/>
      <c r="D47" s="31"/>
      <c r="E47" s="31"/>
      <c r="F47" s="31"/>
      <c r="G47" s="31"/>
      <c r="H47" s="31"/>
      <c r="I47" s="31"/>
      <c r="J47" s="31"/>
      <c r="K47" s="31"/>
      <c r="L47" s="34"/>
      <c r="M47" s="31"/>
      <c r="N47" s="31"/>
      <c r="O47" s="31"/>
      <c r="P47" s="31"/>
      <c r="Q47" s="31"/>
      <c r="R47" s="31"/>
      <c r="S47" s="31"/>
      <c r="T47" s="31"/>
      <c r="U47" s="31"/>
      <c r="V47" s="31"/>
    </row>
    <row r="48" spans="1:22" ht="14.45" customHeight="1">
      <c r="A48" s="31"/>
      <c r="B48" s="34"/>
      <c r="C48" s="31"/>
      <c r="D48" s="31"/>
      <c r="E48" s="31"/>
      <c r="F48" s="31"/>
      <c r="G48" s="31"/>
      <c r="H48" s="31"/>
      <c r="I48" s="31"/>
      <c r="J48" s="31"/>
      <c r="K48" s="31"/>
      <c r="L48" s="34"/>
      <c r="M48" s="31"/>
      <c r="N48" s="31"/>
      <c r="O48" s="31"/>
      <c r="P48" s="31"/>
      <c r="Q48" s="31"/>
      <c r="R48" s="31"/>
      <c r="S48" s="31"/>
      <c r="T48" s="31"/>
      <c r="U48" s="31"/>
      <c r="V48" s="31"/>
    </row>
    <row r="49" spans="1:22" ht="14.45" customHeight="1">
      <c r="A49" s="31"/>
      <c r="B49" s="34"/>
      <c r="C49" s="31"/>
      <c r="D49" s="31"/>
      <c r="E49" s="31"/>
      <c r="F49" s="31"/>
      <c r="G49" s="31"/>
      <c r="H49" s="31"/>
      <c r="I49" s="31"/>
      <c r="J49" s="31"/>
      <c r="K49" s="31"/>
      <c r="L49" s="34"/>
      <c r="M49" s="31"/>
      <c r="N49" s="31"/>
      <c r="O49" s="31"/>
      <c r="P49" s="31"/>
      <c r="Q49" s="31"/>
      <c r="R49" s="31"/>
      <c r="S49" s="31"/>
      <c r="T49" s="31"/>
      <c r="U49" s="31"/>
      <c r="V49" s="31"/>
    </row>
    <row r="50" spans="1:22" s="1" customFormat="1" ht="14.45" customHeight="1">
      <c r="A50" s="45"/>
      <c r="B50" s="46"/>
      <c r="C50" s="45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46"/>
      <c r="M50" s="45"/>
      <c r="N50" s="45"/>
      <c r="O50" s="45"/>
      <c r="P50" s="45"/>
      <c r="Q50" s="45"/>
      <c r="R50" s="45"/>
      <c r="S50" s="45"/>
      <c r="T50" s="45"/>
      <c r="U50" s="45"/>
      <c r="V50" s="45"/>
    </row>
    <row r="51" spans="1:22">
      <c r="A51" s="31"/>
      <c r="B51" s="34"/>
      <c r="C51" s="31"/>
      <c r="D51" s="31"/>
      <c r="E51" s="31"/>
      <c r="F51" s="31"/>
      <c r="G51" s="31"/>
      <c r="H51" s="31"/>
      <c r="I51" s="31"/>
      <c r="J51" s="31"/>
      <c r="K51" s="31"/>
      <c r="L51" s="34"/>
      <c r="M51" s="31"/>
      <c r="N51" s="31"/>
      <c r="O51" s="31"/>
      <c r="P51" s="31"/>
      <c r="Q51" s="31"/>
      <c r="R51" s="31"/>
      <c r="S51" s="31"/>
      <c r="T51" s="31"/>
      <c r="U51" s="31"/>
      <c r="V51" s="31"/>
    </row>
    <row r="52" spans="1:22">
      <c r="A52" s="31"/>
      <c r="B52" s="34"/>
      <c r="C52" s="31"/>
      <c r="D52" s="31"/>
      <c r="E52" s="31"/>
      <c r="F52" s="31"/>
      <c r="G52" s="31"/>
      <c r="H52" s="31"/>
      <c r="I52" s="31"/>
      <c r="J52" s="31"/>
      <c r="K52" s="31"/>
      <c r="L52" s="34"/>
      <c r="M52" s="31"/>
      <c r="N52" s="31"/>
      <c r="O52" s="31"/>
      <c r="P52" s="31"/>
      <c r="Q52" s="31"/>
      <c r="R52" s="31"/>
      <c r="S52" s="31"/>
      <c r="T52" s="31"/>
      <c r="U52" s="31"/>
      <c r="V52" s="31"/>
    </row>
    <row r="53" spans="1:22">
      <c r="A53" s="31"/>
      <c r="B53" s="34"/>
      <c r="C53" s="31"/>
      <c r="D53" s="31"/>
      <c r="E53" s="31"/>
      <c r="F53" s="31"/>
      <c r="G53" s="31"/>
      <c r="H53" s="31"/>
      <c r="I53" s="31"/>
      <c r="J53" s="31"/>
      <c r="K53" s="31"/>
      <c r="L53" s="34"/>
      <c r="M53" s="31"/>
      <c r="N53" s="31"/>
      <c r="O53" s="31"/>
      <c r="P53" s="31"/>
      <c r="Q53" s="31"/>
      <c r="R53" s="31"/>
      <c r="S53" s="31"/>
      <c r="T53" s="31"/>
      <c r="U53" s="31"/>
      <c r="V53" s="31"/>
    </row>
    <row r="54" spans="1:22">
      <c r="A54" s="31"/>
      <c r="B54" s="34"/>
      <c r="C54" s="31"/>
      <c r="D54" s="31"/>
      <c r="E54" s="31"/>
      <c r="F54" s="31"/>
      <c r="G54" s="31"/>
      <c r="H54" s="31"/>
      <c r="I54" s="31"/>
      <c r="J54" s="31"/>
      <c r="K54" s="31"/>
      <c r="L54" s="34"/>
      <c r="M54" s="31"/>
      <c r="N54" s="31"/>
      <c r="O54" s="31"/>
      <c r="P54" s="31"/>
      <c r="Q54" s="31"/>
      <c r="R54" s="31"/>
      <c r="S54" s="31"/>
      <c r="T54" s="31"/>
      <c r="U54" s="31"/>
      <c r="V54" s="31"/>
    </row>
    <row r="55" spans="1:22">
      <c r="A55" s="31"/>
      <c r="B55" s="34"/>
      <c r="C55" s="31"/>
      <c r="D55" s="31"/>
      <c r="E55" s="31"/>
      <c r="F55" s="31"/>
      <c r="G55" s="31"/>
      <c r="H55" s="31"/>
      <c r="I55" s="31"/>
      <c r="J55" s="31"/>
      <c r="K55" s="31"/>
      <c r="L55" s="34"/>
      <c r="M55" s="31"/>
      <c r="N55" s="31"/>
      <c r="O55" s="31"/>
      <c r="P55" s="31"/>
      <c r="Q55" s="31"/>
      <c r="R55" s="31"/>
      <c r="S55" s="31"/>
      <c r="T55" s="31"/>
      <c r="U55" s="31"/>
      <c r="V55" s="31"/>
    </row>
    <row r="56" spans="1:22">
      <c r="A56" s="31"/>
      <c r="B56" s="34"/>
      <c r="C56" s="31"/>
      <c r="D56" s="31"/>
      <c r="E56" s="31"/>
      <c r="F56" s="31"/>
      <c r="G56" s="31"/>
      <c r="H56" s="31"/>
      <c r="I56" s="31"/>
      <c r="J56" s="31"/>
      <c r="K56" s="31"/>
      <c r="L56" s="34"/>
      <c r="M56" s="31"/>
      <c r="N56" s="31"/>
      <c r="O56" s="31"/>
      <c r="P56" s="31"/>
      <c r="Q56" s="31"/>
      <c r="R56" s="31"/>
      <c r="S56" s="31"/>
      <c r="T56" s="31"/>
      <c r="U56" s="31"/>
      <c r="V56" s="31"/>
    </row>
    <row r="57" spans="1:22">
      <c r="A57" s="31"/>
      <c r="B57" s="34"/>
      <c r="C57" s="31"/>
      <c r="D57" s="31"/>
      <c r="E57" s="31"/>
      <c r="F57" s="31"/>
      <c r="G57" s="31"/>
      <c r="H57" s="31"/>
      <c r="I57" s="31"/>
      <c r="J57" s="31"/>
      <c r="K57" s="31"/>
      <c r="L57" s="34"/>
      <c r="M57" s="31"/>
      <c r="N57" s="31"/>
      <c r="O57" s="31"/>
      <c r="P57" s="31"/>
      <c r="Q57" s="31"/>
      <c r="R57" s="31"/>
      <c r="S57" s="31"/>
      <c r="T57" s="31"/>
      <c r="U57" s="31"/>
      <c r="V57" s="31"/>
    </row>
    <row r="58" spans="1:22">
      <c r="A58" s="31"/>
      <c r="B58" s="34"/>
      <c r="C58" s="31"/>
      <c r="D58" s="31"/>
      <c r="E58" s="31"/>
      <c r="F58" s="31"/>
      <c r="G58" s="31"/>
      <c r="H58" s="31"/>
      <c r="I58" s="31"/>
      <c r="J58" s="31"/>
      <c r="K58" s="31"/>
      <c r="L58" s="34"/>
      <c r="M58" s="31"/>
      <c r="N58" s="31"/>
      <c r="O58" s="31"/>
      <c r="P58" s="31"/>
      <c r="Q58" s="31"/>
      <c r="R58" s="31"/>
      <c r="S58" s="31"/>
      <c r="T58" s="31"/>
      <c r="U58" s="31"/>
      <c r="V58" s="31"/>
    </row>
    <row r="59" spans="1:22">
      <c r="A59" s="31"/>
      <c r="B59" s="34"/>
      <c r="C59" s="31"/>
      <c r="D59" s="31"/>
      <c r="E59" s="31"/>
      <c r="F59" s="31"/>
      <c r="G59" s="31"/>
      <c r="H59" s="31"/>
      <c r="I59" s="31"/>
      <c r="J59" s="31"/>
      <c r="K59" s="31"/>
      <c r="L59" s="34"/>
      <c r="M59" s="31"/>
      <c r="N59" s="31"/>
      <c r="O59" s="31"/>
      <c r="P59" s="31"/>
      <c r="Q59" s="31"/>
      <c r="R59" s="31"/>
      <c r="S59" s="31"/>
      <c r="T59" s="31"/>
      <c r="U59" s="31"/>
      <c r="V59" s="31"/>
    </row>
    <row r="60" spans="1:22">
      <c r="A60" s="31"/>
      <c r="B60" s="34"/>
      <c r="C60" s="31"/>
      <c r="D60" s="31"/>
      <c r="E60" s="31"/>
      <c r="F60" s="31"/>
      <c r="G60" s="31"/>
      <c r="H60" s="31"/>
      <c r="I60" s="31"/>
      <c r="J60" s="31"/>
      <c r="K60" s="31"/>
      <c r="L60" s="34"/>
      <c r="M60" s="31"/>
      <c r="N60" s="31"/>
      <c r="O60" s="31"/>
      <c r="P60" s="31"/>
      <c r="Q60" s="31"/>
      <c r="R60" s="31"/>
      <c r="S60" s="31"/>
      <c r="T60" s="31"/>
      <c r="U60" s="31"/>
      <c r="V60" s="31"/>
    </row>
    <row r="61" spans="1:22" s="1" customFormat="1" ht="12.9">
      <c r="A61" s="45"/>
      <c r="B61" s="46"/>
      <c r="C61" s="45"/>
      <c r="D61" s="57" t="s">
        <v>51</v>
      </c>
      <c r="E61" s="48"/>
      <c r="F61" s="113" t="s">
        <v>52</v>
      </c>
      <c r="G61" s="57" t="s">
        <v>51</v>
      </c>
      <c r="H61" s="48"/>
      <c r="I61" s="48"/>
      <c r="J61" s="114" t="s">
        <v>52</v>
      </c>
      <c r="K61" s="48"/>
      <c r="L61" s="46"/>
      <c r="M61" s="45"/>
      <c r="N61" s="45"/>
      <c r="O61" s="45"/>
      <c r="P61" s="45"/>
      <c r="Q61" s="45"/>
      <c r="R61" s="45"/>
      <c r="S61" s="45"/>
      <c r="T61" s="45"/>
      <c r="U61" s="45"/>
      <c r="V61" s="45"/>
    </row>
    <row r="62" spans="1:22">
      <c r="A62" s="31"/>
      <c r="B62" s="34"/>
      <c r="C62" s="31"/>
      <c r="D62" s="31"/>
      <c r="E62" s="31"/>
      <c r="F62" s="31"/>
      <c r="G62" s="31"/>
      <c r="H62" s="31"/>
      <c r="I62" s="31"/>
      <c r="J62" s="31"/>
      <c r="K62" s="31"/>
      <c r="L62" s="34"/>
      <c r="M62" s="31"/>
      <c r="N62" s="31"/>
      <c r="O62" s="31"/>
      <c r="P62" s="31"/>
      <c r="Q62" s="31"/>
      <c r="R62" s="31"/>
      <c r="S62" s="31"/>
      <c r="T62" s="31"/>
      <c r="U62" s="31"/>
      <c r="V62" s="31"/>
    </row>
    <row r="63" spans="1:22">
      <c r="A63" s="31"/>
      <c r="B63" s="34"/>
      <c r="C63" s="31"/>
      <c r="D63" s="31"/>
      <c r="E63" s="31"/>
      <c r="F63" s="31"/>
      <c r="G63" s="31"/>
      <c r="H63" s="31"/>
      <c r="I63" s="31"/>
      <c r="J63" s="31"/>
      <c r="K63" s="31"/>
      <c r="L63" s="34"/>
      <c r="M63" s="31"/>
      <c r="N63" s="31"/>
      <c r="O63" s="31"/>
      <c r="P63" s="31"/>
      <c r="Q63" s="31"/>
      <c r="R63" s="31"/>
      <c r="S63" s="31"/>
      <c r="T63" s="31"/>
      <c r="U63" s="31"/>
      <c r="V63" s="31"/>
    </row>
    <row r="64" spans="1:22">
      <c r="A64" s="31"/>
      <c r="B64" s="34"/>
      <c r="C64" s="31"/>
      <c r="D64" s="31"/>
      <c r="E64" s="31"/>
      <c r="F64" s="31"/>
      <c r="G64" s="31"/>
      <c r="H64" s="31"/>
      <c r="I64" s="31"/>
      <c r="J64" s="31"/>
      <c r="K64" s="31"/>
      <c r="L64" s="34"/>
      <c r="M64" s="31"/>
      <c r="N64" s="31"/>
      <c r="O64" s="31"/>
      <c r="P64" s="31"/>
      <c r="Q64" s="31"/>
      <c r="R64" s="31"/>
      <c r="S64" s="31"/>
      <c r="T64" s="31"/>
      <c r="U64" s="31"/>
      <c r="V64" s="31"/>
    </row>
    <row r="65" spans="1:22" s="1" customFormat="1" ht="13.6">
      <c r="A65" s="45"/>
      <c r="B65" s="46"/>
      <c r="C65" s="45"/>
      <c r="D65" s="55" t="s">
        <v>53</v>
      </c>
      <c r="E65" s="56"/>
      <c r="F65" s="56"/>
      <c r="G65" s="55" t="s">
        <v>54</v>
      </c>
      <c r="H65" s="56"/>
      <c r="I65" s="56"/>
      <c r="J65" s="56"/>
      <c r="K65" s="56"/>
      <c r="L65" s="46"/>
      <c r="M65" s="45"/>
      <c r="N65" s="45"/>
      <c r="O65" s="45"/>
      <c r="P65" s="45"/>
      <c r="Q65" s="45"/>
      <c r="R65" s="45"/>
      <c r="S65" s="45"/>
      <c r="T65" s="45"/>
      <c r="U65" s="45"/>
      <c r="V65" s="45"/>
    </row>
    <row r="66" spans="1:22">
      <c r="A66" s="31"/>
      <c r="B66" s="34"/>
      <c r="C66" s="31"/>
      <c r="D66" s="31"/>
      <c r="E66" s="31"/>
      <c r="F66" s="31"/>
      <c r="G66" s="31"/>
      <c r="H66" s="31"/>
      <c r="I66" s="31"/>
      <c r="J66" s="31"/>
      <c r="K66" s="31"/>
      <c r="L66" s="34"/>
      <c r="M66" s="31"/>
      <c r="N66" s="31"/>
      <c r="O66" s="31"/>
      <c r="P66" s="31"/>
      <c r="Q66" s="31"/>
      <c r="R66" s="31"/>
      <c r="S66" s="31"/>
      <c r="T66" s="31"/>
      <c r="U66" s="31"/>
      <c r="V66" s="31"/>
    </row>
    <row r="67" spans="1:22">
      <c r="A67" s="31"/>
      <c r="B67" s="34"/>
      <c r="C67" s="31"/>
      <c r="D67" s="31"/>
      <c r="E67" s="31"/>
      <c r="F67" s="31"/>
      <c r="G67" s="31"/>
      <c r="H67" s="31"/>
      <c r="I67" s="31"/>
      <c r="J67" s="31"/>
      <c r="K67" s="31"/>
      <c r="L67" s="34"/>
      <c r="M67" s="31"/>
      <c r="N67" s="31"/>
      <c r="O67" s="31"/>
      <c r="P67" s="31"/>
      <c r="Q67" s="31"/>
      <c r="R67" s="31"/>
      <c r="S67" s="31"/>
      <c r="T67" s="31"/>
      <c r="U67" s="31"/>
      <c r="V67" s="31"/>
    </row>
    <row r="68" spans="1:22">
      <c r="A68" s="31"/>
      <c r="B68" s="34"/>
      <c r="C68" s="31"/>
      <c r="D68" s="31"/>
      <c r="E68" s="31"/>
      <c r="F68" s="31"/>
      <c r="G68" s="31"/>
      <c r="H68" s="31"/>
      <c r="I68" s="31"/>
      <c r="J68" s="31"/>
      <c r="K68" s="31"/>
      <c r="L68" s="34"/>
      <c r="M68" s="31"/>
      <c r="N68" s="31"/>
      <c r="O68" s="31"/>
      <c r="P68" s="31"/>
      <c r="Q68" s="31"/>
      <c r="R68" s="31"/>
      <c r="S68" s="31"/>
      <c r="T68" s="31"/>
      <c r="U68" s="31"/>
      <c r="V68" s="31"/>
    </row>
    <row r="69" spans="1:22">
      <c r="A69" s="31"/>
      <c r="B69" s="34"/>
      <c r="C69" s="31"/>
      <c r="D69" s="31"/>
      <c r="E69" s="31"/>
      <c r="F69" s="31"/>
      <c r="G69" s="31"/>
      <c r="H69" s="31"/>
      <c r="I69" s="31"/>
      <c r="J69" s="31"/>
      <c r="K69" s="31"/>
      <c r="L69" s="34"/>
      <c r="M69" s="31"/>
      <c r="N69" s="31"/>
      <c r="O69" s="31"/>
      <c r="P69" s="31"/>
      <c r="Q69" s="31"/>
      <c r="R69" s="31"/>
      <c r="S69" s="31"/>
      <c r="T69" s="31"/>
      <c r="U69" s="31"/>
      <c r="V69" s="31"/>
    </row>
    <row r="70" spans="1:22">
      <c r="A70" s="31"/>
      <c r="B70" s="34"/>
      <c r="C70" s="31"/>
      <c r="D70" s="31"/>
      <c r="E70" s="31"/>
      <c r="F70" s="31"/>
      <c r="G70" s="31"/>
      <c r="H70" s="31"/>
      <c r="I70" s="31"/>
      <c r="J70" s="31"/>
      <c r="K70" s="31"/>
      <c r="L70" s="34"/>
      <c r="M70" s="31"/>
      <c r="N70" s="31"/>
      <c r="O70" s="31"/>
      <c r="P70" s="31"/>
      <c r="Q70" s="31"/>
      <c r="R70" s="31"/>
      <c r="S70" s="31"/>
      <c r="T70" s="31"/>
      <c r="U70" s="31"/>
      <c r="V70" s="31"/>
    </row>
    <row r="71" spans="1:22">
      <c r="A71" s="31"/>
      <c r="B71" s="34"/>
      <c r="C71" s="31"/>
      <c r="D71" s="31"/>
      <c r="E71" s="31"/>
      <c r="F71" s="31"/>
      <c r="G71" s="31"/>
      <c r="H71" s="31"/>
      <c r="I71" s="31"/>
      <c r="J71" s="31"/>
      <c r="K71" s="31"/>
      <c r="L71" s="34"/>
      <c r="M71" s="31"/>
      <c r="N71" s="31"/>
      <c r="O71" s="31"/>
      <c r="P71" s="31"/>
      <c r="Q71" s="31"/>
      <c r="R71" s="31"/>
      <c r="S71" s="31"/>
      <c r="T71" s="31"/>
      <c r="U71" s="31"/>
      <c r="V71" s="31"/>
    </row>
    <row r="72" spans="1:22">
      <c r="A72" s="31"/>
      <c r="B72" s="34"/>
      <c r="C72" s="31"/>
      <c r="D72" s="31"/>
      <c r="E72" s="31"/>
      <c r="F72" s="31"/>
      <c r="G72" s="31"/>
      <c r="H72" s="31"/>
      <c r="I72" s="31"/>
      <c r="J72" s="31"/>
      <c r="K72" s="31"/>
      <c r="L72" s="34"/>
      <c r="M72" s="31"/>
      <c r="N72" s="31"/>
      <c r="O72" s="31"/>
      <c r="P72" s="31"/>
      <c r="Q72" s="31"/>
      <c r="R72" s="31"/>
      <c r="S72" s="31"/>
      <c r="T72" s="31"/>
      <c r="U72" s="31"/>
      <c r="V72" s="31"/>
    </row>
    <row r="73" spans="1:22">
      <c r="A73" s="31"/>
      <c r="B73" s="34"/>
      <c r="C73" s="31"/>
      <c r="D73" s="31"/>
      <c r="E73" s="31"/>
      <c r="F73" s="31"/>
      <c r="G73" s="31"/>
      <c r="H73" s="31"/>
      <c r="I73" s="31"/>
      <c r="J73" s="31"/>
      <c r="K73" s="31"/>
      <c r="L73" s="34"/>
      <c r="M73" s="31"/>
      <c r="N73" s="31"/>
      <c r="O73" s="31"/>
      <c r="P73" s="31"/>
      <c r="Q73" s="31"/>
      <c r="R73" s="31"/>
      <c r="S73" s="31"/>
      <c r="T73" s="31"/>
      <c r="U73" s="31"/>
      <c r="V73" s="31"/>
    </row>
    <row r="74" spans="1:22">
      <c r="A74" s="31"/>
      <c r="B74" s="34"/>
      <c r="C74" s="31"/>
      <c r="D74" s="31"/>
      <c r="E74" s="31"/>
      <c r="F74" s="31"/>
      <c r="G74" s="31"/>
      <c r="H74" s="31"/>
      <c r="I74" s="31"/>
      <c r="J74" s="31"/>
      <c r="K74" s="31"/>
      <c r="L74" s="34"/>
      <c r="M74" s="31"/>
      <c r="N74" s="31"/>
      <c r="O74" s="31"/>
      <c r="P74" s="31"/>
      <c r="Q74" s="31"/>
      <c r="R74" s="31"/>
      <c r="S74" s="31"/>
      <c r="T74" s="31"/>
      <c r="U74" s="31"/>
      <c r="V74" s="31"/>
    </row>
    <row r="75" spans="1:22">
      <c r="A75" s="31"/>
      <c r="B75" s="34"/>
      <c r="C75" s="31"/>
      <c r="D75" s="31"/>
      <c r="E75" s="31"/>
      <c r="F75" s="31"/>
      <c r="G75" s="31"/>
      <c r="H75" s="31"/>
      <c r="I75" s="31"/>
      <c r="J75" s="31"/>
      <c r="K75" s="31"/>
      <c r="L75" s="34"/>
      <c r="M75" s="31"/>
      <c r="N75" s="31"/>
      <c r="O75" s="31"/>
      <c r="P75" s="31"/>
      <c r="Q75" s="31"/>
      <c r="R75" s="31"/>
      <c r="S75" s="31"/>
      <c r="T75" s="31"/>
      <c r="U75" s="31"/>
      <c r="V75" s="31"/>
    </row>
    <row r="76" spans="1:22" s="1" customFormat="1" ht="12.9">
      <c r="A76" s="45"/>
      <c r="B76" s="46"/>
      <c r="C76" s="45"/>
      <c r="D76" s="57" t="s">
        <v>51</v>
      </c>
      <c r="E76" s="48"/>
      <c r="F76" s="113" t="s">
        <v>52</v>
      </c>
      <c r="G76" s="57" t="s">
        <v>51</v>
      </c>
      <c r="H76" s="48"/>
      <c r="I76" s="48"/>
      <c r="J76" s="114" t="s">
        <v>52</v>
      </c>
      <c r="K76" s="48"/>
      <c r="L76" s="46"/>
      <c r="M76" s="45"/>
      <c r="N76" s="45"/>
      <c r="O76" s="45"/>
      <c r="P76" s="45"/>
      <c r="Q76" s="45"/>
      <c r="R76" s="45"/>
      <c r="S76" s="45"/>
      <c r="T76" s="45"/>
      <c r="U76" s="45"/>
      <c r="V76" s="45"/>
    </row>
    <row r="77" spans="1:22" s="1" customFormat="1" ht="14.45" customHeight="1">
      <c r="A77" s="45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46"/>
      <c r="M77" s="45"/>
      <c r="N77" s="45"/>
      <c r="O77" s="45"/>
      <c r="P77" s="45"/>
      <c r="Q77" s="45"/>
      <c r="R77" s="45"/>
      <c r="S77" s="45"/>
      <c r="T77" s="45"/>
      <c r="U77" s="45"/>
      <c r="V77" s="45"/>
    </row>
    <row r="78" spans="1:2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</row>
    <row r="79" spans="1:22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</row>
    <row r="80" spans="1:22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</row>
    <row r="81" spans="1:47" s="1" customFormat="1" ht="7" customHeight="1">
      <c r="A81" s="45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46"/>
      <c r="M81" s="45"/>
      <c r="N81" s="45"/>
      <c r="O81" s="45"/>
      <c r="P81" s="45"/>
      <c r="Q81" s="45"/>
      <c r="R81" s="45"/>
      <c r="S81" s="45"/>
      <c r="T81" s="45"/>
      <c r="U81" s="45"/>
      <c r="V81" s="45"/>
    </row>
    <row r="82" spans="1:47" s="1" customFormat="1" ht="25" customHeight="1">
      <c r="A82" s="45"/>
      <c r="B82" s="46"/>
      <c r="C82" s="35" t="s">
        <v>85</v>
      </c>
      <c r="D82" s="45"/>
      <c r="E82" s="45"/>
      <c r="F82" s="45"/>
      <c r="G82" s="45"/>
      <c r="H82" s="45"/>
      <c r="I82" s="45"/>
      <c r="J82" s="45"/>
      <c r="K82" s="45"/>
      <c r="L82" s="46"/>
      <c r="M82" s="45"/>
      <c r="N82" s="45"/>
      <c r="O82" s="45"/>
      <c r="P82" s="45"/>
      <c r="Q82" s="45"/>
      <c r="R82" s="45"/>
      <c r="S82" s="45"/>
      <c r="T82" s="45"/>
      <c r="U82" s="45"/>
      <c r="V82" s="45"/>
    </row>
    <row r="83" spans="1:47" s="1" customFormat="1" ht="7" customHeight="1">
      <c r="A83" s="45"/>
      <c r="B83" s="46"/>
      <c r="C83" s="45"/>
      <c r="D83" s="45"/>
      <c r="E83" s="45"/>
      <c r="F83" s="45"/>
      <c r="G83" s="45"/>
      <c r="H83" s="45"/>
      <c r="I83" s="45"/>
      <c r="J83" s="45"/>
      <c r="K83" s="45"/>
      <c r="L83" s="46"/>
      <c r="M83" s="45"/>
      <c r="N83" s="45"/>
      <c r="O83" s="45"/>
      <c r="P83" s="45"/>
      <c r="Q83" s="45"/>
      <c r="R83" s="45"/>
      <c r="S83" s="45"/>
      <c r="T83" s="45"/>
      <c r="U83" s="45"/>
      <c r="V83" s="45"/>
    </row>
    <row r="84" spans="1:47" s="1" customFormat="1" ht="12.1" customHeight="1">
      <c r="A84" s="45"/>
      <c r="B84" s="46"/>
      <c r="C84" s="40" t="s">
        <v>16</v>
      </c>
      <c r="D84" s="45"/>
      <c r="E84" s="45"/>
      <c r="F84" s="45"/>
      <c r="G84" s="45"/>
      <c r="H84" s="45"/>
      <c r="I84" s="45"/>
      <c r="J84" s="45"/>
      <c r="K84" s="45"/>
      <c r="L84" s="46"/>
      <c r="M84" s="45"/>
      <c r="N84" s="45"/>
      <c r="O84" s="45"/>
      <c r="P84" s="45"/>
      <c r="Q84" s="45"/>
      <c r="R84" s="45"/>
      <c r="S84" s="45"/>
      <c r="T84" s="45"/>
      <c r="U84" s="45"/>
      <c r="V84" s="45"/>
    </row>
    <row r="85" spans="1:47" s="1" customFormat="1" ht="16.5" customHeight="1">
      <c r="A85" s="45"/>
      <c r="B85" s="46"/>
      <c r="C85" s="45"/>
      <c r="D85" s="45"/>
      <c r="E85" s="195" t="str">
        <f>E7</f>
        <v>ZŠ KOMÁROV-REKONSTRUKCE - ZDRAVOINSTALACE</v>
      </c>
      <c r="F85" s="220"/>
      <c r="G85" s="220"/>
      <c r="H85" s="220"/>
      <c r="I85" s="45"/>
      <c r="J85" s="45"/>
      <c r="K85" s="45"/>
      <c r="L85" s="46"/>
      <c r="M85" s="45"/>
      <c r="N85" s="45"/>
      <c r="O85" s="45"/>
      <c r="P85" s="45"/>
      <c r="Q85" s="45"/>
      <c r="R85" s="45"/>
      <c r="S85" s="45"/>
      <c r="T85" s="45"/>
      <c r="U85" s="45"/>
      <c r="V85" s="45"/>
    </row>
    <row r="86" spans="1:47" s="1" customFormat="1" ht="7" customHeight="1">
      <c r="A86" s="45"/>
      <c r="B86" s="46"/>
      <c r="C86" s="45"/>
      <c r="D86" s="45"/>
      <c r="E86" s="45"/>
      <c r="F86" s="45"/>
      <c r="G86" s="45"/>
      <c r="H86" s="45"/>
      <c r="I86" s="45"/>
      <c r="J86" s="45"/>
      <c r="K86" s="45"/>
      <c r="L86" s="46"/>
      <c r="M86" s="45"/>
      <c r="N86" s="45"/>
      <c r="O86" s="45"/>
      <c r="P86" s="45"/>
      <c r="Q86" s="45"/>
      <c r="R86" s="45"/>
      <c r="S86" s="45"/>
      <c r="T86" s="45"/>
      <c r="U86" s="45"/>
      <c r="V86" s="45"/>
    </row>
    <row r="87" spans="1:47" s="1" customFormat="1" ht="12.1" customHeight="1">
      <c r="A87" s="45"/>
      <c r="B87" s="46"/>
      <c r="C87" s="40" t="s">
        <v>20</v>
      </c>
      <c r="D87" s="45"/>
      <c r="E87" s="45"/>
      <c r="F87" s="41" t="str">
        <f>F10</f>
        <v>Opava-Komárov</v>
      </c>
      <c r="G87" s="45"/>
      <c r="H87" s="45"/>
      <c r="I87" s="40" t="s">
        <v>22</v>
      </c>
      <c r="J87" s="98" t="str">
        <f>IF(J10="","",J10)</f>
        <v>16. 11. 2020</v>
      </c>
      <c r="K87" s="45"/>
      <c r="L87" s="46"/>
      <c r="M87" s="45"/>
      <c r="N87" s="45"/>
      <c r="O87" s="45"/>
      <c r="P87" s="45"/>
      <c r="Q87" s="45"/>
      <c r="R87" s="45"/>
      <c r="S87" s="45"/>
      <c r="T87" s="45"/>
      <c r="U87" s="45"/>
      <c r="V87" s="45"/>
    </row>
    <row r="88" spans="1:47" s="1" customFormat="1" ht="7" customHeight="1">
      <c r="A88" s="45"/>
      <c r="B88" s="46"/>
      <c r="C88" s="45"/>
      <c r="D88" s="45"/>
      <c r="E88" s="45"/>
      <c r="F88" s="45"/>
      <c r="G88" s="45"/>
      <c r="H88" s="45"/>
      <c r="I88" s="45"/>
      <c r="J88" s="45"/>
      <c r="K88" s="45"/>
      <c r="L88" s="46"/>
      <c r="M88" s="45"/>
      <c r="N88" s="45"/>
      <c r="O88" s="45"/>
      <c r="P88" s="45"/>
      <c r="Q88" s="45"/>
      <c r="R88" s="45"/>
      <c r="S88" s="45"/>
      <c r="T88" s="45"/>
      <c r="U88" s="45"/>
      <c r="V88" s="45"/>
    </row>
    <row r="89" spans="1:47" s="1" customFormat="1" ht="15.3" customHeight="1">
      <c r="A89" s="45"/>
      <c r="B89" s="46"/>
      <c r="C89" s="40" t="s">
        <v>24</v>
      </c>
      <c r="D89" s="45"/>
      <c r="E89" s="45"/>
      <c r="F89" s="41" t="str">
        <f>E13</f>
        <v>Statutární město Opava</v>
      </c>
      <c r="G89" s="45"/>
      <c r="H89" s="45"/>
      <c r="I89" s="40" t="s">
        <v>30</v>
      </c>
      <c r="J89" s="115" t="str">
        <f>E19</f>
        <v>SPS s.r.o. Opava</v>
      </c>
      <c r="K89" s="45"/>
      <c r="L89" s="46"/>
      <c r="M89" s="45"/>
      <c r="N89" s="45"/>
      <c r="O89" s="45"/>
      <c r="P89" s="45"/>
      <c r="Q89" s="45"/>
      <c r="R89" s="45"/>
      <c r="S89" s="45"/>
      <c r="T89" s="45"/>
      <c r="U89" s="45"/>
      <c r="V89" s="45"/>
    </row>
    <row r="90" spans="1:47" s="1" customFormat="1" ht="15.3" customHeight="1">
      <c r="A90" s="45"/>
      <c r="B90" s="46"/>
      <c r="C90" s="40" t="s">
        <v>28</v>
      </c>
      <c r="D90" s="45"/>
      <c r="E90" s="45"/>
      <c r="F90" s="41" t="str">
        <f>IF(E16="","",E16)</f>
        <v>Vyplň údaj</v>
      </c>
      <c r="G90" s="45"/>
      <c r="H90" s="45"/>
      <c r="I90" s="40" t="s">
        <v>33</v>
      </c>
      <c r="J90" s="115" t="str">
        <f>E22</f>
        <v>Dana Mrůzková</v>
      </c>
      <c r="K90" s="45"/>
      <c r="L90" s="46"/>
      <c r="M90" s="45"/>
      <c r="N90" s="45"/>
      <c r="O90" s="45"/>
      <c r="P90" s="45"/>
      <c r="Q90" s="45"/>
      <c r="R90" s="45"/>
      <c r="S90" s="45"/>
      <c r="T90" s="45"/>
      <c r="U90" s="45"/>
      <c r="V90" s="45"/>
    </row>
    <row r="91" spans="1:47" s="1" customFormat="1" ht="10.4" customHeight="1">
      <c r="A91" s="45"/>
      <c r="B91" s="46"/>
      <c r="C91" s="45"/>
      <c r="D91" s="45"/>
      <c r="E91" s="45"/>
      <c r="F91" s="45"/>
      <c r="G91" s="45"/>
      <c r="H91" s="45"/>
      <c r="I91" s="45"/>
      <c r="J91" s="45"/>
      <c r="K91" s="45"/>
      <c r="L91" s="46"/>
      <c r="M91" s="45"/>
      <c r="N91" s="45"/>
      <c r="O91" s="45"/>
      <c r="P91" s="45"/>
      <c r="Q91" s="45"/>
      <c r="R91" s="45"/>
      <c r="S91" s="45"/>
      <c r="T91" s="45"/>
      <c r="U91" s="45"/>
      <c r="V91" s="45"/>
    </row>
    <row r="92" spans="1:47" s="1" customFormat="1" ht="29.25" customHeight="1">
      <c r="A92" s="45"/>
      <c r="B92" s="46"/>
      <c r="C92" s="116" t="s">
        <v>86</v>
      </c>
      <c r="D92" s="107"/>
      <c r="E92" s="107"/>
      <c r="F92" s="107"/>
      <c r="G92" s="107"/>
      <c r="H92" s="107"/>
      <c r="I92" s="107"/>
      <c r="J92" s="117" t="s">
        <v>87</v>
      </c>
      <c r="K92" s="107"/>
      <c r="L92" s="46"/>
      <c r="M92" s="45"/>
      <c r="N92" s="45"/>
      <c r="O92" s="45"/>
      <c r="P92" s="45"/>
      <c r="Q92" s="45"/>
      <c r="R92" s="45"/>
      <c r="S92" s="45"/>
      <c r="T92" s="45"/>
      <c r="U92" s="45"/>
      <c r="V92" s="45"/>
    </row>
    <row r="93" spans="1:47" s="1" customFormat="1" ht="10.4" customHeight="1">
      <c r="A93" s="45"/>
      <c r="B93" s="46"/>
      <c r="C93" s="45"/>
      <c r="D93" s="45"/>
      <c r="E93" s="45"/>
      <c r="F93" s="45"/>
      <c r="G93" s="45"/>
      <c r="H93" s="45"/>
      <c r="I93" s="45"/>
      <c r="J93" s="45"/>
      <c r="K93" s="45"/>
      <c r="L93" s="46"/>
      <c r="M93" s="45"/>
      <c r="N93" s="45"/>
      <c r="O93" s="45"/>
      <c r="P93" s="45"/>
      <c r="Q93" s="45"/>
      <c r="R93" s="45"/>
      <c r="S93" s="45"/>
      <c r="T93" s="45"/>
      <c r="U93" s="45"/>
      <c r="V93" s="45"/>
    </row>
    <row r="94" spans="1:47" s="1" customFormat="1" ht="22.95" customHeight="1">
      <c r="A94" s="45"/>
      <c r="B94" s="46"/>
      <c r="C94" s="118" t="s">
        <v>88</v>
      </c>
      <c r="D94" s="45"/>
      <c r="E94" s="45"/>
      <c r="F94" s="45"/>
      <c r="G94" s="45"/>
      <c r="H94" s="45"/>
      <c r="I94" s="45"/>
      <c r="J94" s="102">
        <f>J123</f>
        <v>0</v>
      </c>
      <c r="K94" s="45"/>
      <c r="L94" s="46"/>
      <c r="M94" s="45"/>
      <c r="N94" s="45"/>
      <c r="O94" s="45"/>
      <c r="P94" s="45"/>
      <c r="Q94" s="45"/>
      <c r="R94" s="45"/>
      <c r="S94" s="45"/>
      <c r="T94" s="45"/>
      <c r="U94" s="45"/>
      <c r="V94" s="45"/>
      <c r="AU94" s="14" t="s">
        <v>89</v>
      </c>
    </row>
    <row r="95" spans="1:47" s="8" customFormat="1" ht="25" customHeight="1">
      <c r="A95" s="119"/>
      <c r="B95" s="120"/>
      <c r="C95" s="119"/>
      <c r="D95" s="121" t="s">
        <v>90</v>
      </c>
      <c r="E95" s="122"/>
      <c r="F95" s="122"/>
      <c r="G95" s="122"/>
      <c r="H95" s="122"/>
      <c r="I95" s="122"/>
      <c r="J95" s="123">
        <f>J124</f>
        <v>0</v>
      </c>
      <c r="K95" s="119"/>
      <c r="L95" s="120"/>
      <c r="M95" s="119"/>
      <c r="N95" s="119"/>
      <c r="O95" s="119"/>
      <c r="P95" s="119"/>
      <c r="Q95" s="119"/>
      <c r="R95" s="119"/>
      <c r="S95" s="119"/>
      <c r="T95" s="119"/>
      <c r="U95" s="119"/>
      <c r="V95" s="119"/>
    </row>
    <row r="96" spans="1:47" s="9" customFormat="1" ht="19.899999999999999" customHeight="1">
      <c r="A96" s="124"/>
      <c r="B96" s="125"/>
      <c r="C96" s="124"/>
      <c r="D96" s="126" t="s">
        <v>91</v>
      </c>
      <c r="E96" s="127"/>
      <c r="F96" s="127"/>
      <c r="G96" s="127"/>
      <c r="H96" s="127"/>
      <c r="I96" s="127"/>
      <c r="J96" s="128">
        <f>J125</f>
        <v>0</v>
      </c>
      <c r="K96" s="124"/>
      <c r="L96" s="125"/>
      <c r="M96" s="124"/>
      <c r="N96" s="124"/>
      <c r="O96" s="124"/>
      <c r="P96" s="124"/>
      <c r="Q96" s="124"/>
      <c r="R96" s="124"/>
      <c r="S96" s="124"/>
      <c r="T96" s="124"/>
      <c r="U96" s="124"/>
      <c r="V96" s="124"/>
    </row>
    <row r="97" spans="1:22" s="9" customFormat="1" ht="19.899999999999999" customHeight="1">
      <c r="A97" s="124"/>
      <c r="B97" s="125"/>
      <c r="C97" s="124"/>
      <c r="D97" s="126" t="s">
        <v>92</v>
      </c>
      <c r="E97" s="127"/>
      <c r="F97" s="127"/>
      <c r="G97" s="127"/>
      <c r="H97" s="127"/>
      <c r="I97" s="127"/>
      <c r="J97" s="128">
        <f>J140</f>
        <v>0</v>
      </c>
      <c r="K97" s="124"/>
      <c r="L97" s="125"/>
      <c r="M97" s="124"/>
      <c r="N97" s="124"/>
      <c r="O97" s="124"/>
      <c r="P97" s="124"/>
      <c r="Q97" s="124"/>
      <c r="R97" s="124"/>
      <c r="S97" s="124"/>
      <c r="T97" s="124"/>
      <c r="U97" s="124"/>
      <c r="V97" s="124"/>
    </row>
    <row r="98" spans="1:22" s="9" customFormat="1" ht="19.899999999999999" customHeight="1">
      <c r="A98" s="124"/>
      <c r="B98" s="125"/>
      <c r="C98" s="124"/>
      <c r="D98" s="126" t="s">
        <v>93</v>
      </c>
      <c r="E98" s="127"/>
      <c r="F98" s="127"/>
      <c r="G98" s="127"/>
      <c r="H98" s="127"/>
      <c r="I98" s="127"/>
      <c r="J98" s="128">
        <f>J142</f>
        <v>0</v>
      </c>
      <c r="K98" s="124"/>
      <c r="L98" s="125"/>
      <c r="M98" s="124"/>
      <c r="N98" s="124"/>
      <c r="O98" s="124"/>
      <c r="P98" s="124"/>
      <c r="Q98" s="124"/>
      <c r="R98" s="124"/>
      <c r="S98" s="124"/>
      <c r="T98" s="124"/>
      <c r="U98" s="124"/>
      <c r="V98" s="124"/>
    </row>
    <row r="99" spans="1:22" s="9" customFormat="1" ht="19.899999999999999" customHeight="1">
      <c r="A99" s="124"/>
      <c r="B99" s="125"/>
      <c r="C99" s="124"/>
      <c r="D99" s="126" t="s">
        <v>94</v>
      </c>
      <c r="E99" s="127"/>
      <c r="F99" s="127"/>
      <c r="G99" s="127"/>
      <c r="H99" s="127"/>
      <c r="I99" s="127"/>
      <c r="J99" s="128">
        <f>J159</f>
        <v>0</v>
      </c>
      <c r="K99" s="124"/>
      <c r="L99" s="125"/>
      <c r="M99" s="124"/>
      <c r="N99" s="124"/>
      <c r="O99" s="124"/>
      <c r="P99" s="124"/>
      <c r="Q99" s="124"/>
      <c r="R99" s="124"/>
      <c r="S99" s="124"/>
      <c r="T99" s="124"/>
      <c r="U99" s="124"/>
      <c r="V99" s="124"/>
    </row>
    <row r="100" spans="1:22" s="8" customFormat="1" ht="25" customHeight="1">
      <c r="A100" s="119"/>
      <c r="B100" s="120"/>
      <c r="C100" s="119"/>
      <c r="D100" s="121" t="s">
        <v>95</v>
      </c>
      <c r="E100" s="122"/>
      <c r="F100" s="122"/>
      <c r="G100" s="122"/>
      <c r="H100" s="122"/>
      <c r="I100" s="122"/>
      <c r="J100" s="123">
        <f>J161</f>
        <v>0</v>
      </c>
      <c r="K100" s="119"/>
      <c r="L100" s="120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</row>
    <row r="101" spans="1:22" s="9" customFormat="1" ht="19.899999999999999" customHeight="1">
      <c r="A101" s="124"/>
      <c r="B101" s="125"/>
      <c r="C101" s="124"/>
      <c r="D101" s="126" t="s">
        <v>96</v>
      </c>
      <c r="E101" s="127"/>
      <c r="F101" s="127"/>
      <c r="G101" s="127"/>
      <c r="H101" s="127"/>
      <c r="I101" s="127"/>
      <c r="J101" s="128">
        <f>J162</f>
        <v>0</v>
      </c>
      <c r="K101" s="124"/>
      <c r="L101" s="125"/>
      <c r="M101" s="124"/>
      <c r="N101" s="124"/>
      <c r="O101" s="124"/>
      <c r="P101" s="124"/>
      <c r="Q101" s="124"/>
      <c r="R101" s="124"/>
      <c r="S101" s="124"/>
      <c r="T101" s="124"/>
      <c r="U101" s="124"/>
      <c r="V101" s="124"/>
    </row>
    <row r="102" spans="1:22" s="9" customFormat="1" ht="19.899999999999999" customHeight="1">
      <c r="A102" s="124"/>
      <c r="B102" s="125"/>
      <c r="C102" s="124"/>
      <c r="D102" s="126" t="s">
        <v>97</v>
      </c>
      <c r="E102" s="127"/>
      <c r="F102" s="127"/>
      <c r="G102" s="127"/>
      <c r="H102" s="127"/>
      <c r="I102" s="127"/>
      <c r="J102" s="128">
        <f>J164</f>
        <v>0</v>
      </c>
      <c r="K102" s="124"/>
      <c r="L102" s="125"/>
      <c r="M102" s="124"/>
      <c r="N102" s="124"/>
      <c r="O102" s="124"/>
      <c r="P102" s="124"/>
      <c r="Q102" s="124"/>
      <c r="R102" s="124"/>
      <c r="S102" s="124"/>
      <c r="T102" s="124"/>
      <c r="U102" s="124"/>
      <c r="V102" s="124"/>
    </row>
    <row r="103" spans="1:22" s="9" customFormat="1" ht="19.899999999999999" customHeight="1">
      <c r="A103" s="124"/>
      <c r="B103" s="125"/>
      <c r="C103" s="124"/>
      <c r="D103" s="126" t="s">
        <v>98</v>
      </c>
      <c r="E103" s="127"/>
      <c r="F103" s="127"/>
      <c r="G103" s="127"/>
      <c r="H103" s="127"/>
      <c r="I103" s="127"/>
      <c r="J103" s="128">
        <f>J187</f>
        <v>0</v>
      </c>
      <c r="K103" s="124"/>
      <c r="L103" s="125"/>
      <c r="M103" s="124"/>
      <c r="N103" s="124"/>
      <c r="O103" s="124"/>
      <c r="P103" s="124"/>
      <c r="Q103" s="124"/>
      <c r="R103" s="124"/>
      <c r="S103" s="124"/>
      <c r="T103" s="124"/>
      <c r="U103" s="124"/>
      <c r="V103" s="124"/>
    </row>
    <row r="104" spans="1:22" s="9" customFormat="1" ht="19.899999999999999" customHeight="1">
      <c r="A104" s="124"/>
      <c r="B104" s="125"/>
      <c r="C104" s="124"/>
      <c r="D104" s="126" t="s">
        <v>99</v>
      </c>
      <c r="E104" s="127"/>
      <c r="F104" s="127"/>
      <c r="G104" s="127"/>
      <c r="H104" s="127"/>
      <c r="I104" s="127"/>
      <c r="J104" s="128">
        <f>J214</f>
        <v>0</v>
      </c>
      <c r="K104" s="124"/>
      <c r="L104" s="125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</row>
    <row r="105" spans="1:22" s="9" customFormat="1" ht="19.899999999999999" customHeight="1">
      <c r="A105" s="124"/>
      <c r="B105" s="125"/>
      <c r="C105" s="124"/>
      <c r="D105" s="126" t="s">
        <v>100</v>
      </c>
      <c r="E105" s="127"/>
      <c r="F105" s="127"/>
      <c r="G105" s="127"/>
      <c r="H105" s="127"/>
      <c r="I105" s="127"/>
      <c r="J105" s="128">
        <f>J247</f>
        <v>0</v>
      </c>
      <c r="K105" s="124"/>
      <c r="L105" s="125"/>
      <c r="M105" s="124"/>
      <c r="N105" s="124"/>
      <c r="O105" s="124"/>
      <c r="P105" s="124"/>
      <c r="Q105" s="124"/>
      <c r="R105" s="124"/>
      <c r="S105" s="124"/>
      <c r="T105" s="124"/>
      <c r="U105" s="124"/>
      <c r="V105" s="124"/>
    </row>
    <row r="106" spans="1:22" s="1" customFormat="1" ht="21.75" customHeight="1">
      <c r="A106" s="45"/>
      <c r="B106" s="46"/>
      <c r="C106" s="45"/>
      <c r="D106" s="45"/>
      <c r="E106" s="45"/>
      <c r="F106" s="45"/>
      <c r="G106" s="45"/>
      <c r="H106" s="45"/>
      <c r="I106" s="45"/>
      <c r="J106" s="45"/>
      <c r="K106" s="45"/>
      <c r="L106" s="46"/>
      <c r="M106" s="45"/>
      <c r="N106" s="45"/>
      <c r="O106" s="45"/>
      <c r="P106" s="45"/>
      <c r="Q106" s="45"/>
      <c r="R106" s="45"/>
      <c r="S106" s="45"/>
      <c r="T106" s="45"/>
      <c r="U106" s="45"/>
      <c r="V106" s="45"/>
    </row>
    <row r="107" spans="1:22" s="1" customFormat="1" ht="7" customHeight="1">
      <c r="A107" s="45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46"/>
      <c r="M107" s="45"/>
      <c r="N107" s="45"/>
      <c r="O107" s="45"/>
      <c r="P107" s="45"/>
      <c r="Q107" s="45"/>
      <c r="R107" s="45"/>
      <c r="S107" s="45"/>
      <c r="T107" s="45"/>
      <c r="U107" s="45"/>
      <c r="V107" s="45"/>
    </row>
    <row r="108" spans="1:22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</row>
    <row r="109" spans="1:22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</row>
    <row r="110" spans="1:22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</row>
    <row r="111" spans="1:22" s="1" customFormat="1" ht="7" customHeight="1">
      <c r="A111" s="45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46"/>
      <c r="M111" s="45"/>
      <c r="N111" s="45"/>
      <c r="O111" s="45"/>
      <c r="P111" s="45"/>
      <c r="Q111" s="45"/>
      <c r="R111" s="45"/>
      <c r="S111" s="45"/>
      <c r="T111" s="45"/>
      <c r="U111" s="45"/>
      <c r="V111" s="45"/>
    </row>
    <row r="112" spans="1:22" s="1" customFormat="1" ht="25" customHeight="1">
      <c r="A112" s="45"/>
      <c r="B112" s="46"/>
      <c r="C112" s="35" t="s">
        <v>101</v>
      </c>
      <c r="D112" s="45"/>
      <c r="E112" s="45"/>
      <c r="F112" s="45"/>
      <c r="G112" s="45"/>
      <c r="H112" s="45"/>
      <c r="I112" s="45"/>
      <c r="J112" s="45"/>
      <c r="K112" s="45"/>
      <c r="L112" s="46"/>
      <c r="M112" s="45"/>
      <c r="N112" s="45"/>
      <c r="O112" s="45"/>
      <c r="P112" s="45"/>
      <c r="Q112" s="45"/>
      <c r="R112" s="45"/>
      <c r="S112" s="45"/>
      <c r="T112" s="45"/>
      <c r="U112" s="45"/>
      <c r="V112" s="45"/>
    </row>
    <row r="113" spans="1:65" s="1" customFormat="1" ht="7" customHeight="1">
      <c r="A113" s="45"/>
      <c r="B113" s="46"/>
      <c r="C113" s="45"/>
      <c r="D113" s="45"/>
      <c r="E113" s="45"/>
      <c r="F113" s="45"/>
      <c r="G113" s="45"/>
      <c r="H113" s="45"/>
      <c r="I113" s="45"/>
      <c r="J113" s="45"/>
      <c r="K113" s="45"/>
      <c r="L113" s="46"/>
      <c r="M113" s="45"/>
      <c r="N113" s="45"/>
      <c r="O113" s="45"/>
      <c r="P113" s="45"/>
      <c r="Q113" s="45"/>
      <c r="R113" s="45"/>
      <c r="S113" s="45"/>
      <c r="T113" s="45"/>
      <c r="U113" s="45"/>
      <c r="V113" s="45"/>
    </row>
    <row r="114" spans="1:65" s="1" customFormat="1" ht="12.1" customHeight="1">
      <c r="A114" s="45"/>
      <c r="B114" s="46"/>
      <c r="C114" s="40" t="s">
        <v>16</v>
      </c>
      <c r="D114" s="45"/>
      <c r="E114" s="45"/>
      <c r="F114" s="45"/>
      <c r="G114" s="45"/>
      <c r="H114" s="45"/>
      <c r="I114" s="45"/>
      <c r="J114" s="45"/>
      <c r="K114" s="45"/>
      <c r="L114" s="46"/>
      <c r="M114" s="45"/>
      <c r="N114" s="45"/>
      <c r="O114" s="45"/>
      <c r="P114" s="45"/>
      <c r="Q114" s="45"/>
      <c r="R114" s="45"/>
      <c r="S114" s="45"/>
      <c r="T114" s="45"/>
      <c r="U114" s="45"/>
      <c r="V114" s="45"/>
    </row>
    <row r="115" spans="1:65" s="1" customFormat="1" ht="16.5" customHeight="1">
      <c r="A115" s="45"/>
      <c r="B115" s="46"/>
      <c r="C115" s="45"/>
      <c r="D115" s="45"/>
      <c r="E115" s="195" t="str">
        <f>E7</f>
        <v>ZŠ KOMÁROV-REKONSTRUKCE - ZDRAVOINSTALACE</v>
      </c>
      <c r="F115" s="220"/>
      <c r="G115" s="220"/>
      <c r="H115" s="220"/>
      <c r="I115" s="45"/>
      <c r="J115" s="45"/>
      <c r="K115" s="45"/>
      <c r="L115" s="46"/>
      <c r="M115" s="45"/>
      <c r="N115" s="45"/>
      <c r="O115" s="45"/>
      <c r="P115" s="45"/>
      <c r="Q115" s="45"/>
      <c r="R115" s="45"/>
      <c r="S115" s="45"/>
      <c r="T115" s="45"/>
      <c r="U115" s="45"/>
      <c r="V115" s="45"/>
    </row>
    <row r="116" spans="1:65" s="1" customFormat="1" ht="7" customHeight="1">
      <c r="A116" s="45"/>
      <c r="B116" s="46"/>
      <c r="C116" s="45"/>
      <c r="D116" s="45"/>
      <c r="E116" s="45"/>
      <c r="F116" s="45"/>
      <c r="G116" s="45"/>
      <c r="H116" s="45"/>
      <c r="I116" s="45"/>
      <c r="J116" s="45"/>
      <c r="K116" s="45"/>
      <c r="L116" s="46"/>
      <c r="M116" s="45"/>
      <c r="N116" s="45"/>
      <c r="O116" s="45"/>
      <c r="P116" s="45"/>
      <c r="Q116" s="45"/>
      <c r="R116" s="45"/>
      <c r="S116" s="45"/>
      <c r="T116" s="45"/>
      <c r="U116" s="45"/>
      <c r="V116" s="45"/>
    </row>
    <row r="117" spans="1:65" s="1" customFormat="1" ht="12.1" customHeight="1">
      <c r="A117" s="45"/>
      <c r="B117" s="46"/>
      <c r="C117" s="40" t="s">
        <v>20</v>
      </c>
      <c r="D117" s="45"/>
      <c r="E117" s="45"/>
      <c r="F117" s="41" t="str">
        <f>F10</f>
        <v>Opava-Komárov</v>
      </c>
      <c r="G117" s="45"/>
      <c r="H117" s="45"/>
      <c r="I117" s="40" t="s">
        <v>22</v>
      </c>
      <c r="J117" s="98" t="str">
        <f>IF(J10="","",J10)</f>
        <v>16. 11. 2020</v>
      </c>
      <c r="K117" s="45"/>
      <c r="L117" s="46"/>
      <c r="M117" s="45"/>
      <c r="N117" s="45"/>
      <c r="O117" s="45"/>
      <c r="P117" s="45"/>
      <c r="Q117" s="45"/>
      <c r="R117" s="45"/>
      <c r="S117" s="45"/>
      <c r="T117" s="45"/>
      <c r="U117" s="45"/>
      <c r="V117" s="45"/>
    </row>
    <row r="118" spans="1:65" s="1" customFormat="1" ht="7" customHeight="1">
      <c r="A118" s="45"/>
      <c r="B118" s="46"/>
      <c r="C118" s="45"/>
      <c r="D118" s="45"/>
      <c r="E118" s="45"/>
      <c r="F118" s="45"/>
      <c r="G118" s="45"/>
      <c r="H118" s="45"/>
      <c r="I118" s="45"/>
      <c r="J118" s="45"/>
      <c r="K118" s="45"/>
      <c r="L118" s="46"/>
      <c r="M118" s="45"/>
      <c r="N118" s="45"/>
      <c r="O118" s="45"/>
      <c r="P118" s="45"/>
      <c r="Q118" s="45"/>
      <c r="R118" s="45"/>
      <c r="S118" s="45"/>
      <c r="T118" s="45"/>
      <c r="U118" s="45"/>
      <c r="V118" s="45"/>
    </row>
    <row r="119" spans="1:65" s="1" customFormat="1" ht="15.3" customHeight="1">
      <c r="A119" s="45"/>
      <c r="B119" s="46"/>
      <c r="C119" s="40" t="s">
        <v>24</v>
      </c>
      <c r="D119" s="45"/>
      <c r="E119" s="45"/>
      <c r="F119" s="41" t="str">
        <f>E13</f>
        <v>Statutární město Opava</v>
      </c>
      <c r="G119" s="45"/>
      <c r="H119" s="45"/>
      <c r="I119" s="40" t="s">
        <v>30</v>
      </c>
      <c r="J119" s="115" t="str">
        <f>E19</f>
        <v>SPS s.r.o. Opava</v>
      </c>
      <c r="K119" s="45"/>
      <c r="L119" s="46"/>
      <c r="M119" s="45"/>
      <c r="N119" s="45"/>
      <c r="O119" s="45"/>
      <c r="P119" s="45"/>
      <c r="Q119" s="45"/>
      <c r="R119" s="45"/>
      <c r="S119" s="45"/>
      <c r="T119" s="45"/>
      <c r="U119" s="45"/>
      <c r="V119" s="45"/>
    </row>
    <row r="120" spans="1:65" s="1" customFormat="1" ht="15.3" customHeight="1">
      <c r="A120" s="45"/>
      <c r="B120" s="46"/>
      <c r="C120" s="40" t="s">
        <v>28</v>
      </c>
      <c r="D120" s="45"/>
      <c r="E120" s="45"/>
      <c r="F120" s="41" t="str">
        <f>IF(E16="","",E16)</f>
        <v>Vyplň údaj</v>
      </c>
      <c r="G120" s="45"/>
      <c r="H120" s="45"/>
      <c r="I120" s="40" t="s">
        <v>33</v>
      </c>
      <c r="J120" s="115" t="str">
        <f>E22</f>
        <v>Dana Mrůzková</v>
      </c>
      <c r="K120" s="45"/>
      <c r="L120" s="46"/>
      <c r="M120" s="45"/>
      <c r="N120" s="45"/>
      <c r="O120" s="45"/>
      <c r="P120" s="45"/>
      <c r="Q120" s="45"/>
      <c r="R120" s="45"/>
      <c r="S120" s="45"/>
      <c r="T120" s="45"/>
      <c r="U120" s="45"/>
      <c r="V120" s="45"/>
    </row>
    <row r="121" spans="1:65" s="1" customFormat="1" ht="10.4" customHeight="1">
      <c r="A121" s="45"/>
      <c r="B121" s="46"/>
      <c r="C121" s="45"/>
      <c r="D121" s="45"/>
      <c r="E121" s="45"/>
      <c r="F121" s="45"/>
      <c r="G121" s="45"/>
      <c r="H121" s="45"/>
      <c r="I121" s="45"/>
      <c r="J121" s="45"/>
      <c r="K121" s="45"/>
      <c r="L121" s="46"/>
      <c r="M121" s="45"/>
      <c r="N121" s="45"/>
      <c r="O121" s="45"/>
      <c r="P121" s="45"/>
      <c r="Q121" s="45"/>
      <c r="R121" s="45"/>
      <c r="S121" s="45"/>
      <c r="T121" s="45"/>
      <c r="U121" s="45"/>
      <c r="V121" s="45"/>
    </row>
    <row r="122" spans="1:65" s="10" customFormat="1" ht="29.25" customHeight="1">
      <c r="A122" s="129"/>
      <c r="B122" s="130"/>
      <c r="C122" s="131" t="s">
        <v>102</v>
      </c>
      <c r="D122" s="132" t="s">
        <v>61</v>
      </c>
      <c r="E122" s="132" t="s">
        <v>57</v>
      </c>
      <c r="F122" s="132" t="s">
        <v>58</v>
      </c>
      <c r="G122" s="132" t="s">
        <v>103</v>
      </c>
      <c r="H122" s="132" t="s">
        <v>104</v>
      </c>
      <c r="I122" s="132" t="s">
        <v>105</v>
      </c>
      <c r="J122" s="133" t="s">
        <v>87</v>
      </c>
      <c r="K122" s="134" t="s">
        <v>106</v>
      </c>
      <c r="L122" s="130"/>
      <c r="M122" s="74" t="s">
        <v>1</v>
      </c>
      <c r="N122" s="75" t="s">
        <v>40</v>
      </c>
      <c r="O122" s="75" t="s">
        <v>107</v>
      </c>
      <c r="P122" s="75" t="s">
        <v>108</v>
      </c>
      <c r="Q122" s="75" t="s">
        <v>109</v>
      </c>
      <c r="R122" s="75" t="s">
        <v>110</v>
      </c>
      <c r="S122" s="75" t="s">
        <v>111</v>
      </c>
      <c r="T122" s="76" t="s">
        <v>112</v>
      </c>
      <c r="U122" s="129"/>
      <c r="V122" s="129"/>
    </row>
    <row r="123" spans="1:65" s="1" customFormat="1" ht="22.95" customHeight="1">
      <c r="A123" s="45"/>
      <c r="B123" s="46"/>
      <c r="C123" s="80" t="s">
        <v>113</v>
      </c>
      <c r="D123" s="45"/>
      <c r="E123" s="45"/>
      <c r="F123" s="45"/>
      <c r="G123" s="45"/>
      <c r="H123" s="45"/>
      <c r="I123" s="45"/>
      <c r="J123" s="135">
        <f>BK123</f>
        <v>0</v>
      </c>
      <c r="K123" s="45"/>
      <c r="L123" s="46"/>
      <c r="M123" s="77"/>
      <c r="N123" s="68"/>
      <c r="O123" s="68"/>
      <c r="P123" s="136">
        <f>P124+P161</f>
        <v>0</v>
      </c>
      <c r="Q123" s="68"/>
      <c r="R123" s="136">
        <f>R124+R161</f>
        <v>18.446580000000001</v>
      </c>
      <c r="S123" s="68"/>
      <c r="T123" s="137">
        <f>T124+T161</f>
        <v>3.10893</v>
      </c>
      <c r="U123" s="45"/>
      <c r="V123" s="45"/>
      <c r="AT123" s="14" t="s">
        <v>75</v>
      </c>
      <c r="AU123" s="14" t="s">
        <v>89</v>
      </c>
      <c r="BK123" s="19">
        <f>BK124+BK161</f>
        <v>0</v>
      </c>
    </row>
    <row r="124" spans="1:65" s="11" customFormat="1" ht="26" customHeight="1">
      <c r="A124" s="138"/>
      <c r="B124" s="139"/>
      <c r="C124" s="138"/>
      <c r="D124" s="140" t="s">
        <v>75</v>
      </c>
      <c r="E124" s="141" t="s">
        <v>114</v>
      </c>
      <c r="F124" s="141" t="s">
        <v>115</v>
      </c>
      <c r="G124" s="138"/>
      <c r="H124" s="138"/>
      <c r="I124" s="138"/>
      <c r="J124" s="142">
        <f>BK124</f>
        <v>0</v>
      </c>
      <c r="K124" s="138"/>
      <c r="L124" s="139"/>
      <c r="M124" s="143"/>
      <c r="N124" s="144"/>
      <c r="O124" s="144"/>
      <c r="P124" s="145">
        <f>P125+P140+P142+P159</f>
        <v>0</v>
      </c>
      <c r="Q124" s="144"/>
      <c r="R124" s="145">
        <f>R125+R140+R142+R159</f>
        <v>15.93791</v>
      </c>
      <c r="S124" s="144"/>
      <c r="T124" s="146">
        <f>T125+T140+T142+T159</f>
        <v>0</v>
      </c>
      <c r="U124" s="138"/>
      <c r="V124" s="138"/>
      <c r="AR124" s="20" t="s">
        <v>81</v>
      </c>
      <c r="AT124" s="22" t="s">
        <v>75</v>
      </c>
      <c r="AU124" s="22" t="s">
        <v>76</v>
      </c>
      <c r="AY124" s="20" t="s">
        <v>116</v>
      </c>
      <c r="BK124" s="23">
        <f>BK125+BK140+BK142+BK159</f>
        <v>0</v>
      </c>
    </row>
    <row r="125" spans="1:65" s="11" customFormat="1" ht="22.95" customHeight="1">
      <c r="A125" s="138"/>
      <c r="B125" s="139"/>
      <c r="C125" s="138"/>
      <c r="D125" s="140" t="s">
        <v>75</v>
      </c>
      <c r="E125" s="147" t="s">
        <v>81</v>
      </c>
      <c r="F125" s="147" t="s">
        <v>117</v>
      </c>
      <c r="G125" s="138"/>
      <c r="H125" s="138"/>
      <c r="I125" s="21"/>
      <c r="J125" s="148">
        <f>BK125</f>
        <v>0</v>
      </c>
      <c r="K125" s="138"/>
      <c r="L125" s="139"/>
      <c r="M125" s="143"/>
      <c r="N125" s="144"/>
      <c r="O125" s="144"/>
      <c r="P125" s="145">
        <f>SUM(P126:P139)</f>
        <v>0</v>
      </c>
      <c r="Q125" s="144"/>
      <c r="R125" s="145">
        <f>SUM(R126:R139)</f>
        <v>15.41292</v>
      </c>
      <c r="S125" s="144"/>
      <c r="T125" s="146">
        <f>SUM(T126:T139)</f>
        <v>0</v>
      </c>
      <c r="U125" s="138"/>
      <c r="V125" s="138"/>
      <c r="AR125" s="20" t="s">
        <v>81</v>
      </c>
      <c r="AT125" s="22" t="s">
        <v>75</v>
      </c>
      <c r="AU125" s="22" t="s">
        <v>81</v>
      </c>
      <c r="AY125" s="20" t="s">
        <v>116</v>
      </c>
      <c r="BK125" s="23">
        <f>SUM(BK126:BK139)</f>
        <v>0</v>
      </c>
    </row>
    <row r="126" spans="1:65" s="1" customFormat="1" ht="23.95" customHeight="1">
      <c r="A126" s="45"/>
      <c r="B126" s="46"/>
      <c r="C126" s="149" t="s">
        <v>81</v>
      </c>
      <c r="D126" s="149" t="s">
        <v>118</v>
      </c>
      <c r="E126" s="150" t="s">
        <v>119</v>
      </c>
      <c r="F126" s="151" t="s">
        <v>120</v>
      </c>
      <c r="G126" s="152" t="s">
        <v>121</v>
      </c>
      <c r="H126" s="153">
        <v>31.5</v>
      </c>
      <c r="I126" s="24"/>
      <c r="J126" s="154">
        <f t="shared" ref="J126:J137" si="0">ROUND(I126*H126,2)</f>
        <v>0</v>
      </c>
      <c r="K126" s="151" t="s">
        <v>122</v>
      </c>
      <c r="L126" s="46"/>
      <c r="M126" s="155" t="s">
        <v>1</v>
      </c>
      <c r="N126" s="156" t="s">
        <v>41</v>
      </c>
      <c r="O126" s="70"/>
      <c r="P126" s="157">
        <f t="shared" ref="P126:P137" si="1">O126*H126</f>
        <v>0</v>
      </c>
      <c r="Q126" s="157">
        <v>0</v>
      </c>
      <c r="R126" s="157">
        <f t="shared" ref="R126:R137" si="2">Q126*H126</f>
        <v>0</v>
      </c>
      <c r="S126" s="157">
        <v>0</v>
      </c>
      <c r="T126" s="158">
        <f t="shared" ref="T126:T137" si="3">S126*H126</f>
        <v>0</v>
      </c>
      <c r="U126" s="45"/>
      <c r="V126" s="45"/>
      <c r="AR126" s="25" t="s">
        <v>123</v>
      </c>
      <c r="AT126" s="25" t="s">
        <v>118</v>
      </c>
      <c r="AU126" s="25" t="s">
        <v>83</v>
      </c>
      <c r="AY126" s="14" t="s">
        <v>116</v>
      </c>
      <c r="BE126" s="26">
        <f t="shared" ref="BE126:BE137" si="4">IF(N126="základní",J126,0)</f>
        <v>0</v>
      </c>
      <c r="BF126" s="26">
        <f t="shared" ref="BF126:BF137" si="5">IF(N126="snížená",J126,0)</f>
        <v>0</v>
      </c>
      <c r="BG126" s="26">
        <f t="shared" ref="BG126:BG137" si="6">IF(N126="zákl. přenesená",J126,0)</f>
        <v>0</v>
      </c>
      <c r="BH126" s="26">
        <f t="shared" ref="BH126:BH137" si="7">IF(N126="sníž. přenesená",J126,0)</f>
        <v>0</v>
      </c>
      <c r="BI126" s="26">
        <f t="shared" ref="BI126:BI137" si="8">IF(N126="nulová",J126,0)</f>
        <v>0</v>
      </c>
      <c r="BJ126" s="14" t="s">
        <v>81</v>
      </c>
      <c r="BK126" s="26">
        <f t="shared" ref="BK126:BK137" si="9">ROUND(I126*H126,2)</f>
        <v>0</v>
      </c>
      <c r="BL126" s="14" t="s">
        <v>123</v>
      </c>
      <c r="BM126" s="25" t="s">
        <v>124</v>
      </c>
    </row>
    <row r="127" spans="1:65" s="1" customFormat="1" ht="23.95" customHeight="1">
      <c r="A127" s="45"/>
      <c r="B127" s="46"/>
      <c r="C127" s="149" t="s">
        <v>83</v>
      </c>
      <c r="D127" s="149" t="s">
        <v>118</v>
      </c>
      <c r="E127" s="150" t="s">
        <v>125</v>
      </c>
      <c r="F127" s="151" t="s">
        <v>126</v>
      </c>
      <c r="G127" s="152" t="s">
        <v>121</v>
      </c>
      <c r="H127" s="153">
        <v>31.5</v>
      </c>
      <c r="I127" s="24"/>
      <c r="J127" s="154">
        <f t="shared" si="0"/>
        <v>0</v>
      </c>
      <c r="K127" s="151" t="s">
        <v>122</v>
      </c>
      <c r="L127" s="46"/>
      <c r="M127" s="155" t="s">
        <v>1</v>
      </c>
      <c r="N127" s="156" t="s">
        <v>41</v>
      </c>
      <c r="O127" s="70"/>
      <c r="P127" s="157">
        <f t="shared" si="1"/>
        <v>0</v>
      </c>
      <c r="Q127" s="157">
        <v>0</v>
      </c>
      <c r="R127" s="157">
        <f t="shared" si="2"/>
        <v>0</v>
      </c>
      <c r="S127" s="157">
        <v>0</v>
      </c>
      <c r="T127" s="158">
        <f t="shared" si="3"/>
        <v>0</v>
      </c>
      <c r="U127" s="45"/>
      <c r="V127" s="45"/>
      <c r="AR127" s="25" t="s">
        <v>123</v>
      </c>
      <c r="AT127" s="25" t="s">
        <v>118</v>
      </c>
      <c r="AU127" s="25" t="s">
        <v>83</v>
      </c>
      <c r="AY127" s="14" t="s">
        <v>116</v>
      </c>
      <c r="BE127" s="26">
        <f t="shared" si="4"/>
        <v>0</v>
      </c>
      <c r="BF127" s="26">
        <f t="shared" si="5"/>
        <v>0</v>
      </c>
      <c r="BG127" s="26">
        <f t="shared" si="6"/>
        <v>0</v>
      </c>
      <c r="BH127" s="26">
        <f t="shared" si="7"/>
        <v>0</v>
      </c>
      <c r="BI127" s="26">
        <f t="shared" si="8"/>
        <v>0</v>
      </c>
      <c r="BJ127" s="14" t="s">
        <v>81</v>
      </c>
      <c r="BK127" s="26">
        <f t="shared" si="9"/>
        <v>0</v>
      </c>
      <c r="BL127" s="14" t="s">
        <v>123</v>
      </c>
      <c r="BM127" s="25" t="s">
        <v>127</v>
      </c>
    </row>
    <row r="128" spans="1:65" s="1" customFormat="1" ht="16.5" customHeight="1">
      <c r="A128" s="45"/>
      <c r="B128" s="46"/>
      <c r="C128" s="149" t="s">
        <v>128</v>
      </c>
      <c r="D128" s="149" t="s">
        <v>118</v>
      </c>
      <c r="E128" s="150" t="s">
        <v>129</v>
      </c>
      <c r="F128" s="151" t="s">
        <v>130</v>
      </c>
      <c r="G128" s="152" t="s">
        <v>131</v>
      </c>
      <c r="H128" s="153">
        <v>63</v>
      </c>
      <c r="I128" s="24"/>
      <c r="J128" s="154">
        <f t="shared" si="0"/>
        <v>0</v>
      </c>
      <c r="K128" s="151" t="s">
        <v>122</v>
      </c>
      <c r="L128" s="46"/>
      <c r="M128" s="155" t="s">
        <v>1</v>
      </c>
      <c r="N128" s="156" t="s">
        <v>41</v>
      </c>
      <c r="O128" s="70"/>
      <c r="P128" s="157">
        <f t="shared" si="1"/>
        <v>0</v>
      </c>
      <c r="Q128" s="157">
        <v>8.4000000000000003E-4</v>
      </c>
      <c r="R128" s="157">
        <f t="shared" si="2"/>
        <v>5.2920000000000002E-2</v>
      </c>
      <c r="S128" s="157">
        <v>0</v>
      </c>
      <c r="T128" s="158">
        <f t="shared" si="3"/>
        <v>0</v>
      </c>
      <c r="U128" s="45"/>
      <c r="V128" s="45"/>
      <c r="AR128" s="25" t="s">
        <v>123</v>
      </c>
      <c r="AT128" s="25" t="s">
        <v>118</v>
      </c>
      <c r="AU128" s="25" t="s">
        <v>83</v>
      </c>
      <c r="AY128" s="14" t="s">
        <v>116</v>
      </c>
      <c r="BE128" s="26">
        <f t="shared" si="4"/>
        <v>0</v>
      </c>
      <c r="BF128" s="26">
        <f t="shared" si="5"/>
        <v>0</v>
      </c>
      <c r="BG128" s="26">
        <f t="shared" si="6"/>
        <v>0</v>
      </c>
      <c r="BH128" s="26">
        <f t="shared" si="7"/>
        <v>0</v>
      </c>
      <c r="BI128" s="26">
        <f t="shared" si="8"/>
        <v>0</v>
      </c>
      <c r="BJ128" s="14" t="s">
        <v>81</v>
      </c>
      <c r="BK128" s="26">
        <f t="shared" si="9"/>
        <v>0</v>
      </c>
      <c r="BL128" s="14" t="s">
        <v>123</v>
      </c>
      <c r="BM128" s="25" t="s">
        <v>132</v>
      </c>
    </row>
    <row r="129" spans="1:65" s="1" customFormat="1" ht="23.95" customHeight="1">
      <c r="A129" s="45"/>
      <c r="B129" s="46"/>
      <c r="C129" s="149" t="s">
        <v>123</v>
      </c>
      <c r="D129" s="149" t="s">
        <v>118</v>
      </c>
      <c r="E129" s="150" t="s">
        <v>133</v>
      </c>
      <c r="F129" s="151" t="s">
        <v>134</v>
      </c>
      <c r="G129" s="152" t="s">
        <v>131</v>
      </c>
      <c r="H129" s="153">
        <v>63</v>
      </c>
      <c r="I129" s="24"/>
      <c r="J129" s="154">
        <f t="shared" si="0"/>
        <v>0</v>
      </c>
      <c r="K129" s="151" t="s">
        <v>122</v>
      </c>
      <c r="L129" s="46"/>
      <c r="M129" s="155" t="s">
        <v>1</v>
      </c>
      <c r="N129" s="156" t="s">
        <v>41</v>
      </c>
      <c r="O129" s="70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45"/>
      <c r="V129" s="45"/>
      <c r="AR129" s="25" t="s">
        <v>123</v>
      </c>
      <c r="AT129" s="25" t="s">
        <v>118</v>
      </c>
      <c r="AU129" s="25" t="s">
        <v>83</v>
      </c>
      <c r="AY129" s="14" t="s">
        <v>116</v>
      </c>
      <c r="BE129" s="26">
        <f t="shared" si="4"/>
        <v>0</v>
      </c>
      <c r="BF129" s="26">
        <f t="shared" si="5"/>
        <v>0</v>
      </c>
      <c r="BG129" s="26">
        <f t="shared" si="6"/>
        <v>0</v>
      </c>
      <c r="BH129" s="26">
        <f t="shared" si="7"/>
        <v>0</v>
      </c>
      <c r="BI129" s="26">
        <f t="shared" si="8"/>
        <v>0</v>
      </c>
      <c r="BJ129" s="14" t="s">
        <v>81</v>
      </c>
      <c r="BK129" s="26">
        <f t="shared" si="9"/>
        <v>0</v>
      </c>
      <c r="BL129" s="14" t="s">
        <v>123</v>
      </c>
      <c r="BM129" s="25" t="s">
        <v>135</v>
      </c>
    </row>
    <row r="130" spans="1:65" s="1" customFormat="1" ht="23.95" customHeight="1">
      <c r="A130" s="45"/>
      <c r="B130" s="46"/>
      <c r="C130" s="149" t="s">
        <v>136</v>
      </c>
      <c r="D130" s="149" t="s">
        <v>118</v>
      </c>
      <c r="E130" s="150" t="s">
        <v>137</v>
      </c>
      <c r="F130" s="151" t="s">
        <v>138</v>
      </c>
      <c r="G130" s="152" t="s">
        <v>121</v>
      </c>
      <c r="H130" s="153">
        <v>31.5</v>
      </c>
      <c r="I130" s="24"/>
      <c r="J130" s="154">
        <f t="shared" si="0"/>
        <v>0</v>
      </c>
      <c r="K130" s="151" t="s">
        <v>122</v>
      </c>
      <c r="L130" s="46"/>
      <c r="M130" s="155" t="s">
        <v>1</v>
      </c>
      <c r="N130" s="156" t="s">
        <v>41</v>
      </c>
      <c r="O130" s="70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45"/>
      <c r="V130" s="45"/>
      <c r="AR130" s="25" t="s">
        <v>123</v>
      </c>
      <c r="AT130" s="25" t="s">
        <v>118</v>
      </c>
      <c r="AU130" s="25" t="s">
        <v>83</v>
      </c>
      <c r="AY130" s="14" t="s">
        <v>116</v>
      </c>
      <c r="BE130" s="26">
        <f t="shared" si="4"/>
        <v>0</v>
      </c>
      <c r="BF130" s="26">
        <f t="shared" si="5"/>
        <v>0</v>
      </c>
      <c r="BG130" s="26">
        <f t="shared" si="6"/>
        <v>0</v>
      </c>
      <c r="BH130" s="26">
        <f t="shared" si="7"/>
        <v>0</v>
      </c>
      <c r="BI130" s="26">
        <f t="shared" si="8"/>
        <v>0</v>
      </c>
      <c r="BJ130" s="14" t="s">
        <v>81</v>
      </c>
      <c r="BK130" s="26">
        <f t="shared" si="9"/>
        <v>0</v>
      </c>
      <c r="BL130" s="14" t="s">
        <v>123</v>
      </c>
      <c r="BM130" s="25" t="s">
        <v>139</v>
      </c>
    </row>
    <row r="131" spans="1:65" s="1" customFormat="1" ht="23.95" customHeight="1">
      <c r="A131" s="45"/>
      <c r="B131" s="46"/>
      <c r="C131" s="149" t="s">
        <v>140</v>
      </c>
      <c r="D131" s="149" t="s">
        <v>118</v>
      </c>
      <c r="E131" s="150" t="s">
        <v>141</v>
      </c>
      <c r="F131" s="151" t="s">
        <v>142</v>
      </c>
      <c r="G131" s="152" t="s">
        <v>121</v>
      </c>
      <c r="H131" s="153">
        <v>9.6</v>
      </c>
      <c r="I131" s="24"/>
      <c r="J131" s="154">
        <f t="shared" si="0"/>
        <v>0</v>
      </c>
      <c r="K131" s="151" t="s">
        <v>122</v>
      </c>
      <c r="L131" s="46"/>
      <c r="M131" s="155" t="s">
        <v>1</v>
      </c>
      <c r="N131" s="156" t="s">
        <v>41</v>
      </c>
      <c r="O131" s="70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45"/>
      <c r="V131" s="45"/>
      <c r="AR131" s="25" t="s">
        <v>123</v>
      </c>
      <c r="AT131" s="25" t="s">
        <v>118</v>
      </c>
      <c r="AU131" s="25" t="s">
        <v>83</v>
      </c>
      <c r="AY131" s="14" t="s">
        <v>116</v>
      </c>
      <c r="BE131" s="26">
        <f t="shared" si="4"/>
        <v>0</v>
      </c>
      <c r="BF131" s="26">
        <f t="shared" si="5"/>
        <v>0</v>
      </c>
      <c r="BG131" s="26">
        <f t="shared" si="6"/>
        <v>0</v>
      </c>
      <c r="BH131" s="26">
        <f t="shared" si="7"/>
        <v>0</v>
      </c>
      <c r="BI131" s="26">
        <f t="shared" si="8"/>
        <v>0</v>
      </c>
      <c r="BJ131" s="14" t="s">
        <v>81</v>
      </c>
      <c r="BK131" s="26">
        <f t="shared" si="9"/>
        <v>0</v>
      </c>
      <c r="BL131" s="14" t="s">
        <v>123</v>
      </c>
      <c r="BM131" s="25" t="s">
        <v>143</v>
      </c>
    </row>
    <row r="132" spans="1:65" s="1" customFormat="1" ht="16.5" customHeight="1">
      <c r="A132" s="45"/>
      <c r="B132" s="46"/>
      <c r="C132" s="149" t="s">
        <v>144</v>
      </c>
      <c r="D132" s="149" t="s">
        <v>118</v>
      </c>
      <c r="E132" s="150" t="s">
        <v>145</v>
      </c>
      <c r="F132" s="151" t="s">
        <v>146</v>
      </c>
      <c r="G132" s="152" t="s">
        <v>121</v>
      </c>
      <c r="H132" s="153">
        <v>9.6</v>
      </c>
      <c r="I132" s="24"/>
      <c r="J132" s="154">
        <f t="shared" si="0"/>
        <v>0</v>
      </c>
      <c r="K132" s="151" t="s">
        <v>122</v>
      </c>
      <c r="L132" s="46"/>
      <c r="M132" s="155" t="s">
        <v>1</v>
      </c>
      <c r="N132" s="156" t="s">
        <v>41</v>
      </c>
      <c r="O132" s="70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45"/>
      <c r="V132" s="45"/>
      <c r="AR132" s="25" t="s">
        <v>123</v>
      </c>
      <c r="AT132" s="25" t="s">
        <v>118</v>
      </c>
      <c r="AU132" s="25" t="s">
        <v>83</v>
      </c>
      <c r="AY132" s="14" t="s">
        <v>116</v>
      </c>
      <c r="BE132" s="26">
        <f t="shared" si="4"/>
        <v>0</v>
      </c>
      <c r="BF132" s="26">
        <f t="shared" si="5"/>
        <v>0</v>
      </c>
      <c r="BG132" s="26">
        <f t="shared" si="6"/>
        <v>0</v>
      </c>
      <c r="BH132" s="26">
        <f t="shared" si="7"/>
        <v>0</v>
      </c>
      <c r="BI132" s="26">
        <f t="shared" si="8"/>
        <v>0</v>
      </c>
      <c r="BJ132" s="14" t="s">
        <v>81</v>
      </c>
      <c r="BK132" s="26">
        <f t="shared" si="9"/>
        <v>0</v>
      </c>
      <c r="BL132" s="14" t="s">
        <v>123</v>
      </c>
      <c r="BM132" s="25" t="s">
        <v>147</v>
      </c>
    </row>
    <row r="133" spans="1:65" s="1" customFormat="1" ht="16.5" customHeight="1">
      <c r="A133" s="45"/>
      <c r="B133" s="46"/>
      <c r="C133" s="149" t="s">
        <v>148</v>
      </c>
      <c r="D133" s="149" t="s">
        <v>118</v>
      </c>
      <c r="E133" s="150" t="s">
        <v>149</v>
      </c>
      <c r="F133" s="151" t="s">
        <v>150</v>
      </c>
      <c r="G133" s="152" t="s">
        <v>121</v>
      </c>
      <c r="H133" s="153">
        <v>9.6</v>
      </c>
      <c r="I133" s="24"/>
      <c r="J133" s="154">
        <f t="shared" si="0"/>
        <v>0</v>
      </c>
      <c r="K133" s="151" t="s">
        <v>122</v>
      </c>
      <c r="L133" s="46"/>
      <c r="M133" s="155" t="s">
        <v>1</v>
      </c>
      <c r="N133" s="156" t="s">
        <v>41</v>
      </c>
      <c r="O133" s="70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45"/>
      <c r="V133" s="45"/>
      <c r="AR133" s="25" t="s">
        <v>123</v>
      </c>
      <c r="AT133" s="25" t="s">
        <v>118</v>
      </c>
      <c r="AU133" s="25" t="s">
        <v>83</v>
      </c>
      <c r="AY133" s="14" t="s">
        <v>116</v>
      </c>
      <c r="BE133" s="26">
        <f t="shared" si="4"/>
        <v>0</v>
      </c>
      <c r="BF133" s="26">
        <f t="shared" si="5"/>
        <v>0</v>
      </c>
      <c r="BG133" s="26">
        <f t="shared" si="6"/>
        <v>0</v>
      </c>
      <c r="BH133" s="26">
        <f t="shared" si="7"/>
        <v>0</v>
      </c>
      <c r="BI133" s="26">
        <f t="shared" si="8"/>
        <v>0</v>
      </c>
      <c r="BJ133" s="14" t="s">
        <v>81</v>
      </c>
      <c r="BK133" s="26">
        <f t="shared" si="9"/>
        <v>0</v>
      </c>
      <c r="BL133" s="14" t="s">
        <v>123</v>
      </c>
      <c r="BM133" s="25" t="s">
        <v>151</v>
      </c>
    </row>
    <row r="134" spans="1:65" s="1" customFormat="1" ht="23.95" customHeight="1">
      <c r="A134" s="45"/>
      <c r="B134" s="46"/>
      <c r="C134" s="149" t="s">
        <v>152</v>
      </c>
      <c r="D134" s="149" t="s">
        <v>118</v>
      </c>
      <c r="E134" s="150" t="s">
        <v>153</v>
      </c>
      <c r="F134" s="151" t="s">
        <v>154</v>
      </c>
      <c r="G134" s="152" t="s">
        <v>155</v>
      </c>
      <c r="H134" s="153">
        <v>15.36</v>
      </c>
      <c r="I134" s="24"/>
      <c r="J134" s="154">
        <f t="shared" si="0"/>
        <v>0</v>
      </c>
      <c r="K134" s="151" t="s">
        <v>122</v>
      </c>
      <c r="L134" s="46"/>
      <c r="M134" s="155" t="s">
        <v>1</v>
      </c>
      <c r="N134" s="156" t="s">
        <v>41</v>
      </c>
      <c r="O134" s="70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45"/>
      <c r="V134" s="45"/>
      <c r="AR134" s="25" t="s">
        <v>123</v>
      </c>
      <c r="AT134" s="25" t="s">
        <v>118</v>
      </c>
      <c r="AU134" s="25" t="s">
        <v>83</v>
      </c>
      <c r="AY134" s="14" t="s">
        <v>116</v>
      </c>
      <c r="BE134" s="26">
        <f t="shared" si="4"/>
        <v>0</v>
      </c>
      <c r="BF134" s="26">
        <f t="shared" si="5"/>
        <v>0</v>
      </c>
      <c r="BG134" s="26">
        <f t="shared" si="6"/>
        <v>0</v>
      </c>
      <c r="BH134" s="26">
        <f t="shared" si="7"/>
        <v>0</v>
      </c>
      <c r="BI134" s="26">
        <f t="shared" si="8"/>
        <v>0</v>
      </c>
      <c r="BJ134" s="14" t="s">
        <v>81</v>
      </c>
      <c r="BK134" s="26">
        <f t="shared" si="9"/>
        <v>0</v>
      </c>
      <c r="BL134" s="14" t="s">
        <v>123</v>
      </c>
      <c r="BM134" s="25" t="s">
        <v>156</v>
      </c>
    </row>
    <row r="135" spans="1:65" s="1" customFormat="1" ht="23.95" customHeight="1">
      <c r="A135" s="45"/>
      <c r="B135" s="46"/>
      <c r="C135" s="149" t="s">
        <v>157</v>
      </c>
      <c r="D135" s="149" t="s">
        <v>118</v>
      </c>
      <c r="E135" s="150" t="s">
        <v>158</v>
      </c>
      <c r="F135" s="151" t="s">
        <v>159</v>
      </c>
      <c r="G135" s="152" t="s">
        <v>121</v>
      </c>
      <c r="H135" s="153">
        <v>21.9</v>
      </c>
      <c r="I135" s="24"/>
      <c r="J135" s="154">
        <f t="shared" si="0"/>
        <v>0</v>
      </c>
      <c r="K135" s="151" t="s">
        <v>122</v>
      </c>
      <c r="L135" s="46"/>
      <c r="M135" s="155" t="s">
        <v>1</v>
      </c>
      <c r="N135" s="156" t="s">
        <v>41</v>
      </c>
      <c r="O135" s="70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45"/>
      <c r="V135" s="45"/>
      <c r="AR135" s="25" t="s">
        <v>123</v>
      </c>
      <c r="AT135" s="25" t="s">
        <v>118</v>
      </c>
      <c r="AU135" s="25" t="s">
        <v>83</v>
      </c>
      <c r="AY135" s="14" t="s">
        <v>116</v>
      </c>
      <c r="BE135" s="26">
        <f t="shared" si="4"/>
        <v>0</v>
      </c>
      <c r="BF135" s="26">
        <f t="shared" si="5"/>
        <v>0</v>
      </c>
      <c r="BG135" s="26">
        <f t="shared" si="6"/>
        <v>0</v>
      </c>
      <c r="BH135" s="26">
        <f t="shared" si="7"/>
        <v>0</v>
      </c>
      <c r="BI135" s="26">
        <f t="shared" si="8"/>
        <v>0</v>
      </c>
      <c r="BJ135" s="14" t="s">
        <v>81</v>
      </c>
      <c r="BK135" s="26">
        <f t="shared" si="9"/>
        <v>0</v>
      </c>
      <c r="BL135" s="14" t="s">
        <v>123</v>
      </c>
      <c r="BM135" s="25" t="s">
        <v>160</v>
      </c>
    </row>
    <row r="136" spans="1:65" s="1" customFormat="1" ht="23.95" customHeight="1">
      <c r="A136" s="45"/>
      <c r="B136" s="46"/>
      <c r="C136" s="149" t="s">
        <v>161</v>
      </c>
      <c r="D136" s="149" t="s">
        <v>118</v>
      </c>
      <c r="E136" s="150" t="s">
        <v>162</v>
      </c>
      <c r="F136" s="151" t="s">
        <v>163</v>
      </c>
      <c r="G136" s="152" t="s">
        <v>121</v>
      </c>
      <c r="H136" s="153">
        <v>7.2</v>
      </c>
      <c r="I136" s="24"/>
      <c r="J136" s="154">
        <f t="shared" si="0"/>
        <v>0</v>
      </c>
      <c r="K136" s="151" t="s">
        <v>122</v>
      </c>
      <c r="L136" s="46"/>
      <c r="M136" s="155" t="s">
        <v>1</v>
      </c>
      <c r="N136" s="156" t="s">
        <v>41</v>
      </c>
      <c r="O136" s="70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45"/>
      <c r="V136" s="45"/>
      <c r="AR136" s="25" t="s">
        <v>123</v>
      </c>
      <c r="AT136" s="25" t="s">
        <v>118</v>
      </c>
      <c r="AU136" s="25" t="s">
        <v>83</v>
      </c>
      <c r="AY136" s="14" t="s">
        <v>116</v>
      </c>
      <c r="BE136" s="26">
        <f t="shared" si="4"/>
        <v>0</v>
      </c>
      <c r="BF136" s="26">
        <f t="shared" si="5"/>
        <v>0</v>
      </c>
      <c r="BG136" s="26">
        <f t="shared" si="6"/>
        <v>0</v>
      </c>
      <c r="BH136" s="26">
        <f t="shared" si="7"/>
        <v>0</v>
      </c>
      <c r="BI136" s="26">
        <f t="shared" si="8"/>
        <v>0</v>
      </c>
      <c r="BJ136" s="14" t="s">
        <v>81</v>
      </c>
      <c r="BK136" s="26">
        <f t="shared" si="9"/>
        <v>0</v>
      </c>
      <c r="BL136" s="14" t="s">
        <v>123</v>
      </c>
      <c r="BM136" s="25" t="s">
        <v>164</v>
      </c>
    </row>
    <row r="137" spans="1:65" s="1" customFormat="1" ht="16.5" customHeight="1">
      <c r="A137" s="45"/>
      <c r="B137" s="46"/>
      <c r="C137" s="159" t="s">
        <v>165</v>
      </c>
      <c r="D137" s="159" t="s">
        <v>166</v>
      </c>
      <c r="E137" s="160" t="s">
        <v>167</v>
      </c>
      <c r="F137" s="161" t="s">
        <v>168</v>
      </c>
      <c r="G137" s="162" t="s">
        <v>155</v>
      </c>
      <c r="H137" s="163">
        <v>15.36</v>
      </c>
      <c r="I137" s="27"/>
      <c r="J137" s="164">
        <f t="shared" si="0"/>
        <v>0</v>
      </c>
      <c r="K137" s="161" t="s">
        <v>122</v>
      </c>
      <c r="L137" s="165"/>
      <c r="M137" s="166" t="s">
        <v>1</v>
      </c>
      <c r="N137" s="167" t="s">
        <v>41</v>
      </c>
      <c r="O137" s="70"/>
      <c r="P137" s="157">
        <f t="shared" si="1"/>
        <v>0</v>
      </c>
      <c r="Q137" s="157">
        <v>1</v>
      </c>
      <c r="R137" s="157">
        <f t="shared" si="2"/>
        <v>15.36</v>
      </c>
      <c r="S137" s="157">
        <v>0</v>
      </c>
      <c r="T137" s="158">
        <f t="shared" si="3"/>
        <v>0</v>
      </c>
      <c r="U137" s="45"/>
      <c r="V137" s="45"/>
      <c r="AR137" s="25" t="s">
        <v>148</v>
      </c>
      <c r="AT137" s="25" t="s">
        <v>166</v>
      </c>
      <c r="AU137" s="25" t="s">
        <v>83</v>
      </c>
      <c r="AY137" s="14" t="s">
        <v>116</v>
      </c>
      <c r="BE137" s="26">
        <f t="shared" si="4"/>
        <v>0</v>
      </c>
      <c r="BF137" s="26">
        <f t="shared" si="5"/>
        <v>0</v>
      </c>
      <c r="BG137" s="26">
        <f t="shared" si="6"/>
        <v>0</v>
      </c>
      <c r="BH137" s="26">
        <f t="shared" si="7"/>
        <v>0</v>
      </c>
      <c r="BI137" s="26">
        <f t="shared" si="8"/>
        <v>0</v>
      </c>
      <c r="BJ137" s="14" t="s">
        <v>81</v>
      </c>
      <c r="BK137" s="26">
        <f t="shared" si="9"/>
        <v>0</v>
      </c>
      <c r="BL137" s="14" t="s">
        <v>123</v>
      </c>
      <c r="BM137" s="25" t="s">
        <v>169</v>
      </c>
    </row>
    <row r="138" spans="1:65" s="12" customFormat="1">
      <c r="A138" s="168"/>
      <c r="B138" s="169"/>
      <c r="C138" s="168"/>
      <c r="D138" s="170" t="s">
        <v>170</v>
      </c>
      <c r="E138" s="168"/>
      <c r="F138" s="171" t="s">
        <v>171</v>
      </c>
      <c r="G138" s="168"/>
      <c r="H138" s="172">
        <v>15.36</v>
      </c>
      <c r="I138" s="28"/>
      <c r="J138" s="168"/>
      <c r="K138" s="168"/>
      <c r="L138" s="169"/>
      <c r="M138" s="173"/>
      <c r="N138" s="174"/>
      <c r="O138" s="174"/>
      <c r="P138" s="174"/>
      <c r="Q138" s="174"/>
      <c r="R138" s="174"/>
      <c r="S138" s="174"/>
      <c r="T138" s="175"/>
      <c r="U138" s="168"/>
      <c r="V138" s="168"/>
      <c r="AT138" s="29" t="s">
        <v>170</v>
      </c>
      <c r="AU138" s="29" t="s">
        <v>83</v>
      </c>
      <c r="AV138" s="12" t="s">
        <v>83</v>
      </c>
      <c r="AW138" s="12" t="s">
        <v>3</v>
      </c>
      <c r="AX138" s="12" t="s">
        <v>81</v>
      </c>
      <c r="AY138" s="29" t="s">
        <v>116</v>
      </c>
    </row>
    <row r="139" spans="1:65" s="1" customFormat="1" ht="23.95" customHeight="1">
      <c r="A139" s="45"/>
      <c r="B139" s="46"/>
      <c r="C139" s="149" t="s">
        <v>172</v>
      </c>
      <c r="D139" s="149" t="s">
        <v>118</v>
      </c>
      <c r="E139" s="150" t="s">
        <v>173</v>
      </c>
      <c r="F139" s="151" t="s">
        <v>174</v>
      </c>
      <c r="G139" s="152" t="s">
        <v>121</v>
      </c>
      <c r="H139" s="153">
        <v>7.2</v>
      </c>
      <c r="I139" s="24"/>
      <c r="J139" s="154">
        <f>ROUND(I139*H139,2)</f>
        <v>0</v>
      </c>
      <c r="K139" s="151" t="s">
        <v>122</v>
      </c>
      <c r="L139" s="46"/>
      <c r="M139" s="155" t="s">
        <v>1</v>
      </c>
      <c r="N139" s="156" t="s">
        <v>41</v>
      </c>
      <c r="O139" s="70"/>
      <c r="P139" s="157">
        <f>O139*H139</f>
        <v>0</v>
      </c>
      <c r="Q139" s="157">
        <v>0</v>
      </c>
      <c r="R139" s="157">
        <f>Q139*H139</f>
        <v>0</v>
      </c>
      <c r="S139" s="157">
        <v>0</v>
      </c>
      <c r="T139" s="158">
        <f>S139*H139</f>
        <v>0</v>
      </c>
      <c r="U139" s="45"/>
      <c r="V139" s="45"/>
      <c r="AR139" s="25" t="s">
        <v>123</v>
      </c>
      <c r="AT139" s="25" t="s">
        <v>118</v>
      </c>
      <c r="AU139" s="25" t="s">
        <v>83</v>
      </c>
      <c r="AY139" s="14" t="s">
        <v>116</v>
      </c>
      <c r="BE139" s="26">
        <f>IF(N139="základní",J139,0)</f>
        <v>0</v>
      </c>
      <c r="BF139" s="26">
        <f>IF(N139="snížená",J139,0)</f>
        <v>0</v>
      </c>
      <c r="BG139" s="26">
        <f>IF(N139="zákl. přenesená",J139,0)</f>
        <v>0</v>
      </c>
      <c r="BH139" s="26">
        <f>IF(N139="sníž. přenesená",J139,0)</f>
        <v>0</v>
      </c>
      <c r="BI139" s="26">
        <f>IF(N139="nulová",J139,0)</f>
        <v>0</v>
      </c>
      <c r="BJ139" s="14" t="s">
        <v>81</v>
      </c>
      <c r="BK139" s="26">
        <f>ROUND(I139*H139,2)</f>
        <v>0</v>
      </c>
      <c r="BL139" s="14" t="s">
        <v>123</v>
      </c>
      <c r="BM139" s="25" t="s">
        <v>175</v>
      </c>
    </row>
    <row r="140" spans="1:65" s="11" customFormat="1" ht="22.95" customHeight="1">
      <c r="A140" s="138"/>
      <c r="B140" s="139"/>
      <c r="C140" s="138"/>
      <c r="D140" s="140" t="s">
        <v>75</v>
      </c>
      <c r="E140" s="147" t="s">
        <v>123</v>
      </c>
      <c r="F140" s="147" t="s">
        <v>176</v>
      </c>
      <c r="G140" s="138"/>
      <c r="H140" s="138"/>
      <c r="I140" s="21"/>
      <c r="J140" s="148">
        <f>BK140</f>
        <v>0</v>
      </c>
      <c r="K140" s="138"/>
      <c r="L140" s="139"/>
      <c r="M140" s="143"/>
      <c r="N140" s="144"/>
      <c r="O140" s="144"/>
      <c r="P140" s="145">
        <f>P141</f>
        <v>0</v>
      </c>
      <c r="Q140" s="144"/>
      <c r="R140" s="145">
        <f>R141</f>
        <v>0</v>
      </c>
      <c r="S140" s="144"/>
      <c r="T140" s="146">
        <f>T141</f>
        <v>0</v>
      </c>
      <c r="U140" s="138"/>
      <c r="V140" s="138"/>
      <c r="AR140" s="20" t="s">
        <v>81</v>
      </c>
      <c r="AT140" s="22" t="s">
        <v>75</v>
      </c>
      <c r="AU140" s="22" t="s">
        <v>81</v>
      </c>
      <c r="AY140" s="20" t="s">
        <v>116</v>
      </c>
      <c r="BK140" s="23">
        <f>BK141</f>
        <v>0</v>
      </c>
    </row>
    <row r="141" spans="1:65" s="1" customFormat="1" ht="16.5" customHeight="1">
      <c r="A141" s="45"/>
      <c r="B141" s="46"/>
      <c r="C141" s="149" t="s">
        <v>177</v>
      </c>
      <c r="D141" s="149" t="s">
        <v>118</v>
      </c>
      <c r="E141" s="150" t="s">
        <v>178</v>
      </c>
      <c r="F141" s="151" t="s">
        <v>179</v>
      </c>
      <c r="G141" s="152" t="s">
        <v>121</v>
      </c>
      <c r="H141" s="153">
        <v>2.4</v>
      </c>
      <c r="I141" s="24"/>
      <c r="J141" s="154">
        <f>ROUND(I141*H141,2)</f>
        <v>0</v>
      </c>
      <c r="K141" s="151" t="s">
        <v>122</v>
      </c>
      <c r="L141" s="46"/>
      <c r="M141" s="155" t="s">
        <v>1</v>
      </c>
      <c r="N141" s="156" t="s">
        <v>41</v>
      </c>
      <c r="O141" s="70"/>
      <c r="P141" s="157">
        <f>O141*H141</f>
        <v>0</v>
      </c>
      <c r="Q141" s="157">
        <v>0</v>
      </c>
      <c r="R141" s="157">
        <f>Q141*H141</f>
        <v>0</v>
      </c>
      <c r="S141" s="157">
        <v>0</v>
      </c>
      <c r="T141" s="158">
        <f>S141*H141</f>
        <v>0</v>
      </c>
      <c r="U141" s="45"/>
      <c r="V141" s="45"/>
      <c r="AR141" s="25" t="s">
        <v>123</v>
      </c>
      <c r="AT141" s="25" t="s">
        <v>118</v>
      </c>
      <c r="AU141" s="25" t="s">
        <v>83</v>
      </c>
      <c r="AY141" s="14" t="s">
        <v>116</v>
      </c>
      <c r="BE141" s="26">
        <f>IF(N141="základní",J141,0)</f>
        <v>0</v>
      </c>
      <c r="BF141" s="26">
        <f>IF(N141="snížená",J141,0)</f>
        <v>0</v>
      </c>
      <c r="BG141" s="26">
        <f>IF(N141="zákl. přenesená",J141,0)</f>
        <v>0</v>
      </c>
      <c r="BH141" s="26">
        <f>IF(N141="sníž. přenesená",J141,0)</f>
        <v>0</v>
      </c>
      <c r="BI141" s="26">
        <f>IF(N141="nulová",J141,0)</f>
        <v>0</v>
      </c>
      <c r="BJ141" s="14" t="s">
        <v>81</v>
      </c>
      <c r="BK141" s="26">
        <f>ROUND(I141*H141,2)</f>
        <v>0</v>
      </c>
      <c r="BL141" s="14" t="s">
        <v>123</v>
      </c>
      <c r="BM141" s="25" t="s">
        <v>180</v>
      </c>
    </row>
    <row r="142" spans="1:65" s="11" customFormat="1" ht="22.95" customHeight="1">
      <c r="A142" s="138"/>
      <c r="B142" s="139"/>
      <c r="C142" s="138"/>
      <c r="D142" s="140" t="s">
        <v>75</v>
      </c>
      <c r="E142" s="147" t="s">
        <v>148</v>
      </c>
      <c r="F142" s="147" t="s">
        <v>181</v>
      </c>
      <c r="G142" s="138"/>
      <c r="H142" s="138"/>
      <c r="I142" s="21"/>
      <c r="J142" s="148">
        <f>BK142</f>
        <v>0</v>
      </c>
      <c r="K142" s="138"/>
      <c r="L142" s="139"/>
      <c r="M142" s="143"/>
      <c r="N142" s="144"/>
      <c r="O142" s="144"/>
      <c r="P142" s="145">
        <f>SUM(P143:P158)</f>
        <v>0</v>
      </c>
      <c r="Q142" s="144"/>
      <c r="R142" s="145">
        <f>SUM(R143:R158)</f>
        <v>0.52498999999999996</v>
      </c>
      <c r="S142" s="144"/>
      <c r="T142" s="146">
        <f>SUM(T143:T158)</f>
        <v>0</v>
      </c>
      <c r="U142" s="138"/>
      <c r="V142" s="138"/>
      <c r="AR142" s="20" t="s">
        <v>81</v>
      </c>
      <c r="AT142" s="22" t="s">
        <v>75</v>
      </c>
      <c r="AU142" s="22" t="s">
        <v>81</v>
      </c>
      <c r="AY142" s="20" t="s">
        <v>116</v>
      </c>
      <c r="BK142" s="23">
        <f>SUM(BK143:BK158)</f>
        <v>0</v>
      </c>
    </row>
    <row r="143" spans="1:65" s="1" customFormat="1" ht="23.95" customHeight="1">
      <c r="A143" s="45"/>
      <c r="B143" s="46"/>
      <c r="C143" s="149" t="s">
        <v>8</v>
      </c>
      <c r="D143" s="149" t="s">
        <v>118</v>
      </c>
      <c r="E143" s="150" t="s">
        <v>182</v>
      </c>
      <c r="F143" s="151" t="s">
        <v>183</v>
      </c>
      <c r="G143" s="152" t="s">
        <v>184</v>
      </c>
      <c r="H143" s="153">
        <v>16</v>
      </c>
      <c r="I143" s="24"/>
      <c r="J143" s="154">
        <f t="shared" ref="J143:J158" si="10">ROUND(I143*H143,2)</f>
        <v>0</v>
      </c>
      <c r="K143" s="151" t="s">
        <v>122</v>
      </c>
      <c r="L143" s="46"/>
      <c r="M143" s="155" t="s">
        <v>1</v>
      </c>
      <c r="N143" s="156" t="s">
        <v>41</v>
      </c>
      <c r="O143" s="70"/>
      <c r="P143" s="157">
        <f t="shared" ref="P143:P158" si="11">O143*H143</f>
        <v>0</v>
      </c>
      <c r="Q143" s="157">
        <v>1.0000000000000001E-5</v>
      </c>
      <c r="R143" s="157">
        <f t="shared" ref="R143:R158" si="12">Q143*H143</f>
        <v>1.6000000000000001E-4</v>
      </c>
      <c r="S143" s="157">
        <v>0</v>
      </c>
      <c r="T143" s="158">
        <f t="shared" ref="T143:T158" si="13">S143*H143</f>
        <v>0</v>
      </c>
      <c r="U143" s="45"/>
      <c r="V143" s="45"/>
      <c r="AR143" s="25" t="s">
        <v>123</v>
      </c>
      <c r="AT143" s="25" t="s">
        <v>118</v>
      </c>
      <c r="AU143" s="25" t="s">
        <v>83</v>
      </c>
      <c r="AY143" s="14" t="s">
        <v>116</v>
      </c>
      <c r="BE143" s="26">
        <f t="shared" ref="BE143:BE158" si="14">IF(N143="základní",J143,0)</f>
        <v>0</v>
      </c>
      <c r="BF143" s="26">
        <f t="shared" ref="BF143:BF158" si="15">IF(N143="snížená",J143,0)</f>
        <v>0</v>
      </c>
      <c r="BG143" s="26">
        <f t="shared" ref="BG143:BG158" si="16">IF(N143="zákl. přenesená",J143,0)</f>
        <v>0</v>
      </c>
      <c r="BH143" s="26">
        <f t="shared" ref="BH143:BH158" si="17">IF(N143="sníž. přenesená",J143,0)</f>
        <v>0</v>
      </c>
      <c r="BI143" s="26">
        <f t="shared" ref="BI143:BI158" si="18">IF(N143="nulová",J143,0)</f>
        <v>0</v>
      </c>
      <c r="BJ143" s="14" t="s">
        <v>81</v>
      </c>
      <c r="BK143" s="26">
        <f t="shared" ref="BK143:BK158" si="19">ROUND(I143*H143,2)</f>
        <v>0</v>
      </c>
      <c r="BL143" s="14" t="s">
        <v>123</v>
      </c>
      <c r="BM143" s="25" t="s">
        <v>185</v>
      </c>
    </row>
    <row r="144" spans="1:65" s="1" customFormat="1" ht="16.5" customHeight="1">
      <c r="A144" s="45"/>
      <c r="B144" s="46"/>
      <c r="C144" s="159" t="s">
        <v>186</v>
      </c>
      <c r="D144" s="159" t="s">
        <v>166</v>
      </c>
      <c r="E144" s="160" t="s">
        <v>187</v>
      </c>
      <c r="F144" s="161" t="s">
        <v>188</v>
      </c>
      <c r="G144" s="162" t="s">
        <v>184</v>
      </c>
      <c r="H144" s="163">
        <v>16</v>
      </c>
      <c r="I144" s="27"/>
      <c r="J144" s="164">
        <f t="shared" si="10"/>
        <v>0</v>
      </c>
      <c r="K144" s="161" t="s">
        <v>122</v>
      </c>
      <c r="L144" s="165"/>
      <c r="M144" s="166" t="s">
        <v>1</v>
      </c>
      <c r="N144" s="167" t="s">
        <v>41</v>
      </c>
      <c r="O144" s="70"/>
      <c r="P144" s="157">
        <f t="shared" si="11"/>
        <v>0</v>
      </c>
      <c r="Q144" s="157">
        <v>1.89E-3</v>
      </c>
      <c r="R144" s="157">
        <f t="shared" si="12"/>
        <v>3.024E-2</v>
      </c>
      <c r="S144" s="157">
        <v>0</v>
      </c>
      <c r="T144" s="158">
        <f t="shared" si="13"/>
        <v>0</v>
      </c>
      <c r="U144" s="45"/>
      <c r="V144" s="45"/>
      <c r="AR144" s="25" t="s">
        <v>148</v>
      </c>
      <c r="AT144" s="25" t="s">
        <v>166</v>
      </c>
      <c r="AU144" s="25" t="s">
        <v>83</v>
      </c>
      <c r="AY144" s="14" t="s">
        <v>116</v>
      </c>
      <c r="BE144" s="26">
        <f t="shared" si="14"/>
        <v>0</v>
      </c>
      <c r="BF144" s="26">
        <f t="shared" si="15"/>
        <v>0</v>
      </c>
      <c r="BG144" s="26">
        <f t="shared" si="16"/>
        <v>0</v>
      </c>
      <c r="BH144" s="26">
        <f t="shared" si="17"/>
        <v>0</v>
      </c>
      <c r="BI144" s="26">
        <f t="shared" si="18"/>
        <v>0</v>
      </c>
      <c r="BJ144" s="14" t="s">
        <v>81</v>
      </c>
      <c r="BK144" s="26">
        <f t="shared" si="19"/>
        <v>0</v>
      </c>
      <c r="BL144" s="14" t="s">
        <v>123</v>
      </c>
      <c r="BM144" s="25" t="s">
        <v>189</v>
      </c>
    </row>
    <row r="145" spans="1:65" s="1" customFormat="1" ht="23.95" customHeight="1">
      <c r="A145" s="45"/>
      <c r="B145" s="46"/>
      <c r="C145" s="149" t="s">
        <v>190</v>
      </c>
      <c r="D145" s="149" t="s">
        <v>118</v>
      </c>
      <c r="E145" s="150" t="s">
        <v>191</v>
      </c>
      <c r="F145" s="151" t="s">
        <v>192</v>
      </c>
      <c r="G145" s="152" t="s">
        <v>184</v>
      </c>
      <c r="H145" s="153">
        <v>9</v>
      </c>
      <c r="I145" s="24"/>
      <c r="J145" s="154">
        <f t="shared" si="10"/>
        <v>0</v>
      </c>
      <c r="K145" s="151" t="s">
        <v>122</v>
      </c>
      <c r="L145" s="46"/>
      <c r="M145" s="155" t="s">
        <v>1</v>
      </c>
      <c r="N145" s="156" t="s">
        <v>41</v>
      </c>
      <c r="O145" s="70"/>
      <c r="P145" s="157">
        <f t="shared" si="11"/>
        <v>0</v>
      </c>
      <c r="Q145" s="157">
        <v>1.0000000000000001E-5</v>
      </c>
      <c r="R145" s="157">
        <f t="shared" si="12"/>
        <v>9.0000000000000006E-5</v>
      </c>
      <c r="S145" s="157">
        <v>0</v>
      </c>
      <c r="T145" s="158">
        <f t="shared" si="13"/>
        <v>0</v>
      </c>
      <c r="U145" s="45"/>
      <c r="V145" s="45"/>
      <c r="AR145" s="25" t="s">
        <v>123</v>
      </c>
      <c r="AT145" s="25" t="s">
        <v>118</v>
      </c>
      <c r="AU145" s="25" t="s">
        <v>83</v>
      </c>
      <c r="AY145" s="14" t="s">
        <v>116</v>
      </c>
      <c r="BE145" s="26">
        <f t="shared" si="14"/>
        <v>0</v>
      </c>
      <c r="BF145" s="26">
        <f t="shared" si="15"/>
        <v>0</v>
      </c>
      <c r="BG145" s="26">
        <f t="shared" si="16"/>
        <v>0</v>
      </c>
      <c r="BH145" s="26">
        <f t="shared" si="17"/>
        <v>0</v>
      </c>
      <c r="BI145" s="26">
        <f t="shared" si="18"/>
        <v>0</v>
      </c>
      <c r="BJ145" s="14" t="s">
        <v>81</v>
      </c>
      <c r="BK145" s="26">
        <f t="shared" si="19"/>
        <v>0</v>
      </c>
      <c r="BL145" s="14" t="s">
        <v>123</v>
      </c>
      <c r="BM145" s="25" t="s">
        <v>193</v>
      </c>
    </row>
    <row r="146" spans="1:65" s="1" customFormat="1" ht="16.5" customHeight="1">
      <c r="A146" s="45"/>
      <c r="B146" s="46"/>
      <c r="C146" s="159" t="s">
        <v>194</v>
      </c>
      <c r="D146" s="159" t="s">
        <v>166</v>
      </c>
      <c r="E146" s="160" t="s">
        <v>195</v>
      </c>
      <c r="F146" s="161" t="s">
        <v>196</v>
      </c>
      <c r="G146" s="162" t="s">
        <v>184</v>
      </c>
      <c r="H146" s="163">
        <v>9</v>
      </c>
      <c r="I146" s="27"/>
      <c r="J146" s="164">
        <f t="shared" si="10"/>
        <v>0</v>
      </c>
      <c r="K146" s="161" t="s">
        <v>122</v>
      </c>
      <c r="L146" s="165"/>
      <c r="M146" s="166" t="s">
        <v>1</v>
      </c>
      <c r="N146" s="167" t="s">
        <v>41</v>
      </c>
      <c r="O146" s="70"/>
      <c r="P146" s="157">
        <f t="shared" si="11"/>
        <v>0</v>
      </c>
      <c r="Q146" s="157">
        <v>2.9399999999999999E-3</v>
      </c>
      <c r="R146" s="157">
        <f t="shared" si="12"/>
        <v>2.6459999999999997E-2</v>
      </c>
      <c r="S146" s="157">
        <v>0</v>
      </c>
      <c r="T146" s="158">
        <f t="shared" si="13"/>
        <v>0</v>
      </c>
      <c r="U146" s="45"/>
      <c r="V146" s="45"/>
      <c r="AR146" s="25" t="s">
        <v>148</v>
      </c>
      <c r="AT146" s="25" t="s">
        <v>166</v>
      </c>
      <c r="AU146" s="25" t="s">
        <v>83</v>
      </c>
      <c r="AY146" s="14" t="s">
        <v>116</v>
      </c>
      <c r="BE146" s="26">
        <f t="shared" si="14"/>
        <v>0</v>
      </c>
      <c r="BF146" s="26">
        <f t="shared" si="15"/>
        <v>0</v>
      </c>
      <c r="BG146" s="26">
        <f t="shared" si="16"/>
        <v>0</v>
      </c>
      <c r="BH146" s="26">
        <f t="shared" si="17"/>
        <v>0</v>
      </c>
      <c r="BI146" s="26">
        <f t="shared" si="18"/>
        <v>0</v>
      </c>
      <c r="BJ146" s="14" t="s">
        <v>81</v>
      </c>
      <c r="BK146" s="26">
        <f t="shared" si="19"/>
        <v>0</v>
      </c>
      <c r="BL146" s="14" t="s">
        <v>123</v>
      </c>
      <c r="BM146" s="25" t="s">
        <v>197</v>
      </c>
    </row>
    <row r="147" spans="1:65" s="1" customFormat="1" ht="23.95" customHeight="1">
      <c r="A147" s="45"/>
      <c r="B147" s="46"/>
      <c r="C147" s="149" t="s">
        <v>198</v>
      </c>
      <c r="D147" s="149" t="s">
        <v>118</v>
      </c>
      <c r="E147" s="150" t="s">
        <v>199</v>
      </c>
      <c r="F147" s="151" t="s">
        <v>200</v>
      </c>
      <c r="G147" s="152" t="s">
        <v>201</v>
      </c>
      <c r="H147" s="153">
        <v>6</v>
      </c>
      <c r="I147" s="24"/>
      <c r="J147" s="154">
        <f t="shared" si="10"/>
        <v>0</v>
      </c>
      <c r="K147" s="151" t="s">
        <v>122</v>
      </c>
      <c r="L147" s="46"/>
      <c r="M147" s="155" t="s">
        <v>1</v>
      </c>
      <c r="N147" s="156" t="s">
        <v>41</v>
      </c>
      <c r="O147" s="70"/>
      <c r="P147" s="157">
        <f t="shared" si="11"/>
        <v>0</v>
      </c>
      <c r="Q147" s="157">
        <v>0</v>
      </c>
      <c r="R147" s="157">
        <f t="shared" si="12"/>
        <v>0</v>
      </c>
      <c r="S147" s="157">
        <v>0</v>
      </c>
      <c r="T147" s="158">
        <f t="shared" si="13"/>
        <v>0</v>
      </c>
      <c r="U147" s="45"/>
      <c r="V147" s="45"/>
      <c r="AR147" s="25" t="s">
        <v>123</v>
      </c>
      <c r="AT147" s="25" t="s">
        <v>118</v>
      </c>
      <c r="AU147" s="25" t="s">
        <v>83</v>
      </c>
      <c r="AY147" s="14" t="s">
        <v>116</v>
      </c>
      <c r="BE147" s="26">
        <f t="shared" si="14"/>
        <v>0</v>
      </c>
      <c r="BF147" s="26">
        <f t="shared" si="15"/>
        <v>0</v>
      </c>
      <c r="BG147" s="26">
        <f t="shared" si="16"/>
        <v>0</v>
      </c>
      <c r="BH147" s="26">
        <f t="shared" si="17"/>
        <v>0</v>
      </c>
      <c r="BI147" s="26">
        <f t="shared" si="18"/>
        <v>0</v>
      </c>
      <c r="BJ147" s="14" t="s">
        <v>81</v>
      </c>
      <c r="BK147" s="26">
        <f t="shared" si="19"/>
        <v>0</v>
      </c>
      <c r="BL147" s="14" t="s">
        <v>123</v>
      </c>
      <c r="BM147" s="25" t="s">
        <v>202</v>
      </c>
    </row>
    <row r="148" spans="1:65" s="1" customFormat="1" ht="16.5" customHeight="1">
      <c r="A148" s="45"/>
      <c r="B148" s="46"/>
      <c r="C148" s="159" t="s">
        <v>203</v>
      </c>
      <c r="D148" s="159" t="s">
        <v>166</v>
      </c>
      <c r="E148" s="160" t="s">
        <v>204</v>
      </c>
      <c r="F148" s="161" t="s">
        <v>205</v>
      </c>
      <c r="G148" s="162" t="s">
        <v>201</v>
      </c>
      <c r="H148" s="163">
        <v>6</v>
      </c>
      <c r="I148" s="27"/>
      <c r="J148" s="164">
        <f t="shared" si="10"/>
        <v>0</v>
      </c>
      <c r="K148" s="161" t="s">
        <v>122</v>
      </c>
      <c r="L148" s="165"/>
      <c r="M148" s="166" t="s">
        <v>1</v>
      </c>
      <c r="N148" s="167" t="s">
        <v>41</v>
      </c>
      <c r="O148" s="70"/>
      <c r="P148" s="157">
        <f t="shared" si="11"/>
        <v>0</v>
      </c>
      <c r="Q148" s="157">
        <v>3.5E-4</v>
      </c>
      <c r="R148" s="157">
        <f t="shared" si="12"/>
        <v>2.0999999999999999E-3</v>
      </c>
      <c r="S148" s="157">
        <v>0</v>
      </c>
      <c r="T148" s="158">
        <f t="shared" si="13"/>
        <v>0</v>
      </c>
      <c r="U148" s="45"/>
      <c r="V148" s="45"/>
      <c r="AR148" s="25" t="s">
        <v>148</v>
      </c>
      <c r="AT148" s="25" t="s">
        <v>166</v>
      </c>
      <c r="AU148" s="25" t="s">
        <v>83</v>
      </c>
      <c r="AY148" s="14" t="s">
        <v>116</v>
      </c>
      <c r="BE148" s="26">
        <f t="shared" si="14"/>
        <v>0</v>
      </c>
      <c r="BF148" s="26">
        <f t="shared" si="15"/>
        <v>0</v>
      </c>
      <c r="BG148" s="26">
        <f t="shared" si="16"/>
        <v>0</v>
      </c>
      <c r="BH148" s="26">
        <f t="shared" si="17"/>
        <v>0</v>
      </c>
      <c r="BI148" s="26">
        <f t="shared" si="18"/>
        <v>0</v>
      </c>
      <c r="BJ148" s="14" t="s">
        <v>81</v>
      </c>
      <c r="BK148" s="26">
        <f t="shared" si="19"/>
        <v>0</v>
      </c>
      <c r="BL148" s="14" t="s">
        <v>123</v>
      </c>
      <c r="BM148" s="25" t="s">
        <v>206</v>
      </c>
    </row>
    <row r="149" spans="1:65" s="1" customFormat="1" ht="23.95" customHeight="1">
      <c r="A149" s="45"/>
      <c r="B149" s="46"/>
      <c r="C149" s="149" t="s">
        <v>7</v>
      </c>
      <c r="D149" s="149" t="s">
        <v>118</v>
      </c>
      <c r="E149" s="150" t="s">
        <v>207</v>
      </c>
      <c r="F149" s="151" t="s">
        <v>208</v>
      </c>
      <c r="G149" s="152" t="s">
        <v>201</v>
      </c>
      <c r="H149" s="153">
        <v>7</v>
      </c>
      <c r="I149" s="24"/>
      <c r="J149" s="154">
        <f t="shared" si="10"/>
        <v>0</v>
      </c>
      <c r="K149" s="151" t="s">
        <v>122</v>
      </c>
      <c r="L149" s="46"/>
      <c r="M149" s="155" t="s">
        <v>1</v>
      </c>
      <c r="N149" s="156" t="s">
        <v>41</v>
      </c>
      <c r="O149" s="70"/>
      <c r="P149" s="157">
        <f t="shared" si="11"/>
        <v>0</v>
      </c>
      <c r="Q149" s="157">
        <v>0</v>
      </c>
      <c r="R149" s="157">
        <f t="shared" si="12"/>
        <v>0</v>
      </c>
      <c r="S149" s="157">
        <v>0</v>
      </c>
      <c r="T149" s="158">
        <f t="shared" si="13"/>
        <v>0</v>
      </c>
      <c r="U149" s="45"/>
      <c r="V149" s="45"/>
      <c r="AR149" s="25" t="s">
        <v>123</v>
      </c>
      <c r="AT149" s="25" t="s">
        <v>118</v>
      </c>
      <c r="AU149" s="25" t="s">
        <v>83</v>
      </c>
      <c r="AY149" s="14" t="s">
        <v>116</v>
      </c>
      <c r="BE149" s="26">
        <f t="shared" si="14"/>
        <v>0</v>
      </c>
      <c r="BF149" s="26">
        <f t="shared" si="15"/>
        <v>0</v>
      </c>
      <c r="BG149" s="26">
        <f t="shared" si="16"/>
        <v>0</v>
      </c>
      <c r="BH149" s="26">
        <f t="shared" si="17"/>
        <v>0</v>
      </c>
      <c r="BI149" s="26">
        <f t="shared" si="18"/>
        <v>0</v>
      </c>
      <c r="BJ149" s="14" t="s">
        <v>81</v>
      </c>
      <c r="BK149" s="26">
        <f t="shared" si="19"/>
        <v>0</v>
      </c>
      <c r="BL149" s="14" t="s">
        <v>123</v>
      </c>
      <c r="BM149" s="25" t="s">
        <v>209</v>
      </c>
    </row>
    <row r="150" spans="1:65" s="1" customFormat="1" ht="16.5" customHeight="1">
      <c r="A150" s="45"/>
      <c r="B150" s="46"/>
      <c r="C150" s="159" t="s">
        <v>210</v>
      </c>
      <c r="D150" s="159" t="s">
        <v>166</v>
      </c>
      <c r="E150" s="160" t="s">
        <v>211</v>
      </c>
      <c r="F150" s="161" t="s">
        <v>212</v>
      </c>
      <c r="G150" s="162" t="s">
        <v>201</v>
      </c>
      <c r="H150" s="163">
        <v>1</v>
      </c>
      <c r="I150" s="27"/>
      <c r="J150" s="164">
        <f t="shared" si="10"/>
        <v>0</v>
      </c>
      <c r="K150" s="161" t="s">
        <v>122</v>
      </c>
      <c r="L150" s="165"/>
      <c r="M150" s="166" t="s">
        <v>1</v>
      </c>
      <c r="N150" s="167" t="s">
        <v>41</v>
      </c>
      <c r="O150" s="70"/>
      <c r="P150" s="157">
        <f t="shared" si="11"/>
        <v>0</v>
      </c>
      <c r="Q150" s="157">
        <v>6.4000000000000005E-4</v>
      </c>
      <c r="R150" s="157">
        <f t="shared" si="12"/>
        <v>6.4000000000000005E-4</v>
      </c>
      <c r="S150" s="157">
        <v>0</v>
      </c>
      <c r="T150" s="158">
        <f t="shared" si="13"/>
        <v>0</v>
      </c>
      <c r="U150" s="45"/>
      <c r="V150" s="45"/>
      <c r="AR150" s="25" t="s">
        <v>148</v>
      </c>
      <c r="AT150" s="25" t="s">
        <v>166</v>
      </c>
      <c r="AU150" s="25" t="s">
        <v>83</v>
      </c>
      <c r="AY150" s="14" t="s">
        <v>116</v>
      </c>
      <c r="BE150" s="26">
        <f t="shared" si="14"/>
        <v>0</v>
      </c>
      <c r="BF150" s="26">
        <f t="shared" si="15"/>
        <v>0</v>
      </c>
      <c r="BG150" s="26">
        <f t="shared" si="16"/>
        <v>0</v>
      </c>
      <c r="BH150" s="26">
        <f t="shared" si="17"/>
        <v>0</v>
      </c>
      <c r="BI150" s="26">
        <f t="shared" si="18"/>
        <v>0</v>
      </c>
      <c r="BJ150" s="14" t="s">
        <v>81</v>
      </c>
      <c r="BK150" s="26">
        <f t="shared" si="19"/>
        <v>0</v>
      </c>
      <c r="BL150" s="14" t="s">
        <v>123</v>
      </c>
      <c r="BM150" s="25" t="s">
        <v>213</v>
      </c>
    </row>
    <row r="151" spans="1:65" s="1" customFormat="1" ht="16.5" customHeight="1">
      <c r="A151" s="45"/>
      <c r="B151" s="46"/>
      <c r="C151" s="159" t="s">
        <v>214</v>
      </c>
      <c r="D151" s="159" t="s">
        <v>166</v>
      </c>
      <c r="E151" s="160" t="s">
        <v>215</v>
      </c>
      <c r="F151" s="161" t="s">
        <v>216</v>
      </c>
      <c r="G151" s="162" t="s">
        <v>201</v>
      </c>
      <c r="H151" s="163">
        <v>5</v>
      </c>
      <c r="I151" s="27"/>
      <c r="J151" s="164">
        <f t="shared" si="10"/>
        <v>0</v>
      </c>
      <c r="K151" s="161" t="s">
        <v>122</v>
      </c>
      <c r="L151" s="165"/>
      <c r="M151" s="166" t="s">
        <v>1</v>
      </c>
      <c r="N151" s="167" t="s">
        <v>41</v>
      </c>
      <c r="O151" s="70"/>
      <c r="P151" s="157">
        <f t="shared" si="11"/>
        <v>0</v>
      </c>
      <c r="Q151" s="157">
        <v>6.4999999999999997E-4</v>
      </c>
      <c r="R151" s="157">
        <f t="shared" si="12"/>
        <v>3.2499999999999999E-3</v>
      </c>
      <c r="S151" s="157">
        <v>0</v>
      </c>
      <c r="T151" s="158">
        <f t="shared" si="13"/>
        <v>0</v>
      </c>
      <c r="U151" s="45"/>
      <c r="V151" s="45"/>
      <c r="AR151" s="25" t="s">
        <v>148</v>
      </c>
      <c r="AT151" s="25" t="s">
        <v>166</v>
      </c>
      <c r="AU151" s="25" t="s">
        <v>83</v>
      </c>
      <c r="AY151" s="14" t="s">
        <v>116</v>
      </c>
      <c r="BE151" s="26">
        <f t="shared" si="14"/>
        <v>0</v>
      </c>
      <c r="BF151" s="26">
        <f t="shared" si="15"/>
        <v>0</v>
      </c>
      <c r="BG151" s="26">
        <f t="shared" si="16"/>
        <v>0</v>
      </c>
      <c r="BH151" s="26">
        <f t="shared" si="17"/>
        <v>0</v>
      </c>
      <c r="BI151" s="26">
        <f t="shared" si="18"/>
        <v>0</v>
      </c>
      <c r="BJ151" s="14" t="s">
        <v>81</v>
      </c>
      <c r="BK151" s="26">
        <f t="shared" si="19"/>
        <v>0</v>
      </c>
      <c r="BL151" s="14" t="s">
        <v>123</v>
      </c>
      <c r="BM151" s="25" t="s">
        <v>217</v>
      </c>
    </row>
    <row r="152" spans="1:65" s="1" customFormat="1" ht="16.5" customHeight="1">
      <c r="A152" s="45"/>
      <c r="B152" s="46"/>
      <c r="C152" s="159" t="s">
        <v>218</v>
      </c>
      <c r="D152" s="159" t="s">
        <v>166</v>
      </c>
      <c r="E152" s="160" t="s">
        <v>219</v>
      </c>
      <c r="F152" s="161" t="s">
        <v>220</v>
      </c>
      <c r="G152" s="162" t="s">
        <v>201</v>
      </c>
      <c r="H152" s="163">
        <v>1</v>
      </c>
      <c r="I152" s="27"/>
      <c r="J152" s="164">
        <f t="shared" si="10"/>
        <v>0</v>
      </c>
      <c r="K152" s="161" t="s">
        <v>122</v>
      </c>
      <c r="L152" s="165"/>
      <c r="M152" s="166" t="s">
        <v>1</v>
      </c>
      <c r="N152" s="167" t="s">
        <v>41</v>
      </c>
      <c r="O152" s="70"/>
      <c r="P152" s="157">
        <f t="shared" si="11"/>
        <v>0</v>
      </c>
      <c r="Q152" s="157">
        <v>4.0999999999999999E-4</v>
      </c>
      <c r="R152" s="157">
        <f t="shared" si="12"/>
        <v>4.0999999999999999E-4</v>
      </c>
      <c r="S152" s="157">
        <v>0</v>
      </c>
      <c r="T152" s="158">
        <f t="shared" si="13"/>
        <v>0</v>
      </c>
      <c r="U152" s="45"/>
      <c r="V152" s="45"/>
      <c r="AR152" s="25" t="s">
        <v>148</v>
      </c>
      <c r="AT152" s="25" t="s">
        <v>166</v>
      </c>
      <c r="AU152" s="25" t="s">
        <v>83</v>
      </c>
      <c r="AY152" s="14" t="s">
        <v>116</v>
      </c>
      <c r="BE152" s="26">
        <f t="shared" si="14"/>
        <v>0</v>
      </c>
      <c r="BF152" s="26">
        <f t="shared" si="15"/>
        <v>0</v>
      </c>
      <c r="BG152" s="26">
        <f t="shared" si="16"/>
        <v>0</v>
      </c>
      <c r="BH152" s="26">
        <f t="shared" si="17"/>
        <v>0</v>
      </c>
      <c r="BI152" s="26">
        <f t="shared" si="18"/>
        <v>0</v>
      </c>
      <c r="BJ152" s="14" t="s">
        <v>81</v>
      </c>
      <c r="BK152" s="26">
        <f t="shared" si="19"/>
        <v>0</v>
      </c>
      <c r="BL152" s="14" t="s">
        <v>123</v>
      </c>
      <c r="BM152" s="25" t="s">
        <v>221</v>
      </c>
    </row>
    <row r="153" spans="1:65" s="1" customFormat="1" ht="23.95" customHeight="1">
      <c r="A153" s="45"/>
      <c r="B153" s="46"/>
      <c r="C153" s="149" t="s">
        <v>222</v>
      </c>
      <c r="D153" s="149" t="s">
        <v>118</v>
      </c>
      <c r="E153" s="150" t="s">
        <v>223</v>
      </c>
      <c r="F153" s="151" t="s">
        <v>224</v>
      </c>
      <c r="G153" s="152" t="s">
        <v>201</v>
      </c>
      <c r="H153" s="153">
        <v>1</v>
      </c>
      <c r="I153" s="24"/>
      <c r="J153" s="154">
        <f t="shared" si="10"/>
        <v>0</v>
      </c>
      <c r="K153" s="151" t="s">
        <v>122</v>
      </c>
      <c r="L153" s="46"/>
      <c r="M153" s="155" t="s">
        <v>1</v>
      </c>
      <c r="N153" s="156" t="s">
        <v>41</v>
      </c>
      <c r="O153" s="70"/>
      <c r="P153" s="157">
        <f t="shared" si="11"/>
        <v>0</v>
      </c>
      <c r="Q153" s="157">
        <v>1.0000000000000001E-5</v>
      </c>
      <c r="R153" s="157">
        <f t="shared" si="12"/>
        <v>1.0000000000000001E-5</v>
      </c>
      <c r="S153" s="157">
        <v>0</v>
      </c>
      <c r="T153" s="158">
        <f t="shared" si="13"/>
        <v>0</v>
      </c>
      <c r="U153" s="45"/>
      <c r="V153" s="45"/>
      <c r="AR153" s="25" t="s">
        <v>123</v>
      </c>
      <c r="AT153" s="25" t="s">
        <v>118</v>
      </c>
      <c r="AU153" s="25" t="s">
        <v>83</v>
      </c>
      <c r="AY153" s="14" t="s">
        <v>116</v>
      </c>
      <c r="BE153" s="26">
        <f t="shared" si="14"/>
        <v>0</v>
      </c>
      <c r="BF153" s="26">
        <f t="shared" si="15"/>
        <v>0</v>
      </c>
      <c r="BG153" s="26">
        <f t="shared" si="16"/>
        <v>0</v>
      </c>
      <c r="BH153" s="26">
        <f t="shared" si="17"/>
        <v>0</v>
      </c>
      <c r="BI153" s="26">
        <f t="shared" si="18"/>
        <v>0</v>
      </c>
      <c r="BJ153" s="14" t="s">
        <v>81</v>
      </c>
      <c r="BK153" s="26">
        <f t="shared" si="19"/>
        <v>0</v>
      </c>
      <c r="BL153" s="14" t="s">
        <v>123</v>
      </c>
      <c r="BM153" s="25" t="s">
        <v>225</v>
      </c>
    </row>
    <row r="154" spans="1:65" s="1" customFormat="1" ht="16.5" customHeight="1">
      <c r="A154" s="45"/>
      <c r="B154" s="46"/>
      <c r="C154" s="159" t="s">
        <v>226</v>
      </c>
      <c r="D154" s="159" t="s">
        <v>166</v>
      </c>
      <c r="E154" s="160" t="s">
        <v>227</v>
      </c>
      <c r="F154" s="161" t="s">
        <v>228</v>
      </c>
      <c r="G154" s="162" t="s">
        <v>201</v>
      </c>
      <c r="H154" s="163">
        <v>1</v>
      </c>
      <c r="I154" s="27"/>
      <c r="J154" s="164">
        <f t="shared" si="10"/>
        <v>0</v>
      </c>
      <c r="K154" s="161" t="s">
        <v>122</v>
      </c>
      <c r="L154" s="165"/>
      <c r="M154" s="166" t="s">
        <v>1</v>
      </c>
      <c r="N154" s="167" t="s">
        <v>41</v>
      </c>
      <c r="O154" s="70"/>
      <c r="P154" s="157">
        <f t="shared" si="11"/>
        <v>0</v>
      </c>
      <c r="Q154" s="157">
        <v>1.5399999999999999E-3</v>
      </c>
      <c r="R154" s="157">
        <f t="shared" si="12"/>
        <v>1.5399999999999999E-3</v>
      </c>
      <c r="S154" s="157">
        <v>0</v>
      </c>
      <c r="T154" s="158">
        <f t="shared" si="13"/>
        <v>0</v>
      </c>
      <c r="U154" s="45"/>
      <c r="V154" s="45"/>
      <c r="AR154" s="25" t="s">
        <v>148</v>
      </c>
      <c r="AT154" s="25" t="s">
        <v>166</v>
      </c>
      <c r="AU154" s="25" t="s">
        <v>83</v>
      </c>
      <c r="AY154" s="14" t="s">
        <v>116</v>
      </c>
      <c r="BE154" s="26">
        <f t="shared" si="14"/>
        <v>0</v>
      </c>
      <c r="BF154" s="26">
        <f t="shared" si="15"/>
        <v>0</v>
      </c>
      <c r="BG154" s="26">
        <f t="shared" si="16"/>
        <v>0</v>
      </c>
      <c r="BH154" s="26">
        <f t="shared" si="17"/>
        <v>0</v>
      </c>
      <c r="BI154" s="26">
        <f t="shared" si="18"/>
        <v>0</v>
      </c>
      <c r="BJ154" s="14" t="s">
        <v>81</v>
      </c>
      <c r="BK154" s="26">
        <f t="shared" si="19"/>
        <v>0</v>
      </c>
      <c r="BL154" s="14" t="s">
        <v>123</v>
      </c>
      <c r="BM154" s="25" t="s">
        <v>229</v>
      </c>
    </row>
    <row r="155" spans="1:65" s="1" customFormat="1" ht="16.5" customHeight="1">
      <c r="A155" s="45"/>
      <c r="B155" s="46"/>
      <c r="C155" s="149" t="s">
        <v>230</v>
      </c>
      <c r="D155" s="149" t="s">
        <v>118</v>
      </c>
      <c r="E155" s="150" t="s">
        <v>231</v>
      </c>
      <c r="F155" s="151" t="s">
        <v>232</v>
      </c>
      <c r="G155" s="152" t="s">
        <v>184</v>
      </c>
      <c r="H155" s="153">
        <v>16</v>
      </c>
      <c r="I155" s="24"/>
      <c r="J155" s="154">
        <f t="shared" si="10"/>
        <v>0</v>
      </c>
      <c r="K155" s="151" t="s">
        <v>122</v>
      </c>
      <c r="L155" s="46"/>
      <c r="M155" s="155" t="s">
        <v>1</v>
      </c>
      <c r="N155" s="156" t="s">
        <v>41</v>
      </c>
      <c r="O155" s="70"/>
      <c r="P155" s="157">
        <f t="shared" si="11"/>
        <v>0</v>
      </c>
      <c r="Q155" s="157">
        <v>0</v>
      </c>
      <c r="R155" s="157">
        <f t="shared" si="12"/>
        <v>0</v>
      </c>
      <c r="S155" s="157">
        <v>0</v>
      </c>
      <c r="T155" s="158">
        <f t="shared" si="13"/>
        <v>0</v>
      </c>
      <c r="U155" s="45"/>
      <c r="V155" s="45"/>
      <c r="AR155" s="25" t="s">
        <v>123</v>
      </c>
      <c r="AT155" s="25" t="s">
        <v>118</v>
      </c>
      <c r="AU155" s="25" t="s">
        <v>83</v>
      </c>
      <c r="AY155" s="14" t="s">
        <v>116</v>
      </c>
      <c r="BE155" s="26">
        <f t="shared" si="14"/>
        <v>0</v>
      </c>
      <c r="BF155" s="26">
        <f t="shared" si="15"/>
        <v>0</v>
      </c>
      <c r="BG155" s="26">
        <f t="shared" si="16"/>
        <v>0</v>
      </c>
      <c r="BH155" s="26">
        <f t="shared" si="17"/>
        <v>0</v>
      </c>
      <c r="BI155" s="26">
        <f t="shared" si="18"/>
        <v>0</v>
      </c>
      <c r="BJ155" s="14" t="s">
        <v>81</v>
      </c>
      <c r="BK155" s="26">
        <f t="shared" si="19"/>
        <v>0</v>
      </c>
      <c r="BL155" s="14" t="s">
        <v>123</v>
      </c>
      <c r="BM155" s="25" t="s">
        <v>233</v>
      </c>
    </row>
    <row r="156" spans="1:65" s="1" customFormat="1" ht="16.5" customHeight="1">
      <c r="A156" s="45"/>
      <c r="B156" s="46"/>
      <c r="C156" s="149" t="s">
        <v>234</v>
      </c>
      <c r="D156" s="149" t="s">
        <v>118</v>
      </c>
      <c r="E156" s="150" t="s">
        <v>235</v>
      </c>
      <c r="F156" s="151" t="s">
        <v>236</v>
      </c>
      <c r="G156" s="152" t="s">
        <v>184</v>
      </c>
      <c r="H156" s="153">
        <v>9</v>
      </c>
      <c r="I156" s="24"/>
      <c r="J156" s="154">
        <f t="shared" si="10"/>
        <v>0</v>
      </c>
      <c r="K156" s="151" t="s">
        <v>122</v>
      </c>
      <c r="L156" s="46"/>
      <c r="M156" s="155" t="s">
        <v>1</v>
      </c>
      <c r="N156" s="156" t="s">
        <v>41</v>
      </c>
      <c r="O156" s="70"/>
      <c r="P156" s="157">
        <f t="shared" si="11"/>
        <v>0</v>
      </c>
      <c r="Q156" s="157">
        <v>0</v>
      </c>
      <c r="R156" s="157">
        <f t="shared" si="12"/>
        <v>0</v>
      </c>
      <c r="S156" s="157">
        <v>0</v>
      </c>
      <c r="T156" s="158">
        <f t="shared" si="13"/>
        <v>0</v>
      </c>
      <c r="U156" s="45"/>
      <c r="V156" s="45"/>
      <c r="AR156" s="25" t="s">
        <v>123</v>
      </c>
      <c r="AT156" s="25" t="s">
        <v>118</v>
      </c>
      <c r="AU156" s="25" t="s">
        <v>83</v>
      </c>
      <c r="AY156" s="14" t="s">
        <v>116</v>
      </c>
      <c r="BE156" s="26">
        <f t="shared" si="14"/>
        <v>0</v>
      </c>
      <c r="BF156" s="26">
        <f t="shared" si="15"/>
        <v>0</v>
      </c>
      <c r="BG156" s="26">
        <f t="shared" si="16"/>
        <v>0</v>
      </c>
      <c r="BH156" s="26">
        <f t="shared" si="17"/>
        <v>0</v>
      </c>
      <c r="BI156" s="26">
        <f t="shared" si="18"/>
        <v>0</v>
      </c>
      <c r="BJ156" s="14" t="s">
        <v>81</v>
      </c>
      <c r="BK156" s="26">
        <f t="shared" si="19"/>
        <v>0</v>
      </c>
      <c r="BL156" s="14" t="s">
        <v>123</v>
      </c>
      <c r="BM156" s="25" t="s">
        <v>237</v>
      </c>
    </row>
    <row r="157" spans="1:65" s="1" customFormat="1" ht="23.95" customHeight="1">
      <c r="A157" s="45"/>
      <c r="B157" s="46"/>
      <c r="C157" s="149" t="s">
        <v>238</v>
      </c>
      <c r="D157" s="149" t="s">
        <v>118</v>
      </c>
      <c r="E157" s="150" t="s">
        <v>239</v>
      </c>
      <c r="F157" s="151" t="s">
        <v>240</v>
      </c>
      <c r="G157" s="152" t="s">
        <v>201</v>
      </c>
      <c r="H157" s="153">
        <v>1</v>
      </c>
      <c r="I157" s="24"/>
      <c r="J157" s="154">
        <f t="shared" si="10"/>
        <v>0</v>
      </c>
      <c r="K157" s="151" t="s">
        <v>122</v>
      </c>
      <c r="L157" s="46"/>
      <c r="M157" s="155" t="s">
        <v>1</v>
      </c>
      <c r="N157" s="156" t="s">
        <v>41</v>
      </c>
      <c r="O157" s="70"/>
      <c r="P157" s="157">
        <f t="shared" si="11"/>
        <v>0</v>
      </c>
      <c r="Q157" s="157">
        <v>0.46009</v>
      </c>
      <c r="R157" s="157">
        <f t="shared" si="12"/>
        <v>0.46009</v>
      </c>
      <c r="S157" s="157">
        <v>0</v>
      </c>
      <c r="T157" s="158">
        <f t="shared" si="13"/>
        <v>0</v>
      </c>
      <c r="U157" s="45"/>
      <c r="V157" s="45"/>
      <c r="AR157" s="25" t="s">
        <v>123</v>
      </c>
      <c r="AT157" s="25" t="s">
        <v>118</v>
      </c>
      <c r="AU157" s="25" t="s">
        <v>83</v>
      </c>
      <c r="AY157" s="14" t="s">
        <v>116</v>
      </c>
      <c r="BE157" s="26">
        <f t="shared" si="14"/>
        <v>0</v>
      </c>
      <c r="BF157" s="26">
        <f t="shared" si="15"/>
        <v>0</v>
      </c>
      <c r="BG157" s="26">
        <f t="shared" si="16"/>
        <v>0</v>
      </c>
      <c r="BH157" s="26">
        <f t="shared" si="17"/>
        <v>0</v>
      </c>
      <c r="BI157" s="26">
        <f t="shared" si="18"/>
        <v>0</v>
      </c>
      <c r="BJ157" s="14" t="s">
        <v>81</v>
      </c>
      <c r="BK157" s="26">
        <f t="shared" si="19"/>
        <v>0</v>
      </c>
      <c r="BL157" s="14" t="s">
        <v>123</v>
      </c>
      <c r="BM157" s="25" t="s">
        <v>241</v>
      </c>
    </row>
    <row r="158" spans="1:65" s="1" customFormat="1" ht="16.5" customHeight="1">
      <c r="A158" s="45"/>
      <c r="B158" s="46"/>
      <c r="C158" s="149" t="s">
        <v>242</v>
      </c>
      <c r="D158" s="149" t="s">
        <v>118</v>
      </c>
      <c r="E158" s="150" t="s">
        <v>243</v>
      </c>
      <c r="F158" s="151" t="s">
        <v>244</v>
      </c>
      <c r="G158" s="152" t="s">
        <v>201</v>
      </c>
      <c r="H158" s="153">
        <v>1</v>
      </c>
      <c r="I158" s="24"/>
      <c r="J158" s="154">
        <f t="shared" si="10"/>
        <v>0</v>
      </c>
      <c r="K158" s="151" t="s">
        <v>1</v>
      </c>
      <c r="L158" s="46"/>
      <c r="M158" s="155" t="s">
        <v>1</v>
      </c>
      <c r="N158" s="156" t="s">
        <v>41</v>
      </c>
      <c r="O158" s="70"/>
      <c r="P158" s="157">
        <f t="shared" si="11"/>
        <v>0</v>
      </c>
      <c r="Q158" s="157">
        <v>0</v>
      </c>
      <c r="R158" s="157">
        <f t="shared" si="12"/>
        <v>0</v>
      </c>
      <c r="S158" s="157">
        <v>0</v>
      </c>
      <c r="T158" s="158">
        <f t="shared" si="13"/>
        <v>0</v>
      </c>
      <c r="U158" s="45"/>
      <c r="V158" s="45"/>
      <c r="AR158" s="25" t="s">
        <v>186</v>
      </c>
      <c r="AT158" s="25" t="s">
        <v>118</v>
      </c>
      <c r="AU158" s="25" t="s">
        <v>83</v>
      </c>
      <c r="AY158" s="14" t="s">
        <v>116</v>
      </c>
      <c r="BE158" s="26">
        <f t="shared" si="14"/>
        <v>0</v>
      </c>
      <c r="BF158" s="26">
        <f t="shared" si="15"/>
        <v>0</v>
      </c>
      <c r="BG158" s="26">
        <f t="shared" si="16"/>
        <v>0</v>
      </c>
      <c r="BH158" s="26">
        <f t="shared" si="17"/>
        <v>0</v>
      </c>
      <c r="BI158" s="26">
        <f t="shared" si="18"/>
        <v>0</v>
      </c>
      <c r="BJ158" s="14" t="s">
        <v>81</v>
      </c>
      <c r="BK158" s="26">
        <f t="shared" si="19"/>
        <v>0</v>
      </c>
      <c r="BL158" s="14" t="s">
        <v>186</v>
      </c>
      <c r="BM158" s="25" t="s">
        <v>245</v>
      </c>
    </row>
    <row r="159" spans="1:65" s="11" customFormat="1" ht="22.95" customHeight="1">
      <c r="A159" s="138"/>
      <c r="B159" s="139"/>
      <c r="C159" s="138"/>
      <c r="D159" s="140" t="s">
        <v>75</v>
      </c>
      <c r="E159" s="147" t="s">
        <v>246</v>
      </c>
      <c r="F159" s="147" t="s">
        <v>247</v>
      </c>
      <c r="G159" s="138"/>
      <c r="H159" s="138"/>
      <c r="I159" s="21"/>
      <c r="J159" s="148">
        <f>BK159</f>
        <v>0</v>
      </c>
      <c r="K159" s="138"/>
      <c r="L159" s="139"/>
      <c r="M159" s="143"/>
      <c r="N159" s="144"/>
      <c r="O159" s="144"/>
      <c r="P159" s="145">
        <f>P160</f>
        <v>0</v>
      </c>
      <c r="Q159" s="144"/>
      <c r="R159" s="145">
        <f>R160</f>
        <v>0</v>
      </c>
      <c r="S159" s="144"/>
      <c r="T159" s="146">
        <f>T160</f>
        <v>0</v>
      </c>
      <c r="U159" s="138"/>
      <c r="V159" s="138"/>
      <c r="AR159" s="20" t="s">
        <v>81</v>
      </c>
      <c r="AT159" s="22" t="s">
        <v>75</v>
      </c>
      <c r="AU159" s="22" t="s">
        <v>81</v>
      </c>
      <c r="AY159" s="20" t="s">
        <v>116</v>
      </c>
      <c r="BK159" s="23">
        <f>BK160</f>
        <v>0</v>
      </c>
    </row>
    <row r="160" spans="1:65" s="1" customFormat="1" ht="23.95" customHeight="1">
      <c r="A160" s="45"/>
      <c r="B160" s="46"/>
      <c r="C160" s="149" t="s">
        <v>248</v>
      </c>
      <c r="D160" s="149" t="s">
        <v>118</v>
      </c>
      <c r="E160" s="150" t="s">
        <v>249</v>
      </c>
      <c r="F160" s="151" t="s">
        <v>250</v>
      </c>
      <c r="G160" s="152" t="s">
        <v>155</v>
      </c>
      <c r="H160" s="153">
        <v>15.938000000000001</v>
      </c>
      <c r="I160" s="24"/>
      <c r="J160" s="154">
        <f>ROUND(I160*H160,2)</f>
        <v>0</v>
      </c>
      <c r="K160" s="151" t="s">
        <v>122</v>
      </c>
      <c r="L160" s="46"/>
      <c r="M160" s="155" t="s">
        <v>1</v>
      </c>
      <c r="N160" s="156" t="s">
        <v>41</v>
      </c>
      <c r="O160" s="70"/>
      <c r="P160" s="157">
        <f>O160*H160</f>
        <v>0</v>
      </c>
      <c r="Q160" s="157">
        <v>0</v>
      </c>
      <c r="R160" s="157">
        <f>Q160*H160</f>
        <v>0</v>
      </c>
      <c r="S160" s="157">
        <v>0</v>
      </c>
      <c r="T160" s="158">
        <f>S160*H160</f>
        <v>0</v>
      </c>
      <c r="U160" s="45"/>
      <c r="V160" s="45"/>
      <c r="AR160" s="25" t="s">
        <v>123</v>
      </c>
      <c r="AT160" s="25" t="s">
        <v>118</v>
      </c>
      <c r="AU160" s="25" t="s">
        <v>83</v>
      </c>
      <c r="AY160" s="14" t="s">
        <v>116</v>
      </c>
      <c r="BE160" s="26">
        <f>IF(N160="základní",J160,0)</f>
        <v>0</v>
      </c>
      <c r="BF160" s="26">
        <f>IF(N160="snížená",J160,0)</f>
        <v>0</v>
      </c>
      <c r="BG160" s="26">
        <f>IF(N160="zákl. přenesená",J160,0)</f>
        <v>0</v>
      </c>
      <c r="BH160" s="26">
        <f>IF(N160="sníž. přenesená",J160,0)</f>
        <v>0</v>
      </c>
      <c r="BI160" s="26">
        <f>IF(N160="nulová",J160,0)</f>
        <v>0</v>
      </c>
      <c r="BJ160" s="14" t="s">
        <v>81</v>
      </c>
      <c r="BK160" s="26">
        <f>ROUND(I160*H160,2)</f>
        <v>0</v>
      </c>
      <c r="BL160" s="14" t="s">
        <v>123</v>
      </c>
      <c r="BM160" s="25" t="s">
        <v>251</v>
      </c>
    </row>
    <row r="161" spans="1:65" s="11" customFormat="1" ht="26" customHeight="1">
      <c r="A161" s="138"/>
      <c r="B161" s="139"/>
      <c r="C161" s="138"/>
      <c r="D161" s="140" t="s">
        <v>75</v>
      </c>
      <c r="E161" s="141" t="s">
        <v>252</v>
      </c>
      <c r="F161" s="141" t="s">
        <v>253</v>
      </c>
      <c r="G161" s="138"/>
      <c r="H161" s="138"/>
      <c r="I161" s="21"/>
      <c r="J161" s="142">
        <f>BK161</f>
        <v>0</v>
      </c>
      <c r="K161" s="138"/>
      <c r="L161" s="139"/>
      <c r="M161" s="143"/>
      <c r="N161" s="144"/>
      <c r="O161" s="144"/>
      <c r="P161" s="145">
        <f>P162+P164+P187+P214+P247</f>
        <v>0</v>
      </c>
      <c r="Q161" s="144"/>
      <c r="R161" s="145">
        <f>R162+R164+R187+R214+R247</f>
        <v>2.50867</v>
      </c>
      <c r="S161" s="144"/>
      <c r="T161" s="146">
        <f>T162+T164+T187+T214+T247</f>
        <v>3.10893</v>
      </c>
      <c r="U161" s="138"/>
      <c r="V161" s="138"/>
      <c r="AR161" s="20" t="s">
        <v>83</v>
      </c>
      <c r="AT161" s="22" t="s">
        <v>75</v>
      </c>
      <c r="AU161" s="22" t="s">
        <v>76</v>
      </c>
      <c r="AY161" s="20" t="s">
        <v>116</v>
      </c>
      <c r="BK161" s="23">
        <f>BK162+BK164+BK187+BK214+BK247</f>
        <v>0</v>
      </c>
    </row>
    <row r="162" spans="1:65" s="11" customFormat="1" ht="22.95" customHeight="1">
      <c r="A162" s="138"/>
      <c r="B162" s="139"/>
      <c r="C162" s="138"/>
      <c r="D162" s="140" t="s">
        <v>75</v>
      </c>
      <c r="E162" s="147" t="s">
        <v>254</v>
      </c>
      <c r="F162" s="147" t="s">
        <v>255</v>
      </c>
      <c r="G162" s="138"/>
      <c r="H162" s="138"/>
      <c r="I162" s="21"/>
      <c r="J162" s="148">
        <f>BK162</f>
        <v>0</v>
      </c>
      <c r="K162" s="138"/>
      <c r="L162" s="139"/>
      <c r="M162" s="143"/>
      <c r="N162" s="144"/>
      <c r="O162" s="144"/>
      <c r="P162" s="145">
        <f>P163</f>
        <v>0</v>
      </c>
      <c r="Q162" s="144"/>
      <c r="R162" s="145">
        <f>R163</f>
        <v>0</v>
      </c>
      <c r="S162" s="144"/>
      <c r="T162" s="146">
        <f>T163</f>
        <v>0.20799999999999999</v>
      </c>
      <c r="U162" s="138"/>
      <c r="V162" s="138"/>
      <c r="AR162" s="20" t="s">
        <v>83</v>
      </c>
      <c r="AT162" s="22" t="s">
        <v>75</v>
      </c>
      <c r="AU162" s="22" t="s">
        <v>81</v>
      </c>
      <c r="AY162" s="20" t="s">
        <v>116</v>
      </c>
      <c r="BK162" s="23">
        <f>BK163</f>
        <v>0</v>
      </c>
    </row>
    <row r="163" spans="1:65" s="1" customFormat="1" ht="23.95" customHeight="1">
      <c r="A163" s="45"/>
      <c r="B163" s="46"/>
      <c r="C163" s="149" t="s">
        <v>256</v>
      </c>
      <c r="D163" s="149" t="s">
        <v>118</v>
      </c>
      <c r="E163" s="150" t="s">
        <v>257</v>
      </c>
      <c r="F163" s="151" t="s">
        <v>258</v>
      </c>
      <c r="G163" s="152" t="s">
        <v>184</v>
      </c>
      <c r="H163" s="153">
        <v>400</v>
      </c>
      <c r="I163" s="24"/>
      <c r="J163" s="154">
        <f>ROUND(I163*H163,2)</f>
        <v>0</v>
      </c>
      <c r="K163" s="151" t="s">
        <v>122</v>
      </c>
      <c r="L163" s="46"/>
      <c r="M163" s="155" t="s">
        <v>1</v>
      </c>
      <c r="N163" s="156" t="s">
        <v>41</v>
      </c>
      <c r="O163" s="70"/>
      <c r="P163" s="157">
        <f>O163*H163</f>
        <v>0</v>
      </c>
      <c r="Q163" s="157">
        <v>0</v>
      </c>
      <c r="R163" s="157">
        <f>Q163*H163</f>
        <v>0</v>
      </c>
      <c r="S163" s="157">
        <v>5.1999999999999995E-4</v>
      </c>
      <c r="T163" s="158">
        <f>S163*H163</f>
        <v>0.20799999999999999</v>
      </c>
      <c r="U163" s="45"/>
      <c r="V163" s="45"/>
      <c r="AR163" s="25" t="s">
        <v>186</v>
      </c>
      <c r="AT163" s="25" t="s">
        <v>118</v>
      </c>
      <c r="AU163" s="25" t="s">
        <v>83</v>
      </c>
      <c r="AY163" s="14" t="s">
        <v>116</v>
      </c>
      <c r="BE163" s="26">
        <f>IF(N163="základní",J163,0)</f>
        <v>0</v>
      </c>
      <c r="BF163" s="26">
        <f>IF(N163="snížená",J163,0)</f>
        <v>0</v>
      </c>
      <c r="BG163" s="26">
        <f>IF(N163="zákl. přenesená",J163,0)</f>
        <v>0</v>
      </c>
      <c r="BH163" s="26">
        <f>IF(N163="sníž. přenesená",J163,0)</f>
        <v>0</v>
      </c>
      <c r="BI163" s="26">
        <f>IF(N163="nulová",J163,0)</f>
        <v>0</v>
      </c>
      <c r="BJ163" s="14" t="s">
        <v>81</v>
      </c>
      <c r="BK163" s="26">
        <f>ROUND(I163*H163,2)</f>
        <v>0</v>
      </c>
      <c r="BL163" s="14" t="s">
        <v>186</v>
      </c>
      <c r="BM163" s="25" t="s">
        <v>259</v>
      </c>
    </row>
    <row r="164" spans="1:65" s="11" customFormat="1" ht="22.95" customHeight="1">
      <c r="A164" s="138"/>
      <c r="B164" s="139"/>
      <c r="C164" s="138"/>
      <c r="D164" s="140" t="s">
        <v>75</v>
      </c>
      <c r="E164" s="147" t="s">
        <v>260</v>
      </c>
      <c r="F164" s="147" t="s">
        <v>261</v>
      </c>
      <c r="G164" s="138"/>
      <c r="H164" s="138"/>
      <c r="I164" s="21"/>
      <c r="J164" s="148">
        <f>BK164</f>
        <v>0</v>
      </c>
      <c r="K164" s="138"/>
      <c r="L164" s="139"/>
      <c r="M164" s="143"/>
      <c r="N164" s="144"/>
      <c r="O164" s="144"/>
      <c r="P164" s="145">
        <f>SUM(P165:P186)</f>
        <v>0</v>
      </c>
      <c r="Q164" s="144"/>
      <c r="R164" s="145">
        <f>SUM(R165:R186)</f>
        <v>0.26394000000000001</v>
      </c>
      <c r="S164" s="144"/>
      <c r="T164" s="146">
        <f>SUM(T165:T186)</f>
        <v>0.29699999999999999</v>
      </c>
      <c r="U164" s="138"/>
      <c r="V164" s="138"/>
      <c r="AR164" s="20" t="s">
        <v>83</v>
      </c>
      <c r="AT164" s="22" t="s">
        <v>75</v>
      </c>
      <c r="AU164" s="22" t="s">
        <v>81</v>
      </c>
      <c r="AY164" s="20" t="s">
        <v>116</v>
      </c>
      <c r="BK164" s="23">
        <f>SUM(BK165:BK186)</f>
        <v>0</v>
      </c>
    </row>
    <row r="165" spans="1:65" s="1" customFormat="1" ht="16.5" customHeight="1">
      <c r="A165" s="45"/>
      <c r="B165" s="46"/>
      <c r="C165" s="149" t="s">
        <v>262</v>
      </c>
      <c r="D165" s="149" t="s">
        <v>118</v>
      </c>
      <c r="E165" s="150" t="s">
        <v>263</v>
      </c>
      <c r="F165" s="151" t="s">
        <v>264</v>
      </c>
      <c r="G165" s="152" t="s">
        <v>184</v>
      </c>
      <c r="H165" s="153">
        <v>150</v>
      </c>
      <c r="I165" s="24"/>
      <c r="J165" s="154">
        <f t="shared" ref="J165:J186" si="20">ROUND(I165*H165,2)</f>
        <v>0</v>
      </c>
      <c r="K165" s="151" t="s">
        <v>122</v>
      </c>
      <c r="L165" s="46"/>
      <c r="M165" s="155" t="s">
        <v>1</v>
      </c>
      <c r="N165" s="156" t="s">
        <v>41</v>
      </c>
      <c r="O165" s="70"/>
      <c r="P165" s="157">
        <f t="shared" ref="P165:P186" si="21">O165*H165</f>
        <v>0</v>
      </c>
      <c r="Q165" s="157">
        <v>0</v>
      </c>
      <c r="R165" s="157">
        <f t="shared" ref="R165:R186" si="22">Q165*H165</f>
        <v>0</v>
      </c>
      <c r="S165" s="157">
        <v>1.98E-3</v>
      </c>
      <c r="T165" s="158">
        <f t="shared" ref="T165:T186" si="23">S165*H165</f>
        <v>0.29699999999999999</v>
      </c>
      <c r="U165" s="45"/>
      <c r="V165" s="45"/>
      <c r="AR165" s="25" t="s">
        <v>186</v>
      </c>
      <c r="AT165" s="25" t="s">
        <v>118</v>
      </c>
      <c r="AU165" s="25" t="s">
        <v>83</v>
      </c>
      <c r="AY165" s="14" t="s">
        <v>116</v>
      </c>
      <c r="BE165" s="26">
        <f t="shared" ref="BE165:BE186" si="24">IF(N165="základní",J165,0)</f>
        <v>0</v>
      </c>
      <c r="BF165" s="26">
        <f t="shared" ref="BF165:BF186" si="25">IF(N165="snížená",J165,0)</f>
        <v>0</v>
      </c>
      <c r="BG165" s="26">
        <f t="shared" ref="BG165:BG186" si="26">IF(N165="zákl. přenesená",J165,0)</f>
        <v>0</v>
      </c>
      <c r="BH165" s="26">
        <f t="shared" ref="BH165:BH186" si="27">IF(N165="sníž. přenesená",J165,0)</f>
        <v>0</v>
      </c>
      <c r="BI165" s="26">
        <f t="shared" ref="BI165:BI186" si="28">IF(N165="nulová",J165,0)</f>
        <v>0</v>
      </c>
      <c r="BJ165" s="14" t="s">
        <v>81</v>
      </c>
      <c r="BK165" s="26">
        <f t="shared" ref="BK165:BK186" si="29">ROUND(I165*H165,2)</f>
        <v>0</v>
      </c>
      <c r="BL165" s="14" t="s">
        <v>186</v>
      </c>
      <c r="BM165" s="25" t="s">
        <v>265</v>
      </c>
    </row>
    <row r="166" spans="1:65" s="1" customFormat="1" ht="16.5" customHeight="1">
      <c r="A166" s="45"/>
      <c r="B166" s="46"/>
      <c r="C166" s="149" t="s">
        <v>266</v>
      </c>
      <c r="D166" s="149" t="s">
        <v>118</v>
      </c>
      <c r="E166" s="150" t="s">
        <v>267</v>
      </c>
      <c r="F166" s="151" t="s">
        <v>268</v>
      </c>
      <c r="G166" s="152" t="s">
        <v>184</v>
      </c>
      <c r="H166" s="153">
        <v>15</v>
      </c>
      <c r="I166" s="24"/>
      <c r="J166" s="154">
        <f t="shared" si="20"/>
        <v>0</v>
      </c>
      <c r="K166" s="151" t="s">
        <v>122</v>
      </c>
      <c r="L166" s="46"/>
      <c r="M166" s="155" t="s">
        <v>1</v>
      </c>
      <c r="N166" s="156" t="s">
        <v>41</v>
      </c>
      <c r="O166" s="70"/>
      <c r="P166" s="157">
        <f t="shared" si="21"/>
        <v>0</v>
      </c>
      <c r="Q166" s="157">
        <v>1.2600000000000001E-3</v>
      </c>
      <c r="R166" s="157">
        <f t="shared" si="22"/>
        <v>1.89E-2</v>
      </c>
      <c r="S166" s="157">
        <v>0</v>
      </c>
      <c r="T166" s="158">
        <f t="shared" si="23"/>
        <v>0</v>
      </c>
      <c r="U166" s="45"/>
      <c r="V166" s="45"/>
      <c r="AR166" s="25" t="s">
        <v>186</v>
      </c>
      <c r="AT166" s="25" t="s">
        <v>118</v>
      </c>
      <c r="AU166" s="25" t="s">
        <v>83</v>
      </c>
      <c r="AY166" s="14" t="s">
        <v>116</v>
      </c>
      <c r="BE166" s="26">
        <f t="shared" si="24"/>
        <v>0</v>
      </c>
      <c r="BF166" s="26">
        <f t="shared" si="25"/>
        <v>0</v>
      </c>
      <c r="BG166" s="26">
        <f t="shared" si="26"/>
        <v>0</v>
      </c>
      <c r="BH166" s="26">
        <f t="shared" si="27"/>
        <v>0</v>
      </c>
      <c r="BI166" s="26">
        <f t="shared" si="28"/>
        <v>0</v>
      </c>
      <c r="BJ166" s="14" t="s">
        <v>81</v>
      </c>
      <c r="BK166" s="26">
        <f t="shared" si="29"/>
        <v>0</v>
      </c>
      <c r="BL166" s="14" t="s">
        <v>186</v>
      </c>
      <c r="BM166" s="25" t="s">
        <v>269</v>
      </c>
    </row>
    <row r="167" spans="1:65" s="1" customFormat="1" ht="16.5" customHeight="1">
      <c r="A167" s="45"/>
      <c r="B167" s="46"/>
      <c r="C167" s="149" t="s">
        <v>270</v>
      </c>
      <c r="D167" s="149" t="s">
        <v>118</v>
      </c>
      <c r="E167" s="150" t="s">
        <v>271</v>
      </c>
      <c r="F167" s="151" t="s">
        <v>272</v>
      </c>
      <c r="G167" s="152" t="s">
        <v>184</v>
      </c>
      <c r="H167" s="153">
        <v>20</v>
      </c>
      <c r="I167" s="24"/>
      <c r="J167" s="154">
        <f t="shared" si="20"/>
        <v>0</v>
      </c>
      <c r="K167" s="151" t="s">
        <v>122</v>
      </c>
      <c r="L167" s="46"/>
      <c r="M167" s="155" t="s">
        <v>1</v>
      </c>
      <c r="N167" s="156" t="s">
        <v>41</v>
      </c>
      <c r="O167" s="70"/>
      <c r="P167" s="157">
        <f t="shared" si="21"/>
        <v>0</v>
      </c>
      <c r="Q167" s="157">
        <v>1.75E-3</v>
      </c>
      <c r="R167" s="157">
        <f t="shared" si="22"/>
        <v>3.5000000000000003E-2</v>
      </c>
      <c r="S167" s="157">
        <v>0</v>
      </c>
      <c r="T167" s="158">
        <f t="shared" si="23"/>
        <v>0</v>
      </c>
      <c r="U167" s="45"/>
      <c r="V167" s="45"/>
      <c r="AR167" s="25" t="s">
        <v>186</v>
      </c>
      <c r="AT167" s="25" t="s">
        <v>118</v>
      </c>
      <c r="AU167" s="25" t="s">
        <v>83</v>
      </c>
      <c r="AY167" s="14" t="s">
        <v>116</v>
      </c>
      <c r="BE167" s="26">
        <f t="shared" si="24"/>
        <v>0</v>
      </c>
      <c r="BF167" s="26">
        <f t="shared" si="25"/>
        <v>0</v>
      </c>
      <c r="BG167" s="26">
        <f t="shared" si="26"/>
        <v>0</v>
      </c>
      <c r="BH167" s="26">
        <f t="shared" si="27"/>
        <v>0</v>
      </c>
      <c r="BI167" s="26">
        <f t="shared" si="28"/>
        <v>0</v>
      </c>
      <c r="BJ167" s="14" t="s">
        <v>81</v>
      </c>
      <c r="BK167" s="26">
        <f t="shared" si="29"/>
        <v>0</v>
      </c>
      <c r="BL167" s="14" t="s">
        <v>186</v>
      </c>
      <c r="BM167" s="25" t="s">
        <v>273</v>
      </c>
    </row>
    <row r="168" spans="1:65" s="1" customFormat="1" ht="16.5" customHeight="1">
      <c r="A168" s="45"/>
      <c r="B168" s="46"/>
      <c r="C168" s="149" t="s">
        <v>274</v>
      </c>
      <c r="D168" s="149" t="s">
        <v>118</v>
      </c>
      <c r="E168" s="150" t="s">
        <v>275</v>
      </c>
      <c r="F168" s="151" t="s">
        <v>276</v>
      </c>
      <c r="G168" s="152" t="s">
        <v>184</v>
      </c>
      <c r="H168" s="153">
        <v>3</v>
      </c>
      <c r="I168" s="24"/>
      <c r="J168" s="154">
        <f t="shared" si="20"/>
        <v>0</v>
      </c>
      <c r="K168" s="151" t="s">
        <v>122</v>
      </c>
      <c r="L168" s="46"/>
      <c r="M168" s="155" t="s">
        <v>1</v>
      </c>
      <c r="N168" s="156" t="s">
        <v>41</v>
      </c>
      <c r="O168" s="70"/>
      <c r="P168" s="157">
        <f t="shared" si="21"/>
        <v>0</v>
      </c>
      <c r="Q168" s="157">
        <v>2.7399999999999998E-3</v>
      </c>
      <c r="R168" s="157">
        <f t="shared" si="22"/>
        <v>8.2199999999999999E-3</v>
      </c>
      <c r="S168" s="157">
        <v>0</v>
      </c>
      <c r="T168" s="158">
        <f t="shared" si="23"/>
        <v>0</v>
      </c>
      <c r="U168" s="45"/>
      <c r="V168" s="45"/>
      <c r="AR168" s="25" t="s">
        <v>186</v>
      </c>
      <c r="AT168" s="25" t="s">
        <v>118</v>
      </c>
      <c r="AU168" s="25" t="s">
        <v>83</v>
      </c>
      <c r="AY168" s="14" t="s">
        <v>116</v>
      </c>
      <c r="BE168" s="26">
        <f t="shared" si="24"/>
        <v>0</v>
      </c>
      <c r="BF168" s="26">
        <f t="shared" si="25"/>
        <v>0</v>
      </c>
      <c r="BG168" s="26">
        <f t="shared" si="26"/>
        <v>0</v>
      </c>
      <c r="BH168" s="26">
        <f t="shared" si="27"/>
        <v>0</v>
      </c>
      <c r="BI168" s="26">
        <f t="shared" si="28"/>
        <v>0</v>
      </c>
      <c r="BJ168" s="14" t="s">
        <v>81</v>
      </c>
      <c r="BK168" s="26">
        <f t="shared" si="29"/>
        <v>0</v>
      </c>
      <c r="BL168" s="14" t="s">
        <v>186</v>
      </c>
      <c r="BM168" s="25" t="s">
        <v>277</v>
      </c>
    </row>
    <row r="169" spans="1:65" s="1" customFormat="1" ht="16.5" customHeight="1">
      <c r="A169" s="45"/>
      <c r="B169" s="46"/>
      <c r="C169" s="149" t="s">
        <v>278</v>
      </c>
      <c r="D169" s="149" t="s">
        <v>118</v>
      </c>
      <c r="E169" s="150" t="s">
        <v>279</v>
      </c>
      <c r="F169" s="151" t="s">
        <v>280</v>
      </c>
      <c r="G169" s="152" t="s">
        <v>184</v>
      </c>
      <c r="H169" s="153">
        <v>45</v>
      </c>
      <c r="I169" s="24"/>
      <c r="J169" s="154">
        <f t="shared" si="20"/>
        <v>0</v>
      </c>
      <c r="K169" s="151" t="s">
        <v>122</v>
      </c>
      <c r="L169" s="46"/>
      <c r="M169" s="155" t="s">
        <v>1</v>
      </c>
      <c r="N169" s="156" t="s">
        <v>41</v>
      </c>
      <c r="O169" s="70"/>
      <c r="P169" s="157">
        <f t="shared" si="21"/>
        <v>0</v>
      </c>
      <c r="Q169" s="157">
        <v>5.9000000000000003E-4</v>
      </c>
      <c r="R169" s="157">
        <f t="shared" si="22"/>
        <v>2.6550000000000001E-2</v>
      </c>
      <c r="S169" s="157">
        <v>0</v>
      </c>
      <c r="T169" s="158">
        <f t="shared" si="23"/>
        <v>0</v>
      </c>
      <c r="U169" s="45"/>
      <c r="V169" s="45"/>
      <c r="AR169" s="25" t="s">
        <v>186</v>
      </c>
      <c r="AT169" s="25" t="s">
        <v>118</v>
      </c>
      <c r="AU169" s="25" t="s">
        <v>83</v>
      </c>
      <c r="AY169" s="14" t="s">
        <v>116</v>
      </c>
      <c r="BE169" s="26">
        <f t="shared" si="24"/>
        <v>0</v>
      </c>
      <c r="BF169" s="26">
        <f t="shared" si="25"/>
        <v>0</v>
      </c>
      <c r="BG169" s="26">
        <f t="shared" si="26"/>
        <v>0</v>
      </c>
      <c r="BH169" s="26">
        <f t="shared" si="27"/>
        <v>0</v>
      </c>
      <c r="BI169" s="26">
        <f t="shared" si="28"/>
        <v>0</v>
      </c>
      <c r="BJ169" s="14" t="s">
        <v>81</v>
      </c>
      <c r="BK169" s="26">
        <f t="shared" si="29"/>
        <v>0</v>
      </c>
      <c r="BL169" s="14" t="s">
        <v>186</v>
      </c>
      <c r="BM169" s="25" t="s">
        <v>281</v>
      </c>
    </row>
    <row r="170" spans="1:65" s="1" customFormat="1" ht="16.5" customHeight="1">
      <c r="A170" s="45"/>
      <c r="B170" s="46"/>
      <c r="C170" s="149" t="s">
        <v>282</v>
      </c>
      <c r="D170" s="149" t="s">
        <v>118</v>
      </c>
      <c r="E170" s="150" t="s">
        <v>283</v>
      </c>
      <c r="F170" s="151" t="s">
        <v>284</v>
      </c>
      <c r="G170" s="152" t="s">
        <v>184</v>
      </c>
      <c r="H170" s="153">
        <v>70</v>
      </c>
      <c r="I170" s="24"/>
      <c r="J170" s="154">
        <f t="shared" si="20"/>
        <v>0</v>
      </c>
      <c r="K170" s="151" t="s">
        <v>122</v>
      </c>
      <c r="L170" s="46"/>
      <c r="M170" s="155" t="s">
        <v>1</v>
      </c>
      <c r="N170" s="156" t="s">
        <v>41</v>
      </c>
      <c r="O170" s="70"/>
      <c r="P170" s="157">
        <f t="shared" si="21"/>
        <v>0</v>
      </c>
      <c r="Q170" s="157">
        <v>1.2099999999999999E-3</v>
      </c>
      <c r="R170" s="157">
        <f t="shared" si="22"/>
        <v>8.4699999999999998E-2</v>
      </c>
      <c r="S170" s="157">
        <v>0</v>
      </c>
      <c r="T170" s="158">
        <f t="shared" si="23"/>
        <v>0</v>
      </c>
      <c r="U170" s="45"/>
      <c r="V170" s="45"/>
      <c r="AR170" s="25" t="s">
        <v>186</v>
      </c>
      <c r="AT170" s="25" t="s">
        <v>118</v>
      </c>
      <c r="AU170" s="25" t="s">
        <v>83</v>
      </c>
      <c r="AY170" s="14" t="s">
        <v>116</v>
      </c>
      <c r="BE170" s="26">
        <f t="shared" si="24"/>
        <v>0</v>
      </c>
      <c r="BF170" s="26">
        <f t="shared" si="25"/>
        <v>0</v>
      </c>
      <c r="BG170" s="26">
        <f t="shared" si="26"/>
        <v>0</v>
      </c>
      <c r="BH170" s="26">
        <f t="shared" si="27"/>
        <v>0</v>
      </c>
      <c r="BI170" s="26">
        <f t="shared" si="28"/>
        <v>0</v>
      </c>
      <c r="BJ170" s="14" t="s">
        <v>81</v>
      </c>
      <c r="BK170" s="26">
        <f t="shared" si="29"/>
        <v>0</v>
      </c>
      <c r="BL170" s="14" t="s">
        <v>186</v>
      </c>
      <c r="BM170" s="25" t="s">
        <v>285</v>
      </c>
    </row>
    <row r="171" spans="1:65" s="1" customFormat="1" ht="16.5" customHeight="1">
      <c r="A171" s="45"/>
      <c r="B171" s="46"/>
      <c r="C171" s="149" t="s">
        <v>286</v>
      </c>
      <c r="D171" s="149" t="s">
        <v>118</v>
      </c>
      <c r="E171" s="150" t="s">
        <v>287</v>
      </c>
      <c r="F171" s="151" t="s">
        <v>288</v>
      </c>
      <c r="G171" s="152" t="s">
        <v>184</v>
      </c>
      <c r="H171" s="153">
        <v>35</v>
      </c>
      <c r="I171" s="24"/>
      <c r="J171" s="154">
        <f t="shared" si="20"/>
        <v>0</v>
      </c>
      <c r="K171" s="151" t="s">
        <v>122</v>
      </c>
      <c r="L171" s="46"/>
      <c r="M171" s="155" t="s">
        <v>1</v>
      </c>
      <c r="N171" s="156" t="s">
        <v>41</v>
      </c>
      <c r="O171" s="70"/>
      <c r="P171" s="157">
        <f t="shared" si="21"/>
        <v>0</v>
      </c>
      <c r="Q171" s="157">
        <v>2.9E-4</v>
      </c>
      <c r="R171" s="157">
        <f t="shared" si="22"/>
        <v>1.0149999999999999E-2</v>
      </c>
      <c r="S171" s="157">
        <v>0</v>
      </c>
      <c r="T171" s="158">
        <f t="shared" si="23"/>
        <v>0</v>
      </c>
      <c r="U171" s="45"/>
      <c r="V171" s="45"/>
      <c r="AR171" s="25" t="s">
        <v>186</v>
      </c>
      <c r="AT171" s="25" t="s">
        <v>118</v>
      </c>
      <c r="AU171" s="25" t="s">
        <v>83</v>
      </c>
      <c r="AY171" s="14" t="s">
        <v>116</v>
      </c>
      <c r="BE171" s="26">
        <f t="shared" si="24"/>
        <v>0</v>
      </c>
      <c r="BF171" s="26">
        <f t="shared" si="25"/>
        <v>0</v>
      </c>
      <c r="BG171" s="26">
        <f t="shared" si="26"/>
        <v>0</v>
      </c>
      <c r="BH171" s="26">
        <f t="shared" si="27"/>
        <v>0</v>
      </c>
      <c r="BI171" s="26">
        <f t="shared" si="28"/>
        <v>0</v>
      </c>
      <c r="BJ171" s="14" t="s">
        <v>81</v>
      </c>
      <c r="BK171" s="26">
        <f t="shared" si="29"/>
        <v>0</v>
      </c>
      <c r="BL171" s="14" t="s">
        <v>186</v>
      </c>
      <c r="BM171" s="25" t="s">
        <v>289</v>
      </c>
    </row>
    <row r="172" spans="1:65" s="1" customFormat="1" ht="16.5" customHeight="1">
      <c r="A172" s="45"/>
      <c r="B172" s="46"/>
      <c r="C172" s="149" t="s">
        <v>290</v>
      </c>
      <c r="D172" s="149" t="s">
        <v>118</v>
      </c>
      <c r="E172" s="150" t="s">
        <v>291</v>
      </c>
      <c r="F172" s="151" t="s">
        <v>292</v>
      </c>
      <c r="G172" s="152" t="s">
        <v>184</v>
      </c>
      <c r="H172" s="153">
        <v>70</v>
      </c>
      <c r="I172" s="24"/>
      <c r="J172" s="154">
        <f t="shared" si="20"/>
        <v>0</v>
      </c>
      <c r="K172" s="151" t="s">
        <v>122</v>
      </c>
      <c r="L172" s="46"/>
      <c r="M172" s="155" t="s">
        <v>1</v>
      </c>
      <c r="N172" s="156" t="s">
        <v>41</v>
      </c>
      <c r="O172" s="70"/>
      <c r="P172" s="157">
        <f t="shared" si="21"/>
        <v>0</v>
      </c>
      <c r="Q172" s="157">
        <v>3.5E-4</v>
      </c>
      <c r="R172" s="157">
        <f t="shared" si="22"/>
        <v>2.4500000000000001E-2</v>
      </c>
      <c r="S172" s="157">
        <v>0</v>
      </c>
      <c r="T172" s="158">
        <f t="shared" si="23"/>
        <v>0</v>
      </c>
      <c r="U172" s="45"/>
      <c r="V172" s="45"/>
      <c r="AR172" s="25" t="s">
        <v>186</v>
      </c>
      <c r="AT172" s="25" t="s">
        <v>118</v>
      </c>
      <c r="AU172" s="25" t="s">
        <v>83</v>
      </c>
      <c r="AY172" s="14" t="s">
        <v>116</v>
      </c>
      <c r="BE172" s="26">
        <f t="shared" si="24"/>
        <v>0</v>
      </c>
      <c r="BF172" s="26">
        <f t="shared" si="25"/>
        <v>0</v>
      </c>
      <c r="BG172" s="26">
        <f t="shared" si="26"/>
        <v>0</v>
      </c>
      <c r="BH172" s="26">
        <f t="shared" si="27"/>
        <v>0</v>
      </c>
      <c r="BI172" s="26">
        <f t="shared" si="28"/>
        <v>0</v>
      </c>
      <c r="BJ172" s="14" t="s">
        <v>81</v>
      </c>
      <c r="BK172" s="26">
        <f t="shared" si="29"/>
        <v>0</v>
      </c>
      <c r="BL172" s="14" t="s">
        <v>186</v>
      </c>
      <c r="BM172" s="25" t="s">
        <v>293</v>
      </c>
    </row>
    <row r="173" spans="1:65" s="1" customFormat="1" ht="16.5" customHeight="1">
      <c r="A173" s="45"/>
      <c r="B173" s="46"/>
      <c r="C173" s="149" t="s">
        <v>294</v>
      </c>
      <c r="D173" s="149" t="s">
        <v>118</v>
      </c>
      <c r="E173" s="150" t="s">
        <v>295</v>
      </c>
      <c r="F173" s="151" t="s">
        <v>296</v>
      </c>
      <c r="G173" s="152" t="s">
        <v>184</v>
      </c>
      <c r="H173" s="153">
        <v>5</v>
      </c>
      <c r="I173" s="24"/>
      <c r="J173" s="154">
        <f t="shared" si="20"/>
        <v>0</v>
      </c>
      <c r="K173" s="151" t="s">
        <v>122</v>
      </c>
      <c r="L173" s="46"/>
      <c r="M173" s="155" t="s">
        <v>1</v>
      </c>
      <c r="N173" s="156" t="s">
        <v>41</v>
      </c>
      <c r="O173" s="70"/>
      <c r="P173" s="157">
        <f t="shared" si="21"/>
        <v>0</v>
      </c>
      <c r="Q173" s="157">
        <v>5.2999999999999998E-4</v>
      </c>
      <c r="R173" s="157">
        <f t="shared" si="22"/>
        <v>2.65E-3</v>
      </c>
      <c r="S173" s="157">
        <v>0</v>
      </c>
      <c r="T173" s="158">
        <f t="shared" si="23"/>
        <v>0</v>
      </c>
      <c r="U173" s="45"/>
      <c r="V173" s="45"/>
      <c r="AR173" s="25" t="s">
        <v>186</v>
      </c>
      <c r="AT173" s="25" t="s">
        <v>118</v>
      </c>
      <c r="AU173" s="25" t="s">
        <v>83</v>
      </c>
      <c r="AY173" s="14" t="s">
        <v>116</v>
      </c>
      <c r="BE173" s="26">
        <f t="shared" si="24"/>
        <v>0</v>
      </c>
      <c r="BF173" s="26">
        <f t="shared" si="25"/>
        <v>0</v>
      </c>
      <c r="BG173" s="26">
        <f t="shared" si="26"/>
        <v>0</v>
      </c>
      <c r="BH173" s="26">
        <f t="shared" si="27"/>
        <v>0</v>
      </c>
      <c r="BI173" s="26">
        <f t="shared" si="28"/>
        <v>0</v>
      </c>
      <c r="BJ173" s="14" t="s">
        <v>81</v>
      </c>
      <c r="BK173" s="26">
        <f t="shared" si="29"/>
        <v>0</v>
      </c>
      <c r="BL173" s="14" t="s">
        <v>186</v>
      </c>
      <c r="BM173" s="25" t="s">
        <v>297</v>
      </c>
    </row>
    <row r="174" spans="1:65" s="1" customFormat="1" ht="16.5" customHeight="1">
      <c r="A174" s="45"/>
      <c r="B174" s="46"/>
      <c r="C174" s="149" t="s">
        <v>298</v>
      </c>
      <c r="D174" s="149" t="s">
        <v>118</v>
      </c>
      <c r="E174" s="150" t="s">
        <v>299</v>
      </c>
      <c r="F174" s="151" t="s">
        <v>300</v>
      </c>
      <c r="G174" s="152" t="s">
        <v>184</v>
      </c>
      <c r="H174" s="153">
        <v>48</v>
      </c>
      <c r="I174" s="24"/>
      <c r="J174" s="154">
        <f t="shared" si="20"/>
        <v>0</v>
      </c>
      <c r="K174" s="151" t="s">
        <v>122</v>
      </c>
      <c r="L174" s="46"/>
      <c r="M174" s="155" t="s">
        <v>1</v>
      </c>
      <c r="N174" s="156" t="s">
        <v>41</v>
      </c>
      <c r="O174" s="70"/>
      <c r="P174" s="157">
        <f t="shared" si="21"/>
        <v>0</v>
      </c>
      <c r="Q174" s="157">
        <v>1.09E-3</v>
      </c>
      <c r="R174" s="157">
        <f t="shared" si="22"/>
        <v>5.2320000000000005E-2</v>
      </c>
      <c r="S174" s="157">
        <v>0</v>
      </c>
      <c r="T174" s="158">
        <f t="shared" si="23"/>
        <v>0</v>
      </c>
      <c r="U174" s="45"/>
      <c r="V174" s="45"/>
      <c r="AR174" s="25" t="s">
        <v>186</v>
      </c>
      <c r="AT174" s="25" t="s">
        <v>118</v>
      </c>
      <c r="AU174" s="25" t="s">
        <v>83</v>
      </c>
      <c r="AY174" s="14" t="s">
        <v>116</v>
      </c>
      <c r="BE174" s="26">
        <f t="shared" si="24"/>
        <v>0</v>
      </c>
      <c r="BF174" s="26">
        <f t="shared" si="25"/>
        <v>0</v>
      </c>
      <c r="BG174" s="26">
        <f t="shared" si="26"/>
        <v>0</v>
      </c>
      <c r="BH174" s="26">
        <f t="shared" si="27"/>
        <v>0</v>
      </c>
      <c r="BI174" s="26">
        <f t="shared" si="28"/>
        <v>0</v>
      </c>
      <c r="BJ174" s="14" t="s">
        <v>81</v>
      </c>
      <c r="BK174" s="26">
        <f t="shared" si="29"/>
        <v>0</v>
      </c>
      <c r="BL174" s="14" t="s">
        <v>186</v>
      </c>
      <c r="BM174" s="25" t="s">
        <v>301</v>
      </c>
    </row>
    <row r="175" spans="1:65" s="1" customFormat="1" ht="16.5" customHeight="1">
      <c r="A175" s="45"/>
      <c r="B175" s="46"/>
      <c r="C175" s="149" t="s">
        <v>302</v>
      </c>
      <c r="D175" s="149" t="s">
        <v>118</v>
      </c>
      <c r="E175" s="150" t="s">
        <v>303</v>
      </c>
      <c r="F175" s="151" t="s">
        <v>304</v>
      </c>
      <c r="G175" s="152" t="s">
        <v>201</v>
      </c>
      <c r="H175" s="153">
        <v>32</v>
      </c>
      <c r="I175" s="24"/>
      <c r="J175" s="154">
        <f t="shared" si="20"/>
        <v>0</v>
      </c>
      <c r="K175" s="151" t="s">
        <v>122</v>
      </c>
      <c r="L175" s="46"/>
      <c r="M175" s="155" t="s">
        <v>1</v>
      </c>
      <c r="N175" s="156" t="s">
        <v>41</v>
      </c>
      <c r="O175" s="70"/>
      <c r="P175" s="157">
        <f t="shared" si="21"/>
        <v>0</v>
      </c>
      <c r="Q175" s="157">
        <v>0</v>
      </c>
      <c r="R175" s="157">
        <f t="shared" si="22"/>
        <v>0</v>
      </c>
      <c r="S175" s="157">
        <v>0</v>
      </c>
      <c r="T175" s="158">
        <f t="shared" si="23"/>
        <v>0</v>
      </c>
      <c r="U175" s="45"/>
      <c r="V175" s="45"/>
      <c r="AR175" s="25" t="s">
        <v>186</v>
      </c>
      <c r="AT175" s="25" t="s">
        <v>118</v>
      </c>
      <c r="AU175" s="25" t="s">
        <v>83</v>
      </c>
      <c r="AY175" s="14" t="s">
        <v>116</v>
      </c>
      <c r="BE175" s="26">
        <f t="shared" si="24"/>
        <v>0</v>
      </c>
      <c r="BF175" s="26">
        <f t="shared" si="25"/>
        <v>0</v>
      </c>
      <c r="BG175" s="26">
        <f t="shared" si="26"/>
        <v>0</v>
      </c>
      <c r="BH175" s="26">
        <f t="shared" si="27"/>
        <v>0</v>
      </c>
      <c r="BI175" s="26">
        <f t="shared" si="28"/>
        <v>0</v>
      </c>
      <c r="BJ175" s="14" t="s">
        <v>81</v>
      </c>
      <c r="BK175" s="26">
        <f t="shared" si="29"/>
        <v>0</v>
      </c>
      <c r="BL175" s="14" t="s">
        <v>186</v>
      </c>
      <c r="BM175" s="25" t="s">
        <v>305</v>
      </c>
    </row>
    <row r="176" spans="1:65" s="1" customFormat="1" ht="16.5" customHeight="1">
      <c r="A176" s="45"/>
      <c r="B176" s="46"/>
      <c r="C176" s="149" t="s">
        <v>306</v>
      </c>
      <c r="D176" s="149" t="s">
        <v>118</v>
      </c>
      <c r="E176" s="150" t="s">
        <v>307</v>
      </c>
      <c r="F176" s="151" t="s">
        <v>308</v>
      </c>
      <c r="G176" s="152" t="s">
        <v>201</v>
      </c>
      <c r="H176" s="153">
        <v>14</v>
      </c>
      <c r="I176" s="24"/>
      <c r="J176" s="154">
        <f t="shared" si="20"/>
        <v>0</v>
      </c>
      <c r="K176" s="151" t="s">
        <v>122</v>
      </c>
      <c r="L176" s="46"/>
      <c r="M176" s="155" t="s">
        <v>1</v>
      </c>
      <c r="N176" s="156" t="s">
        <v>41</v>
      </c>
      <c r="O176" s="70"/>
      <c r="P176" s="157">
        <f t="shared" si="21"/>
        <v>0</v>
      </c>
      <c r="Q176" s="157">
        <v>0</v>
      </c>
      <c r="R176" s="157">
        <f t="shared" si="22"/>
        <v>0</v>
      </c>
      <c r="S176" s="157">
        <v>0</v>
      </c>
      <c r="T176" s="158">
        <f t="shared" si="23"/>
        <v>0</v>
      </c>
      <c r="U176" s="45"/>
      <c r="V176" s="45"/>
      <c r="AR176" s="25" t="s">
        <v>186</v>
      </c>
      <c r="AT176" s="25" t="s">
        <v>118</v>
      </c>
      <c r="AU176" s="25" t="s">
        <v>83</v>
      </c>
      <c r="AY176" s="14" t="s">
        <v>116</v>
      </c>
      <c r="BE176" s="26">
        <f t="shared" si="24"/>
        <v>0</v>
      </c>
      <c r="BF176" s="26">
        <f t="shared" si="25"/>
        <v>0</v>
      </c>
      <c r="BG176" s="26">
        <f t="shared" si="26"/>
        <v>0</v>
      </c>
      <c r="BH176" s="26">
        <f t="shared" si="27"/>
        <v>0</v>
      </c>
      <c r="BI176" s="26">
        <f t="shared" si="28"/>
        <v>0</v>
      </c>
      <c r="BJ176" s="14" t="s">
        <v>81</v>
      </c>
      <c r="BK176" s="26">
        <f t="shared" si="29"/>
        <v>0</v>
      </c>
      <c r="BL176" s="14" t="s">
        <v>186</v>
      </c>
      <c r="BM176" s="25" t="s">
        <v>309</v>
      </c>
    </row>
    <row r="177" spans="1:65" s="1" customFormat="1" ht="16.5" customHeight="1">
      <c r="A177" s="45"/>
      <c r="B177" s="46"/>
      <c r="C177" s="149" t="s">
        <v>310</v>
      </c>
      <c r="D177" s="149" t="s">
        <v>118</v>
      </c>
      <c r="E177" s="150" t="s">
        <v>311</v>
      </c>
      <c r="F177" s="151" t="s">
        <v>312</v>
      </c>
      <c r="G177" s="152" t="s">
        <v>201</v>
      </c>
      <c r="H177" s="153">
        <v>18</v>
      </c>
      <c r="I177" s="24"/>
      <c r="J177" s="154">
        <f t="shared" si="20"/>
        <v>0</v>
      </c>
      <c r="K177" s="151" t="s">
        <v>122</v>
      </c>
      <c r="L177" s="46"/>
      <c r="M177" s="155" t="s">
        <v>1</v>
      </c>
      <c r="N177" s="156" t="s">
        <v>41</v>
      </c>
      <c r="O177" s="70"/>
      <c r="P177" s="157">
        <f t="shared" si="21"/>
        <v>0</v>
      </c>
      <c r="Q177" s="157">
        <v>0</v>
      </c>
      <c r="R177" s="157">
        <f t="shared" si="22"/>
        <v>0</v>
      </c>
      <c r="S177" s="157">
        <v>0</v>
      </c>
      <c r="T177" s="158">
        <f t="shared" si="23"/>
        <v>0</v>
      </c>
      <c r="U177" s="45"/>
      <c r="V177" s="45"/>
      <c r="AR177" s="25" t="s">
        <v>186</v>
      </c>
      <c r="AT177" s="25" t="s">
        <v>118</v>
      </c>
      <c r="AU177" s="25" t="s">
        <v>83</v>
      </c>
      <c r="AY177" s="14" t="s">
        <v>116</v>
      </c>
      <c r="BE177" s="26">
        <f t="shared" si="24"/>
        <v>0</v>
      </c>
      <c r="BF177" s="26">
        <f t="shared" si="25"/>
        <v>0</v>
      </c>
      <c r="BG177" s="26">
        <f t="shared" si="26"/>
        <v>0</v>
      </c>
      <c r="BH177" s="26">
        <f t="shared" si="27"/>
        <v>0</v>
      </c>
      <c r="BI177" s="26">
        <f t="shared" si="28"/>
        <v>0</v>
      </c>
      <c r="BJ177" s="14" t="s">
        <v>81</v>
      </c>
      <c r="BK177" s="26">
        <f t="shared" si="29"/>
        <v>0</v>
      </c>
      <c r="BL177" s="14" t="s">
        <v>186</v>
      </c>
      <c r="BM177" s="25" t="s">
        <v>313</v>
      </c>
    </row>
    <row r="178" spans="1:65" s="1" customFormat="1" ht="16.5" customHeight="1">
      <c r="A178" s="45"/>
      <c r="B178" s="46"/>
      <c r="C178" s="149" t="s">
        <v>314</v>
      </c>
      <c r="D178" s="149" t="s">
        <v>118</v>
      </c>
      <c r="E178" s="150" t="s">
        <v>315</v>
      </c>
      <c r="F178" s="151" t="s">
        <v>316</v>
      </c>
      <c r="G178" s="152" t="s">
        <v>201</v>
      </c>
      <c r="H178" s="153">
        <v>1</v>
      </c>
      <c r="I178" s="24"/>
      <c r="J178" s="154">
        <f t="shared" si="20"/>
        <v>0</v>
      </c>
      <c r="K178" s="151" t="s">
        <v>122</v>
      </c>
      <c r="L178" s="46"/>
      <c r="M178" s="155" t="s">
        <v>1</v>
      </c>
      <c r="N178" s="156" t="s">
        <v>41</v>
      </c>
      <c r="O178" s="70"/>
      <c r="P178" s="157">
        <f t="shared" si="21"/>
        <v>0</v>
      </c>
      <c r="Q178" s="157">
        <v>8.0000000000000007E-5</v>
      </c>
      <c r="R178" s="157">
        <f t="shared" si="22"/>
        <v>8.0000000000000007E-5</v>
      </c>
      <c r="S178" s="157">
        <v>0</v>
      </c>
      <c r="T178" s="158">
        <f t="shared" si="23"/>
        <v>0</v>
      </c>
      <c r="U178" s="45"/>
      <c r="V178" s="45"/>
      <c r="AR178" s="25" t="s">
        <v>186</v>
      </c>
      <c r="AT178" s="25" t="s">
        <v>118</v>
      </c>
      <c r="AU178" s="25" t="s">
        <v>83</v>
      </c>
      <c r="AY178" s="14" t="s">
        <v>116</v>
      </c>
      <c r="BE178" s="26">
        <f t="shared" si="24"/>
        <v>0</v>
      </c>
      <c r="BF178" s="26">
        <f t="shared" si="25"/>
        <v>0</v>
      </c>
      <c r="BG178" s="26">
        <f t="shared" si="26"/>
        <v>0</v>
      </c>
      <c r="BH178" s="26">
        <f t="shared" si="27"/>
        <v>0</v>
      </c>
      <c r="BI178" s="26">
        <f t="shared" si="28"/>
        <v>0</v>
      </c>
      <c r="BJ178" s="14" t="s">
        <v>81</v>
      </c>
      <c r="BK178" s="26">
        <f t="shared" si="29"/>
        <v>0</v>
      </c>
      <c r="BL178" s="14" t="s">
        <v>186</v>
      </c>
      <c r="BM178" s="25" t="s">
        <v>317</v>
      </c>
    </row>
    <row r="179" spans="1:65" s="1" customFormat="1" ht="16.5" customHeight="1">
      <c r="A179" s="45"/>
      <c r="B179" s="46"/>
      <c r="C179" s="149" t="s">
        <v>318</v>
      </c>
      <c r="D179" s="149" t="s">
        <v>118</v>
      </c>
      <c r="E179" s="150" t="s">
        <v>319</v>
      </c>
      <c r="F179" s="151" t="s">
        <v>320</v>
      </c>
      <c r="G179" s="152" t="s">
        <v>201</v>
      </c>
      <c r="H179" s="153">
        <v>3</v>
      </c>
      <c r="I179" s="24"/>
      <c r="J179" s="154">
        <f t="shared" si="20"/>
        <v>0</v>
      </c>
      <c r="K179" s="151" t="s">
        <v>122</v>
      </c>
      <c r="L179" s="46"/>
      <c r="M179" s="155" t="s">
        <v>1</v>
      </c>
      <c r="N179" s="156" t="s">
        <v>41</v>
      </c>
      <c r="O179" s="70"/>
      <c r="P179" s="157">
        <f t="shared" si="21"/>
        <v>0</v>
      </c>
      <c r="Q179" s="157">
        <v>2.9E-4</v>
      </c>
      <c r="R179" s="157">
        <f t="shared" si="22"/>
        <v>8.7000000000000001E-4</v>
      </c>
      <c r="S179" s="157">
        <v>0</v>
      </c>
      <c r="T179" s="158">
        <f t="shared" si="23"/>
        <v>0</v>
      </c>
      <c r="U179" s="45"/>
      <c r="V179" s="45"/>
      <c r="AR179" s="25" t="s">
        <v>186</v>
      </c>
      <c r="AT179" s="25" t="s">
        <v>118</v>
      </c>
      <c r="AU179" s="25" t="s">
        <v>83</v>
      </c>
      <c r="AY179" s="14" t="s">
        <v>116</v>
      </c>
      <c r="BE179" s="26">
        <f t="shared" si="24"/>
        <v>0</v>
      </c>
      <c r="BF179" s="26">
        <f t="shared" si="25"/>
        <v>0</v>
      </c>
      <c r="BG179" s="26">
        <f t="shared" si="26"/>
        <v>0</v>
      </c>
      <c r="BH179" s="26">
        <f t="shared" si="27"/>
        <v>0</v>
      </c>
      <c r="BI179" s="26">
        <f t="shared" si="28"/>
        <v>0</v>
      </c>
      <c r="BJ179" s="14" t="s">
        <v>81</v>
      </c>
      <c r="BK179" s="26">
        <f t="shared" si="29"/>
        <v>0</v>
      </c>
      <c r="BL179" s="14" t="s">
        <v>186</v>
      </c>
      <c r="BM179" s="25" t="s">
        <v>321</v>
      </c>
    </row>
    <row r="180" spans="1:65" s="1" customFormat="1" ht="16.5" customHeight="1">
      <c r="A180" s="45"/>
      <c r="B180" s="46"/>
      <c r="C180" s="149" t="s">
        <v>322</v>
      </c>
      <c r="D180" s="149" t="s">
        <v>118</v>
      </c>
      <c r="E180" s="150" t="s">
        <v>323</v>
      </c>
      <c r="F180" s="151" t="s">
        <v>324</v>
      </c>
      <c r="G180" s="152" t="s">
        <v>184</v>
      </c>
      <c r="H180" s="153">
        <v>308</v>
      </c>
      <c r="I180" s="24"/>
      <c r="J180" s="154">
        <f t="shared" si="20"/>
        <v>0</v>
      </c>
      <c r="K180" s="151" t="s">
        <v>122</v>
      </c>
      <c r="L180" s="46"/>
      <c r="M180" s="155" t="s">
        <v>1</v>
      </c>
      <c r="N180" s="156" t="s">
        <v>41</v>
      </c>
      <c r="O180" s="70"/>
      <c r="P180" s="157">
        <f t="shared" si="21"/>
        <v>0</v>
      </c>
      <c r="Q180" s="157">
        <v>0</v>
      </c>
      <c r="R180" s="157">
        <f t="shared" si="22"/>
        <v>0</v>
      </c>
      <c r="S180" s="157">
        <v>0</v>
      </c>
      <c r="T180" s="158">
        <f t="shared" si="23"/>
        <v>0</v>
      </c>
      <c r="U180" s="45"/>
      <c r="V180" s="45"/>
      <c r="AR180" s="25" t="s">
        <v>186</v>
      </c>
      <c r="AT180" s="25" t="s">
        <v>118</v>
      </c>
      <c r="AU180" s="25" t="s">
        <v>83</v>
      </c>
      <c r="AY180" s="14" t="s">
        <v>116</v>
      </c>
      <c r="BE180" s="26">
        <f t="shared" si="24"/>
        <v>0</v>
      </c>
      <c r="BF180" s="26">
        <f t="shared" si="25"/>
        <v>0</v>
      </c>
      <c r="BG180" s="26">
        <f t="shared" si="26"/>
        <v>0</v>
      </c>
      <c r="BH180" s="26">
        <f t="shared" si="27"/>
        <v>0</v>
      </c>
      <c r="BI180" s="26">
        <f t="shared" si="28"/>
        <v>0</v>
      </c>
      <c r="BJ180" s="14" t="s">
        <v>81</v>
      </c>
      <c r="BK180" s="26">
        <f t="shared" si="29"/>
        <v>0</v>
      </c>
      <c r="BL180" s="14" t="s">
        <v>186</v>
      </c>
      <c r="BM180" s="25" t="s">
        <v>325</v>
      </c>
    </row>
    <row r="181" spans="1:65" s="1" customFormat="1" ht="16.5" customHeight="1">
      <c r="A181" s="45"/>
      <c r="B181" s="46"/>
      <c r="C181" s="149" t="s">
        <v>326</v>
      </c>
      <c r="D181" s="149" t="s">
        <v>118</v>
      </c>
      <c r="E181" s="150" t="s">
        <v>327</v>
      </c>
      <c r="F181" s="151" t="s">
        <v>328</v>
      </c>
      <c r="G181" s="152" t="s">
        <v>184</v>
      </c>
      <c r="H181" s="153">
        <v>3</v>
      </c>
      <c r="I181" s="24"/>
      <c r="J181" s="154">
        <f t="shared" si="20"/>
        <v>0</v>
      </c>
      <c r="K181" s="151" t="s">
        <v>122</v>
      </c>
      <c r="L181" s="46"/>
      <c r="M181" s="155" t="s">
        <v>1</v>
      </c>
      <c r="N181" s="156" t="s">
        <v>41</v>
      </c>
      <c r="O181" s="70"/>
      <c r="P181" s="157">
        <f t="shared" si="21"/>
        <v>0</v>
      </c>
      <c r="Q181" s="157">
        <v>0</v>
      </c>
      <c r="R181" s="157">
        <f t="shared" si="22"/>
        <v>0</v>
      </c>
      <c r="S181" s="157">
        <v>0</v>
      </c>
      <c r="T181" s="158">
        <f t="shared" si="23"/>
        <v>0</v>
      </c>
      <c r="U181" s="45"/>
      <c r="V181" s="45"/>
      <c r="AR181" s="25" t="s">
        <v>186</v>
      </c>
      <c r="AT181" s="25" t="s">
        <v>118</v>
      </c>
      <c r="AU181" s="25" t="s">
        <v>83</v>
      </c>
      <c r="AY181" s="14" t="s">
        <v>116</v>
      </c>
      <c r="BE181" s="26">
        <f t="shared" si="24"/>
        <v>0</v>
      </c>
      <c r="BF181" s="26">
        <f t="shared" si="25"/>
        <v>0</v>
      </c>
      <c r="BG181" s="26">
        <f t="shared" si="26"/>
        <v>0</v>
      </c>
      <c r="BH181" s="26">
        <f t="shared" si="27"/>
        <v>0</v>
      </c>
      <c r="BI181" s="26">
        <f t="shared" si="28"/>
        <v>0</v>
      </c>
      <c r="BJ181" s="14" t="s">
        <v>81</v>
      </c>
      <c r="BK181" s="26">
        <f t="shared" si="29"/>
        <v>0</v>
      </c>
      <c r="BL181" s="14" t="s">
        <v>186</v>
      </c>
      <c r="BM181" s="25" t="s">
        <v>329</v>
      </c>
    </row>
    <row r="182" spans="1:65" s="1" customFormat="1" ht="23.95" customHeight="1">
      <c r="A182" s="45"/>
      <c r="B182" s="46"/>
      <c r="C182" s="149" t="s">
        <v>330</v>
      </c>
      <c r="D182" s="149" t="s">
        <v>118</v>
      </c>
      <c r="E182" s="150" t="s">
        <v>331</v>
      </c>
      <c r="F182" s="151" t="s">
        <v>332</v>
      </c>
      <c r="G182" s="152" t="s">
        <v>155</v>
      </c>
      <c r="H182" s="153">
        <v>0.29699999999999999</v>
      </c>
      <c r="I182" s="24"/>
      <c r="J182" s="154">
        <f t="shared" si="20"/>
        <v>0</v>
      </c>
      <c r="K182" s="151" t="s">
        <v>122</v>
      </c>
      <c r="L182" s="46"/>
      <c r="M182" s="155" t="s">
        <v>1</v>
      </c>
      <c r="N182" s="156" t="s">
        <v>41</v>
      </c>
      <c r="O182" s="70"/>
      <c r="P182" s="157">
        <f t="shared" si="21"/>
        <v>0</v>
      </c>
      <c r="Q182" s="157">
        <v>0</v>
      </c>
      <c r="R182" s="157">
        <f t="shared" si="22"/>
        <v>0</v>
      </c>
      <c r="S182" s="157">
        <v>0</v>
      </c>
      <c r="T182" s="158">
        <f t="shared" si="23"/>
        <v>0</v>
      </c>
      <c r="U182" s="45"/>
      <c r="V182" s="45"/>
      <c r="AR182" s="25" t="s">
        <v>186</v>
      </c>
      <c r="AT182" s="25" t="s">
        <v>118</v>
      </c>
      <c r="AU182" s="25" t="s">
        <v>83</v>
      </c>
      <c r="AY182" s="14" t="s">
        <v>116</v>
      </c>
      <c r="BE182" s="26">
        <f t="shared" si="24"/>
        <v>0</v>
      </c>
      <c r="BF182" s="26">
        <f t="shared" si="25"/>
        <v>0</v>
      </c>
      <c r="BG182" s="26">
        <f t="shared" si="26"/>
        <v>0</v>
      </c>
      <c r="BH182" s="26">
        <f t="shared" si="27"/>
        <v>0</v>
      </c>
      <c r="BI182" s="26">
        <f t="shared" si="28"/>
        <v>0</v>
      </c>
      <c r="BJ182" s="14" t="s">
        <v>81</v>
      </c>
      <c r="BK182" s="26">
        <f t="shared" si="29"/>
        <v>0</v>
      </c>
      <c r="BL182" s="14" t="s">
        <v>186</v>
      </c>
      <c r="BM182" s="25" t="s">
        <v>333</v>
      </c>
    </row>
    <row r="183" spans="1:65" s="1" customFormat="1" ht="16.5" customHeight="1">
      <c r="A183" s="45"/>
      <c r="B183" s="46"/>
      <c r="C183" s="149" t="s">
        <v>334</v>
      </c>
      <c r="D183" s="149" t="s">
        <v>118</v>
      </c>
      <c r="E183" s="150" t="s">
        <v>335</v>
      </c>
      <c r="F183" s="151" t="s">
        <v>336</v>
      </c>
      <c r="G183" s="152" t="s">
        <v>184</v>
      </c>
      <c r="H183" s="153">
        <v>40</v>
      </c>
      <c r="I183" s="24"/>
      <c r="J183" s="154">
        <f t="shared" si="20"/>
        <v>0</v>
      </c>
      <c r="K183" s="151" t="s">
        <v>122</v>
      </c>
      <c r="L183" s="46"/>
      <c r="M183" s="155" t="s">
        <v>1</v>
      </c>
      <c r="N183" s="156" t="s">
        <v>41</v>
      </c>
      <c r="O183" s="70"/>
      <c r="P183" s="157">
        <f t="shared" si="21"/>
        <v>0</v>
      </c>
      <c r="Q183" s="157">
        <v>0</v>
      </c>
      <c r="R183" s="157">
        <f t="shared" si="22"/>
        <v>0</v>
      </c>
      <c r="S183" s="157">
        <v>0</v>
      </c>
      <c r="T183" s="158">
        <f t="shared" si="23"/>
        <v>0</v>
      </c>
      <c r="U183" s="45"/>
      <c r="V183" s="45"/>
      <c r="AR183" s="25" t="s">
        <v>186</v>
      </c>
      <c r="AT183" s="25" t="s">
        <v>118</v>
      </c>
      <c r="AU183" s="25" t="s">
        <v>83</v>
      </c>
      <c r="AY183" s="14" t="s">
        <v>116</v>
      </c>
      <c r="BE183" s="26">
        <f t="shared" si="24"/>
        <v>0</v>
      </c>
      <c r="BF183" s="26">
        <f t="shared" si="25"/>
        <v>0</v>
      </c>
      <c r="BG183" s="26">
        <f t="shared" si="26"/>
        <v>0</v>
      </c>
      <c r="BH183" s="26">
        <f t="shared" si="27"/>
        <v>0</v>
      </c>
      <c r="BI183" s="26">
        <f t="shared" si="28"/>
        <v>0</v>
      </c>
      <c r="BJ183" s="14" t="s">
        <v>81</v>
      </c>
      <c r="BK183" s="26">
        <f t="shared" si="29"/>
        <v>0</v>
      </c>
      <c r="BL183" s="14" t="s">
        <v>186</v>
      </c>
      <c r="BM183" s="25" t="s">
        <v>337</v>
      </c>
    </row>
    <row r="184" spans="1:65" s="1" customFormat="1" ht="16.5" customHeight="1">
      <c r="A184" s="45"/>
      <c r="B184" s="46"/>
      <c r="C184" s="149" t="s">
        <v>338</v>
      </c>
      <c r="D184" s="149" t="s">
        <v>118</v>
      </c>
      <c r="E184" s="150" t="s">
        <v>339</v>
      </c>
      <c r="F184" s="151" t="s">
        <v>340</v>
      </c>
      <c r="G184" s="152" t="s">
        <v>201</v>
      </c>
      <c r="H184" s="153">
        <v>3</v>
      </c>
      <c r="I184" s="24"/>
      <c r="J184" s="154">
        <f t="shared" si="20"/>
        <v>0</v>
      </c>
      <c r="K184" s="151" t="s">
        <v>1</v>
      </c>
      <c r="L184" s="46"/>
      <c r="M184" s="155" t="s">
        <v>1</v>
      </c>
      <c r="N184" s="156" t="s">
        <v>41</v>
      </c>
      <c r="O184" s="70"/>
      <c r="P184" s="157">
        <f t="shared" si="21"/>
        <v>0</v>
      </c>
      <c r="Q184" s="157">
        <v>0</v>
      </c>
      <c r="R184" s="157">
        <f t="shared" si="22"/>
        <v>0</v>
      </c>
      <c r="S184" s="157">
        <v>0</v>
      </c>
      <c r="T184" s="158">
        <f t="shared" si="23"/>
        <v>0</v>
      </c>
      <c r="U184" s="45"/>
      <c r="V184" s="45"/>
      <c r="AR184" s="25" t="s">
        <v>186</v>
      </c>
      <c r="AT184" s="25" t="s">
        <v>118</v>
      </c>
      <c r="AU184" s="25" t="s">
        <v>83</v>
      </c>
      <c r="AY184" s="14" t="s">
        <v>116</v>
      </c>
      <c r="BE184" s="26">
        <f t="shared" si="24"/>
        <v>0</v>
      </c>
      <c r="BF184" s="26">
        <f t="shared" si="25"/>
        <v>0</v>
      </c>
      <c r="BG184" s="26">
        <f t="shared" si="26"/>
        <v>0</v>
      </c>
      <c r="BH184" s="26">
        <f t="shared" si="27"/>
        <v>0</v>
      </c>
      <c r="BI184" s="26">
        <f t="shared" si="28"/>
        <v>0</v>
      </c>
      <c r="BJ184" s="14" t="s">
        <v>81</v>
      </c>
      <c r="BK184" s="26">
        <f t="shared" si="29"/>
        <v>0</v>
      </c>
      <c r="BL184" s="14" t="s">
        <v>186</v>
      </c>
      <c r="BM184" s="25" t="s">
        <v>341</v>
      </c>
    </row>
    <row r="185" spans="1:65" s="1" customFormat="1" ht="23.95" customHeight="1">
      <c r="A185" s="45"/>
      <c r="B185" s="46"/>
      <c r="C185" s="149" t="s">
        <v>342</v>
      </c>
      <c r="D185" s="149" t="s">
        <v>118</v>
      </c>
      <c r="E185" s="150" t="s">
        <v>343</v>
      </c>
      <c r="F185" s="151" t="s">
        <v>344</v>
      </c>
      <c r="G185" s="152" t="s">
        <v>345</v>
      </c>
      <c r="H185" s="153">
        <v>1</v>
      </c>
      <c r="I185" s="24"/>
      <c r="J185" s="154">
        <f t="shared" si="20"/>
        <v>0</v>
      </c>
      <c r="K185" s="151" t="s">
        <v>1</v>
      </c>
      <c r="L185" s="46"/>
      <c r="M185" s="155" t="s">
        <v>1</v>
      </c>
      <c r="N185" s="156" t="s">
        <v>41</v>
      </c>
      <c r="O185" s="70"/>
      <c r="P185" s="157">
        <f t="shared" si="21"/>
        <v>0</v>
      </c>
      <c r="Q185" s="157">
        <v>0</v>
      </c>
      <c r="R185" s="157">
        <f t="shared" si="22"/>
        <v>0</v>
      </c>
      <c r="S185" s="157">
        <v>0</v>
      </c>
      <c r="T185" s="158">
        <f t="shared" si="23"/>
        <v>0</v>
      </c>
      <c r="U185" s="45"/>
      <c r="V185" s="45"/>
      <c r="AR185" s="25" t="s">
        <v>186</v>
      </c>
      <c r="AT185" s="25" t="s">
        <v>118</v>
      </c>
      <c r="AU185" s="25" t="s">
        <v>83</v>
      </c>
      <c r="AY185" s="14" t="s">
        <v>116</v>
      </c>
      <c r="BE185" s="26">
        <f t="shared" si="24"/>
        <v>0</v>
      </c>
      <c r="BF185" s="26">
        <f t="shared" si="25"/>
        <v>0</v>
      </c>
      <c r="BG185" s="26">
        <f t="shared" si="26"/>
        <v>0</v>
      </c>
      <c r="BH185" s="26">
        <f t="shared" si="27"/>
        <v>0</v>
      </c>
      <c r="BI185" s="26">
        <f t="shared" si="28"/>
        <v>0</v>
      </c>
      <c r="BJ185" s="14" t="s">
        <v>81</v>
      </c>
      <c r="BK185" s="26">
        <f t="shared" si="29"/>
        <v>0</v>
      </c>
      <c r="BL185" s="14" t="s">
        <v>186</v>
      </c>
      <c r="BM185" s="25" t="s">
        <v>346</v>
      </c>
    </row>
    <row r="186" spans="1:65" s="1" customFormat="1" ht="23.95" customHeight="1">
      <c r="A186" s="45"/>
      <c r="B186" s="46"/>
      <c r="C186" s="149" t="s">
        <v>347</v>
      </c>
      <c r="D186" s="149" t="s">
        <v>118</v>
      </c>
      <c r="E186" s="150" t="s">
        <v>348</v>
      </c>
      <c r="F186" s="151" t="s">
        <v>349</v>
      </c>
      <c r="G186" s="152" t="s">
        <v>155</v>
      </c>
      <c r="H186" s="153">
        <v>0.26400000000000001</v>
      </c>
      <c r="I186" s="24"/>
      <c r="J186" s="154">
        <f t="shared" si="20"/>
        <v>0</v>
      </c>
      <c r="K186" s="151" t="s">
        <v>122</v>
      </c>
      <c r="L186" s="46"/>
      <c r="M186" s="155" t="s">
        <v>1</v>
      </c>
      <c r="N186" s="156" t="s">
        <v>41</v>
      </c>
      <c r="O186" s="70"/>
      <c r="P186" s="157">
        <f t="shared" si="21"/>
        <v>0</v>
      </c>
      <c r="Q186" s="157">
        <v>0</v>
      </c>
      <c r="R186" s="157">
        <f t="shared" si="22"/>
        <v>0</v>
      </c>
      <c r="S186" s="157">
        <v>0</v>
      </c>
      <c r="T186" s="158">
        <f t="shared" si="23"/>
        <v>0</v>
      </c>
      <c r="U186" s="45"/>
      <c r="V186" s="45"/>
      <c r="AR186" s="25" t="s">
        <v>186</v>
      </c>
      <c r="AT186" s="25" t="s">
        <v>118</v>
      </c>
      <c r="AU186" s="25" t="s">
        <v>83</v>
      </c>
      <c r="AY186" s="14" t="s">
        <v>116</v>
      </c>
      <c r="BE186" s="26">
        <f t="shared" si="24"/>
        <v>0</v>
      </c>
      <c r="BF186" s="26">
        <f t="shared" si="25"/>
        <v>0</v>
      </c>
      <c r="BG186" s="26">
        <f t="shared" si="26"/>
        <v>0</v>
      </c>
      <c r="BH186" s="26">
        <f t="shared" si="27"/>
        <v>0</v>
      </c>
      <c r="BI186" s="26">
        <f t="shared" si="28"/>
        <v>0</v>
      </c>
      <c r="BJ186" s="14" t="s">
        <v>81</v>
      </c>
      <c r="BK186" s="26">
        <f t="shared" si="29"/>
        <v>0</v>
      </c>
      <c r="BL186" s="14" t="s">
        <v>186</v>
      </c>
      <c r="BM186" s="25" t="s">
        <v>350</v>
      </c>
    </row>
    <row r="187" spans="1:65" s="11" customFormat="1" ht="22.95" customHeight="1">
      <c r="A187" s="138"/>
      <c r="B187" s="139"/>
      <c r="C187" s="138"/>
      <c r="D187" s="140" t="s">
        <v>75</v>
      </c>
      <c r="E187" s="147" t="s">
        <v>351</v>
      </c>
      <c r="F187" s="147" t="s">
        <v>352</v>
      </c>
      <c r="G187" s="138"/>
      <c r="H187" s="138"/>
      <c r="I187" s="21"/>
      <c r="J187" s="148">
        <f>BK187</f>
        <v>0</v>
      </c>
      <c r="K187" s="138"/>
      <c r="L187" s="139"/>
      <c r="M187" s="143"/>
      <c r="N187" s="144"/>
      <c r="O187" s="144"/>
      <c r="P187" s="145">
        <f>SUM(P188:P213)</f>
        <v>0</v>
      </c>
      <c r="Q187" s="144"/>
      <c r="R187" s="145">
        <f>SUM(R188:R213)</f>
        <v>0.89462999999999993</v>
      </c>
      <c r="S187" s="144"/>
      <c r="T187" s="146">
        <f>SUM(T188:T213)</f>
        <v>2.008</v>
      </c>
      <c r="U187" s="138"/>
      <c r="V187" s="138"/>
      <c r="AR187" s="20" t="s">
        <v>83</v>
      </c>
      <c r="AT187" s="22" t="s">
        <v>75</v>
      </c>
      <c r="AU187" s="22" t="s">
        <v>81</v>
      </c>
      <c r="AY187" s="20" t="s">
        <v>116</v>
      </c>
      <c r="BK187" s="23">
        <f>SUM(BK188:BK213)</f>
        <v>0</v>
      </c>
    </row>
    <row r="188" spans="1:65" s="1" customFormat="1" ht="23.95" customHeight="1">
      <c r="A188" s="45"/>
      <c r="B188" s="46"/>
      <c r="C188" s="149" t="s">
        <v>353</v>
      </c>
      <c r="D188" s="149" t="s">
        <v>118</v>
      </c>
      <c r="E188" s="150" t="s">
        <v>354</v>
      </c>
      <c r="F188" s="151" t="s">
        <v>355</v>
      </c>
      <c r="G188" s="152" t="s">
        <v>184</v>
      </c>
      <c r="H188" s="153">
        <v>400</v>
      </c>
      <c r="I188" s="24"/>
      <c r="J188" s="154">
        <f t="shared" ref="J188:J213" si="30">ROUND(I188*H188,2)</f>
        <v>0</v>
      </c>
      <c r="K188" s="151" t="s">
        <v>122</v>
      </c>
      <c r="L188" s="46"/>
      <c r="M188" s="155" t="s">
        <v>1</v>
      </c>
      <c r="N188" s="156" t="s">
        <v>41</v>
      </c>
      <c r="O188" s="70"/>
      <c r="P188" s="157">
        <f t="shared" ref="P188:P213" si="31">O188*H188</f>
        <v>0</v>
      </c>
      <c r="Q188" s="157">
        <v>0</v>
      </c>
      <c r="R188" s="157">
        <f t="shared" ref="R188:R213" si="32">Q188*H188</f>
        <v>0</v>
      </c>
      <c r="S188" s="157">
        <v>4.9699999999999996E-3</v>
      </c>
      <c r="T188" s="158">
        <f t="shared" ref="T188:T213" si="33">S188*H188</f>
        <v>1.9879999999999998</v>
      </c>
      <c r="U188" s="45"/>
      <c r="V188" s="45"/>
      <c r="AR188" s="25" t="s">
        <v>186</v>
      </c>
      <c r="AT188" s="25" t="s">
        <v>118</v>
      </c>
      <c r="AU188" s="25" t="s">
        <v>83</v>
      </c>
      <c r="AY188" s="14" t="s">
        <v>116</v>
      </c>
      <c r="BE188" s="26">
        <f t="shared" ref="BE188:BE213" si="34">IF(N188="základní",J188,0)</f>
        <v>0</v>
      </c>
      <c r="BF188" s="26">
        <f t="shared" ref="BF188:BF213" si="35">IF(N188="snížená",J188,0)</f>
        <v>0</v>
      </c>
      <c r="BG188" s="26">
        <f t="shared" ref="BG188:BG213" si="36">IF(N188="zákl. přenesená",J188,0)</f>
        <v>0</v>
      </c>
      <c r="BH188" s="26">
        <f t="shared" ref="BH188:BH213" si="37">IF(N188="sníž. přenesená",J188,0)</f>
        <v>0</v>
      </c>
      <c r="BI188" s="26">
        <f t="shared" ref="BI188:BI213" si="38">IF(N188="nulová",J188,0)</f>
        <v>0</v>
      </c>
      <c r="BJ188" s="14" t="s">
        <v>81</v>
      </c>
      <c r="BK188" s="26">
        <f t="shared" ref="BK188:BK213" si="39">ROUND(I188*H188,2)</f>
        <v>0</v>
      </c>
      <c r="BL188" s="14" t="s">
        <v>186</v>
      </c>
      <c r="BM188" s="25" t="s">
        <v>356</v>
      </c>
    </row>
    <row r="189" spans="1:65" s="1" customFormat="1" ht="16.5" customHeight="1">
      <c r="A189" s="45"/>
      <c r="B189" s="46"/>
      <c r="C189" s="149" t="s">
        <v>357</v>
      </c>
      <c r="D189" s="149" t="s">
        <v>118</v>
      </c>
      <c r="E189" s="150" t="s">
        <v>358</v>
      </c>
      <c r="F189" s="151" t="s">
        <v>359</v>
      </c>
      <c r="G189" s="152" t="s">
        <v>201</v>
      </c>
      <c r="H189" s="153">
        <v>35</v>
      </c>
      <c r="I189" s="24"/>
      <c r="J189" s="154">
        <f t="shared" si="30"/>
        <v>0</v>
      </c>
      <c r="K189" s="151" t="s">
        <v>122</v>
      </c>
      <c r="L189" s="46"/>
      <c r="M189" s="155" t="s">
        <v>1</v>
      </c>
      <c r="N189" s="156" t="s">
        <v>41</v>
      </c>
      <c r="O189" s="70"/>
      <c r="P189" s="157">
        <f t="shared" si="31"/>
        <v>0</v>
      </c>
      <c r="Q189" s="157">
        <v>0</v>
      </c>
      <c r="R189" s="157">
        <f t="shared" si="32"/>
        <v>0</v>
      </c>
      <c r="S189" s="157">
        <v>2.2000000000000001E-4</v>
      </c>
      <c r="T189" s="158">
        <f t="shared" si="33"/>
        <v>7.7000000000000002E-3</v>
      </c>
      <c r="U189" s="45"/>
      <c r="V189" s="45"/>
      <c r="AR189" s="25" t="s">
        <v>186</v>
      </c>
      <c r="AT189" s="25" t="s">
        <v>118</v>
      </c>
      <c r="AU189" s="25" t="s">
        <v>83</v>
      </c>
      <c r="AY189" s="14" t="s">
        <v>116</v>
      </c>
      <c r="BE189" s="26">
        <f t="shared" si="34"/>
        <v>0</v>
      </c>
      <c r="BF189" s="26">
        <f t="shared" si="35"/>
        <v>0</v>
      </c>
      <c r="BG189" s="26">
        <f t="shared" si="36"/>
        <v>0</v>
      </c>
      <c r="BH189" s="26">
        <f t="shared" si="37"/>
        <v>0</v>
      </c>
      <c r="BI189" s="26">
        <f t="shared" si="38"/>
        <v>0</v>
      </c>
      <c r="BJ189" s="14" t="s">
        <v>81</v>
      </c>
      <c r="BK189" s="26">
        <f t="shared" si="39"/>
        <v>0</v>
      </c>
      <c r="BL189" s="14" t="s">
        <v>186</v>
      </c>
      <c r="BM189" s="25" t="s">
        <v>360</v>
      </c>
    </row>
    <row r="190" spans="1:65" s="1" customFormat="1" ht="23.95" customHeight="1">
      <c r="A190" s="45"/>
      <c r="B190" s="46"/>
      <c r="C190" s="149" t="s">
        <v>361</v>
      </c>
      <c r="D190" s="149" t="s">
        <v>118</v>
      </c>
      <c r="E190" s="150" t="s">
        <v>362</v>
      </c>
      <c r="F190" s="151" t="s">
        <v>363</v>
      </c>
      <c r="G190" s="152" t="s">
        <v>184</v>
      </c>
      <c r="H190" s="153">
        <v>290</v>
      </c>
      <c r="I190" s="24"/>
      <c r="J190" s="154">
        <f t="shared" si="30"/>
        <v>0</v>
      </c>
      <c r="K190" s="151" t="s">
        <v>122</v>
      </c>
      <c r="L190" s="46"/>
      <c r="M190" s="155" t="s">
        <v>1</v>
      </c>
      <c r="N190" s="156" t="s">
        <v>41</v>
      </c>
      <c r="O190" s="70"/>
      <c r="P190" s="157">
        <f t="shared" si="31"/>
        <v>0</v>
      </c>
      <c r="Q190" s="157">
        <v>6.6E-4</v>
      </c>
      <c r="R190" s="157">
        <f t="shared" si="32"/>
        <v>0.19139999999999999</v>
      </c>
      <c r="S190" s="157">
        <v>0</v>
      </c>
      <c r="T190" s="158">
        <f t="shared" si="33"/>
        <v>0</v>
      </c>
      <c r="U190" s="45"/>
      <c r="V190" s="45"/>
      <c r="AR190" s="25" t="s">
        <v>186</v>
      </c>
      <c r="AT190" s="25" t="s">
        <v>118</v>
      </c>
      <c r="AU190" s="25" t="s">
        <v>83</v>
      </c>
      <c r="AY190" s="14" t="s">
        <v>116</v>
      </c>
      <c r="BE190" s="26">
        <f t="shared" si="34"/>
        <v>0</v>
      </c>
      <c r="BF190" s="26">
        <f t="shared" si="35"/>
        <v>0</v>
      </c>
      <c r="BG190" s="26">
        <f t="shared" si="36"/>
        <v>0</v>
      </c>
      <c r="BH190" s="26">
        <f t="shared" si="37"/>
        <v>0</v>
      </c>
      <c r="BI190" s="26">
        <f t="shared" si="38"/>
        <v>0</v>
      </c>
      <c r="BJ190" s="14" t="s">
        <v>81</v>
      </c>
      <c r="BK190" s="26">
        <f t="shared" si="39"/>
        <v>0</v>
      </c>
      <c r="BL190" s="14" t="s">
        <v>186</v>
      </c>
      <c r="BM190" s="25" t="s">
        <v>364</v>
      </c>
    </row>
    <row r="191" spans="1:65" s="1" customFormat="1" ht="23.95" customHeight="1">
      <c r="A191" s="45"/>
      <c r="B191" s="46"/>
      <c r="C191" s="149" t="s">
        <v>365</v>
      </c>
      <c r="D191" s="149" t="s">
        <v>118</v>
      </c>
      <c r="E191" s="150" t="s">
        <v>366</v>
      </c>
      <c r="F191" s="151" t="s">
        <v>367</v>
      </c>
      <c r="G191" s="152" t="s">
        <v>184</v>
      </c>
      <c r="H191" s="153">
        <v>115</v>
      </c>
      <c r="I191" s="24"/>
      <c r="J191" s="154">
        <f t="shared" si="30"/>
        <v>0</v>
      </c>
      <c r="K191" s="151" t="s">
        <v>122</v>
      </c>
      <c r="L191" s="46"/>
      <c r="M191" s="155" t="s">
        <v>1</v>
      </c>
      <c r="N191" s="156" t="s">
        <v>41</v>
      </c>
      <c r="O191" s="70"/>
      <c r="P191" s="157">
        <f t="shared" si="31"/>
        <v>0</v>
      </c>
      <c r="Q191" s="157">
        <v>9.1E-4</v>
      </c>
      <c r="R191" s="157">
        <f t="shared" si="32"/>
        <v>0.10465000000000001</v>
      </c>
      <c r="S191" s="157">
        <v>0</v>
      </c>
      <c r="T191" s="158">
        <f t="shared" si="33"/>
        <v>0</v>
      </c>
      <c r="U191" s="45"/>
      <c r="V191" s="45"/>
      <c r="AR191" s="25" t="s">
        <v>186</v>
      </c>
      <c r="AT191" s="25" t="s">
        <v>118</v>
      </c>
      <c r="AU191" s="25" t="s">
        <v>83</v>
      </c>
      <c r="AY191" s="14" t="s">
        <v>116</v>
      </c>
      <c r="BE191" s="26">
        <f t="shared" si="34"/>
        <v>0</v>
      </c>
      <c r="BF191" s="26">
        <f t="shared" si="35"/>
        <v>0</v>
      </c>
      <c r="BG191" s="26">
        <f t="shared" si="36"/>
        <v>0</v>
      </c>
      <c r="BH191" s="26">
        <f t="shared" si="37"/>
        <v>0</v>
      </c>
      <c r="BI191" s="26">
        <f t="shared" si="38"/>
        <v>0</v>
      </c>
      <c r="BJ191" s="14" t="s">
        <v>81</v>
      </c>
      <c r="BK191" s="26">
        <f t="shared" si="39"/>
        <v>0</v>
      </c>
      <c r="BL191" s="14" t="s">
        <v>186</v>
      </c>
      <c r="BM191" s="25" t="s">
        <v>368</v>
      </c>
    </row>
    <row r="192" spans="1:65" s="1" customFormat="1" ht="23.95" customHeight="1">
      <c r="A192" s="45"/>
      <c r="B192" s="46"/>
      <c r="C192" s="149" t="s">
        <v>369</v>
      </c>
      <c r="D192" s="149" t="s">
        <v>118</v>
      </c>
      <c r="E192" s="150" t="s">
        <v>370</v>
      </c>
      <c r="F192" s="151" t="s">
        <v>371</v>
      </c>
      <c r="G192" s="152" t="s">
        <v>184</v>
      </c>
      <c r="H192" s="153">
        <v>95</v>
      </c>
      <c r="I192" s="24"/>
      <c r="J192" s="154">
        <f t="shared" si="30"/>
        <v>0</v>
      </c>
      <c r="K192" s="151" t="s">
        <v>122</v>
      </c>
      <c r="L192" s="46"/>
      <c r="M192" s="155" t="s">
        <v>1</v>
      </c>
      <c r="N192" s="156" t="s">
        <v>41</v>
      </c>
      <c r="O192" s="70"/>
      <c r="P192" s="157">
        <f t="shared" si="31"/>
        <v>0</v>
      </c>
      <c r="Q192" s="157">
        <v>1.1900000000000001E-3</v>
      </c>
      <c r="R192" s="157">
        <f t="shared" si="32"/>
        <v>0.11305000000000001</v>
      </c>
      <c r="S192" s="157">
        <v>0</v>
      </c>
      <c r="T192" s="158">
        <f t="shared" si="33"/>
        <v>0</v>
      </c>
      <c r="U192" s="45"/>
      <c r="V192" s="45"/>
      <c r="AR192" s="25" t="s">
        <v>186</v>
      </c>
      <c r="AT192" s="25" t="s">
        <v>118</v>
      </c>
      <c r="AU192" s="25" t="s">
        <v>83</v>
      </c>
      <c r="AY192" s="14" t="s">
        <v>116</v>
      </c>
      <c r="BE192" s="26">
        <f t="shared" si="34"/>
        <v>0</v>
      </c>
      <c r="BF192" s="26">
        <f t="shared" si="35"/>
        <v>0</v>
      </c>
      <c r="BG192" s="26">
        <f t="shared" si="36"/>
        <v>0</v>
      </c>
      <c r="BH192" s="26">
        <f t="shared" si="37"/>
        <v>0</v>
      </c>
      <c r="BI192" s="26">
        <f t="shared" si="38"/>
        <v>0</v>
      </c>
      <c r="BJ192" s="14" t="s">
        <v>81</v>
      </c>
      <c r="BK192" s="26">
        <f t="shared" si="39"/>
        <v>0</v>
      </c>
      <c r="BL192" s="14" t="s">
        <v>186</v>
      </c>
      <c r="BM192" s="25" t="s">
        <v>372</v>
      </c>
    </row>
    <row r="193" spans="1:65" s="1" customFormat="1" ht="23.95" customHeight="1">
      <c r="A193" s="45"/>
      <c r="B193" s="46"/>
      <c r="C193" s="149" t="s">
        <v>373</v>
      </c>
      <c r="D193" s="149" t="s">
        <v>118</v>
      </c>
      <c r="E193" s="150" t="s">
        <v>374</v>
      </c>
      <c r="F193" s="151" t="s">
        <v>375</v>
      </c>
      <c r="G193" s="152" t="s">
        <v>184</v>
      </c>
      <c r="H193" s="153">
        <v>30</v>
      </c>
      <c r="I193" s="24"/>
      <c r="J193" s="154">
        <f t="shared" si="30"/>
        <v>0</v>
      </c>
      <c r="K193" s="151" t="s">
        <v>122</v>
      </c>
      <c r="L193" s="46"/>
      <c r="M193" s="155" t="s">
        <v>1</v>
      </c>
      <c r="N193" s="156" t="s">
        <v>41</v>
      </c>
      <c r="O193" s="70"/>
      <c r="P193" s="157">
        <f t="shared" si="31"/>
        <v>0</v>
      </c>
      <c r="Q193" s="157">
        <v>2.5200000000000001E-3</v>
      </c>
      <c r="R193" s="157">
        <f t="shared" si="32"/>
        <v>7.5600000000000001E-2</v>
      </c>
      <c r="S193" s="157">
        <v>0</v>
      </c>
      <c r="T193" s="158">
        <f t="shared" si="33"/>
        <v>0</v>
      </c>
      <c r="U193" s="45"/>
      <c r="V193" s="45"/>
      <c r="AR193" s="25" t="s">
        <v>186</v>
      </c>
      <c r="AT193" s="25" t="s">
        <v>118</v>
      </c>
      <c r="AU193" s="25" t="s">
        <v>83</v>
      </c>
      <c r="AY193" s="14" t="s">
        <v>116</v>
      </c>
      <c r="BE193" s="26">
        <f t="shared" si="34"/>
        <v>0</v>
      </c>
      <c r="BF193" s="26">
        <f t="shared" si="35"/>
        <v>0</v>
      </c>
      <c r="BG193" s="26">
        <f t="shared" si="36"/>
        <v>0</v>
      </c>
      <c r="BH193" s="26">
        <f t="shared" si="37"/>
        <v>0</v>
      </c>
      <c r="BI193" s="26">
        <f t="shared" si="38"/>
        <v>0</v>
      </c>
      <c r="BJ193" s="14" t="s">
        <v>81</v>
      </c>
      <c r="BK193" s="26">
        <f t="shared" si="39"/>
        <v>0</v>
      </c>
      <c r="BL193" s="14" t="s">
        <v>186</v>
      </c>
      <c r="BM193" s="25" t="s">
        <v>376</v>
      </c>
    </row>
    <row r="194" spans="1:65" s="1" customFormat="1" ht="23.95" customHeight="1">
      <c r="A194" s="45"/>
      <c r="B194" s="46"/>
      <c r="C194" s="149" t="s">
        <v>377</v>
      </c>
      <c r="D194" s="149" t="s">
        <v>118</v>
      </c>
      <c r="E194" s="150" t="s">
        <v>378</v>
      </c>
      <c r="F194" s="151" t="s">
        <v>379</v>
      </c>
      <c r="G194" s="152" t="s">
        <v>184</v>
      </c>
      <c r="H194" s="153">
        <v>20</v>
      </c>
      <c r="I194" s="24"/>
      <c r="J194" s="154">
        <f t="shared" si="30"/>
        <v>0</v>
      </c>
      <c r="K194" s="151" t="s">
        <v>122</v>
      </c>
      <c r="L194" s="46"/>
      <c r="M194" s="155" t="s">
        <v>1</v>
      </c>
      <c r="N194" s="156" t="s">
        <v>41</v>
      </c>
      <c r="O194" s="70"/>
      <c r="P194" s="157">
        <f t="shared" si="31"/>
        <v>0</v>
      </c>
      <c r="Q194" s="157">
        <v>3.5000000000000001E-3</v>
      </c>
      <c r="R194" s="157">
        <f t="shared" si="32"/>
        <v>7.0000000000000007E-2</v>
      </c>
      <c r="S194" s="157">
        <v>0</v>
      </c>
      <c r="T194" s="158">
        <f t="shared" si="33"/>
        <v>0</v>
      </c>
      <c r="U194" s="45"/>
      <c r="V194" s="45"/>
      <c r="AR194" s="25" t="s">
        <v>186</v>
      </c>
      <c r="AT194" s="25" t="s">
        <v>118</v>
      </c>
      <c r="AU194" s="25" t="s">
        <v>83</v>
      </c>
      <c r="AY194" s="14" t="s">
        <v>116</v>
      </c>
      <c r="BE194" s="26">
        <f t="shared" si="34"/>
        <v>0</v>
      </c>
      <c r="BF194" s="26">
        <f t="shared" si="35"/>
        <v>0</v>
      </c>
      <c r="BG194" s="26">
        <f t="shared" si="36"/>
        <v>0</v>
      </c>
      <c r="BH194" s="26">
        <f t="shared" si="37"/>
        <v>0</v>
      </c>
      <c r="BI194" s="26">
        <f t="shared" si="38"/>
        <v>0</v>
      </c>
      <c r="BJ194" s="14" t="s">
        <v>81</v>
      </c>
      <c r="BK194" s="26">
        <f t="shared" si="39"/>
        <v>0</v>
      </c>
      <c r="BL194" s="14" t="s">
        <v>186</v>
      </c>
      <c r="BM194" s="25" t="s">
        <v>380</v>
      </c>
    </row>
    <row r="195" spans="1:65" s="1" customFormat="1" ht="36" customHeight="1">
      <c r="A195" s="45"/>
      <c r="B195" s="46"/>
      <c r="C195" s="149" t="s">
        <v>381</v>
      </c>
      <c r="D195" s="149" t="s">
        <v>118</v>
      </c>
      <c r="E195" s="150" t="s">
        <v>382</v>
      </c>
      <c r="F195" s="151" t="s">
        <v>383</v>
      </c>
      <c r="G195" s="152" t="s">
        <v>184</v>
      </c>
      <c r="H195" s="153">
        <v>290</v>
      </c>
      <c r="I195" s="24"/>
      <c r="J195" s="154">
        <f t="shared" si="30"/>
        <v>0</v>
      </c>
      <c r="K195" s="151" t="s">
        <v>122</v>
      </c>
      <c r="L195" s="46"/>
      <c r="M195" s="155" t="s">
        <v>1</v>
      </c>
      <c r="N195" s="156" t="s">
        <v>41</v>
      </c>
      <c r="O195" s="70"/>
      <c r="P195" s="157">
        <f t="shared" si="31"/>
        <v>0</v>
      </c>
      <c r="Q195" s="157">
        <v>1.2E-4</v>
      </c>
      <c r="R195" s="157">
        <f t="shared" si="32"/>
        <v>3.4799999999999998E-2</v>
      </c>
      <c r="S195" s="157">
        <v>0</v>
      </c>
      <c r="T195" s="158">
        <f t="shared" si="33"/>
        <v>0</v>
      </c>
      <c r="U195" s="45"/>
      <c r="V195" s="45"/>
      <c r="AR195" s="25" t="s">
        <v>186</v>
      </c>
      <c r="AT195" s="25" t="s">
        <v>118</v>
      </c>
      <c r="AU195" s="25" t="s">
        <v>83</v>
      </c>
      <c r="AY195" s="14" t="s">
        <v>116</v>
      </c>
      <c r="BE195" s="26">
        <f t="shared" si="34"/>
        <v>0</v>
      </c>
      <c r="BF195" s="26">
        <f t="shared" si="35"/>
        <v>0</v>
      </c>
      <c r="BG195" s="26">
        <f t="shared" si="36"/>
        <v>0</v>
      </c>
      <c r="BH195" s="26">
        <f t="shared" si="37"/>
        <v>0</v>
      </c>
      <c r="BI195" s="26">
        <f t="shared" si="38"/>
        <v>0</v>
      </c>
      <c r="BJ195" s="14" t="s">
        <v>81</v>
      </c>
      <c r="BK195" s="26">
        <f t="shared" si="39"/>
        <v>0</v>
      </c>
      <c r="BL195" s="14" t="s">
        <v>186</v>
      </c>
      <c r="BM195" s="25" t="s">
        <v>384</v>
      </c>
    </row>
    <row r="196" spans="1:65" s="1" customFormat="1" ht="36" customHeight="1">
      <c r="A196" s="45"/>
      <c r="B196" s="46"/>
      <c r="C196" s="149" t="s">
        <v>385</v>
      </c>
      <c r="D196" s="149" t="s">
        <v>118</v>
      </c>
      <c r="E196" s="150" t="s">
        <v>386</v>
      </c>
      <c r="F196" s="151" t="s">
        <v>387</v>
      </c>
      <c r="G196" s="152" t="s">
        <v>184</v>
      </c>
      <c r="H196" s="153">
        <v>240</v>
      </c>
      <c r="I196" s="24"/>
      <c r="J196" s="154">
        <f t="shared" si="30"/>
        <v>0</v>
      </c>
      <c r="K196" s="151" t="s">
        <v>122</v>
      </c>
      <c r="L196" s="46"/>
      <c r="M196" s="155" t="s">
        <v>1</v>
      </c>
      <c r="N196" s="156" t="s">
        <v>41</v>
      </c>
      <c r="O196" s="70"/>
      <c r="P196" s="157">
        <f t="shared" si="31"/>
        <v>0</v>
      </c>
      <c r="Q196" s="157">
        <v>1.6000000000000001E-4</v>
      </c>
      <c r="R196" s="157">
        <f t="shared" si="32"/>
        <v>3.8400000000000004E-2</v>
      </c>
      <c r="S196" s="157">
        <v>0</v>
      </c>
      <c r="T196" s="158">
        <f t="shared" si="33"/>
        <v>0</v>
      </c>
      <c r="U196" s="45"/>
      <c r="V196" s="45"/>
      <c r="AR196" s="25" t="s">
        <v>186</v>
      </c>
      <c r="AT196" s="25" t="s">
        <v>118</v>
      </c>
      <c r="AU196" s="25" t="s">
        <v>83</v>
      </c>
      <c r="AY196" s="14" t="s">
        <v>116</v>
      </c>
      <c r="BE196" s="26">
        <f t="shared" si="34"/>
        <v>0</v>
      </c>
      <c r="BF196" s="26">
        <f t="shared" si="35"/>
        <v>0</v>
      </c>
      <c r="BG196" s="26">
        <f t="shared" si="36"/>
        <v>0</v>
      </c>
      <c r="BH196" s="26">
        <f t="shared" si="37"/>
        <v>0</v>
      </c>
      <c r="BI196" s="26">
        <f t="shared" si="38"/>
        <v>0</v>
      </c>
      <c r="BJ196" s="14" t="s">
        <v>81</v>
      </c>
      <c r="BK196" s="26">
        <f t="shared" si="39"/>
        <v>0</v>
      </c>
      <c r="BL196" s="14" t="s">
        <v>186</v>
      </c>
      <c r="BM196" s="25" t="s">
        <v>388</v>
      </c>
    </row>
    <row r="197" spans="1:65" s="1" customFormat="1" ht="36" customHeight="1">
      <c r="A197" s="45"/>
      <c r="B197" s="46"/>
      <c r="C197" s="149" t="s">
        <v>389</v>
      </c>
      <c r="D197" s="149" t="s">
        <v>118</v>
      </c>
      <c r="E197" s="150" t="s">
        <v>390</v>
      </c>
      <c r="F197" s="151" t="s">
        <v>391</v>
      </c>
      <c r="G197" s="152" t="s">
        <v>184</v>
      </c>
      <c r="H197" s="153">
        <v>20</v>
      </c>
      <c r="I197" s="24"/>
      <c r="J197" s="154">
        <f t="shared" si="30"/>
        <v>0</v>
      </c>
      <c r="K197" s="151" t="s">
        <v>122</v>
      </c>
      <c r="L197" s="46"/>
      <c r="M197" s="155" t="s">
        <v>1</v>
      </c>
      <c r="N197" s="156" t="s">
        <v>41</v>
      </c>
      <c r="O197" s="70"/>
      <c r="P197" s="157">
        <f t="shared" si="31"/>
        <v>0</v>
      </c>
      <c r="Q197" s="157">
        <v>1.9000000000000001E-4</v>
      </c>
      <c r="R197" s="157">
        <f t="shared" si="32"/>
        <v>3.8000000000000004E-3</v>
      </c>
      <c r="S197" s="157">
        <v>0</v>
      </c>
      <c r="T197" s="158">
        <f t="shared" si="33"/>
        <v>0</v>
      </c>
      <c r="U197" s="45"/>
      <c r="V197" s="45"/>
      <c r="AR197" s="25" t="s">
        <v>186</v>
      </c>
      <c r="AT197" s="25" t="s">
        <v>118</v>
      </c>
      <c r="AU197" s="25" t="s">
        <v>83</v>
      </c>
      <c r="AY197" s="14" t="s">
        <v>116</v>
      </c>
      <c r="BE197" s="26">
        <f t="shared" si="34"/>
        <v>0</v>
      </c>
      <c r="BF197" s="26">
        <f t="shared" si="35"/>
        <v>0</v>
      </c>
      <c r="BG197" s="26">
        <f t="shared" si="36"/>
        <v>0</v>
      </c>
      <c r="BH197" s="26">
        <f t="shared" si="37"/>
        <v>0</v>
      </c>
      <c r="BI197" s="26">
        <f t="shared" si="38"/>
        <v>0</v>
      </c>
      <c r="BJ197" s="14" t="s">
        <v>81</v>
      </c>
      <c r="BK197" s="26">
        <f t="shared" si="39"/>
        <v>0</v>
      </c>
      <c r="BL197" s="14" t="s">
        <v>186</v>
      </c>
      <c r="BM197" s="25" t="s">
        <v>392</v>
      </c>
    </row>
    <row r="198" spans="1:65" s="1" customFormat="1" ht="16.5" customHeight="1">
      <c r="A198" s="45"/>
      <c r="B198" s="46"/>
      <c r="C198" s="149" t="s">
        <v>393</v>
      </c>
      <c r="D198" s="149" t="s">
        <v>118</v>
      </c>
      <c r="E198" s="150" t="s">
        <v>394</v>
      </c>
      <c r="F198" s="151" t="s">
        <v>395</v>
      </c>
      <c r="G198" s="152" t="s">
        <v>201</v>
      </c>
      <c r="H198" s="153">
        <v>111</v>
      </c>
      <c r="I198" s="24"/>
      <c r="J198" s="154">
        <f t="shared" si="30"/>
        <v>0</v>
      </c>
      <c r="K198" s="151" t="s">
        <v>122</v>
      </c>
      <c r="L198" s="46"/>
      <c r="M198" s="155" t="s">
        <v>1</v>
      </c>
      <c r="N198" s="156" t="s">
        <v>41</v>
      </c>
      <c r="O198" s="70"/>
      <c r="P198" s="157">
        <f t="shared" si="31"/>
        <v>0</v>
      </c>
      <c r="Q198" s="157">
        <v>1.7000000000000001E-4</v>
      </c>
      <c r="R198" s="157">
        <f t="shared" si="32"/>
        <v>1.8870000000000001E-2</v>
      </c>
      <c r="S198" s="157">
        <v>0</v>
      </c>
      <c r="T198" s="158">
        <f t="shared" si="33"/>
        <v>0</v>
      </c>
      <c r="U198" s="45"/>
      <c r="V198" s="45"/>
      <c r="AR198" s="25" t="s">
        <v>186</v>
      </c>
      <c r="AT198" s="25" t="s">
        <v>118</v>
      </c>
      <c r="AU198" s="25" t="s">
        <v>83</v>
      </c>
      <c r="AY198" s="14" t="s">
        <v>116</v>
      </c>
      <c r="BE198" s="26">
        <f t="shared" si="34"/>
        <v>0</v>
      </c>
      <c r="BF198" s="26">
        <f t="shared" si="35"/>
        <v>0</v>
      </c>
      <c r="BG198" s="26">
        <f t="shared" si="36"/>
        <v>0</v>
      </c>
      <c r="BH198" s="26">
        <f t="shared" si="37"/>
        <v>0</v>
      </c>
      <c r="BI198" s="26">
        <f t="shared" si="38"/>
        <v>0</v>
      </c>
      <c r="BJ198" s="14" t="s">
        <v>81</v>
      </c>
      <c r="BK198" s="26">
        <f t="shared" si="39"/>
        <v>0</v>
      </c>
      <c r="BL198" s="14" t="s">
        <v>186</v>
      </c>
      <c r="BM198" s="25" t="s">
        <v>396</v>
      </c>
    </row>
    <row r="199" spans="1:65" s="1" customFormat="1" ht="16.5" customHeight="1">
      <c r="A199" s="45"/>
      <c r="B199" s="46"/>
      <c r="C199" s="149" t="s">
        <v>397</v>
      </c>
      <c r="D199" s="149" t="s">
        <v>118</v>
      </c>
      <c r="E199" s="150" t="s">
        <v>398</v>
      </c>
      <c r="F199" s="151" t="s">
        <v>399</v>
      </c>
      <c r="G199" s="152" t="s">
        <v>201</v>
      </c>
      <c r="H199" s="153">
        <v>10</v>
      </c>
      <c r="I199" s="24"/>
      <c r="J199" s="154">
        <f t="shared" si="30"/>
        <v>0</v>
      </c>
      <c r="K199" s="151" t="s">
        <v>122</v>
      </c>
      <c r="L199" s="46"/>
      <c r="M199" s="155" t="s">
        <v>1</v>
      </c>
      <c r="N199" s="156" t="s">
        <v>41</v>
      </c>
      <c r="O199" s="70"/>
      <c r="P199" s="157">
        <f t="shared" si="31"/>
        <v>0</v>
      </c>
      <c r="Q199" s="157">
        <v>0</v>
      </c>
      <c r="R199" s="157">
        <f t="shared" si="32"/>
        <v>0</v>
      </c>
      <c r="S199" s="157">
        <v>1.23E-3</v>
      </c>
      <c r="T199" s="158">
        <f t="shared" si="33"/>
        <v>1.23E-2</v>
      </c>
      <c r="U199" s="45"/>
      <c r="V199" s="45"/>
      <c r="AR199" s="25" t="s">
        <v>186</v>
      </c>
      <c r="AT199" s="25" t="s">
        <v>118</v>
      </c>
      <c r="AU199" s="25" t="s">
        <v>83</v>
      </c>
      <c r="AY199" s="14" t="s">
        <v>116</v>
      </c>
      <c r="BE199" s="26">
        <f t="shared" si="34"/>
        <v>0</v>
      </c>
      <c r="BF199" s="26">
        <f t="shared" si="35"/>
        <v>0</v>
      </c>
      <c r="BG199" s="26">
        <f t="shared" si="36"/>
        <v>0</v>
      </c>
      <c r="BH199" s="26">
        <f t="shared" si="37"/>
        <v>0</v>
      </c>
      <c r="BI199" s="26">
        <f t="shared" si="38"/>
        <v>0</v>
      </c>
      <c r="BJ199" s="14" t="s">
        <v>81</v>
      </c>
      <c r="BK199" s="26">
        <f t="shared" si="39"/>
        <v>0</v>
      </c>
      <c r="BL199" s="14" t="s">
        <v>186</v>
      </c>
      <c r="BM199" s="25" t="s">
        <v>400</v>
      </c>
    </row>
    <row r="200" spans="1:65" s="1" customFormat="1" ht="16.5" customHeight="1">
      <c r="A200" s="45"/>
      <c r="B200" s="46"/>
      <c r="C200" s="149" t="s">
        <v>401</v>
      </c>
      <c r="D200" s="149" t="s">
        <v>118</v>
      </c>
      <c r="E200" s="150" t="s">
        <v>402</v>
      </c>
      <c r="F200" s="151" t="s">
        <v>403</v>
      </c>
      <c r="G200" s="152" t="s">
        <v>201</v>
      </c>
      <c r="H200" s="153">
        <v>3</v>
      </c>
      <c r="I200" s="24"/>
      <c r="J200" s="154">
        <f t="shared" si="30"/>
        <v>0</v>
      </c>
      <c r="K200" s="151" t="s">
        <v>122</v>
      </c>
      <c r="L200" s="46"/>
      <c r="M200" s="155" t="s">
        <v>1</v>
      </c>
      <c r="N200" s="156" t="s">
        <v>41</v>
      </c>
      <c r="O200" s="70"/>
      <c r="P200" s="157">
        <f t="shared" si="31"/>
        <v>0</v>
      </c>
      <c r="Q200" s="157">
        <v>2.0000000000000002E-5</v>
      </c>
      <c r="R200" s="157">
        <f t="shared" si="32"/>
        <v>6.0000000000000008E-5</v>
      </c>
      <c r="S200" s="157">
        <v>0</v>
      </c>
      <c r="T200" s="158">
        <f t="shared" si="33"/>
        <v>0</v>
      </c>
      <c r="U200" s="45"/>
      <c r="V200" s="45"/>
      <c r="AR200" s="25" t="s">
        <v>186</v>
      </c>
      <c r="AT200" s="25" t="s">
        <v>118</v>
      </c>
      <c r="AU200" s="25" t="s">
        <v>83</v>
      </c>
      <c r="AY200" s="14" t="s">
        <v>116</v>
      </c>
      <c r="BE200" s="26">
        <f t="shared" si="34"/>
        <v>0</v>
      </c>
      <c r="BF200" s="26">
        <f t="shared" si="35"/>
        <v>0</v>
      </c>
      <c r="BG200" s="26">
        <f t="shared" si="36"/>
        <v>0</v>
      </c>
      <c r="BH200" s="26">
        <f t="shared" si="37"/>
        <v>0</v>
      </c>
      <c r="BI200" s="26">
        <f t="shared" si="38"/>
        <v>0</v>
      </c>
      <c r="BJ200" s="14" t="s">
        <v>81</v>
      </c>
      <c r="BK200" s="26">
        <f t="shared" si="39"/>
        <v>0</v>
      </c>
      <c r="BL200" s="14" t="s">
        <v>186</v>
      </c>
      <c r="BM200" s="25" t="s">
        <v>404</v>
      </c>
    </row>
    <row r="201" spans="1:65" s="1" customFormat="1" ht="23.95" customHeight="1">
      <c r="A201" s="45"/>
      <c r="B201" s="46"/>
      <c r="C201" s="159" t="s">
        <v>405</v>
      </c>
      <c r="D201" s="159" t="s">
        <v>166</v>
      </c>
      <c r="E201" s="160" t="s">
        <v>406</v>
      </c>
      <c r="F201" s="161" t="s">
        <v>407</v>
      </c>
      <c r="G201" s="162" t="s">
        <v>201</v>
      </c>
      <c r="H201" s="163">
        <v>3</v>
      </c>
      <c r="I201" s="27"/>
      <c r="J201" s="164">
        <f t="shared" si="30"/>
        <v>0</v>
      </c>
      <c r="K201" s="161" t="s">
        <v>122</v>
      </c>
      <c r="L201" s="165"/>
      <c r="M201" s="166" t="s">
        <v>1</v>
      </c>
      <c r="N201" s="167" t="s">
        <v>41</v>
      </c>
      <c r="O201" s="70"/>
      <c r="P201" s="157">
        <f t="shared" si="31"/>
        <v>0</v>
      </c>
      <c r="Q201" s="157">
        <v>1.8000000000000001E-4</v>
      </c>
      <c r="R201" s="157">
        <f t="shared" si="32"/>
        <v>5.4000000000000001E-4</v>
      </c>
      <c r="S201" s="157">
        <v>0</v>
      </c>
      <c r="T201" s="158">
        <f t="shared" si="33"/>
        <v>0</v>
      </c>
      <c r="U201" s="45"/>
      <c r="V201" s="45"/>
      <c r="AR201" s="25" t="s">
        <v>256</v>
      </c>
      <c r="AT201" s="25" t="s">
        <v>166</v>
      </c>
      <c r="AU201" s="25" t="s">
        <v>83</v>
      </c>
      <c r="AY201" s="14" t="s">
        <v>116</v>
      </c>
      <c r="BE201" s="26">
        <f t="shared" si="34"/>
        <v>0</v>
      </c>
      <c r="BF201" s="26">
        <f t="shared" si="35"/>
        <v>0</v>
      </c>
      <c r="BG201" s="26">
        <f t="shared" si="36"/>
        <v>0</v>
      </c>
      <c r="BH201" s="26">
        <f t="shared" si="37"/>
        <v>0</v>
      </c>
      <c r="BI201" s="26">
        <f t="shared" si="38"/>
        <v>0</v>
      </c>
      <c r="BJ201" s="14" t="s">
        <v>81</v>
      </c>
      <c r="BK201" s="26">
        <f t="shared" si="39"/>
        <v>0</v>
      </c>
      <c r="BL201" s="14" t="s">
        <v>186</v>
      </c>
      <c r="BM201" s="25" t="s">
        <v>408</v>
      </c>
    </row>
    <row r="202" spans="1:65" s="1" customFormat="1" ht="16.5" customHeight="1">
      <c r="A202" s="45"/>
      <c r="B202" s="46"/>
      <c r="C202" s="149" t="s">
        <v>409</v>
      </c>
      <c r="D202" s="149" t="s">
        <v>118</v>
      </c>
      <c r="E202" s="150" t="s">
        <v>410</v>
      </c>
      <c r="F202" s="151" t="s">
        <v>411</v>
      </c>
      <c r="G202" s="152" t="s">
        <v>201</v>
      </c>
      <c r="H202" s="153">
        <v>4</v>
      </c>
      <c r="I202" s="24"/>
      <c r="J202" s="154">
        <f t="shared" si="30"/>
        <v>0</v>
      </c>
      <c r="K202" s="151" t="s">
        <v>122</v>
      </c>
      <c r="L202" s="46"/>
      <c r="M202" s="155" t="s">
        <v>1</v>
      </c>
      <c r="N202" s="156" t="s">
        <v>41</v>
      </c>
      <c r="O202" s="70"/>
      <c r="P202" s="157">
        <f t="shared" si="31"/>
        <v>0</v>
      </c>
      <c r="Q202" s="157">
        <v>7.5000000000000002E-4</v>
      </c>
      <c r="R202" s="157">
        <f t="shared" si="32"/>
        <v>3.0000000000000001E-3</v>
      </c>
      <c r="S202" s="157">
        <v>0</v>
      </c>
      <c r="T202" s="158">
        <f t="shared" si="33"/>
        <v>0</v>
      </c>
      <c r="U202" s="45"/>
      <c r="V202" s="45"/>
      <c r="AR202" s="25" t="s">
        <v>186</v>
      </c>
      <c r="AT202" s="25" t="s">
        <v>118</v>
      </c>
      <c r="AU202" s="25" t="s">
        <v>83</v>
      </c>
      <c r="AY202" s="14" t="s">
        <v>116</v>
      </c>
      <c r="BE202" s="26">
        <f t="shared" si="34"/>
        <v>0</v>
      </c>
      <c r="BF202" s="26">
        <f t="shared" si="35"/>
        <v>0</v>
      </c>
      <c r="BG202" s="26">
        <f t="shared" si="36"/>
        <v>0</v>
      </c>
      <c r="BH202" s="26">
        <f t="shared" si="37"/>
        <v>0</v>
      </c>
      <c r="BI202" s="26">
        <f t="shared" si="38"/>
        <v>0</v>
      </c>
      <c r="BJ202" s="14" t="s">
        <v>81</v>
      </c>
      <c r="BK202" s="26">
        <f t="shared" si="39"/>
        <v>0</v>
      </c>
      <c r="BL202" s="14" t="s">
        <v>186</v>
      </c>
      <c r="BM202" s="25" t="s">
        <v>412</v>
      </c>
    </row>
    <row r="203" spans="1:65" s="1" customFormat="1" ht="16.5" customHeight="1">
      <c r="A203" s="45"/>
      <c r="B203" s="46"/>
      <c r="C203" s="149" t="s">
        <v>413</v>
      </c>
      <c r="D203" s="149" t="s">
        <v>118</v>
      </c>
      <c r="E203" s="150" t="s">
        <v>414</v>
      </c>
      <c r="F203" s="151" t="s">
        <v>415</v>
      </c>
      <c r="G203" s="152" t="s">
        <v>201</v>
      </c>
      <c r="H203" s="153">
        <v>3</v>
      </c>
      <c r="I203" s="24"/>
      <c r="J203" s="154">
        <f t="shared" si="30"/>
        <v>0</v>
      </c>
      <c r="K203" s="151" t="s">
        <v>122</v>
      </c>
      <c r="L203" s="46"/>
      <c r="M203" s="155" t="s">
        <v>1</v>
      </c>
      <c r="N203" s="156" t="s">
        <v>41</v>
      </c>
      <c r="O203" s="70"/>
      <c r="P203" s="157">
        <f t="shared" si="31"/>
        <v>0</v>
      </c>
      <c r="Q203" s="157">
        <v>9.7000000000000005E-4</v>
      </c>
      <c r="R203" s="157">
        <f t="shared" si="32"/>
        <v>2.9100000000000003E-3</v>
      </c>
      <c r="S203" s="157">
        <v>0</v>
      </c>
      <c r="T203" s="158">
        <f t="shared" si="33"/>
        <v>0</v>
      </c>
      <c r="U203" s="45"/>
      <c r="V203" s="45"/>
      <c r="AR203" s="25" t="s">
        <v>186</v>
      </c>
      <c r="AT203" s="25" t="s">
        <v>118</v>
      </c>
      <c r="AU203" s="25" t="s">
        <v>83</v>
      </c>
      <c r="AY203" s="14" t="s">
        <v>116</v>
      </c>
      <c r="BE203" s="26">
        <f t="shared" si="34"/>
        <v>0</v>
      </c>
      <c r="BF203" s="26">
        <f t="shared" si="35"/>
        <v>0</v>
      </c>
      <c r="BG203" s="26">
        <f t="shared" si="36"/>
        <v>0</v>
      </c>
      <c r="BH203" s="26">
        <f t="shared" si="37"/>
        <v>0</v>
      </c>
      <c r="BI203" s="26">
        <f t="shared" si="38"/>
        <v>0</v>
      </c>
      <c r="BJ203" s="14" t="s">
        <v>81</v>
      </c>
      <c r="BK203" s="26">
        <f t="shared" si="39"/>
        <v>0</v>
      </c>
      <c r="BL203" s="14" t="s">
        <v>186</v>
      </c>
      <c r="BM203" s="25" t="s">
        <v>416</v>
      </c>
    </row>
    <row r="204" spans="1:65" s="1" customFormat="1" ht="16.5" customHeight="1">
      <c r="A204" s="45"/>
      <c r="B204" s="46"/>
      <c r="C204" s="149" t="s">
        <v>417</v>
      </c>
      <c r="D204" s="149" t="s">
        <v>118</v>
      </c>
      <c r="E204" s="150" t="s">
        <v>418</v>
      </c>
      <c r="F204" s="151" t="s">
        <v>419</v>
      </c>
      <c r="G204" s="152" t="s">
        <v>201</v>
      </c>
      <c r="H204" s="153">
        <v>7</v>
      </c>
      <c r="I204" s="24"/>
      <c r="J204" s="154">
        <f t="shared" si="30"/>
        <v>0</v>
      </c>
      <c r="K204" s="151" t="s">
        <v>122</v>
      </c>
      <c r="L204" s="46"/>
      <c r="M204" s="155" t="s">
        <v>1</v>
      </c>
      <c r="N204" s="156" t="s">
        <v>41</v>
      </c>
      <c r="O204" s="70"/>
      <c r="P204" s="157">
        <f t="shared" si="31"/>
        <v>0</v>
      </c>
      <c r="Q204" s="157">
        <v>1.23E-3</v>
      </c>
      <c r="R204" s="157">
        <f t="shared" si="32"/>
        <v>8.6099999999999996E-3</v>
      </c>
      <c r="S204" s="157">
        <v>0</v>
      </c>
      <c r="T204" s="158">
        <f t="shared" si="33"/>
        <v>0</v>
      </c>
      <c r="U204" s="45"/>
      <c r="V204" s="45"/>
      <c r="AR204" s="25" t="s">
        <v>186</v>
      </c>
      <c r="AT204" s="25" t="s">
        <v>118</v>
      </c>
      <c r="AU204" s="25" t="s">
        <v>83</v>
      </c>
      <c r="AY204" s="14" t="s">
        <v>116</v>
      </c>
      <c r="BE204" s="26">
        <f t="shared" si="34"/>
        <v>0</v>
      </c>
      <c r="BF204" s="26">
        <f t="shared" si="35"/>
        <v>0</v>
      </c>
      <c r="BG204" s="26">
        <f t="shared" si="36"/>
        <v>0</v>
      </c>
      <c r="BH204" s="26">
        <f t="shared" si="37"/>
        <v>0</v>
      </c>
      <c r="BI204" s="26">
        <f t="shared" si="38"/>
        <v>0</v>
      </c>
      <c r="BJ204" s="14" t="s">
        <v>81</v>
      </c>
      <c r="BK204" s="26">
        <f t="shared" si="39"/>
        <v>0</v>
      </c>
      <c r="BL204" s="14" t="s">
        <v>186</v>
      </c>
      <c r="BM204" s="25" t="s">
        <v>420</v>
      </c>
    </row>
    <row r="205" spans="1:65" s="1" customFormat="1" ht="16.5" customHeight="1">
      <c r="A205" s="45"/>
      <c r="B205" s="46"/>
      <c r="C205" s="149" t="s">
        <v>421</v>
      </c>
      <c r="D205" s="149" t="s">
        <v>118</v>
      </c>
      <c r="E205" s="150" t="s">
        <v>422</v>
      </c>
      <c r="F205" s="151" t="s">
        <v>423</v>
      </c>
      <c r="G205" s="152" t="s">
        <v>201</v>
      </c>
      <c r="H205" s="153">
        <v>1</v>
      </c>
      <c r="I205" s="24"/>
      <c r="J205" s="154">
        <f t="shared" si="30"/>
        <v>0</v>
      </c>
      <c r="K205" s="151" t="s">
        <v>122</v>
      </c>
      <c r="L205" s="46"/>
      <c r="M205" s="155" t="s">
        <v>1</v>
      </c>
      <c r="N205" s="156" t="s">
        <v>41</v>
      </c>
      <c r="O205" s="70"/>
      <c r="P205" s="157">
        <f t="shared" si="31"/>
        <v>0</v>
      </c>
      <c r="Q205" s="157">
        <v>2.3800000000000002E-3</v>
      </c>
      <c r="R205" s="157">
        <f t="shared" si="32"/>
        <v>2.3800000000000002E-3</v>
      </c>
      <c r="S205" s="157">
        <v>0</v>
      </c>
      <c r="T205" s="158">
        <f t="shared" si="33"/>
        <v>0</v>
      </c>
      <c r="U205" s="45"/>
      <c r="V205" s="45"/>
      <c r="AR205" s="25" t="s">
        <v>186</v>
      </c>
      <c r="AT205" s="25" t="s">
        <v>118</v>
      </c>
      <c r="AU205" s="25" t="s">
        <v>83</v>
      </c>
      <c r="AY205" s="14" t="s">
        <v>116</v>
      </c>
      <c r="BE205" s="26">
        <f t="shared" si="34"/>
        <v>0</v>
      </c>
      <c r="BF205" s="26">
        <f t="shared" si="35"/>
        <v>0</v>
      </c>
      <c r="BG205" s="26">
        <f t="shared" si="36"/>
        <v>0</v>
      </c>
      <c r="BH205" s="26">
        <f t="shared" si="37"/>
        <v>0</v>
      </c>
      <c r="BI205" s="26">
        <f t="shared" si="38"/>
        <v>0</v>
      </c>
      <c r="BJ205" s="14" t="s">
        <v>81</v>
      </c>
      <c r="BK205" s="26">
        <f t="shared" si="39"/>
        <v>0</v>
      </c>
      <c r="BL205" s="14" t="s">
        <v>186</v>
      </c>
      <c r="BM205" s="25" t="s">
        <v>424</v>
      </c>
    </row>
    <row r="206" spans="1:65" s="1" customFormat="1" ht="23.95" customHeight="1">
      <c r="A206" s="45"/>
      <c r="B206" s="46"/>
      <c r="C206" s="149" t="s">
        <v>425</v>
      </c>
      <c r="D206" s="149" t="s">
        <v>118</v>
      </c>
      <c r="E206" s="150" t="s">
        <v>426</v>
      </c>
      <c r="F206" s="151" t="s">
        <v>427</v>
      </c>
      <c r="G206" s="152" t="s">
        <v>345</v>
      </c>
      <c r="H206" s="153">
        <v>4</v>
      </c>
      <c r="I206" s="24"/>
      <c r="J206" s="154">
        <f t="shared" si="30"/>
        <v>0</v>
      </c>
      <c r="K206" s="151" t="s">
        <v>122</v>
      </c>
      <c r="L206" s="46"/>
      <c r="M206" s="155" t="s">
        <v>1</v>
      </c>
      <c r="N206" s="156" t="s">
        <v>41</v>
      </c>
      <c r="O206" s="70"/>
      <c r="P206" s="157">
        <f t="shared" si="31"/>
        <v>0</v>
      </c>
      <c r="Q206" s="157">
        <v>2.9139999999999999E-2</v>
      </c>
      <c r="R206" s="157">
        <f t="shared" si="32"/>
        <v>0.11656</v>
      </c>
      <c r="S206" s="157">
        <v>0</v>
      </c>
      <c r="T206" s="158">
        <f t="shared" si="33"/>
        <v>0</v>
      </c>
      <c r="U206" s="45"/>
      <c r="V206" s="45"/>
      <c r="AR206" s="25" t="s">
        <v>186</v>
      </c>
      <c r="AT206" s="25" t="s">
        <v>118</v>
      </c>
      <c r="AU206" s="25" t="s">
        <v>83</v>
      </c>
      <c r="AY206" s="14" t="s">
        <v>116</v>
      </c>
      <c r="BE206" s="26">
        <f t="shared" si="34"/>
        <v>0</v>
      </c>
      <c r="BF206" s="26">
        <f t="shared" si="35"/>
        <v>0</v>
      </c>
      <c r="BG206" s="26">
        <f t="shared" si="36"/>
        <v>0</v>
      </c>
      <c r="BH206" s="26">
        <f t="shared" si="37"/>
        <v>0</v>
      </c>
      <c r="BI206" s="26">
        <f t="shared" si="38"/>
        <v>0</v>
      </c>
      <c r="BJ206" s="14" t="s">
        <v>81</v>
      </c>
      <c r="BK206" s="26">
        <f t="shared" si="39"/>
        <v>0</v>
      </c>
      <c r="BL206" s="14" t="s">
        <v>186</v>
      </c>
      <c r="BM206" s="25" t="s">
        <v>428</v>
      </c>
    </row>
    <row r="207" spans="1:65" s="1" customFormat="1" ht="23.95" customHeight="1">
      <c r="A207" s="45"/>
      <c r="B207" s="46"/>
      <c r="C207" s="149" t="s">
        <v>429</v>
      </c>
      <c r="D207" s="149" t="s">
        <v>118</v>
      </c>
      <c r="E207" s="150" t="s">
        <v>430</v>
      </c>
      <c r="F207" s="151" t="s">
        <v>431</v>
      </c>
      <c r="G207" s="152" t="s">
        <v>184</v>
      </c>
      <c r="H207" s="153">
        <v>550</v>
      </c>
      <c r="I207" s="24"/>
      <c r="J207" s="154">
        <f t="shared" si="30"/>
        <v>0</v>
      </c>
      <c r="K207" s="151" t="s">
        <v>122</v>
      </c>
      <c r="L207" s="46"/>
      <c r="M207" s="155" t="s">
        <v>1</v>
      </c>
      <c r="N207" s="156" t="s">
        <v>41</v>
      </c>
      <c r="O207" s="70"/>
      <c r="P207" s="157">
        <f t="shared" si="31"/>
        <v>0</v>
      </c>
      <c r="Q207" s="157">
        <v>1.9000000000000001E-4</v>
      </c>
      <c r="R207" s="157">
        <f t="shared" si="32"/>
        <v>0.10450000000000001</v>
      </c>
      <c r="S207" s="157">
        <v>0</v>
      </c>
      <c r="T207" s="158">
        <f t="shared" si="33"/>
        <v>0</v>
      </c>
      <c r="U207" s="45"/>
      <c r="V207" s="45"/>
      <c r="AR207" s="25" t="s">
        <v>186</v>
      </c>
      <c r="AT207" s="25" t="s">
        <v>118</v>
      </c>
      <c r="AU207" s="25" t="s">
        <v>83</v>
      </c>
      <c r="AY207" s="14" t="s">
        <v>116</v>
      </c>
      <c r="BE207" s="26">
        <f t="shared" si="34"/>
        <v>0</v>
      </c>
      <c r="BF207" s="26">
        <f t="shared" si="35"/>
        <v>0</v>
      </c>
      <c r="BG207" s="26">
        <f t="shared" si="36"/>
        <v>0</v>
      </c>
      <c r="BH207" s="26">
        <f t="shared" si="37"/>
        <v>0</v>
      </c>
      <c r="BI207" s="26">
        <f t="shared" si="38"/>
        <v>0</v>
      </c>
      <c r="BJ207" s="14" t="s">
        <v>81</v>
      </c>
      <c r="BK207" s="26">
        <f t="shared" si="39"/>
        <v>0</v>
      </c>
      <c r="BL207" s="14" t="s">
        <v>186</v>
      </c>
      <c r="BM207" s="25" t="s">
        <v>432</v>
      </c>
    </row>
    <row r="208" spans="1:65" s="1" customFormat="1" ht="16.5" customHeight="1">
      <c r="A208" s="45"/>
      <c r="B208" s="46"/>
      <c r="C208" s="149" t="s">
        <v>433</v>
      </c>
      <c r="D208" s="149" t="s">
        <v>118</v>
      </c>
      <c r="E208" s="150" t="s">
        <v>434</v>
      </c>
      <c r="F208" s="151" t="s">
        <v>435</v>
      </c>
      <c r="G208" s="152" t="s">
        <v>184</v>
      </c>
      <c r="H208" s="153">
        <v>550</v>
      </c>
      <c r="I208" s="24"/>
      <c r="J208" s="154">
        <f t="shared" si="30"/>
        <v>0</v>
      </c>
      <c r="K208" s="151" t="s">
        <v>122</v>
      </c>
      <c r="L208" s="46"/>
      <c r="M208" s="155" t="s">
        <v>1</v>
      </c>
      <c r="N208" s="156" t="s">
        <v>41</v>
      </c>
      <c r="O208" s="70"/>
      <c r="P208" s="157">
        <f t="shared" si="31"/>
        <v>0</v>
      </c>
      <c r="Q208" s="157">
        <v>1.0000000000000001E-5</v>
      </c>
      <c r="R208" s="157">
        <f t="shared" si="32"/>
        <v>5.5000000000000005E-3</v>
      </c>
      <c r="S208" s="157">
        <v>0</v>
      </c>
      <c r="T208" s="158">
        <f t="shared" si="33"/>
        <v>0</v>
      </c>
      <c r="U208" s="45"/>
      <c r="V208" s="45"/>
      <c r="AR208" s="25" t="s">
        <v>186</v>
      </c>
      <c r="AT208" s="25" t="s">
        <v>118</v>
      </c>
      <c r="AU208" s="25" t="s">
        <v>83</v>
      </c>
      <c r="AY208" s="14" t="s">
        <v>116</v>
      </c>
      <c r="BE208" s="26">
        <f t="shared" si="34"/>
        <v>0</v>
      </c>
      <c r="BF208" s="26">
        <f t="shared" si="35"/>
        <v>0</v>
      </c>
      <c r="BG208" s="26">
        <f t="shared" si="36"/>
        <v>0</v>
      </c>
      <c r="BH208" s="26">
        <f t="shared" si="37"/>
        <v>0</v>
      </c>
      <c r="BI208" s="26">
        <f t="shared" si="38"/>
        <v>0</v>
      </c>
      <c r="BJ208" s="14" t="s">
        <v>81</v>
      </c>
      <c r="BK208" s="26">
        <f t="shared" si="39"/>
        <v>0</v>
      </c>
      <c r="BL208" s="14" t="s">
        <v>186</v>
      </c>
      <c r="BM208" s="25" t="s">
        <v>436</v>
      </c>
    </row>
    <row r="209" spans="1:65" s="1" customFormat="1" ht="23.95" customHeight="1">
      <c r="A209" s="45"/>
      <c r="B209" s="46"/>
      <c r="C209" s="149" t="s">
        <v>437</v>
      </c>
      <c r="D209" s="149" t="s">
        <v>118</v>
      </c>
      <c r="E209" s="150" t="s">
        <v>438</v>
      </c>
      <c r="F209" s="151" t="s">
        <v>439</v>
      </c>
      <c r="G209" s="152" t="s">
        <v>155</v>
      </c>
      <c r="H209" s="153">
        <v>2.008</v>
      </c>
      <c r="I209" s="24"/>
      <c r="J209" s="154">
        <f t="shared" si="30"/>
        <v>0</v>
      </c>
      <c r="K209" s="151" t="s">
        <v>122</v>
      </c>
      <c r="L209" s="46"/>
      <c r="M209" s="155" t="s">
        <v>1</v>
      </c>
      <c r="N209" s="156" t="s">
        <v>41</v>
      </c>
      <c r="O209" s="70"/>
      <c r="P209" s="157">
        <f t="shared" si="31"/>
        <v>0</v>
      </c>
      <c r="Q209" s="157">
        <v>0</v>
      </c>
      <c r="R209" s="157">
        <f t="shared" si="32"/>
        <v>0</v>
      </c>
      <c r="S209" s="157">
        <v>0</v>
      </c>
      <c r="T209" s="158">
        <f t="shared" si="33"/>
        <v>0</v>
      </c>
      <c r="U209" s="45"/>
      <c r="V209" s="45"/>
      <c r="AR209" s="25" t="s">
        <v>186</v>
      </c>
      <c r="AT209" s="25" t="s">
        <v>118</v>
      </c>
      <c r="AU209" s="25" t="s">
        <v>83</v>
      </c>
      <c r="AY209" s="14" t="s">
        <v>116</v>
      </c>
      <c r="BE209" s="26">
        <f t="shared" si="34"/>
        <v>0</v>
      </c>
      <c r="BF209" s="26">
        <f t="shared" si="35"/>
        <v>0</v>
      </c>
      <c r="BG209" s="26">
        <f t="shared" si="36"/>
        <v>0</v>
      </c>
      <c r="BH209" s="26">
        <f t="shared" si="37"/>
        <v>0</v>
      </c>
      <c r="BI209" s="26">
        <f t="shared" si="38"/>
        <v>0</v>
      </c>
      <c r="BJ209" s="14" t="s">
        <v>81</v>
      </c>
      <c r="BK209" s="26">
        <f t="shared" si="39"/>
        <v>0</v>
      </c>
      <c r="BL209" s="14" t="s">
        <v>186</v>
      </c>
      <c r="BM209" s="25" t="s">
        <v>440</v>
      </c>
    </row>
    <row r="210" spans="1:65" s="1" customFormat="1" ht="16.5" customHeight="1">
      <c r="A210" s="45"/>
      <c r="B210" s="46"/>
      <c r="C210" s="149" t="s">
        <v>441</v>
      </c>
      <c r="D210" s="149" t="s">
        <v>118</v>
      </c>
      <c r="E210" s="150" t="s">
        <v>442</v>
      </c>
      <c r="F210" s="151" t="s">
        <v>443</v>
      </c>
      <c r="G210" s="152" t="s">
        <v>201</v>
      </c>
      <c r="H210" s="153">
        <v>8</v>
      </c>
      <c r="I210" s="24"/>
      <c r="J210" s="154">
        <f t="shared" si="30"/>
        <v>0</v>
      </c>
      <c r="K210" s="151" t="s">
        <v>1</v>
      </c>
      <c r="L210" s="46"/>
      <c r="M210" s="155" t="s">
        <v>1</v>
      </c>
      <c r="N210" s="156" t="s">
        <v>41</v>
      </c>
      <c r="O210" s="70"/>
      <c r="P210" s="157">
        <f t="shared" si="31"/>
        <v>0</v>
      </c>
      <c r="Q210" s="157">
        <v>0</v>
      </c>
      <c r="R210" s="157">
        <f t="shared" si="32"/>
        <v>0</v>
      </c>
      <c r="S210" s="157">
        <v>0</v>
      </c>
      <c r="T210" s="158">
        <f t="shared" si="33"/>
        <v>0</v>
      </c>
      <c r="U210" s="45"/>
      <c r="V210" s="45"/>
      <c r="AR210" s="25" t="s">
        <v>186</v>
      </c>
      <c r="AT210" s="25" t="s">
        <v>118</v>
      </c>
      <c r="AU210" s="25" t="s">
        <v>83</v>
      </c>
      <c r="AY210" s="14" t="s">
        <v>116</v>
      </c>
      <c r="BE210" s="26">
        <f t="shared" si="34"/>
        <v>0</v>
      </c>
      <c r="BF210" s="26">
        <f t="shared" si="35"/>
        <v>0</v>
      </c>
      <c r="BG210" s="26">
        <f t="shared" si="36"/>
        <v>0</v>
      </c>
      <c r="BH210" s="26">
        <f t="shared" si="37"/>
        <v>0</v>
      </c>
      <c r="BI210" s="26">
        <f t="shared" si="38"/>
        <v>0</v>
      </c>
      <c r="BJ210" s="14" t="s">
        <v>81</v>
      </c>
      <c r="BK210" s="26">
        <f t="shared" si="39"/>
        <v>0</v>
      </c>
      <c r="BL210" s="14" t="s">
        <v>186</v>
      </c>
      <c r="BM210" s="25" t="s">
        <v>444</v>
      </c>
    </row>
    <row r="211" spans="1:65" s="1" customFormat="1" ht="16.5" customHeight="1">
      <c r="A211" s="45"/>
      <c r="B211" s="46"/>
      <c r="C211" s="149" t="s">
        <v>445</v>
      </c>
      <c r="D211" s="149" t="s">
        <v>118</v>
      </c>
      <c r="E211" s="150" t="s">
        <v>446</v>
      </c>
      <c r="F211" s="151" t="s">
        <v>447</v>
      </c>
      <c r="G211" s="152" t="s">
        <v>448</v>
      </c>
      <c r="H211" s="153">
        <v>16</v>
      </c>
      <c r="I211" s="24"/>
      <c r="J211" s="154">
        <f t="shared" si="30"/>
        <v>0</v>
      </c>
      <c r="K211" s="151" t="s">
        <v>1</v>
      </c>
      <c r="L211" s="46"/>
      <c r="M211" s="155" t="s">
        <v>1</v>
      </c>
      <c r="N211" s="156" t="s">
        <v>41</v>
      </c>
      <c r="O211" s="70"/>
      <c r="P211" s="157">
        <f t="shared" si="31"/>
        <v>0</v>
      </c>
      <c r="Q211" s="157">
        <v>0</v>
      </c>
      <c r="R211" s="157">
        <f t="shared" si="32"/>
        <v>0</v>
      </c>
      <c r="S211" s="157">
        <v>0</v>
      </c>
      <c r="T211" s="158">
        <f t="shared" si="33"/>
        <v>0</v>
      </c>
      <c r="U211" s="45"/>
      <c r="V211" s="45"/>
      <c r="AR211" s="25" t="s">
        <v>186</v>
      </c>
      <c r="AT211" s="25" t="s">
        <v>118</v>
      </c>
      <c r="AU211" s="25" t="s">
        <v>83</v>
      </c>
      <c r="AY211" s="14" t="s">
        <v>116</v>
      </c>
      <c r="BE211" s="26">
        <f t="shared" si="34"/>
        <v>0</v>
      </c>
      <c r="BF211" s="26">
        <f t="shared" si="35"/>
        <v>0</v>
      </c>
      <c r="BG211" s="26">
        <f t="shared" si="36"/>
        <v>0</v>
      </c>
      <c r="BH211" s="26">
        <f t="shared" si="37"/>
        <v>0</v>
      </c>
      <c r="BI211" s="26">
        <f t="shared" si="38"/>
        <v>0</v>
      </c>
      <c r="BJ211" s="14" t="s">
        <v>81</v>
      </c>
      <c r="BK211" s="26">
        <f t="shared" si="39"/>
        <v>0</v>
      </c>
      <c r="BL211" s="14" t="s">
        <v>186</v>
      </c>
      <c r="BM211" s="25" t="s">
        <v>449</v>
      </c>
    </row>
    <row r="212" spans="1:65" s="1" customFormat="1" ht="23.95" customHeight="1">
      <c r="A212" s="45"/>
      <c r="B212" s="46"/>
      <c r="C212" s="149" t="s">
        <v>450</v>
      </c>
      <c r="D212" s="149" t="s">
        <v>118</v>
      </c>
      <c r="E212" s="150" t="s">
        <v>451</v>
      </c>
      <c r="F212" s="151" t="s">
        <v>452</v>
      </c>
      <c r="G212" s="152" t="s">
        <v>345</v>
      </c>
      <c r="H212" s="153">
        <v>1</v>
      </c>
      <c r="I212" s="24"/>
      <c r="J212" s="154">
        <f t="shared" si="30"/>
        <v>0</v>
      </c>
      <c r="K212" s="151" t="s">
        <v>1</v>
      </c>
      <c r="L212" s="46"/>
      <c r="M212" s="155" t="s">
        <v>1</v>
      </c>
      <c r="N212" s="156" t="s">
        <v>41</v>
      </c>
      <c r="O212" s="70"/>
      <c r="P212" s="157">
        <f t="shared" si="31"/>
        <v>0</v>
      </c>
      <c r="Q212" s="157">
        <v>0</v>
      </c>
      <c r="R212" s="157">
        <f t="shared" si="32"/>
        <v>0</v>
      </c>
      <c r="S212" s="157">
        <v>0</v>
      </c>
      <c r="T212" s="158">
        <f t="shared" si="33"/>
        <v>0</v>
      </c>
      <c r="U212" s="45"/>
      <c r="V212" s="45"/>
      <c r="AR212" s="25" t="s">
        <v>186</v>
      </c>
      <c r="AT212" s="25" t="s">
        <v>118</v>
      </c>
      <c r="AU212" s="25" t="s">
        <v>83</v>
      </c>
      <c r="AY212" s="14" t="s">
        <v>116</v>
      </c>
      <c r="BE212" s="26">
        <f t="shared" si="34"/>
        <v>0</v>
      </c>
      <c r="BF212" s="26">
        <f t="shared" si="35"/>
        <v>0</v>
      </c>
      <c r="BG212" s="26">
        <f t="shared" si="36"/>
        <v>0</v>
      </c>
      <c r="BH212" s="26">
        <f t="shared" si="37"/>
        <v>0</v>
      </c>
      <c r="BI212" s="26">
        <f t="shared" si="38"/>
        <v>0</v>
      </c>
      <c r="BJ212" s="14" t="s">
        <v>81</v>
      </c>
      <c r="BK212" s="26">
        <f t="shared" si="39"/>
        <v>0</v>
      </c>
      <c r="BL212" s="14" t="s">
        <v>186</v>
      </c>
      <c r="BM212" s="25" t="s">
        <v>453</v>
      </c>
    </row>
    <row r="213" spans="1:65" s="1" customFormat="1" ht="23.95" customHeight="1">
      <c r="A213" s="45"/>
      <c r="B213" s="46"/>
      <c r="C213" s="149" t="s">
        <v>454</v>
      </c>
      <c r="D213" s="149" t="s">
        <v>118</v>
      </c>
      <c r="E213" s="150" t="s">
        <v>455</v>
      </c>
      <c r="F213" s="151" t="s">
        <v>456</v>
      </c>
      <c r="G213" s="152" t="s">
        <v>155</v>
      </c>
      <c r="H213" s="153">
        <v>0.89500000000000002</v>
      </c>
      <c r="I213" s="24"/>
      <c r="J213" s="154">
        <f t="shared" si="30"/>
        <v>0</v>
      </c>
      <c r="K213" s="151" t="s">
        <v>122</v>
      </c>
      <c r="L213" s="46"/>
      <c r="M213" s="155" t="s">
        <v>1</v>
      </c>
      <c r="N213" s="156" t="s">
        <v>41</v>
      </c>
      <c r="O213" s="70"/>
      <c r="P213" s="157">
        <f t="shared" si="31"/>
        <v>0</v>
      </c>
      <c r="Q213" s="157">
        <v>0</v>
      </c>
      <c r="R213" s="157">
        <f t="shared" si="32"/>
        <v>0</v>
      </c>
      <c r="S213" s="157">
        <v>0</v>
      </c>
      <c r="T213" s="158">
        <f t="shared" si="33"/>
        <v>0</v>
      </c>
      <c r="U213" s="45"/>
      <c r="V213" s="45"/>
      <c r="AR213" s="25" t="s">
        <v>186</v>
      </c>
      <c r="AT213" s="25" t="s">
        <v>118</v>
      </c>
      <c r="AU213" s="25" t="s">
        <v>83</v>
      </c>
      <c r="AY213" s="14" t="s">
        <v>116</v>
      </c>
      <c r="BE213" s="26">
        <f t="shared" si="34"/>
        <v>0</v>
      </c>
      <c r="BF213" s="26">
        <f t="shared" si="35"/>
        <v>0</v>
      </c>
      <c r="BG213" s="26">
        <f t="shared" si="36"/>
        <v>0</v>
      </c>
      <c r="BH213" s="26">
        <f t="shared" si="37"/>
        <v>0</v>
      </c>
      <c r="BI213" s="26">
        <f t="shared" si="38"/>
        <v>0</v>
      </c>
      <c r="BJ213" s="14" t="s">
        <v>81</v>
      </c>
      <c r="BK213" s="26">
        <f t="shared" si="39"/>
        <v>0</v>
      </c>
      <c r="BL213" s="14" t="s">
        <v>186</v>
      </c>
      <c r="BM213" s="25" t="s">
        <v>457</v>
      </c>
    </row>
    <row r="214" spans="1:65" s="11" customFormat="1" ht="22.95" customHeight="1">
      <c r="A214" s="138"/>
      <c r="B214" s="139"/>
      <c r="C214" s="138"/>
      <c r="D214" s="140" t="s">
        <v>75</v>
      </c>
      <c r="E214" s="147" t="s">
        <v>458</v>
      </c>
      <c r="F214" s="147" t="s">
        <v>459</v>
      </c>
      <c r="G214" s="138"/>
      <c r="H214" s="138"/>
      <c r="I214" s="21"/>
      <c r="J214" s="148">
        <f>BK214</f>
        <v>0</v>
      </c>
      <c r="K214" s="138"/>
      <c r="L214" s="139"/>
      <c r="M214" s="143"/>
      <c r="N214" s="144"/>
      <c r="O214" s="144"/>
      <c r="P214" s="145">
        <f>SUM(P215:P246)</f>
        <v>0</v>
      </c>
      <c r="Q214" s="144"/>
      <c r="R214" s="145">
        <f>SUM(R215:R246)</f>
        <v>1.2023500000000005</v>
      </c>
      <c r="S214" s="144"/>
      <c r="T214" s="146">
        <f>SUM(T215:T246)</f>
        <v>0.59593000000000007</v>
      </c>
      <c r="U214" s="138"/>
      <c r="V214" s="138"/>
      <c r="AR214" s="20" t="s">
        <v>83</v>
      </c>
      <c r="AT214" s="22" t="s">
        <v>75</v>
      </c>
      <c r="AU214" s="22" t="s">
        <v>81</v>
      </c>
      <c r="AY214" s="20" t="s">
        <v>116</v>
      </c>
      <c r="BK214" s="23">
        <f>SUM(BK215:BK246)</f>
        <v>0</v>
      </c>
    </row>
    <row r="215" spans="1:65" s="1" customFormat="1" ht="16.5" customHeight="1">
      <c r="A215" s="45"/>
      <c r="B215" s="46"/>
      <c r="C215" s="149" t="s">
        <v>460</v>
      </c>
      <c r="D215" s="149" t="s">
        <v>118</v>
      </c>
      <c r="E215" s="150" t="s">
        <v>461</v>
      </c>
      <c r="F215" s="151" t="s">
        <v>462</v>
      </c>
      <c r="G215" s="152" t="s">
        <v>345</v>
      </c>
      <c r="H215" s="153">
        <v>11</v>
      </c>
      <c r="I215" s="24"/>
      <c r="J215" s="154">
        <f t="shared" ref="J215:J246" si="40">ROUND(I215*H215,2)</f>
        <v>0</v>
      </c>
      <c r="K215" s="151" t="s">
        <v>122</v>
      </c>
      <c r="L215" s="46"/>
      <c r="M215" s="155" t="s">
        <v>1</v>
      </c>
      <c r="N215" s="156" t="s">
        <v>41</v>
      </c>
      <c r="O215" s="70"/>
      <c r="P215" s="157">
        <f t="shared" ref="P215:P246" si="41">O215*H215</f>
        <v>0</v>
      </c>
      <c r="Q215" s="157">
        <v>0</v>
      </c>
      <c r="R215" s="157">
        <f t="shared" ref="R215:R246" si="42">Q215*H215</f>
        <v>0</v>
      </c>
      <c r="S215" s="157">
        <v>1.933E-2</v>
      </c>
      <c r="T215" s="158">
        <f t="shared" ref="T215:T246" si="43">S215*H215</f>
        <v>0.21262999999999999</v>
      </c>
      <c r="U215" s="45"/>
      <c r="V215" s="45"/>
      <c r="AR215" s="25" t="s">
        <v>186</v>
      </c>
      <c r="AT215" s="25" t="s">
        <v>118</v>
      </c>
      <c r="AU215" s="25" t="s">
        <v>83</v>
      </c>
      <c r="AY215" s="14" t="s">
        <v>116</v>
      </c>
      <c r="BE215" s="26">
        <f t="shared" ref="BE215:BE246" si="44">IF(N215="základní",J215,0)</f>
        <v>0</v>
      </c>
      <c r="BF215" s="26">
        <f t="shared" ref="BF215:BF246" si="45">IF(N215="snížená",J215,0)</f>
        <v>0</v>
      </c>
      <c r="BG215" s="26">
        <f t="shared" ref="BG215:BG246" si="46">IF(N215="zákl. přenesená",J215,0)</f>
        <v>0</v>
      </c>
      <c r="BH215" s="26">
        <f t="shared" ref="BH215:BH246" si="47">IF(N215="sníž. přenesená",J215,0)</f>
        <v>0</v>
      </c>
      <c r="BI215" s="26">
        <f t="shared" ref="BI215:BI246" si="48">IF(N215="nulová",J215,0)</f>
        <v>0</v>
      </c>
      <c r="BJ215" s="14" t="s">
        <v>81</v>
      </c>
      <c r="BK215" s="26">
        <f t="shared" ref="BK215:BK246" si="49">ROUND(I215*H215,2)</f>
        <v>0</v>
      </c>
      <c r="BL215" s="14" t="s">
        <v>186</v>
      </c>
      <c r="BM215" s="25" t="s">
        <v>463</v>
      </c>
    </row>
    <row r="216" spans="1:65" s="1" customFormat="1" ht="23.95" customHeight="1">
      <c r="A216" s="45"/>
      <c r="B216" s="46"/>
      <c r="C216" s="149" t="s">
        <v>464</v>
      </c>
      <c r="D216" s="149" t="s">
        <v>118</v>
      </c>
      <c r="E216" s="150" t="s">
        <v>465</v>
      </c>
      <c r="F216" s="151" t="s">
        <v>466</v>
      </c>
      <c r="G216" s="152" t="s">
        <v>345</v>
      </c>
      <c r="H216" s="153">
        <v>3</v>
      </c>
      <c r="I216" s="24"/>
      <c r="J216" s="154">
        <f t="shared" si="40"/>
        <v>0</v>
      </c>
      <c r="K216" s="151" t="s">
        <v>122</v>
      </c>
      <c r="L216" s="46"/>
      <c r="M216" s="155" t="s">
        <v>1</v>
      </c>
      <c r="N216" s="156" t="s">
        <v>41</v>
      </c>
      <c r="O216" s="70"/>
      <c r="P216" s="157">
        <f t="shared" si="41"/>
        <v>0</v>
      </c>
      <c r="Q216" s="157">
        <v>3.82E-3</v>
      </c>
      <c r="R216" s="157">
        <f t="shared" si="42"/>
        <v>1.146E-2</v>
      </c>
      <c r="S216" s="157">
        <v>0</v>
      </c>
      <c r="T216" s="158">
        <f t="shared" si="43"/>
        <v>0</v>
      </c>
      <c r="U216" s="45"/>
      <c r="V216" s="45"/>
      <c r="AR216" s="25" t="s">
        <v>186</v>
      </c>
      <c r="AT216" s="25" t="s">
        <v>118</v>
      </c>
      <c r="AU216" s="25" t="s">
        <v>83</v>
      </c>
      <c r="AY216" s="14" t="s">
        <v>116</v>
      </c>
      <c r="BE216" s="26">
        <f t="shared" si="44"/>
        <v>0</v>
      </c>
      <c r="BF216" s="26">
        <f t="shared" si="45"/>
        <v>0</v>
      </c>
      <c r="BG216" s="26">
        <f t="shared" si="46"/>
        <v>0</v>
      </c>
      <c r="BH216" s="26">
        <f t="shared" si="47"/>
        <v>0</v>
      </c>
      <c r="BI216" s="26">
        <f t="shared" si="48"/>
        <v>0</v>
      </c>
      <c r="BJ216" s="14" t="s">
        <v>81</v>
      </c>
      <c r="BK216" s="26">
        <f t="shared" si="49"/>
        <v>0</v>
      </c>
      <c r="BL216" s="14" t="s">
        <v>186</v>
      </c>
      <c r="BM216" s="25" t="s">
        <v>467</v>
      </c>
    </row>
    <row r="217" spans="1:65" s="1" customFormat="1" ht="23.95" customHeight="1">
      <c r="A217" s="45"/>
      <c r="B217" s="46"/>
      <c r="C217" s="149" t="s">
        <v>468</v>
      </c>
      <c r="D217" s="149" t="s">
        <v>118</v>
      </c>
      <c r="E217" s="150" t="s">
        <v>469</v>
      </c>
      <c r="F217" s="151" t="s">
        <v>470</v>
      </c>
      <c r="G217" s="152" t="s">
        <v>345</v>
      </c>
      <c r="H217" s="153">
        <v>15</v>
      </c>
      <c r="I217" s="24"/>
      <c r="J217" s="154">
        <f t="shared" si="40"/>
        <v>0</v>
      </c>
      <c r="K217" s="151" t="s">
        <v>122</v>
      </c>
      <c r="L217" s="46"/>
      <c r="M217" s="155" t="s">
        <v>1</v>
      </c>
      <c r="N217" s="156" t="s">
        <v>41</v>
      </c>
      <c r="O217" s="70"/>
      <c r="P217" s="157">
        <f t="shared" si="41"/>
        <v>0</v>
      </c>
      <c r="Q217" s="157">
        <v>1.6920000000000001E-2</v>
      </c>
      <c r="R217" s="157">
        <f t="shared" si="42"/>
        <v>0.25380000000000003</v>
      </c>
      <c r="S217" s="157">
        <v>0</v>
      </c>
      <c r="T217" s="158">
        <f t="shared" si="43"/>
        <v>0</v>
      </c>
      <c r="U217" s="45"/>
      <c r="V217" s="45"/>
      <c r="AR217" s="25" t="s">
        <v>186</v>
      </c>
      <c r="AT217" s="25" t="s">
        <v>118</v>
      </c>
      <c r="AU217" s="25" t="s">
        <v>83</v>
      </c>
      <c r="AY217" s="14" t="s">
        <v>116</v>
      </c>
      <c r="BE217" s="26">
        <f t="shared" si="44"/>
        <v>0</v>
      </c>
      <c r="BF217" s="26">
        <f t="shared" si="45"/>
        <v>0</v>
      </c>
      <c r="BG217" s="26">
        <f t="shared" si="46"/>
        <v>0</v>
      </c>
      <c r="BH217" s="26">
        <f t="shared" si="47"/>
        <v>0</v>
      </c>
      <c r="BI217" s="26">
        <f t="shared" si="48"/>
        <v>0</v>
      </c>
      <c r="BJ217" s="14" t="s">
        <v>81</v>
      </c>
      <c r="BK217" s="26">
        <f t="shared" si="49"/>
        <v>0</v>
      </c>
      <c r="BL217" s="14" t="s">
        <v>186</v>
      </c>
      <c r="BM217" s="25" t="s">
        <v>471</v>
      </c>
    </row>
    <row r="218" spans="1:65" s="1" customFormat="1" ht="23.95" customHeight="1">
      <c r="A218" s="45"/>
      <c r="B218" s="46"/>
      <c r="C218" s="149" t="s">
        <v>472</v>
      </c>
      <c r="D218" s="149" t="s">
        <v>118</v>
      </c>
      <c r="E218" s="150" t="s">
        <v>473</v>
      </c>
      <c r="F218" s="151" t="s">
        <v>474</v>
      </c>
      <c r="G218" s="152" t="s">
        <v>345</v>
      </c>
      <c r="H218" s="153">
        <v>10</v>
      </c>
      <c r="I218" s="24"/>
      <c r="J218" s="154">
        <f t="shared" si="40"/>
        <v>0</v>
      </c>
      <c r="K218" s="151" t="s">
        <v>122</v>
      </c>
      <c r="L218" s="46"/>
      <c r="M218" s="155" t="s">
        <v>1</v>
      </c>
      <c r="N218" s="156" t="s">
        <v>41</v>
      </c>
      <c r="O218" s="70"/>
      <c r="P218" s="157">
        <f t="shared" si="41"/>
        <v>0</v>
      </c>
      <c r="Q218" s="157">
        <v>1.8079999999999999E-2</v>
      </c>
      <c r="R218" s="157">
        <f t="shared" si="42"/>
        <v>0.18079999999999999</v>
      </c>
      <c r="S218" s="157">
        <v>0</v>
      </c>
      <c r="T218" s="158">
        <f t="shared" si="43"/>
        <v>0</v>
      </c>
      <c r="U218" s="45"/>
      <c r="V218" s="45"/>
      <c r="AR218" s="25" t="s">
        <v>186</v>
      </c>
      <c r="AT218" s="25" t="s">
        <v>118</v>
      </c>
      <c r="AU218" s="25" t="s">
        <v>83</v>
      </c>
      <c r="AY218" s="14" t="s">
        <v>116</v>
      </c>
      <c r="BE218" s="26">
        <f t="shared" si="44"/>
        <v>0</v>
      </c>
      <c r="BF218" s="26">
        <f t="shared" si="45"/>
        <v>0</v>
      </c>
      <c r="BG218" s="26">
        <f t="shared" si="46"/>
        <v>0</v>
      </c>
      <c r="BH218" s="26">
        <f t="shared" si="47"/>
        <v>0</v>
      </c>
      <c r="BI218" s="26">
        <f t="shared" si="48"/>
        <v>0</v>
      </c>
      <c r="BJ218" s="14" t="s">
        <v>81</v>
      </c>
      <c r="BK218" s="26">
        <f t="shared" si="49"/>
        <v>0</v>
      </c>
      <c r="BL218" s="14" t="s">
        <v>186</v>
      </c>
      <c r="BM218" s="25" t="s">
        <v>475</v>
      </c>
    </row>
    <row r="219" spans="1:65" s="1" customFormat="1" ht="23.95" customHeight="1">
      <c r="A219" s="45"/>
      <c r="B219" s="46"/>
      <c r="C219" s="149" t="s">
        <v>476</v>
      </c>
      <c r="D219" s="149" t="s">
        <v>118</v>
      </c>
      <c r="E219" s="150" t="s">
        <v>477</v>
      </c>
      <c r="F219" s="151" t="s">
        <v>478</v>
      </c>
      <c r="G219" s="152" t="s">
        <v>345</v>
      </c>
      <c r="H219" s="153">
        <v>8</v>
      </c>
      <c r="I219" s="24"/>
      <c r="J219" s="154">
        <f t="shared" si="40"/>
        <v>0</v>
      </c>
      <c r="K219" s="151" t="s">
        <v>122</v>
      </c>
      <c r="L219" s="46"/>
      <c r="M219" s="155" t="s">
        <v>1</v>
      </c>
      <c r="N219" s="156" t="s">
        <v>41</v>
      </c>
      <c r="O219" s="70"/>
      <c r="P219" s="157">
        <f t="shared" si="41"/>
        <v>0</v>
      </c>
      <c r="Q219" s="157">
        <v>0</v>
      </c>
      <c r="R219" s="157">
        <f t="shared" si="42"/>
        <v>0</v>
      </c>
      <c r="S219" s="157">
        <v>1.72E-2</v>
      </c>
      <c r="T219" s="158">
        <f t="shared" si="43"/>
        <v>0.1376</v>
      </c>
      <c r="U219" s="45"/>
      <c r="V219" s="45"/>
      <c r="AR219" s="25" t="s">
        <v>186</v>
      </c>
      <c r="AT219" s="25" t="s">
        <v>118</v>
      </c>
      <c r="AU219" s="25" t="s">
        <v>83</v>
      </c>
      <c r="AY219" s="14" t="s">
        <v>116</v>
      </c>
      <c r="BE219" s="26">
        <f t="shared" si="44"/>
        <v>0</v>
      </c>
      <c r="BF219" s="26">
        <f t="shared" si="45"/>
        <v>0</v>
      </c>
      <c r="BG219" s="26">
        <f t="shared" si="46"/>
        <v>0</v>
      </c>
      <c r="BH219" s="26">
        <f t="shared" si="47"/>
        <v>0</v>
      </c>
      <c r="BI219" s="26">
        <f t="shared" si="48"/>
        <v>0</v>
      </c>
      <c r="BJ219" s="14" t="s">
        <v>81</v>
      </c>
      <c r="BK219" s="26">
        <f t="shared" si="49"/>
        <v>0</v>
      </c>
      <c r="BL219" s="14" t="s">
        <v>186</v>
      </c>
      <c r="BM219" s="25" t="s">
        <v>479</v>
      </c>
    </row>
    <row r="220" spans="1:65" s="1" customFormat="1" ht="16.5" customHeight="1">
      <c r="A220" s="45"/>
      <c r="B220" s="46"/>
      <c r="C220" s="149" t="s">
        <v>480</v>
      </c>
      <c r="D220" s="149" t="s">
        <v>118</v>
      </c>
      <c r="E220" s="150" t="s">
        <v>481</v>
      </c>
      <c r="F220" s="151" t="s">
        <v>482</v>
      </c>
      <c r="G220" s="152" t="s">
        <v>345</v>
      </c>
      <c r="H220" s="153">
        <v>7</v>
      </c>
      <c r="I220" s="24"/>
      <c r="J220" s="154">
        <f t="shared" si="40"/>
        <v>0</v>
      </c>
      <c r="K220" s="151" t="s">
        <v>122</v>
      </c>
      <c r="L220" s="46"/>
      <c r="M220" s="155" t="s">
        <v>1</v>
      </c>
      <c r="N220" s="156" t="s">
        <v>41</v>
      </c>
      <c r="O220" s="70"/>
      <c r="P220" s="157">
        <f t="shared" si="41"/>
        <v>0</v>
      </c>
      <c r="Q220" s="157">
        <v>0</v>
      </c>
      <c r="R220" s="157">
        <f t="shared" si="42"/>
        <v>0</v>
      </c>
      <c r="S220" s="157">
        <v>1.9460000000000002E-2</v>
      </c>
      <c r="T220" s="158">
        <f t="shared" si="43"/>
        <v>0.13622000000000001</v>
      </c>
      <c r="U220" s="45"/>
      <c r="V220" s="45"/>
      <c r="AR220" s="25" t="s">
        <v>186</v>
      </c>
      <c r="AT220" s="25" t="s">
        <v>118</v>
      </c>
      <c r="AU220" s="25" t="s">
        <v>83</v>
      </c>
      <c r="AY220" s="14" t="s">
        <v>116</v>
      </c>
      <c r="BE220" s="26">
        <f t="shared" si="44"/>
        <v>0</v>
      </c>
      <c r="BF220" s="26">
        <f t="shared" si="45"/>
        <v>0</v>
      </c>
      <c r="BG220" s="26">
        <f t="shared" si="46"/>
        <v>0</v>
      </c>
      <c r="BH220" s="26">
        <f t="shared" si="47"/>
        <v>0</v>
      </c>
      <c r="BI220" s="26">
        <f t="shared" si="48"/>
        <v>0</v>
      </c>
      <c r="BJ220" s="14" t="s">
        <v>81</v>
      </c>
      <c r="BK220" s="26">
        <f t="shared" si="49"/>
        <v>0</v>
      </c>
      <c r="BL220" s="14" t="s">
        <v>186</v>
      </c>
      <c r="BM220" s="25" t="s">
        <v>483</v>
      </c>
    </row>
    <row r="221" spans="1:65" s="1" customFormat="1" ht="23.95" customHeight="1">
      <c r="A221" s="45"/>
      <c r="B221" s="46"/>
      <c r="C221" s="149" t="s">
        <v>484</v>
      </c>
      <c r="D221" s="149" t="s">
        <v>118</v>
      </c>
      <c r="E221" s="150" t="s">
        <v>485</v>
      </c>
      <c r="F221" s="151" t="s">
        <v>486</v>
      </c>
      <c r="G221" s="152" t="s">
        <v>345</v>
      </c>
      <c r="H221" s="153">
        <v>32</v>
      </c>
      <c r="I221" s="24"/>
      <c r="J221" s="154">
        <f t="shared" si="40"/>
        <v>0</v>
      </c>
      <c r="K221" s="151" t="s">
        <v>122</v>
      </c>
      <c r="L221" s="46"/>
      <c r="M221" s="155" t="s">
        <v>1</v>
      </c>
      <c r="N221" s="156" t="s">
        <v>41</v>
      </c>
      <c r="O221" s="70"/>
      <c r="P221" s="157">
        <f t="shared" si="41"/>
        <v>0</v>
      </c>
      <c r="Q221" s="157">
        <v>1.6750000000000001E-2</v>
      </c>
      <c r="R221" s="157">
        <f t="shared" si="42"/>
        <v>0.53600000000000003</v>
      </c>
      <c r="S221" s="157">
        <v>0</v>
      </c>
      <c r="T221" s="158">
        <f t="shared" si="43"/>
        <v>0</v>
      </c>
      <c r="U221" s="45"/>
      <c r="V221" s="45"/>
      <c r="AR221" s="25" t="s">
        <v>186</v>
      </c>
      <c r="AT221" s="25" t="s">
        <v>118</v>
      </c>
      <c r="AU221" s="25" t="s">
        <v>83</v>
      </c>
      <c r="AY221" s="14" t="s">
        <v>116</v>
      </c>
      <c r="BE221" s="26">
        <f t="shared" si="44"/>
        <v>0</v>
      </c>
      <c r="BF221" s="26">
        <f t="shared" si="45"/>
        <v>0</v>
      </c>
      <c r="BG221" s="26">
        <f t="shared" si="46"/>
        <v>0</v>
      </c>
      <c r="BH221" s="26">
        <f t="shared" si="47"/>
        <v>0</v>
      </c>
      <c r="BI221" s="26">
        <f t="shared" si="48"/>
        <v>0</v>
      </c>
      <c r="BJ221" s="14" t="s">
        <v>81</v>
      </c>
      <c r="BK221" s="26">
        <f t="shared" si="49"/>
        <v>0</v>
      </c>
      <c r="BL221" s="14" t="s">
        <v>186</v>
      </c>
      <c r="BM221" s="25" t="s">
        <v>487</v>
      </c>
    </row>
    <row r="222" spans="1:65" s="1" customFormat="1" ht="16.5" customHeight="1">
      <c r="A222" s="45"/>
      <c r="B222" s="46"/>
      <c r="C222" s="149" t="s">
        <v>488</v>
      </c>
      <c r="D222" s="149" t="s">
        <v>118</v>
      </c>
      <c r="E222" s="150" t="s">
        <v>489</v>
      </c>
      <c r="F222" s="151" t="s">
        <v>490</v>
      </c>
      <c r="G222" s="152" t="s">
        <v>345</v>
      </c>
      <c r="H222" s="153">
        <v>1</v>
      </c>
      <c r="I222" s="24"/>
      <c r="J222" s="154">
        <f t="shared" si="40"/>
        <v>0</v>
      </c>
      <c r="K222" s="151" t="s">
        <v>122</v>
      </c>
      <c r="L222" s="46"/>
      <c r="M222" s="155" t="s">
        <v>1</v>
      </c>
      <c r="N222" s="156" t="s">
        <v>41</v>
      </c>
      <c r="O222" s="70"/>
      <c r="P222" s="157">
        <f t="shared" si="41"/>
        <v>0</v>
      </c>
      <c r="Q222" s="157">
        <v>0</v>
      </c>
      <c r="R222" s="157">
        <f t="shared" si="42"/>
        <v>0</v>
      </c>
      <c r="S222" s="157">
        <v>9.5100000000000004E-2</v>
      </c>
      <c r="T222" s="158">
        <f t="shared" si="43"/>
        <v>9.5100000000000004E-2</v>
      </c>
      <c r="U222" s="45"/>
      <c r="V222" s="45"/>
      <c r="AR222" s="25" t="s">
        <v>186</v>
      </c>
      <c r="AT222" s="25" t="s">
        <v>118</v>
      </c>
      <c r="AU222" s="25" t="s">
        <v>83</v>
      </c>
      <c r="AY222" s="14" t="s">
        <v>116</v>
      </c>
      <c r="BE222" s="26">
        <f t="shared" si="44"/>
        <v>0</v>
      </c>
      <c r="BF222" s="26">
        <f t="shared" si="45"/>
        <v>0</v>
      </c>
      <c r="BG222" s="26">
        <f t="shared" si="46"/>
        <v>0</v>
      </c>
      <c r="BH222" s="26">
        <f t="shared" si="47"/>
        <v>0</v>
      </c>
      <c r="BI222" s="26">
        <f t="shared" si="48"/>
        <v>0</v>
      </c>
      <c r="BJ222" s="14" t="s">
        <v>81</v>
      </c>
      <c r="BK222" s="26">
        <f t="shared" si="49"/>
        <v>0</v>
      </c>
      <c r="BL222" s="14" t="s">
        <v>186</v>
      </c>
      <c r="BM222" s="25" t="s">
        <v>491</v>
      </c>
    </row>
    <row r="223" spans="1:65" s="1" customFormat="1" ht="23.95" customHeight="1">
      <c r="A223" s="45"/>
      <c r="B223" s="46"/>
      <c r="C223" s="149" t="s">
        <v>492</v>
      </c>
      <c r="D223" s="149" t="s">
        <v>118</v>
      </c>
      <c r="E223" s="150" t="s">
        <v>493</v>
      </c>
      <c r="F223" s="151" t="s">
        <v>494</v>
      </c>
      <c r="G223" s="152" t="s">
        <v>345</v>
      </c>
      <c r="H223" s="153">
        <v>1</v>
      </c>
      <c r="I223" s="24"/>
      <c r="J223" s="154">
        <f t="shared" si="40"/>
        <v>0</v>
      </c>
      <c r="K223" s="151" t="s">
        <v>122</v>
      </c>
      <c r="L223" s="46"/>
      <c r="M223" s="155" t="s">
        <v>1</v>
      </c>
      <c r="N223" s="156" t="s">
        <v>41</v>
      </c>
      <c r="O223" s="70"/>
      <c r="P223" s="157">
        <f t="shared" si="41"/>
        <v>0</v>
      </c>
      <c r="Q223" s="157">
        <v>3.4860000000000002E-2</v>
      </c>
      <c r="R223" s="157">
        <f t="shared" si="42"/>
        <v>3.4860000000000002E-2</v>
      </c>
      <c r="S223" s="157">
        <v>0</v>
      </c>
      <c r="T223" s="158">
        <f t="shared" si="43"/>
        <v>0</v>
      </c>
      <c r="U223" s="45"/>
      <c r="V223" s="45"/>
      <c r="AR223" s="25" t="s">
        <v>186</v>
      </c>
      <c r="AT223" s="25" t="s">
        <v>118</v>
      </c>
      <c r="AU223" s="25" t="s">
        <v>83</v>
      </c>
      <c r="AY223" s="14" t="s">
        <v>116</v>
      </c>
      <c r="BE223" s="26">
        <f t="shared" si="44"/>
        <v>0</v>
      </c>
      <c r="BF223" s="26">
        <f t="shared" si="45"/>
        <v>0</v>
      </c>
      <c r="BG223" s="26">
        <f t="shared" si="46"/>
        <v>0</v>
      </c>
      <c r="BH223" s="26">
        <f t="shared" si="47"/>
        <v>0</v>
      </c>
      <c r="BI223" s="26">
        <f t="shared" si="48"/>
        <v>0</v>
      </c>
      <c r="BJ223" s="14" t="s">
        <v>81</v>
      </c>
      <c r="BK223" s="26">
        <f t="shared" si="49"/>
        <v>0</v>
      </c>
      <c r="BL223" s="14" t="s">
        <v>186</v>
      </c>
      <c r="BM223" s="25" t="s">
        <v>495</v>
      </c>
    </row>
    <row r="224" spans="1:65" s="1" customFormat="1" ht="16.5" customHeight="1">
      <c r="A224" s="45"/>
      <c r="B224" s="46"/>
      <c r="C224" s="149" t="s">
        <v>496</v>
      </c>
      <c r="D224" s="149" t="s">
        <v>118</v>
      </c>
      <c r="E224" s="150" t="s">
        <v>497</v>
      </c>
      <c r="F224" s="151" t="s">
        <v>498</v>
      </c>
      <c r="G224" s="152" t="s">
        <v>345</v>
      </c>
      <c r="H224" s="153">
        <v>1</v>
      </c>
      <c r="I224" s="24"/>
      <c r="J224" s="154">
        <f t="shared" si="40"/>
        <v>0</v>
      </c>
      <c r="K224" s="151" t="s">
        <v>122</v>
      </c>
      <c r="L224" s="46"/>
      <c r="M224" s="155" t="s">
        <v>1</v>
      </c>
      <c r="N224" s="156" t="s">
        <v>41</v>
      </c>
      <c r="O224" s="70"/>
      <c r="P224" s="157">
        <f t="shared" si="41"/>
        <v>0</v>
      </c>
      <c r="Q224" s="157">
        <v>1.7000000000000001E-4</v>
      </c>
      <c r="R224" s="157">
        <f t="shared" si="42"/>
        <v>1.7000000000000001E-4</v>
      </c>
      <c r="S224" s="157">
        <v>0</v>
      </c>
      <c r="T224" s="158">
        <f t="shared" si="43"/>
        <v>0</v>
      </c>
      <c r="U224" s="45"/>
      <c r="V224" s="45"/>
      <c r="AR224" s="25" t="s">
        <v>186</v>
      </c>
      <c r="AT224" s="25" t="s">
        <v>118</v>
      </c>
      <c r="AU224" s="25" t="s">
        <v>83</v>
      </c>
      <c r="AY224" s="14" t="s">
        <v>116</v>
      </c>
      <c r="BE224" s="26">
        <f t="shared" si="44"/>
        <v>0</v>
      </c>
      <c r="BF224" s="26">
        <f t="shared" si="45"/>
        <v>0</v>
      </c>
      <c r="BG224" s="26">
        <f t="shared" si="46"/>
        <v>0</v>
      </c>
      <c r="BH224" s="26">
        <f t="shared" si="47"/>
        <v>0</v>
      </c>
      <c r="BI224" s="26">
        <f t="shared" si="48"/>
        <v>0</v>
      </c>
      <c r="BJ224" s="14" t="s">
        <v>81</v>
      </c>
      <c r="BK224" s="26">
        <f t="shared" si="49"/>
        <v>0</v>
      </c>
      <c r="BL224" s="14" t="s">
        <v>186</v>
      </c>
      <c r="BM224" s="25" t="s">
        <v>499</v>
      </c>
    </row>
    <row r="225" spans="1:65" s="1" customFormat="1" ht="23.95" customHeight="1">
      <c r="A225" s="45"/>
      <c r="B225" s="46"/>
      <c r="C225" s="159" t="s">
        <v>500</v>
      </c>
      <c r="D225" s="159" t="s">
        <v>166</v>
      </c>
      <c r="E225" s="160" t="s">
        <v>501</v>
      </c>
      <c r="F225" s="161" t="s">
        <v>502</v>
      </c>
      <c r="G225" s="162" t="s">
        <v>201</v>
      </c>
      <c r="H225" s="163">
        <v>1</v>
      </c>
      <c r="I225" s="27"/>
      <c r="J225" s="164">
        <f t="shared" si="40"/>
        <v>0</v>
      </c>
      <c r="K225" s="161" t="s">
        <v>122</v>
      </c>
      <c r="L225" s="165"/>
      <c r="M225" s="166" t="s">
        <v>1</v>
      </c>
      <c r="N225" s="167" t="s">
        <v>41</v>
      </c>
      <c r="O225" s="70"/>
      <c r="P225" s="157">
        <f t="shared" si="41"/>
        <v>0</v>
      </c>
      <c r="Q225" s="157">
        <v>0.01</v>
      </c>
      <c r="R225" s="157">
        <f t="shared" si="42"/>
        <v>0.01</v>
      </c>
      <c r="S225" s="157">
        <v>0</v>
      </c>
      <c r="T225" s="158">
        <f t="shared" si="43"/>
        <v>0</v>
      </c>
      <c r="U225" s="45"/>
      <c r="V225" s="45"/>
      <c r="AR225" s="25" t="s">
        <v>256</v>
      </c>
      <c r="AT225" s="25" t="s">
        <v>166</v>
      </c>
      <c r="AU225" s="25" t="s">
        <v>83</v>
      </c>
      <c r="AY225" s="14" t="s">
        <v>116</v>
      </c>
      <c r="BE225" s="26">
        <f t="shared" si="44"/>
        <v>0</v>
      </c>
      <c r="BF225" s="26">
        <f t="shared" si="45"/>
        <v>0</v>
      </c>
      <c r="BG225" s="26">
        <f t="shared" si="46"/>
        <v>0</v>
      </c>
      <c r="BH225" s="26">
        <f t="shared" si="47"/>
        <v>0</v>
      </c>
      <c r="BI225" s="26">
        <f t="shared" si="48"/>
        <v>0</v>
      </c>
      <c r="BJ225" s="14" t="s">
        <v>81</v>
      </c>
      <c r="BK225" s="26">
        <f t="shared" si="49"/>
        <v>0</v>
      </c>
      <c r="BL225" s="14" t="s">
        <v>186</v>
      </c>
      <c r="BM225" s="25" t="s">
        <v>503</v>
      </c>
    </row>
    <row r="226" spans="1:65" s="1" customFormat="1" ht="16.5" customHeight="1">
      <c r="A226" s="45"/>
      <c r="B226" s="46"/>
      <c r="C226" s="149" t="s">
        <v>504</v>
      </c>
      <c r="D226" s="149" t="s">
        <v>118</v>
      </c>
      <c r="E226" s="150" t="s">
        <v>505</v>
      </c>
      <c r="F226" s="151" t="s">
        <v>506</v>
      </c>
      <c r="G226" s="152" t="s">
        <v>345</v>
      </c>
      <c r="H226" s="153">
        <v>1</v>
      </c>
      <c r="I226" s="24"/>
      <c r="J226" s="154">
        <f t="shared" si="40"/>
        <v>0</v>
      </c>
      <c r="K226" s="151" t="s">
        <v>122</v>
      </c>
      <c r="L226" s="46"/>
      <c r="M226" s="155" t="s">
        <v>1</v>
      </c>
      <c r="N226" s="156" t="s">
        <v>41</v>
      </c>
      <c r="O226" s="70"/>
      <c r="P226" s="157">
        <f t="shared" si="41"/>
        <v>0</v>
      </c>
      <c r="Q226" s="157">
        <v>4.9300000000000004E-3</v>
      </c>
      <c r="R226" s="157">
        <f t="shared" si="42"/>
        <v>4.9300000000000004E-3</v>
      </c>
      <c r="S226" s="157">
        <v>0</v>
      </c>
      <c r="T226" s="158">
        <f t="shared" si="43"/>
        <v>0</v>
      </c>
      <c r="U226" s="45"/>
      <c r="V226" s="45"/>
      <c r="AR226" s="25" t="s">
        <v>186</v>
      </c>
      <c r="AT226" s="25" t="s">
        <v>118</v>
      </c>
      <c r="AU226" s="25" t="s">
        <v>83</v>
      </c>
      <c r="AY226" s="14" t="s">
        <v>116</v>
      </c>
      <c r="BE226" s="26">
        <f t="shared" si="44"/>
        <v>0</v>
      </c>
      <c r="BF226" s="26">
        <f t="shared" si="45"/>
        <v>0</v>
      </c>
      <c r="BG226" s="26">
        <f t="shared" si="46"/>
        <v>0</v>
      </c>
      <c r="BH226" s="26">
        <f t="shared" si="47"/>
        <v>0</v>
      </c>
      <c r="BI226" s="26">
        <f t="shared" si="48"/>
        <v>0</v>
      </c>
      <c r="BJ226" s="14" t="s">
        <v>81</v>
      </c>
      <c r="BK226" s="26">
        <f t="shared" si="49"/>
        <v>0</v>
      </c>
      <c r="BL226" s="14" t="s">
        <v>186</v>
      </c>
      <c r="BM226" s="25" t="s">
        <v>507</v>
      </c>
    </row>
    <row r="227" spans="1:65" s="1" customFormat="1" ht="16.5" customHeight="1">
      <c r="A227" s="45"/>
      <c r="B227" s="46"/>
      <c r="C227" s="149" t="s">
        <v>508</v>
      </c>
      <c r="D227" s="149" t="s">
        <v>118</v>
      </c>
      <c r="E227" s="150" t="s">
        <v>509</v>
      </c>
      <c r="F227" s="151" t="s">
        <v>510</v>
      </c>
      <c r="G227" s="152" t="s">
        <v>345</v>
      </c>
      <c r="H227" s="153">
        <v>1</v>
      </c>
      <c r="I227" s="24"/>
      <c r="J227" s="154">
        <f t="shared" si="40"/>
        <v>0</v>
      </c>
      <c r="K227" s="151" t="s">
        <v>122</v>
      </c>
      <c r="L227" s="46"/>
      <c r="M227" s="155" t="s">
        <v>1</v>
      </c>
      <c r="N227" s="156" t="s">
        <v>41</v>
      </c>
      <c r="O227" s="70"/>
      <c r="P227" s="157">
        <f t="shared" si="41"/>
        <v>0</v>
      </c>
      <c r="Q227" s="157">
        <v>9.8300000000000002E-3</v>
      </c>
      <c r="R227" s="157">
        <f t="shared" si="42"/>
        <v>9.8300000000000002E-3</v>
      </c>
      <c r="S227" s="157">
        <v>0</v>
      </c>
      <c r="T227" s="158">
        <f t="shared" si="43"/>
        <v>0</v>
      </c>
      <c r="U227" s="45"/>
      <c r="V227" s="45"/>
      <c r="AR227" s="25" t="s">
        <v>186</v>
      </c>
      <c r="AT227" s="25" t="s">
        <v>118</v>
      </c>
      <c r="AU227" s="25" t="s">
        <v>83</v>
      </c>
      <c r="AY227" s="14" t="s">
        <v>116</v>
      </c>
      <c r="BE227" s="26">
        <f t="shared" si="44"/>
        <v>0</v>
      </c>
      <c r="BF227" s="26">
        <f t="shared" si="45"/>
        <v>0</v>
      </c>
      <c r="BG227" s="26">
        <f t="shared" si="46"/>
        <v>0</v>
      </c>
      <c r="BH227" s="26">
        <f t="shared" si="47"/>
        <v>0</v>
      </c>
      <c r="BI227" s="26">
        <f t="shared" si="48"/>
        <v>0</v>
      </c>
      <c r="BJ227" s="14" t="s">
        <v>81</v>
      </c>
      <c r="BK227" s="26">
        <f t="shared" si="49"/>
        <v>0</v>
      </c>
      <c r="BL227" s="14" t="s">
        <v>186</v>
      </c>
      <c r="BM227" s="25" t="s">
        <v>511</v>
      </c>
    </row>
    <row r="228" spans="1:65" s="1" customFormat="1" ht="23.95" customHeight="1">
      <c r="A228" s="45"/>
      <c r="B228" s="46"/>
      <c r="C228" s="149" t="s">
        <v>512</v>
      </c>
      <c r="D228" s="149" t="s">
        <v>118</v>
      </c>
      <c r="E228" s="150" t="s">
        <v>513</v>
      </c>
      <c r="F228" s="151" t="s">
        <v>514</v>
      </c>
      <c r="G228" s="152" t="s">
        <v>345</v>
      </c>
      <c r="H228" s="153">
        <v>3</v>
      </c>
      <c r="I228" s="24"/>
      <c r="J228" s="154">
        <f t="shared" si="40"/>
        <v>0</v>
      </c>
      <c r="K228" s="151" t="s">
        <v>122</v>
      </c>
      <c r="L228" s="46"/>
      <c r="M228" s="155" t="s">
        <v>1</v>
      </c>
      <c r="N228" s="156" t="s">
        <v>41</v>
      </c>
      <c r="O228" s="70"/>
      <c r="P228" s="157">
        <f t="shared" si="41"/>
        <v>0</v>
      </c>
      <c r="Q228" s="157">
        <v>1.47E-2</v>
      </c>
      <c r="R228" s="157">
        <f t="shared" si="42"/>
        <v>4.41E-2</v>
      </c>
      <c r="S228" s="157">
        <v>0</v>
      </c>
      <c r="T228" s="158">
        <f t="shared" si="43"/>
        <v>0</v>
      </c>
      <c r="U228" s="45"/>
      <c r="V228" s="45"/>
      <c r="AR228" s="25" t="s">
        <v>186</v>
      </c>
      <c r="AT228" s="25" t="s">
        <v>118</v>
      </c>
      <c r="AU228" s="25" t="s">
        <v>83</v>
      </c>
      <c r="AY228" s="14" t="s">
        <v>116</v>
      </c>
      <c r="BE228" s="26">
        <f t="shared" si="44"/>
        <v>0</v>
      </c>
      <c r="BF228" s="26">
        <f t="shared" si="45"/>
        <v>0</v>
      </c>
      <c r="BG228" s="26">
        <f t="shared" si="46"/>
        <v>0</v>
      </c>
      <c r="BH228" s="26">
        <f t="shared" si="47"/>
        <v>0</v>
      </c>
      <c r="BI228" s="26">
        <f t="shared" si="48"/>
        <v>0</v>
      </c>
      <c r="BJ228" s="14" t="s">
        <v>81</v>
      </c>
      <c r="BK228" s="26">
        <f t="shared" si="49"/>
        <v>0</v>
      </c>
      <c r="BL228" s="14" t="s">
        <v>186</v>
      </c>
      <c r="BM228" s="25" t="s">
        <v>515</v>
      </c>
    </row>
    <row r="229" spans="1:65" s="1" customFormat="1" ht="23.95" customHeight="1">
      <c r="A229" s="45"/>
      <c r="B229" s="46"/>
      <c r="C229" s="149" t="s">
        <v>516</v>
      </c>
      <c r="D229" s="149" t="s">
        <v>118</v>
      </c>
      <c r="E229" s="150" t="s">
        <v>517</v>
      </c>
      <c r="F229" s="151" t="s">
        <v>518</v>
      </c>
      <c r="G229" s="152" t="s">
        <v>155</v>
      </c>
      <c r="H229" s="153">
        <v>0.59599999999999997</v>
      </c>
      <c r="I229" s="24"/>
      <c r="J229" s="154">
        <f t="shared" si="40"/>
        <v>0</v>
      </c>
      <c r="K229" s="151" t="s">
        <v>122</v>
      </c>
      <c r="L229" s="46"/>
      <c r="M229" s="155" t="s">
        <v>1</v>
      </c>
      <c r="N229" s="156" t="s">
        <v>41</v>
      </c>
      <c r="O229" s="70"/>
      <c r="P229" s="157">
        <f t="shared" si="41"/>
        <v>0</v>
      </c>
      <c r="Q229" s="157">
        <v>0</v>
      </c>
      <c r="R229" s="157">
        <f t="shared" si="42"/>
        <v>0</v>
      </c>
      <c r="S229" s="157">
        <v>0</v>
      </c>
      <c r="T229" s="158">
        <f t="shared" si="43"/>
        <v>0</v>
      </c>
      <c r="U229" s="45"/>
      <c r="V229" s="45"/>
      <c r="AR229" s="25" t="s">
        <v>186</v>
      </c>
      <c r="AT229" s="25" t="s">
        <v>118</v>
      </c>
      <c r="AU229" s="25" t="s">
        <v>83</v>
      </c>
      <c r="AY229" s="14" t="s">
        <v>116</v>
      </c>
      <c r="BE229" s="26">
        <f t="shared" si="44"/>
        <v>0</v>
      </c>
      <c r="BF229" s="26">
        <f t="shared" si="45"/>
        <v>0</v>
      </c>
      <c r="BG229" s="26">
        <f t="shared" si="46"/>
        <v>0</v>
      </c>
      <c r="BH229" s="26">
        <f t="shared" si="47"/>
        <v>0</v>
      </c>
      <c r="BI229" s="26">
        <f t="shared" si="48"/>
        <v>0</v>
      </c>
      <c r="BJ229" s="14" t="s">
        <v>81</v>
      </c>
      <c r="BK229" s="26">
        <f t="shared" si="49"/>
        <v>0</v>
      </c>
      <c r="BL229" s="14" t="s">
        <v>186</v>
      </c>
      <c r="BM229" s="25" t="s">
        <v>519</v>
      </c>
    </row>
    <row r="230" spans="1:65" s="1" customFormat="1" ht="23.95" customHeight="1">
      <c r="A230" s="45"/>
      <c r="B230" s="46"/>
      <c r="C230" s="149" t="s">
        <v>520</v>
      </c>
      <c r="D230" s="149" t="s">
        <v>118</v>
      </c>
      <c r="E230" s="150" t="s">
        <v>521</v>
      </c>
      <c r="F230" s="151" t="s">
        <v>522</v>
      </c>
      <c r="G230" s="152" t="s">
        <v>345</v>
      </c>
      <c r="H230" s="153">
        <v>68</v>
      </c>
      <c r="I230" s="24"/>
      <c r="J230" s="154">
        <f t="shared" si="40"/>
        <v>0</v>
      </c>
      <c r="K230" s="151" t="s">
        <v>122</v>
      </c>
      <c r="L230" s="46"/>
      <c r="M230" s="155" t="s">
        <v>1</v>
      </c>
      <c r="N230" s="156" t="s">
        <v>41</v>
      </c>
      <c r="O230" s="70"/>
      <c r="P230" s="157">
        <f t="shared" si="41"/>
        <v>0</v>
      </c>
      <c r="Q230" s="157">
        <v>2.9999999999999997E-4</v>
      </c>
      <c r="R230" s="157">
        <f t="shared" si="42"/>
        <v>2.0399999999999998E-2</v>
      </c>
      <c r="S230" s="157">
        <v>0</v>
      </c>
      <c r="T230" s="158">
        <f t="shared" si="43"/>
        <v>0</v>
      </c>
      <c r="U230" s="45"/>
      <c r="V230" s="45"/>
      <c r="AR230" s="25" t="s">
        <v>186</v>
      </c>
      <c r="AT230" s="25" t="s">
        <v>118</v>
      </c>
      <c r="AU230" s="25" t="s">
        <v>83</v>
      </c>
      <c r="AY230" s="14" t="s">
        <v>116</v>
      </c>
      <c r="BE230" s="26">
        <f t="shared" si="44"/>
        <v>0</v>
      </c>
      <c r="BF230" s="26">
        <f t="shared" si="45"/>
        <v>0</v>
      </c>
      <c r="BG230" s="26">
        <f t="shared" si="46"/>
        <v>0</v>
      </c>
      <c r="BH230" s="26">
        <f t="shared" si="47"/>
        <v>0</v>
      </c>
      <c r="BI230" s="26">
        <f t="shared" si="48"/>
        <v>0</v>
      </c>
      <c r="BJ230" s="14" t="s">
        <v>81</v>
      </c>
      <c r="BK230" s="26">
        <f t="shared" si="49"/>
        <v>0</v>
      </c>
      <c r="BL230" s="14" t="s">
        <v>186</v>
      </c>
      <c r="BM230" s="25" t="s">
        <v>523</v>
      </c>
    </row>
    <row r="231" spans="1:65" s="1" customFormat="1" ht="16.5" customHeight="1">
      <c r="A231" s="45"/>
      <c r="B231" s="46"/>
      <c r="C231" s="149" t="s">
        <v>524</v>
      </c>
      <c r="D231" s="149" t="s">
        <v>118</v>
      </c>
      <c r="E231" s="150" t="s">
        <v>525</v>
      </c>
      <c r="F231" s="151" t="s">
        <v>526</v>
      </c>
      <c r="G231" s="152" t="s">
        <v>201</v>
      </c>
      <c r="H231" s="153">
        <v>1</v>
      </c>
      <c r="I231" s="24"/>
      <c r="J231" s="154">
        <f t="shared" si="40"/>
        <v>0</v>
      </c>
      <c r="K231" s="151" t="s">
        <v>122</v>
      </c>
      <c r="L231" s="46"/>
      <c r="M231" s="155" t="s">
        <v>1</v>
      </c>
      <c r="N231" s="156" t="s">
        <v>41</v>
      </c>
      <c r="O231" s="70"/>
      <c r="P231" s="157">
        <f t="shared" si="41"/>
        <v>0</v>
      </c>
      <c r="Q231" s="157">
        <v>1.09E-3</v>
      </c>
      <c r="R231" s="157">
        <f t="shared" si="42"/>
        <v>1.09E-3</v>
      </c>
      <c r="S231" s="157">
        <v>0</v>
      </c>
      <c r="T231" s="158">
        <f t="shared" si="43"/>
        <v>0</v>
      </c>
      <c r="U231" s="45"/>
      <c r="V231" s="45"/>
      <c r="AR231" s="25" t="s">
        <v>186</v>
      </c>
      <c r="AT231" s="25" t="s">
        <v>118</v>
      </c>
      <c r="AU231" s="25" t="s">
        <v>83</v>
      </c>
      <c r="AY231" s="14" t="s">
        <v>116</v>
      </c>
      <c r="BE231" s="26">
        <f t="shared" si="44"/>
        <v>0</v>
      </c>
      <c r="BF231" s="26">
        <f t="shared" si="45"/>
        <v>0</v>
      </c>
      <c r="BG231" s="26">
        <f t="shared" si="46"/>
        <v>0</v>
      </c>
      <c r="BH231" s="26">
        <f t="shared" si="47"/>
        <v>0</v>
      </c>
      <c r="BI231" s="26">
        <f t="shared" si="48"/>
        <v>0</v>
      </c>
      <c r="BJ231" s="14" t="s">
        <v>81</v>
      </c>
      <c r="BK231" s="26">
        <f t="shared" si="49"/>
        <v>0</v>
      </c>
      <c r="BL231" s="14" t="s">
        <v>186</v>
      </c>
      <c r="BM231" s="25" t="s">
        <v>527</v>
      </c>
    </row>
    <row r="232" spans="1:65" s="1" customFormat="1" ht="23.95" customHeight="1">
      <c r="A232" s="45"/>
      <c r="B232" s="46"/>
      <c r="C232" s="149" t="s">
        <v>528</v>
      </c>
      <c r="D232" s="149" t="s">
        <v>118</v>
      </c>
      <c r="E232" s="150" t="s">
        <v>529</v>
      </c>
      <c r="F232" s="151" t="s">
        <v>530</v>
      </c>
      <c r="G232" s="152" t="s">
        <v>345</v>
      </c>
      <c r="H232" s="153">
        <v>71</v>
      </c>
      <c r="I232" s="24"/>
      <c r="J232" s="154">
        <f t="shared" si="40"/>
        <v>0</v>
      </c>
      <c r="K232" s="151" t="s">
        <v>122</v>
      </c>
      <c r="L232" s="46"/>
      <c r="M232" s="155" t="s">
        <v>1</v>
      </c>
      <c r="N232" s="156" t="s">
        <v>41</v>
      </c>
      <c r="O232" s="70"/>
      <c r="P232" s="157">
        <f t="shared" si="41"/>
        <v>0</v>
      </c>
      <c r="Q232" s="157">
        <v>1.9000000000000001E-4</v>
      </c>
      <c r="R232" s="157">
        <f t="shared" si="42"/>
        <v>1.349E-2</v>
      </c>
      <c r="S232" s="157">
        <v>0</v>
      </c>
      <c r="T232" s="158">
        <f t="shared" si="43"/>
        <v>0</v>
      </c>
      <c r="U232" s="45"/>
      <c r="V232" s="45"/>
      <c r="AR232" s="25" t="s">
        <v>186</v>
      </c>
      <c r="AT232" s="25" t="s">
        <v>118</v>
      </c>
      <c r="AU232" s="25" t="s">
        <v>83</v>
      </c>
      <c r="AY232" s="14" t="s">
        <v>116</v>
      </c>
      <c r="BE232" s="26">
        <f t="shared" si="44"/>
        <v>0</v>
      </c>
      <c r="BF232" s="26">
        <f t="shared" si="45"/>
        <v>0</v>
      </c>
      <c r="BG232" s="26">
        <f t="shared" si="46"/>
        <v>0</v>
      </c>
      <c r="BH232" s="26">
        <f t="shared" si="47"/>
        <v>0</v>
      </c>
      <c r="BI232" s="26">
        <f t="shared" si="48"/>
        <v>0</v>
      </c>
      <c r="BJ232" s="14" t="s">
        <v>81</v>
      </c>
      <c r="BK232" s="26">
        <f t="shared" si="49"/>
        <v>0</v>
      </c>
      <c r="BL232" s="14" t="s">
        <v>186</v>
      </c>
      <c r="BM232" s="25" t="s">
        <v>531</v>
      </c>
    </row>
    <row r="233" spans="1:65" s="1" customFormat="1" ht="16.5" customHeight="1">
      <c r="A233" s="45"/>
      <c r="B233" s="46"/>
      <c r="C233" s="149" t="s">
        <v>532</v>
      </c>
      <c r="D233" s="149" t="s">
        <v>118</v>
      </c>
      <c r="E233" s="150" t="s">
        <v>533</v>
      </c>
      <c r="F233" s="151" t="s">
        <v>534</v>
      </c>
      <c r="G233" s="152" t="s">
        <v>345</v>
      </c>
      <c r="H233" s="153">
        <v>1</v>
      </c>
      <c r="I233" s="24"/>
      <c r="J233" s="154">
        <f t="shared" si="40"/>
        <v>0</v>
      </c>
      <c r="K233" s="151" t="s">
        <v>122</v>
      </c>
      <c r="L233" s="46"/>
      <c r="M233" s="155" t="s">
        <v>1</v>
      </c>
      <c r="N233" s="156" t="s">
        <v>41</v>
      </c>
      <c r="O233" s="70"/>
      <c r="P233" s="157">
        <f t="shared" si="41"/>
        <v>0</v>
      </c>
      <c r="Q233" s="157">
        <v>0</v>
      </c>
      <c r="R233" s="157">
        <f t="shared" si="42"/>
        <v>0</v>
      </c>
      <c r="S233" s="157">
        <v>1.56E-3</v>
      </c>
      <c r="T233" s="158">
        <f t="shared" si="43"/>
        <v>1.56E-3</v>
      </c>
      <c r="U233" s="45"/>
      <c r="V233" s="45"/>
      <c r="AR233" s="25" t="s">
        <v>186</v>
      </c>
      <c r="AT233" s="25" t="s">
        <v>118</v>
      </c>
      <c r="AU233" s="25" t="s">
        <v>83</v>
      </c>
      <c r="AY233" s="14" t="s">
        <v>116</v>
      </c>
      <c r="BE233" s="26">
        <f t="shared" si="44"/>
        <v>0</v>
      </c>
      <c r="BF233" s="26">
        <f t="shared" si="45"/>
        <v>0</v>
      </c>
      <c r="BG233" s="26">
        <f t="shared" si="46"/>
        <v>0</v>
      </c>
      <c r="BH233" s="26">
        <f t="shared" si="47"/>
        <v>0</v>
      </c>
      <c r="BI233" s="26">
        <f t="shared" si="48"/>
        <v>0</v>
      </c>
      <c r="BJ233" s="14" t="s">
        <v>81</v>
      </c>
      <c r="BK233" s="26">
        <f t="shared" si="49"/>
        <v>0</v>
      </c>
      <c r="BL233" s="14" t="s">
        <v>186</v>
      </c>
      <c r="BM233" s="25" t="s">
        <v>535</v>
      </c>
    </row>
    <row r="234" spans="1:65" s="1" customFormat="1" ht="16.5" customHeight="1">
      <c r="A234" s="45"/>
      <c r="B234" s="46"/>
      <c r="C234" s="149" t="s">
        <v>536</v>
      </c>
      <c r="D234" s="149" t="s">
        <v>118</v>
      </c>
      <c r="E234" s="150" t="s">
        <v>537</v>
      </c>
      <c r="F234" s="151" t="s">
        <v>538</v>
      </c>
      <c r="G234" s="152" t="s">
        <v>345</v>
      </c>
      <c r="H234" s="153">
        <v>7</v>
      </c>
      <c r="I234" s="24"/>
      <c r="J234" s="154">
        <f t="shared" si="40"/>
        <v>0</v>
      </c>
      <c r="K234" s="151" t="s">
        <v>122</v>
      </c>
      <c r="L234" s="46"/>
      <c r="M234" s="155" t="s">
        <v>1</v>
      </c>
      <c r="N234" s="156" t="s">
        <v>41</v>
      </c>
      <c r="O234" s="70"/>
      <c r="P234" s="157">
        <f t="shared" si="41"/>
        <v>0</v>
      </c>
      <c r="Q234" s="157">
        <v>0</v>
      </c>
      <c r="R234" s="157">
        <f t="shared" si="42"/>
        <v>0</v>
      </c>
      <c r="S234" s="157">
        <v>8.5999999999999998E-4</v>
      </c>
      <c r="T234" s="158">
        <f t="shared" si="43"/>
        <v>6.0200000000000002E-3</v>
      </c>
      <c r="U234" s="45"/>
      <c r="V234" s="45"/>
      <c r="AR234" s="25" t="s">
        <v>186</v>
      </c>
      <c r="AT234" s="25" t="s">
        <v>118</v>
      </c>
      <c r="AU234" s="25" t="s">
        <v>83</v>
      </c>
      <c r="AY234" s="14" t="s">
        <v>116</v>
      </c>
      <c r="BE234" s="26">
        <f t="shared" si="44"/>
        <v>0</v>
      </c>
      <c r="BF234" s="26">
        <f t="shared" si="45"/>
        <v>0</v>
      </c>
      <c r="BG234" s="26">
        <f t="shared" si="46"/>
        <v>0</v>
      </c>
      <c r="BH234" s="26">
        <f t="shared" si="47"/>
        <v>0</v>
      </c>
      <c r="BI234" s="26">
        <f t="shared" si="48"/>
        <v>0</v>
      </c>
      <c r="BJ234" s="14" t="s">
        <v>81</v>
      </c>
      <c r="BK234" s="26">
        <f t="shared" si="49"/>
        <v>0</v>
      </c>
      <c r="BL234" s="14" t="s">
        <v>186</v>
      </c>
      <c r="BM234" s="25" t="s">
        <v>539</v>
      </c>
    </row>
    <row r="235" spans="1:65" s="1" customFormat="1" ht="23.95" customHeight="1">
      <c r="A235" s="45"/>
      <c r="B235" s="46"/>
      <c r="C235" s="149" t="s">
        <v>540</v>
      </c>
      <c r="D235" s="149" t="s">
        <v>118</v>
      </c>
      <c r="E235" s="150" t="s">
        <v>541</v>
      </c>
      <c r="F235" s="151" t="s">
        <v>542</v>
      </c>
      <c r="G235" s="152" t="s">
        <v>345</v>
      </c>
      <c r="H235" s="153">
        <v>3</v>
      </c>
      <c r="I235" s="24"/>
      <c r="J235" s="154">
        <f t="shared" si="40"/>
        <v>0</v>
      </c>
      <c r="K235" s="151" t="s">
        <v>122</v>
      </c>
      <c r="L235" s="46"/>
      <c r="M235" s="155" t="s">
        <v>1</v>
      </c>
      <c r="N235" s="156" t="s">
        <v>41</v>
      </c>
      <c r="O235" s="70"/>
      <c r="P235" s="157">
        <f t="shared" si="41"/>
        <v>0</v>
      </c>
      <c r="Q235" s="157">
        <v>1.9599999999999999E-3</v>
      </c>
      <c r="R235" s="157">
        <f t="shared" si="42"/>
        <v>5.8799999999999998E-3</v>
      </c>
      <c r="S235" s="157">
        <v>0</v>
      </c>
      <c r="T235" s="158">
        <f t="shared" si="43"/>
        <v>0</v>
      </c>
      <c r="U235" s="45"/>
      <c r="V235" s="45"/>
      <c r="AR235" s="25" t="s">
        <v>186</v>
      </c>
      <c r="AT235" s="25" t="s">
        <v>118</v>
      </c>
      <c r="AU235" s="25" t="s">
        <v>83</v>
      </c>
      <c r="AY235" s="14" t="s">
        <v>116</v>
      </c>
      <c r="BE235" s="26">
        <f t="shared" si="44"/>
        <v>0</v>
      </c>
      <c r="BF235" s="26">
        <f t="shared" si="45"/>
        <v>0</v>
      </c>
      <c r="BG235" s="26">
        <f t="shared" si="46"/>
        <v>0</v>
      </c>
      <c r="BH235" s="26">
        <f t="shared" si="47"/>
        <v>0</v>
      </c>
      <c r="BI235" s="26">
        <f t="shared" si="48"/>
        <v>0</v>
      </c>
      <c r="BJ235" s="14" t="s">
        <v>81</v>
      </c>
      <c r="BK235" s="26">
        <f t="shared" si="49"/>
        <v>0</v>
      </c>
      <c r="BL235" s="14" t="s">
        <v>186</v>
      </c>
      <c r="BM235" s="25" t="s">
        <v>543</v>
      </c>
    </row>
    <row r="236" spans="1:65" s="1" customFormat="1" ht="23.95" customHeight="1">
      <c r="A236" s="45"/>
      <c r="B236" s="46"/>
      <c r="C236" s="149" t="s">
        <v>544</v>
      </c>
      <c r="D236" s="149" t="s">
        <v>118</v>
      </c>
      <c r="E236" s="150" t="s">
        <v>545</v>
      </c>
      <c r="F236" s="151" t="s">
        <v>546</v>
      </c>
      <c r="G236" s="152" t="s">
        <v>345</v>
      </c>
      <c r="H236" s="153">
        <v>2</v>
      </c>
      <c r="I236" s="24"/>
      <c r="J236" s="154">
        <f t="shared" si="40"/>
        <v>0</v>
      </c>
      <c r="K236" s="151" t="s">
        <v>122</v>
      </c>
      <c r="L236" s="46"/>
      <c r="M236" s="155" t="s">
        <v>1</v>
      </c>
      <c r="N236" s="156" t="s">
        <v>41</v>
      </c>
      <c r="O236" s="70"/>
      <c r="P236" s="157">
        <f t="shared" si="41"/>
        <v>0</v>
      </c>
      <c r="Q236" s="157">
        <v>1.8E-3</v>
      </c>
      <c r="R236" s="157">
        <f t="shared" si="42"/>
        <v>3.5999999999999999E-3</v>
      </c>
      <c r="S236" s="157">
        <v>0</v>
      </c>
      <c r="T236" s="158">
        <f t="shared" si="43"/>
        <v>0</v>
      </c>
      <c r="U236" s="45"/>
      <c r="V236" s="45"/>
      <c r="AR236" s="25" t="s">
        <v>186</v>
      </c>
      <c r="AT236" s="25" t="s">
        <v>118</v>
      </c>
      <c r="AU236" s="25" t="s">
        <v>83</v>
      </c>
      <c r="AY236" s="14" t="s">
        <v>116</v>
      </c>
      <c r="BE236" s="26">
        <f t="shared" si="44"/>
        <v>0</v>
      </c>
      <c r="BF236" s="26">
        <f t="shared" si="45"/>
        <v>0</v>
      </c>
      <c r="BG236" s="26">
        <f t="shared" si="46"/>
        <v>0</v>
      </c>
      <c r="BH236" s="26">
        <f t="shared" si="47"/>
        <v>0</v>
      </c>
      <c r="BI236" s="26">
        <f t="shared" si="48"/>
        <v>0</v>
      </c>
      <c r="BJ236" s="14" t="s">
        <v>81</v>
      </c>
      <c r="BK236" s="26">
        <f t="shared" si="49"/>
        <v>0</v>
      </c>
      <c r="BL236" s="14" t="s">
        <v>186</v>
      </c>
      <c r="BM236" s="25" t="s">
        <v>547</v>
      </c>
    </row>
    <row r="237" spans="1:65" s="1" customFormat="1" ht="16.5" customHeight="1">
      <c r="A237" s="45"/>
      <c r="B237" s="46"/>
      <c r="C237" s="149" t="s">
        <v>548</v>
      </c>
      <c r="D237" s="149" t="s">
        <v>118</v>
      </c>
      <c r="E237" s="150" t="s">
        <v>549</v>
      </c>
      <c r="F237" s="151" t="s">
        <v>550</v>
      </c>
      <c r="G237" s="152" t="s">
        <v>345</v>
      </c>
      <c r="H237" s="153">
        <v>32</v>
      </c>
      <c r="I237" s="24"/>
      <c r="J237" s="154">
        <f t="shared" si="40"/>
        <v>0</v>
      </c>
      <c r="K237" s="151" t="s">
        <v>122</v>
      </c>
      <c r="L237" s="46"/>
      <c r="M237" s="155" t="s">
        <v>1</v>
      </c>
      <c r="N237" s="156" t="s">
        <v>41</v>
      </c>
      <c r="O237" s="70"/>
      <c r="P237" s="157">
        <f t="shared" si="41"/>
        <v>0</v>
      </c>
      <c r="Q237" s="157">
        <v>1.8400000000000001E-3</v>
      </c>
      <c r="R237" s="157">
        <f t="shared" si="42"/>
        <v>5.8880000000000002E-2</v>
      </c>
      <c r="S237" s="157">
        <v>0</v>
      </c>
      <c r="T237" s="158">
        <f t="shared" si="43"/>
        <v>0</v>
      </c>
      <c r="U237" s="45"/>
      <c r="V237" s="45"/>
      <c r="AR237" s="25" t="s">
        <v>186</v>
      </c>
      <c r="AT237" s="25" t="s">
        <v>118</v>
      </c>
      <c r="AU237" s="25" t="s">
        <v>83</v>
      </c>
      <c r="AY237" s="14" t="s">
        <v>116</v>
      </c>
      <c r="BE237" s="26">
        <f t="shared" si="44"/>
        <v>0</v>
      </c>
      <c r="BF237" s="26">
        <f t="shared" si="45"/>
        <v>0</v>
      </c>
      <c r="BG237" s="26">
        <f t="shared" si="46"/>
        <v>0</v>
      </c>
      <c r="BH237" s="26">
        <f t="shared" si="47"/>
        <v>0</v>
      </c>
      <c r="BI237" s="26">
        <f t="shared" si="48"/>
        <v>0</v>
      </c>
      <c r="BJ237" s="14" t="s">
        <v>81</v>
      </c>
      <c r="BK237" s="26">
        <f t="shared" si="49"/>
        <v>0</v>
      </c>
      <c r="BL237" s="14" t="s">
        <v>186</v>
      </c>
      <c r="BM237" s="25" t="s">
        <v>551</v>
      </c>
    </row>
    <row r="238" spans="1:65" s="1" customFormat="1" ht="16.5" customHeight="1">
      <c r="A238" s="45"/>
      <c r="B238" s="46"/>
      <c r="C238" s="149" t="s">
        <v>552</v>
      </c>
      <c r="D238" s="149" t="s">
        <v>118</v>
      </c>
      <c r="E238" s="150" t="s">
        <v>553</v>
      </c>
      <c r="F238" s="151" t="s">
        <v>554</v>
      </c>
      <c r="G238" s="152" t="s">
        <v>345</v>
      </c>
      <c r="H238" s="153">
        <v>1</v>
      </c>
      <c r="I238" s="24"/>
      <c r="J238" s="154">
        <f t="shared" si="40"/>
        <v>0</v>
      </c>
      <c r="K238" s="151" t="s">
        <v>122</v>
      </c>
      <c r="L238" s="46"/>
      <c r="M238" s="155" t="s">
        <v>1</v>
      </c>
      <c r="N238" s="156" t="s">
        <v>41</v>
      </c>
      <c r="O238" s="70"/>
      <c r="P238" s="157">
        <f t="shared" si="41"/>
        <v>0</v>
      </c>
      <c r="Q238" s="157">
        <v>1.8400000000000001E-3</v>
      </c>
      <c r="R238" s="157">
        <f t="shared" si="42"/>
        <v>1.8400000000000001E-3</v>
      </c>
      <c r="S238" s="157">
        <v>0</v>
      </c>
      <c r="T238" s="158">
        <f t="shared" si="43"/>
        <v>0</v>
      </c>
      <c r="U238" s="45"/>
      <c r="V238" s="45"/>
      <c r="AR238" s="25" t="s">
        <v>186</v>
      </c>
      <c r="AT238" s="25" t="s">
        <v>118</v>
      </c>
      <c r="AU238" s="25" t="s">
        <v>83</v>
      </c>
      <c r="AY238" s="14" t="s">
        <v>116</v>
      </c>
      <c r="BE238" s="26">
        <f t="shared" si="44"/>
        <v>0</v>
      </c>
      <c r="BF238" s="26">
        <f t="shared" si="45"/>
        <v>0</v>
      </c>
      <c r="BG238" s="26">
        <f t="shared" si="46"/>
        <v>0</v>
      </c>
      <c r="BH238" s="26">
        <f t="shared" si="47"/>
        <v>0</v>
      </c>
      <c r="BI238" s="26">
        <f t="shared" si="48"/>
        <v>0</v>
      </c>
      <c r="BJ238" s="14" t="s">
        <v>81</v>
      </c>
      <c r="BK238" s="26">
        <f t="shared" si="49"/>
        <v>0</v>
      </c>
      <c r="BL238" s="14" t="s">
        <v>186</v>
      </c>
      <c r="BM238" s="25" t="s">
        <v>555</v>
      </c>
    </row>
    <row r="239" spans="1:65" s="1" customFormat="1" ht="16.5" customHeight="1">
      <c r="A239" s="45"/>
      <c r="B239" s="46"/>
      <c r="C239" s="149" t="s">
        <v>556</v>
      </c>
      <c r="D239" s="149" t="s">
        <v>118</v>
      </c>
      <c r="E239" s="150" t="s">
        <v>557</v>
      </c>
      <c r="F239" s="151" t="s">
        <v>558</v>
      </c>
      <c r="G239" s="152" t="s">
        <v>201</v>
      </c>
      <c r="H239" s="153">
        <v>8</v>
      </c>
      <c r="I239" s="24"/>
      <c r="J239" s="154">
        <f t="shared" si="40"/>
        <v>0</v>
      </c>
      <c r="K239" s="151" t="s">
        <v>122</v>
      </c>
      <c r="L239" s="46"/>
      <c r="M239" s="155" t="s">
        <v>1</v>
      </c>
      <c r="N239" s="156" t="s">
        <v>41</v>
      </c>
      <c r="O239" s="70"/>
      <c r="P239" s="157">
        <f t="shared" si="41"/>
        <v>0</v>
      </c>
      <c r="Q239" s="157">
        <v>0</v>
      </c>
      <c r="R239" s="157">
        <f t="shared" si="42"/>
        <v>0</v>
      </c>
      <c r="S239" s="157">
        <v>8.4999999999999995E-4</v>
      </c>
      <c r="T239" s="158">
        <f t="shared" si="43"/>
        <v>6.7999999999999996E-3</v>
      </c>
      <c r="U239" s="45"/>
      <c r="V239" s="45"/>
      <c r="AR239" s="25" t="s">
        <v>186</v>
      </c>
      <c r="AT239" s="25" t="s">
        <v>118</v>
      </c>
      <c r="AU239" s="25" t="s">
        <v>83</v>
      </c>
      <c r="AY239" s="14" t="s">
        <v>116</v>
      </c>
      <c r="BE239" s="26">
        <f t="shared" si="44"/>
        <v>0</v>
      </c>
      <c r="BF239" s="26">
        <f t="shared" si="45"/>
        <v>0</v>
      </c>
      <c r="BG239" s="26">
        <f t="shared" si="46"/>
        <v>0</v>
      </c>
      <c r="BH239" s="26">
        <f t="shared" si="47"/>
        <v>0</v>
      </c>
      <c r="BI239" s="26">
        <f t="shared" si="48"/>
        <v>0</v>
      </c>
      <c r="BJ239" s="14" t="s">
        <v>81</v>
      </c>
      <c r="BK239" s="26">
        <f t="shared" si="49"/>
        <v>0</v>
      </c>
      <c r="BL239" s="14" t="s">
        <v>186</v>
      </c>
      <c r="BM239" s="25" t="s">
        <v>559</v>
      </c>
    </row>
    <row r="240" spans="1:65" s="1" customFormat="1" ht="16.5" customHeight="1">
      <c r="A240" s="45"/>
      <c r="B240" s="46"/>
      <c r="C240" s="149" t="s">
        <v>560</v>
      </c>
      <c r="D240" s="149" t="s">
        <v>118</v>
      </c>
      <c r="E240" s="150" t="s">
        <v>561</v>
      </c>
      <c r="F240" s="151" t="s">
        <v>562</v>
      </c>
      <c r="G240" s="152" t="s">
        <v>201</v>
      </c>
      <c r="H240" s="153">
        <v>32</v>
      </c>
      <c r="I240" s="24"/>
      <c r="J240" s="154">
        <f t="shared" si="40"/>
        <v>0</v>
      </c>
      <c r="K240" s="151" t="s">
        <v>122</v>
      </c>
      <c r="L240" s="46"/>
      <c r="M240" s="155" t="s">
        <v>1</v>
      </c>
      <c r="N240" s="156" t="s">
        <v>41</v>
      </c>
      <c r="O240" s="70"/>
      <c r="P240" s="157">
        <f t="shared" si="41"/>
        <v>0</v>
      </c>
      <c r="Q240" s="157">
        <v>2.3000000000000001E-4</v>
      </c>
      <c r="R240" s="157">
        <f t="shared" si="42"/>
        <v>7.3600000000000002E-3</v>
      </c>
      <c r="S240" s="157">
        <v>0</v>
      </c>
      <c r="T240" s="158">
        <f t="shared" si="43"/>
        <v>0</v>
      </c>
      <c r="U240" s="45"/>
      <c r="V240" s="45"/>
      <c r="AR240" s="25" t="s">
        <v>186</v>
      </c>
      <c r="AT240" s="25" t="s">
        <v>118</v>
      </c>
      <c r="AU240" s="25" t="s">
        <v>83</v>
      </c>
      <c r="AY240" s="14" t="s">
        <v>116</v>
      </c>
      <c r="BE240" s="26">
        <f t="shared" si="44"/>
        <v>0</v>
      </c>
      <c r="BF240" s="26">
        <f t="shared" si="45"/>
        <v>0</v>
      </c>
      <c r="BG240" s="26">
        <f t="shared" si="46"/>
        <v>0</v>
      </c>
      <c r="BH240" s="26">
        <f t="shared" si="47"/>
        <v>0</v>
      </c>
      <c r="BI240" s="26">
        <f t="shared" si="48"/>
        <v>0</v>
      </c>
      <c r="BJ240" s="14" t="s">
        <v>81</v>
      </c>
      <c r="BK240" s="26">
        <f t="shared" si="49"/>
        <v>0</v>
      </c>
      <c r="BL240" s="14" t="s">
        <v>186</v>
      </c>
      <c r="BM240" s="25" t="s">
        <v>563</v>
      </c>
    </row>
    <row r="241" spans="1:65" s="1" customFormat="1" ht="16.5" customHeight="1">
      <c r="A241" s="45"/>
      <c r="B241" s="46"/>
      <c r="C241" s="149" t="s">
        <v>564</v>
      </c>
      <c r="D241" s="149" t="s">
        <v>118</v>
      </c>
      <c r="E241" s="150" t="s">
        <v>565</v>
      </c>
      <c r="F241" s="151" t="s">
        <v>566</v>
      </c>
      <c r="G241" s="152" t="s">
        <v>201</v>
      </c>
      <c r="H241" s="153">
        <v>1</v>
      </c>
      <c r="I241" s="24"/>
      <c r="J241" s="154">
        <f t="shared" si="40"/>
        <v>0</v>
      </c>
      <c r="K241" s="151" t="s">
        <v>122</v>
      </c>
      <c r="L241" s="46"/>
      <c r="M241" s="155" t="s">
        <v>1</v>
      </c>
      <c r="N241" s="156" t="s">
        <v>41</v>
      </c>
      <c r="O241" s="70"/>
      <c r="P241" s="157">
        <f t="shared" si="41"/>
        <v>0</v>
      </c>
      <c r="Q241" s="157">
        <v>2.7999999999999998E-4</v>
      </c>
      <c r="R241" s="157">
        <f t="shared" si="42"/>
        <v>2.7999999999999998E-4</v>
      </c>
      <c r="S241" s="157">
        <v>0</v>
      </c>
      <c r="T241" s="158">
        <f t="shared" si="43"/>
        <v>0</v>
      </c>
      <c r="U241" s="45"/>
      <c r="V241" s="45"/>
      <c r="AR241" s="25" t="s">
        <v>186</v>
      </c>
      <c r="AT241" s="25" t="s">
        <v>118</v>
      </c>
      <c r="AU241" s="25" t="s">
        <v>83</v>
      </c>
      <c r="AY241" s="14" t="s">
        <v>116</v>
      </c>
      <c r="BE241" s="26">
        <f t="shared" si="44"/>
        <v>0</v>
      </c>
      <c r="BF241" s="26">
        <f t="shared" si="45"/>
        <v>0</v>
      </c>
      <c r="BG241" s="26">
        <f t="shared" si="46"/>
        <v>0</v>
      </c>
      <c r="BH241" s="26">
        <f t="shared" si="47"/>
        <v>0</v>
      </c>
      <c r="BI241" s="26">
        <f t="shared" si="48"/>
        <v>0</v>
      </c>
      <c r="BJ241" s="14" t="s">
        <v>81</v>
      </c>
      <c r="BK241" s="26">
        <f t="shared" si="49"/>
        <v>0</v>
      </c>
      <c r="BL241" s="14" t="s">
        <v>186</v>
      </c>
      <c r="BM241" s="25" t="s">
        <v>567</v>
      </c>
    </row>
    <row r="242" spans="1:65" s="1" customFormat="1" ht="16.5" customHeight="1">
      <c r="A242" s="45"/>
      <c r="B242" s="46"/>
      <c r="C242" s="149" t="s">
        <v>568</v>
      </c>
      <c r="D242" s="149" t="s">
        <v>118</v>
      </c>
      <c r="E242" s="150" t="s">
        <v>569</v>
      </c>
      <c r="F242" s="151" t="s">
        <v>570</v>
      </c>
      <c r="G242" s="152" t="s">
        <v>201</v>
      </c>
      <c r="H242" s="153">
        <v>1</v>
      </c>
      <c r="I242" s="24"/>
      <c r="J242" s="154">
        <f t="shared" si="40"/>
        <v>0</v>
      </c>
      <c r="K242" s="151" t="s">
        <v>122</v>
      </c>
      <c r="L242" s="46"/>
      <c r="M242" s="155" t="s">
        <v>1</v>
      </c>
      <c r="N242" s="156" t="s">
        <v>41</v>
      </c>
      <c r="O242" s="70"/>
      <c r="P242" s="157">
        <f t="shared" si="41"/>
        <v>0</v>
      </c>
      <c r="Q242" s="157">
        <v>6.6E-4</v>
      </c>
      <c r="R242" s="157">
        <f t="shared" si="42"/>
        <v>6.6E-4</v>
      </c>
      <c r="S242" s="157">
        <v>0</v>
      </c>
      <c r="T242" s="158">
        <f t="shared" si="43"/>
        <v>0</v>
      </c>
      <c r="U242" s="45"/>
      <c r="V242" s="45"/>
      <c r="AR242" s="25" t="s">
        <v>186</v>
      </c>
      <c r="AT242" s="25" t="s">
        <v>118</v>
      </c>
      <c r="AU242" s="25" t="s">
        <v>83</v>
      </c>
      <c r="AY242" s="14" t="s">
        <v>116</v>
      </c>
      <c r="BE242" s="26">
        <f t="shared" si="44"/>
        <v>0</v>
      </c>
      <c r="BF242" s="26">
        <f t="shared" si="45"/>
        <v>0</v>
      </c>
      <c r="BG242" s="26">
        <f t="shared" si="46"/>
        <v>0</v>
      </c>
      <c r="BH242" s="26">
        <f t="shared" si="47"/>
        <v>0</v>
      </c>
      <c r="BI242" s="26">
        <f t="shared" si="48"/>
        <v>0</v>
      </c>
      <c r="BJ242" s="14" t="s">
        <v>81</v>
      </c>
      <c r="BK242" s="26">
        <f t="shared" si="49"/>
        <v>0</v>
      </c>
      <c r="BL242" s="14" t="s">
        <v>186</v>
      </c>
      <c r="BM242" s="25" t="s">
        <v>571</v>
      </c>
    </row>
    <row r="243" spans="1:65" s="1" customFormat="1" ht="23.95" customHeight="1">
      <c r="A243" s="45"/>
      <c r="B243" s="46"/>
      <c r="C243" s="149" t="s">
        <v>572</v>
      </c>
      <c r="D243" s="149" t="s">
        <v>118</v>
      </c>
      <c r="E243" s="150" t="s">
        <v>573</v>
      </c>
      <c r="F243" s="151" t="s">
        <v>574</v>
      </c>
      <c r="G243" s="152" t="s">
        <v>201</v>
      </c>
      <c r="H243" s="153">
        <v>1</v>
      </c>
      <c r="I243" s="24"/>
      <c r="J243" s="154">
        <f t="shared" si="40"/>
        <v>0</v>
      </c>
      <c r="K243" s="151" t="s">
        <v>122</v>
      </c>
      <c r="L243" s="46"/>
      <c r="M243" s="155" t="s">
        <v>1</v>
      </c>
      <c r="N243" s="156" t="s">
        <v>41</v>
      </c>
      <c r="O243" s="70"/>
      <c r="P243" s="157">
        <f t="shared" si="41"/>
        <v>0</v>
      </c>
      <c r="Q243" s="157">
        <v>4.6999999999999999E-4</v>
      </c>
      <c r="R243" s="157">
        <f t="shared" si="42"/>
        <v>4.6999999999999999E-4</v>
      </c>
      <c r="S243" s="157">
        <v>0</v>
      </c>
      <c r="T243" s="158">
        <f t="shared" si="43"/>
        <v>0</v>
      </c>
      <c r="U243" s="45"/>
      <c r="V243" s="45"/>
      <c r="AR243" s="25" t="s">
        <v>186</v>
      </c>
      <c r="AT243" s="25" t="s">
        <v>118</v>
      </c>
      <c r="AU243" s="25" t="s">
        <v>83</v>
      </c>
      <c r="AY243" s="14" t="s">
        <v>116</v>
      </c>
      <c r="BE243" s="26">
        <f t="shared" si="44"/>
        <v>0</v>
      </c>
      <c r="BF243" s="26">
        <f t="shared" si="45"/>
        <v>0</v>
      </c>
      <c r="BG243" s="26">
        <f t="shared" si="46"/>
        <v>0</v>
      </c>
      <c r="BH243" s="26">
        <f t="shared" si="47"/>
        <v>0</v>
      </c>
      <c r="BI243" s="26">
        <f t="shared" si="48"/>
        <v>0</v>
      </c>
      <c r="BJ243" s="14" t="s">
        <v>81</v>
      </c>
      <c r="BK243" s="26">
        <f t="shared" si="49"/>
        <v>0</v>
      </c>
      <c r="BL243" s="14" t="s">
        <v>186</v>
      </c>
      <c r="BM243" s="25" t="s">
        <v>575</v>
      </c>
    </row>
    <row r="244" spans="1:65" s="1" customFormat="1" ht="16.5" customHeight="1">
      <c r="A244" s="45"/>
      <c r="B244" s="46"/>
      <c r="C244" s="149" t="s">
        <v>576</v>
      </c>
      <c r="D244" s="149" t="s">
        <v>118</v>
      </c>
      <c r="E244" s="150" t="s">
        <v>577</v>
      </c>
      <c r="F244" s="151" t="s">
        <v>578</v>
      </c>
      <c r="G244" s="152" t="s">
        <v>201</v>
      </c>
      <c r="H244" s="153">
        <v>1</v>
      </c>
      <c r="I244" s="24"/>
      <c r="J244" s="154">
        <f t="shared" si="40"/>
        <v>0</v>
      </c>
      <c r="K244" s="151" t="s">
        <v>122</v>
      </c>
      <c r="L244" s="46"/>
      <c r="M244" s="155" t="s">
        <v>1</v>
      </c>
      <c r="N244" s="156" t="s">
        <v>41</v>
      </c>
      <c r="O244" s="70"/>
      <c r="P244" s="157">
        <f t="shared" si="41"/>
        <v>0</v>
      </c>
      <c r="Q244" s="157">
        <v>1.2800000000000001E-3</v>
      </c>
      <c r="R244" s="157">
        <f t="shared" si="42"/>
        <v>1.2800000000000001E-3</v>
      </c>
      <c r="S244" s="157">
        <v>0</v>
      </c>
      <c r="T244" s="158">
        <f t="shared" si="43"/>
        <v>0</v>
      </c>
      <c r="U244" s="45"/>
      <c r="V244" s="45"/>
      <c r="AR244" s="25" t="s">
        <v>186</v>
      </c>
      <c r="AT244" s="25" t="s">
        <v>118</v>
      </c>
      <c r="AU244" s="25" t="s">
        <v>83</v>
      </c>
      <c r="AY244" s="14" t="s">
        <v>116</v>
      </c>
      <c r="BE244" s="26">
        <f t="shared" si="44"/>
        <v>0</v>
      </c>
      <c r="BF244" s="26">
        <f t="shared" si="45"/>
        <v>0</v>
      </c>
      <c r="BG244" s="26">
        <f t="shared" si="46"/>
        <v>0</v>
      </c>
      <c r="BH244" s="26">
        <f t="shared" si="47"/>
        <v>0</v>
      </c>
      <c r="BI244" s="26">
        <f t="shared" si="48"/>
        <v>0</v>
      </c>
      <c r="BJ244" s="14" t="s">
        <v>81</v>
      </c>
      <c r="BK244" s="26">
        <f t="shared" si="49"/>
        <v>0</v>
      </c>
      <c r="BL244" s="14" t="s">
        <v>186</v>
      </c>
      <c r="BM244" s="25" t="s">
        <v>579</v>
      </c>
    </row>
    <row r="245" spans="1:65" s="1" customFormat="1" ht="16.5" customHeight="1">
      <c r="A245" s="45"/>
      <c r="B245" s="46"/>
      <c r="C245" s="149" t="s">
        <v>580</v>
      </c>
      <c r="D245" s="149" t="s">
        <v>118</v>
      </c>
      <c r="E245" s="150" t="s">
        <v>581</v>
      </c>
      <c r="F245" s="151" t="s">
        <v>582</v>
      </c>
      <c r="G245" s="152" t="s">
        <v>201</v>
      </c>
      <c r="H245" s="153">
        <v>13</v>
      </c>
      <c r="I245" s="24"/>
      <c r="J245" s="154">
        <f t="shared" si="40"/>
        <v>0</v>
      </c>
      <c r="K245" s="151" t="s">
        <v>122</v>
      </c>
      <c r="L245" s="46"/>
      <c r="M245" s="155" t="s">
        <v>1</v>
      </c>
      <c r="N245" s="156" t="s">
        <v>41</v>
      </c>
      <c r="O245" s="70"/>
      <c r="P245" s="157">
        <f t="shared" si="41"/>
        <v>0</v>
      </c>
      <c r="Q245" s="157">
        <v>9.0000000000000006E-5</v>
      </c>
      <c r="R245" s="157">
        <f t="shared" si="42"/>
        <v>1.17E-3</v>
      </c>
      <c r="S245" s="157">
        <v>0</v>
      </c>
      <c r="T245" s="158">
        <f t="shared" si="43"/>
        <v>0</v>
      </c>
      <c r="U245" s="45"/>
      <c r="V245" s="45"/>
      <c r="AR245" s="25" t="s">
        <v>186</v>
      </c>
      <c r="AT245" s="25" t="s">
        <v>118</v>
      </c>
      <c r="AU245" s="25" t="s">
        <v>83</v>
      </c>
      <c r="AY245" s="14" t="s">
        <v>116</v>
      </c>
      <c r="BE245" s="26">
        <f t="shared" si="44"/>
        <v>0</v>
      </c>
      <c r="BF245" s="26">
        <f t="shared" si="45"/>
        <v>0</v>
      </c>
      <c r="BG245" s="26">
        <f t="shared" si="46"/>
        <v>0</v>
      </c>
      <c r="BH245" s="26">
        <f t="shared" si="47"/>
        <v>0</v>
      </c>
      <c r="BI245" s="26">
        <f t="shared" si="48"/>
        <v>0</v>
      </c>
      <c r="BJ245" s="14" t="s">
        <v>81</v>
      </c>
      <c r="BK245" s="26">
        <f t="shared" si="49"/>
        <v>0</v>
      </c>
      <c r="BL245" s="14" t="s">
        <v>186</v>
      </c>
      <c r="BM245" s="25" t="s">
        <v>583</v>
      </c>
    </row>
    <row r="246" spans="1:65" s="1" customFormat="1" ht="23.95" customHeight="1">
      <c r="A246" s="45"/>
      <c r="B246" s="46"/>
      <c r="C246" s="149" t="s">
        <v>584</v>
      </c>
      <c r="D246" s="149" t="s">
        <v>118</v>
      </c>
      <c r="E246" s="150" t="s">
        <v>585</v>
      </c>
      <c r="F246" s="151" t="s">
        <v>586</v>
      </c>
      <c r="G246" s="152" t="s">
        <v>155</v>
      </c>
      <c r="H246" s="153">
        <v>1.202</v>
      </c>
      <c r="I246" s="24"/>
      <c r="J246" s="154">
        <f t="shared" si="40"/>
        <v>0</v>
      </c>
      <c r="K246" s="151" t="s">
        <v>122</v>
      </c>
      <c r="L246" s="46"/>
      <c r="M246" s="155" t="s">
        <v>1</v>
      </c>
      <c r="N246" s="156" t="s">
        <v>41</v>
      </c>
      <c r="O246" s="70"/>
      <c r="P246" s="157">
        <f t="shared" si="41"/>
        <v>0</v>
      </c>
      <c r="Q246" s="157">
        <v>0</v>
      </c>
      <c r="R246" s="157">
        <f t="shared" si="42"/>
        <v>0</v>
      </c>
      <c r="S246" s="157">
        <v>0</v>
      </c>
      <c r="T246" s="158">
        <f t="shared" si="43"/>
        <v>0</v>
      </c>
      <c r="U246" s="45"/>
      <c r="V246" s="45"/>
      <c r="AR246" s="25" t="s">
        <v>186</v>
      </c>
      <c r="AT246" s="25" t="s">
        <v>118</v>
      </c>
      <c r="AU246" s="25" t="s">
        <v>83</v>
      </c>
      <c r="AY246" s="14" t="s">
        <v>116</v>
      </c>
      <c r="BE246" s="26">
        <f t="shared" si="44"/>
        <v>0</v>
      </c>
      <c r="BF246" s="26">
        <f t="shared" si="45"/>
        <v>0</v>
      </c>
      <c r="BG246" s="26">
        <f t="shared" si="46"/>
        <v>0</v>
      </c>
      <c r="BH246" s="26">
        <f t="shared" si="47"/>
        <v>0</v>
      </c>
      <c r="BI246" s="26">
        <f t="shared" si="48"/>
        <v>0</v>
      </c>
      <c r="BJ246" s="14" t="s">
        <v>81</v>
      </c>
      <c r="BK246" s="26">
        <f t="shared" si="49"/>
        <v>0</v>
      </c>
      <c r="BL246" s="14" t="s">
        <v>186</v>
      </c>
      <c r="BM246" s="25" t="s">
        <v>587</v>
      </c>
    </row>
    <row r="247" spans="1:65" s="11" customFormat="1" ht="22.95" customHeight="1">
      <c r="A247" s="138"/>
      <c r="B247" s="139"/>
      <c r="C247" s="138"/>
      <c r="D247" s="140" t="s">
        <v>75</v>
      </c>
      <c r="E247" s="147" t="s">
        <v>588</v>
      </c>
      <c r="F247" s="147" t="s">
        <v>589</v>
      </c>
      <c r="G247" s="138"/>
      <c r="H247" s="138"/>
      <c r="I247" s="21"/>
      <c r="J247" s="148">
        <f>BK247</f>
        <v>0</v>
      </c>
      <c r="K247" s="138"/>
      <c r="L247" s="139"/>
      <c r="M247" s="143"/>
      <c r="N247" s="144"/>
      <c r="O247" s="144"/>
      <c r="P247" s="145">
        <f>SUM(P248:P251)</f>
        <v>0</v>
      </c>
      <c r="Q247" s="144"/>
      <c r="R247" s="145">
        <f>SUM(R248:R251)</f>
        <v>0.14775000000000002</v>
      </c>
      <c r="S247" s="144"/>
      <c r="T247" s="146">
        <f>SUM(T248:T251)</f>
        <v>0</v>
      </c>
      <c r="U247" s="138"/>
      <c r="V247" s="138"/>
      <c r="AR247" s="20" t="s">
        <v>83</v>
      </c>
      <c r="AT247" s="22" t="s">
        <v>75</v>
      </c>
      <c r="AU247" s="22" t="s">
        <v>81</v>
      </c>
      <c r="AY247" s="20" t="s">
        <v>116</v>
      </c>
      <c r="BK247" s="23">
        <f>SUM(BK248:BK251)</f>
        <v>0</v>
      </c>
    </row>
    <row r="248" spans="1:65" s="1" customFormat="1" ht="23.95" customHeight="1">
      <c r="A248" s="45"/>
      <c r="B248" s="46"/>
      <c r="C248" s="149" t="s">
        <v>590</v>
      </c>
      <c r="D248" s="149" t="s">
        <v>118</v>
      </c>
      <c r="E248" s="150" t="s">
        <v>591</v>
      </c>
      <c r="F248" s="151" t="s">
        <v>592</v>
      </c>
      <c r="G248" s="152" t="s">
        <v>345</v>
      </c>
      <c r="H248" s="153">
        <v>15</v>
      </c>
      <c r="I248" s="24"/>
      <c r="J248" s="154">
        <f>ROUND(I248*H248,2)</f>
        <v>0</v>
      </c>
      <c r="K248" s="151" t="s">
        <v>122</v>
      </c>
      <c r="L248" s="46"/>
      <c r="M248" s="155" t="s">
        <v>1</v>
      </c>
      <c r="N248" s="156" t="s">
        <v>41</v>
      </c>
      <c r="O248" s="70"/>
      <c r="P248" s="157">
        <f>O248*H248</f>
        <v>0</v>
      </c>
      <c r="Q248" s="157">
        <v>9.1999999999999998E-3</v>
      </c>
      <c r="R248" s="157">
        <f>Q248*H248</f>
        <v>0.13800000000000001</v>
      </c>
      <c r="S248" s="157">
        <v>0</v>
      </c>
      <c r="T248" s="158">
        <f>S248*H248</f>
        <v>0</v>
      </c>
      <c r="U248" s="45"/>
      <c r="V248" s="45"/>
      <c r="AR248" s="25" t="s">
        <v>186</v>
      </c>
      <c r="AT248" s="25" t="s">
        <v>118</v>
      </c>
      <c r="AU248" s="25" t="s">
        <v>83</v>
      </c>
      <c r="AY248" s="14" t="s">
        <v>116</v>
      </c>
      <c r="BE248" s="26">
        <f>IF(N248="základní",J248,0)</f>
        <v>0</v>
      </c>
      <c r="BF248" s="26">
        <f>IF(N248="snížená",J248,0)</f>
        <v>0</v>
      </c>
      <c r="BG248" s="26">
        <f>IF(N248="zákl. přenesená",J248,0)</f>
        <v>0</v>
      </c>
      <c r="BH248" s="26">
        <f>IF(N248="sníž. přenesená",J248,0)</f>
        <v>0</v>
      </c>
      <c r="BI248" s="26">
        <f>IF(N248="nulová",J248,0)</f>
        <v>0</v>
      </c>
      <c r="BJ248" s="14" t="s">
        <v>81</v>
      </c>
      <c r="BK248" s="26">
        <f>ROUND(I248*H248,2)</f>
        <v>0</v>
      </c>
      <c r="BL248" s="14" t="s">
        <v>186</v>
      </c>
      <c r="BM248" s="25" t="s">
        <v>593</v>
      </c>
    </row>
    <row r="249" spans="1:65" s="1" customFormat="1" ht="16.5" customHeight="1">
      <c r="A249" s="45"/>
      <c r="B249" s="46"/>
      <c r="C249" s="149" t="s">
        <v>594</v>
      </c>
      <c r="D249" s="149" t="s">
        <v>118</v>
      </c>
      <c r="E249" s="150" t="s">
        <v>595</v>
      </c>
      <c r="F249" s="151" t="s">
        <v>596</v>
      </c>
      <c r="G249" s="152" t="s">
        <v>345</v>
      </c>
      <c r="H249" s="153">
        <v>15</v>
      </c>
      <c r="I249" s="24"/>
      <c r="J249" s="154">
        <f>ROUND(I249*H249,2)</f>
        <v>0</v>
      </c>
      <c r="K249" s="151" t="s">
        <v>122</v>
      </c>
      <c r="L249" s="46"/>
      <c r="M249" s="155" t="s">
        <v>1</v>
      </c>
      <c r="N249" s="156" t="s">
        <v>41</v>
      </c>
      <c r="O249" s="70"/>
      <c r="P249" s="157">
        <f>O249*H249</f>
        <v>0</v>
      </c>
      <c r="Q249" s="157">
        <v>1.4999999999999999E-4</v>
      </c>
      <c r="R249" s="157">
        <f>Q249*H249</f>
        <v>2.2499999999999998E-3</v>
      </c>
      <c r="S249" s="157">
        <v>0</v>
      </c>
      <c r="T249" s="158">
        <f>S249*H249</f>
        <v>0</v>
      </c>
      <c r="U249" s="45"/>
      <c r="V249" s="45"/>
      <c r="AR249" s="25" t="s">
        <v>186</v>
      </c>
      <c r="AT249" s="25" t="s">
        <v>118</v>
      </c>
      <c r="AU249" s="25" t="s">
        <v>83</v>
      </c>
      <c r="AY249" s="14" t="s">
        <v>116</v>
      </c>
      <c r="BE249" s="26">
        <f>IF(N249="základní",J249,0)</f>
        <v>0</v>
      </c>
      <c r="BF249" s="26">
        <f>IF(N249="snížená",J249,0)</f>
        <v>0</v>
      </c>
      <c r="BG249" s="26">
        <f>IF(N249="zákl. přenesená",J249,0)</f>
        <v>0</v>
      </c>
      <c r="BH249" s="26">
        <f>IF(N249="sníž. přenesená",J249,0)</f>
        <v>0</v>
      </c>
      <c r="BI249" s="26">
        <f>IF(N249="nulová",J249,0)</f>
        <v>0</v>
      </c>
      <c r="BJ249" s="14" t="s">
        <v>81</v>
      </c>
      <c r="BK249" s="26">
        <f>ROUND(I249*H249,2)</f>
        <v>0</v>
      </c>
      <c r="BL249" s="14" t="s">
        <v>186</v>
      </c>
      <c r="BM249" s="25" t="s">
        <v>597</v>
      </c>
    </row>
    <row r="250" spans="1:65" s="1" customFormat="1" ht="16.5" customHeight="1">
      <c r="A250" s="45"/>
      <c r="B250" s="46"/>
      <c r="C250" s="149" t="s">
        <v>598</v>
      </c>
      <c r="D250" s="149" t="s">
        <v>118</v>
      </c>
      <c r="E250" s="150" t="s">
        <v>599</v>
      </c>
      <c r="F250" s="151" t="s">
        <v>600</v>
      </c>
      <c r="G250" s="152" t="s">
        <v>345</v>
      </c>
      <c r="H250" s="153">
        <v>15</v>
      </c>
      <c r="I250" s="24"/>
      <c r="J250" s="154">
        <f>ROUND(I250*H250,2)</f>
        <v>0</v>
      </c>
      <c r="K250" s="151" t="s">
        <v>122</v>
      </c>
      <c r="L250" s="46"/>
      <c r="M250" s="155" t="s">
        <v>1</v>
      </c>
      <c r="N250" s="156" t="s">
        <v>41</v>
      </c>
      <c r="O250" s="70"/>
      <c r="P250" s="157">
        <f>O250*H250</f>
        <v>0</v>
      </c>
      <c r="Q250" s="157">
        <v>5.0000000000000001E-4</v>
      </c>
      <c r="R250" s="157">
        <f>Q250*H250</f>
        <v>7.4999999999999997E-3</v>
      </c>
      <c r="S250" s="157">
        <v>0</v>
      </c>
      <c r="T250" s="158">
        <f>S250*H250</f>
        <v>0</v>
      </c>
      <c r="U250" s="45"/>
      <c r="V250" s="45"/>
      <c r="AR250" s="25" t="s">
        <v>186</v>
      </c>
      <c r="AT250" s="25" t="s">
        <v>118</v>
      </c>
      <c r="AU250" s="25" t="s">
        <v>83</v>
      </c>
      <c r="AY250" s="14" t="s">
        <v>116</v>
      </c>
      <c r="BE250" s="26">
        <f>IF(N250="základní",J250,0)</f>
        <v>0</v>
      </c>
      <c r="BF250" s="26">
        <f>IF(N250="snížená",J250,0)</f>
        <v>0</v>
      </c>
      <c r="BG250" s="26">
        <f>IF(N250="zákl. přenesená",J250,0)</f>
        <v>0</v>
      </c>
      <c r="BH250" s="26">
        <f>IF(N250="sníž. přenesená",J250,0)</f>
        <v>0</v>
      </c>
      <c r="BI250" s="26">
        <f>IF(N250="nulová",J250,0)</f>
        <v>0</v>
      </c>
      <c r="BJ250" s="14" t="s">
        <v>81</v>
      </c>
      <c r="BK250" s="26">
        <f>ROUND(I250*H250,2)</f>
        <v>0</v>
      </c>
      <c r="BL250" s="14" t="s">
        <v>186</v>
      </c>
      <c r="BM250" s="25" t="s">
        <v>601</v>
      </c>
    </row>
    <row r="251" spans="1:65" s="1" customFormat="1" ht="23.95" customHeight="1">
      <c r="A251" s="45"/>
      <c r="B251" s="46"/>
      <c r="C251" s="149" t="s">
        <v>602</v>
      </c>
      <c r="D251" s="149" t="s">
        <v>118</v>
      </c>
      <c r="E251" s="150" t="s">
        <v>603</v>
      </c>
      <c r="F251" s="151" t="s">
        <v>604</v>
      </c>
      <c r="G251" s="152" t="s">
        <v>155</v>
      </c>
      <c r="H251" s="153">
        <v>0.14799999999999999</v>
      </c>
      <c r="I251" s="24"/>
      <c r="J251" s="154">
        <f>ROUND(I251*H251,2)</f>
        <v>0</v>
      </c>
      <c r="K251" s="151" t="s">
        <v>122</v>
      </c>
      <c r="L251" s="46"/>
      <c r="M251" s="176" t="s">
        <v>1</v>
      </c>
      <c r="N251" s="177" t="s">
        <v>41</v>
      </c>
      <c r="O251" s="178"/>
      <c r="P251" s="179">
        <f>O251*H251</f>
        <v>0</v>
      </c>
      <c r="Q251" s="179">
        <v>0</v>
      </c>
      <c r="R251" s="179">
        <f>Q251*H251</f>
        <v>0</v>
      </c>
      <c r="S251" s="179">
        <v>0</v>
      </c>
      <c r="T251" s="180">
        <f>S251*H251</f>
        <v>0</v>
      </c>
      <c r="U251" s="45"/>
      <c r="V251" s="45"/>
      <c r="AR251" s="25" t="s">
        <v>186</v>
      </c>
      <c r="AT251" s="25" t="s">
        <v>118</v>
      </c>
      <c r="AU251" s="25" t="s">
        <v>83</v>
      </c>
      <c r="AY251" s="14" t="s">
        <v>116</v>
      </c>
      <c r="BE251" s="26">
        <f>IF(N251="základní",J251,0)</f>
        <v>0</v>
      </c>
      <c r="BF251" s="26">
        <f>IF(N251="snížená",J251,0)</f>
        <v>0</v>
      </c>
      <c r="BG251" s="26">
        <f>IF(N251="zákl. přenesená",J251,0)</f>
        <v>0</v>
      </c>
      <c r="BH251" s="26">
        <f>IF(N251="sníž. přenesená",J251,0)</f>
        <v>0</v>
      </c>
      <c r="BI251" s="26">
        <f>IF(N251="nulová",J251,0)</f>
        <v>0</v>
      </c>
      <c r="BJ251" s="14" t="s">
        <v>81</v>
      </c>
      <c r="BK251" s="26">
        <f>ROUND(I251*H251,2)</f>
        <v>0</v>
      </c>
      <c r="BL251" s="14" t="s">
        <v>186</v>
      </c>
      <c r="BM251" s="25" t="s">
        <v>605</v>
      </c>
    </row>
    <row r="252" spans="1:65" s="1" customFormat="1" ht="7" customHeight="1">
      <c r="A252" s="45"/>
      <c r="B252" s="58"/>
      <c r="C252" s="59"/>
      <c r="D252" s="59"/>
      <c r="E252" s="59"/>
      <c r="F252" s="59"/>
      <c r="G252" s="59"/>
      <c r="H252" s="59"/>
      <c r="I252" s="18"/>
      <c r="J252" s="59"/>
      <c r="K252" s="59"/>
      <c r="L252" s="46"/>
      <c r="M252" s="45"/>
      <c r="N252" s="45"/>
      <c r="O252" s="45"/>
      <c r="P252" s="45"/>
      <c r="Q252" s="45"/>
      <c r="R252" s="45"/>
      <c r="S252" s="45"/>
      <c r="T252" s="45"/>
      <c r="U252" s="45"/>
      <c r="V252" s="45"/>
    </row>
    <row r="253" spans="1:65">
      <c r="A253" s="31"/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</row>
    <row r="254" spans="1:65">
      <c r="A254" s="31"/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</row>
    <row r="255" spans="1:65">
      <c r="A255" s="31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</row>
  </sheetData>
  <sheetProtection algorithmName="SHA-512" hashValue="txUuGVil6HeFbSNqPnp9q9zeOsDRRA3lkMakFq7uqZz5cp5lAxjpNAOxdqBIoFPExb89Ffz4jzO0PBwtueKmAw==" saltValue="ytsC5EKD53rHYBMK6igP5Q==" spinCount="100000" sheet="1" objects="1" scenarios="1"/>
  <autoFilter ref="C122:K251" xr:uid="{00000000-0009-0000-0000-000001000000}"/>
  <mergeCells count="6">
    <mergeCell ref="E115:H115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ZTI - ZŠ KOMÁROV-REKONSTR...</vt:lpstr>
      <vt:lpstr>'Rekapitulace stavby'!Názvy_tisku</vt:lpstr>
      <vt:lpstr>'ZTI - ZŠ KOMÁROV-REKONSTR...'!Názvy_tisku</vt:lpstr>
      <vt:lpstr>'Rekapitulace stavby'!Oblast_tisku</vt:lpstr>
      <vt:lpstr>'ZTI - ZŠ KOMÁROV-REKONSTR...'!Oblast_tisku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Mruzkova-PC\Mruzkova</dc:creator>
  <cp:lastModifiedBy>projektant</cp:lastModifiedBy>
  <dcterms:created xsi:type="dcterms:W3CDTF">2020-11-19T09:23:19Z</dcterms:created>
  <dcterms:modified xsi:type="dcterms:W3CDTF">2020-11-24T22:42:40Z</dcterms:modified>
</cp:coreProperties>
</file>