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3256" windowHeight="13176" activeTab="1"/>
  </bookViews>
  <sheets>
    <sheet name="Pokyny pro vyplnění" sheetId="11" r:id="rId1"/>
    <sheet name="Stavba" sheetId="1" r:id="rId2"/>
    <sheet name="VzorPolozky" sheetId="10" state="hidden" r:id="rId3"/>
    <sheet name="01 R2019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R201901 Pol'!$1:$7</definedName>
    <definedName name="oadresa">Stavba!$D$6</definedName>
    <definedName name="Objednatel" localSheetId="1">Stavba!$D$5</definedName>
    <definedName name="Objekt" localSheetId="1">Stavba!$B$38</definedName>
    <definedName name="_xlnm.Print_Area" localSheetId="3">'01 R201901 Pol'!$A$1:$X$231</definedName>
    <definedName name="_xlnm.Print_Area" localSheetId="1">Stavba!$A$1:$J$64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2" i="1" l="1"/>
  <c r="I61" i="1"/>
  <c r="I60" i="1"/>
  <c r="I59" i="1"/>
  <c r="I58" i="1"/>
  <c r="I57" i="1"/>
  <c r="I56" i="1"/>
  <c r="I54" i="1"/>
  <c r="I53" i="1"/>
  <c r="I52" i="1"/>
  <c r="I51" i="1"/>
  <c r="I50" i="1"/>
  <c r="BA220" i="12"/>
  <c r="BA19" i="12"/>
  <c r="G8" i="12"/>
  <c r="O8" i="12"/>
  <c r="G9" i="12"/>
  <c r="I9" i="12"/>
  <c r="I8" i="12" s="1"/>
  <c r="K9" i="12"/>
  <c r="K8" i="12" s="1"/>
  <c r="M9" i="12"/>
  <c r="M8" i="12" s="1"/>
  <c r="O9" i="12"/>
  <c r="Q9" i="12"/>
  <c r="Q8" i="12" s="1"/>
  <c r="V9" i="12"/>
  <c r="V8" i="12" s="1"/>
  <c r="G14" i="12"/>
  <c r="I14" i="12"/>
  <c r="I13" i="12" s="1"/>
  <c r="K14" i="12"/>
  <c r="M14" i="12"/>
  <c r="O14" i="12"/>
  <c r="Q14" i="12"/>
  <c r="Q13" i="12" s="1"/>
  <c r="V14" i="12"/>
  <c r="G18" i="12"/>
  <c r="G13" i="12" s="1"/>
  <c r="I18" i="12"/>
  <c r="K18" i="12"/>
  <c r="K13" i="12" s="1"/>
  <c r="O18" i="12"/>
  <c r="O13" i="12" s="1"/>
  <c r="Q18" i="12"/>
  <c r="V18" i="12"/>
  <c r="V13" i="12" s="1"/>
  <c r="I22" i="12"/>
  <c r="Q22" i="12"/>
  <c r="G23" i="12"/>
  <c r="G22" i="12" s="1"/>
  <c r="I23" i="12"/>
  <c r="K23" i="12"/>
  <c r="K22" i="12" s="1"/>
  <c r="O23" i="12"/>
  <c r="O22" i="12" s="1"/>
  <c r="Q23" i="12"/>
  <c r="V23" i="12"/>
  <c r="V22" i="12" s="1"/>
  <c r="G27" i="12"/>
  <c r="M27" i="12" s="1"/>
  <c r="I27" i="12"/>
  <c r="K27" i="12"/>
  <c r="K26" i="12" s="1"/>
  <c r="O27" i="12"/>
  <c r="O26" i="12" s="1"/>
  <c r="Q27" i="12"/>
  <c r="V27" i="12"/>
  <c r="V26" i="12" s="1"/>
  <c r="G30" i="12"/>
  <c r="I30" i="12"/>
  <c r="I26" i="12" s="1"/>
  <c r="K30" i="12"/>
  <c r="M30" i="12"/>
  <c r="O30" i="12"/>
  <c r="Q30" i="12"/>
  <c r="Q26" i="12" s="1"/>
  <c r="V30" i="12"/>
  <c r="G32" i="12"/>
  <c r="M32" i="12" s="1"/>
  <c r="I32" i="12"/>
  <c r="K32" i="12"/>
  <c r="O32" i="12"/>
  <c r="Q32" i="12"/>
  <c r="V32" i="12"/>
  <c r="G35" i="12"/>
  <c r="I35" i="12"/>
  <c r="K35" i="12"/>
  <c r="M35" i="12"/>
  <c r="O35" i="12"/>
  <c r="Q35" i="12"/>
  <c r="V35" i="12"/>
  <c r="G39" i="12"/>
  <c r="M39" i="12" s="1"/>
  <c r="I39" i="12"/>
  <c r="K39" i="12"/>
  <c r="O39" i="12"/>
  <c r="Q39" i="12"/>
  <c r="V39" i="12"/>
  <c r="G43" i="12"/>
  <c r="G42" i="12" s="1"/>
  <c r="I43" i="12"/>
  <c r="I42" i="12" s="1"/>
  <c r="K43" i="12"/>
  <c r="K42" i="12" s="1"/>
  <c r="O43" i="12"/>
  <c r="O42" i="12" s="1"/>
  <c r="Q43" i="12"/>
  <c r="Q42" i="12" s="1"/>
  <c r="V43" i="12"/>
  <c r="V42" i="12" s="1"/>
  <c r="G46" i="12"/>
  <c r="M46" i="12" s="1"/>
  <c r="I46" i="12"/>
  <c r="K46" i="12"/>
  <c r="K45" i="12" s="1"/>
  <c r="O46" i="12"/>
  <c r="O45" i="12" s="1"/>
  <c r="Q46" i="12"/>
  <c r="Q45" i="12" s="1"/>
  <c r="V46" i="12"/>
  <c r="V45" i="12" s="1"/>
  <c r="G50" i="12"/>
  <c r="I50" i="12"/>
  <c r="I45" i="12" s="1"/>
  <c r="K50" i="12"/>
  <c r="M50" i="12"/>
  <c r="O50" i="12"/>
  <c r="Q50" i="12"/>
  <c r="V50" i="12"/>
  <c r="G57" i="12"/>
  <c r="M57" i="12" s="1"/>
  <c r="I57" i="12"/>
  <c r="K57" i="12"/>
  <c r="O57" i="12"/>
  <c r="Q57" i="12"/>
  <c r="V57" i="12"/>
  <c r="G64" i="12"/>
  <c r="M64" i="12" s="1"/>
  <c r="I64" i="12"/>
  <c r="K64" i="12"/>
  <c r="O64" i="12"/>
  <c r="Q64" i="12"/>
  <c r="V64" i="12"/>
  <c r="G66" i="12"/>
  <c r="M66" i="12" s="1"/>
  <c r="I66" i="12"/>
  <c r="K66" i="12"/>
  <c r="O66" i="12"/>
  <c r="Q66" i="12"/>
  <c r="V66" i="12"/>
  <c r="G68" i="12"/>
  <c r="I68" i="12"/>
  <c r="K68" i="12"/>
  <c r="M68" i="12"/>
  <c r="O68" i="12"/>
  <c r="Q68" i="12"/>
  <c r="V68" i="12"/>
  <c r="G70" i="12"/>
  <c r="M70" i="12" s="1"/>
  <c r="I70" i="12"/>
  <c r="K70" i="12"/>
  <c r="O70" i="12"/>
  <c r="Q70" i="12"/>
  <c r="V70" i="12"/>
  <c r="G78" i="12"/>
  <c r="I78" i="12"/>
  <c r="K78" i="12"/>
  <c r="M78" i="12"/>
  <c r="O78" i="12"/>
  <c r="Q78" i="12"/>
  <c r="V78" i="12"/>
  <c r="G85" i="12"/>
  <c r="M85" i="12" s="1"/>
  <c r="I85" i="12"/>
  <c r="K85" i="12"/>
  <c r="O85" i="12"/>
  <c r="Q85" i="12"/>
  <c r="V85" i="12"/>
  <c r="G88" i="12"/>
  <c r="M88" i="12" s="1"/>
  <c r="I88" i="12"/>
  <c r="I87" i="12" s="1"/>
  <c r="K88" i="12"/>
  <c r="K87" i="12" s="1"/>
  <c r="O88" i="12"/>
  <c r="Q88" i="12"/>
  <c r="Q87" i="12" s="1"/>
  <c r="V88" i="12"/>
  <c r="V87" i="12" s="1"/>
  <c r="G90" i="12"/>
  <c r="I90" i="12"/>
  <c r="K90" i="12"/>
  <c r="M90" i="12"/>
  <c r="O90" i="12"/>
  <c r="Q90" i="12"/>
  <c r="V90" i="12"/>
  <c r="G97" i="12"/>
  <c r="I97" i="12"/>
  <c r="K97" i="12"/>
  <c r="M97" i="12"/>
  <c r="O97" i="12"/>
  <c r="Q97" i="12"/>
  <c r="V97" i="12"/>
  <c r="G103" i="12"/>
  <c r="M103" i="12" s="1"/>
  <c r="I103" i="12"/>
  <c r="K103" i="12"/>
  <c r="O103" i="12"/>
  <c r="O87" i="12" s="1"/>
  <c r="Q103" i="12"/>
  <c r="V103" i="12"/>
  <c r="G109" i="12"/>
  <c r="I109" i="12"/>
  <c r="K109" i="12"/>
  <c r="M109" i="12"/>
  <c r="O109" i="12"/>
  <c r="Q109" i="12"/>
  <c r="V109" i="12"/>
  <c r="G112" i="12"/>
  <c r="I112" i="12"/>
  <c r="K112" i="12"/>
  <c r="M112" i="12"/>
  <c r="O112" i="12"/>
  <c r="Q112" i="12"/>
  <c r="V112" i="12"/>
  <c r="G114" i="12"/>
  <c r="I114" i="12"/>
  <c r="K114" i="12"/>
  <c r="M114" i="12"/>
  <c r="O114" i="12"/>
  <c r="Q114" i="12"/>
  <c r="V114" i="12"/>
  <c r="G118" i="12"/>
  <c r="M118" i="12" s="1"/>
  <c r="I118" i="12"/>
  <c r="K118" i="12"/>
  <c r="O118" i="12"/>
  <c r="Q118" i="12"/>
  <c r="V118" i="12"/>
  <c r="G119" i="12"/>
  <c r="I119" i="12"/>
  <c r="K119" i="12"/>
  <c r="M119" i="12"/>
  <c r="O119" i="12"/>
  <c r="Q119" i="12"/>
  <c r="V119" i="12"/>
  <c r="G120" i="12"/>
  <c r="M120" i="12" s="1"/>
  <c r="I120" i="12"/>
  <c r="K120" i="12"/>
  <c r="O120" i="12"/>
  <c r="Q120" i="12"/>
  <c r="V120" i="12"/>
  <c r="G122" i="12"/>
  <c r="I122" i="12"/>
  <c r="K122" i="12"/>
  <c r="M122" i="12"/>
  <c r="O122" i="12"/>
  <c r="Q122" i="12"/>
  <c r="V122" i="12"/>
  <c r="G124" i="12"/>
  <c r="M124" i="12" s="1"/>
  <c r="I124" i="12"/>
  <c r="K124" i="12"/>
  <c r="O124" i="12"/>
  <c r="Q124" i="12"/>
  <c r="V124" i="12"/>
  <c r="G130" i="12"/>
  <c r="I130" i="12"/>
  <c r="K130" i="12"/>
  <c r="M130" i="12"/>
  <c r="O130" i="12"/>
  <c r="Q130" i="12"/>
  <c r="V130" i="12"/>
  <c r="G133" i="12"/>
  <c r="M133" i="12" s="1"/>
  <c r="I133" i="12"/>
  <c r="K133" i="12"/>
  <c r="O133" i="12"/>
  <c r="Q133" i="12"/>
  <c r="V133" i="12"/>
  <c r="G136" i="12"/>
  <c r="M136" i="12" s="1"/>
  <c r="I136" i="12"/>
  <c r="I135" i="12" s="1"/>
  <c r="K136" i="12"/>
  <c r="K135" i="12" s="1"/>
  <c r="O136" i="12"/>
  <c r="O135" i="12" s="1"/>
  <c r="Q136" i="12"/>
  <c r="Q135" i="12" s="1"/>
  <c r="V136" i="12"/>
  <c r="V135" i="12" s="1"/>
  <c r="G140" i="12"/>
  <c r="I140" i="12"/>
  <c r="K140" i="12"/>
  <c r="M140" i="12"/>
  <c r="O140" i="12"/>
  <c r="Q140" i="12"/>
  <c r="V140" i="12"/>
  <c r="G143" i="12"/>
  <c r="I143" i="12"/>
  <c r="K143" i="12"/>
  <c r="M143" i="12"/>
  <c r="O143" i="12"/>
  <c r="Q143" i="12"/>
  <c r="V143" i="12"/>
  <c r="G147" i="12"/>
  <c r="I147" i="12"/>
  <c r="K147" i="12"/>
  <c r="M147" i="12"/>
  <c r="O147" i="12"/>
  <c r="Q147" i="12"/>
  <c r="V147" i="12"/>
  <c r="G150" i="12"/>
  <c r="M150" i="12" s="1"/>
  <c r="I150" i="12"/>
  <c r="K150" i="12"/>
  <c r="O150" i="12"/>
  <c r="Q150" i="12"/>
  <c r="V150" i="12"/>
  <c r="G152" i="12"/>
  <c r="I152" i="12"/>
  <c r="K152" i="12"/>
  <c r="M152" i="12"/>
  <c r="O152" i="12"/>
  <c r="Q152" i="12"/>
  <c r="V152" i="12"/>
  <c r="G155" i="12"/>
  <c r="I155" i="12"/>
  <c r="K155" i="12"/>
  <c r="M155" i="12"/>
  <c r="O155" i="12"/>
  <c r="Q155" i="12"/>
  <c r="V155" i="12"/>
  <c r="G157" i="12"/>
  <c r="I157" i="12"/>
  <c r="K157" i="12"/>
  <c r="M157" i="12"/>
  <c r="O157" i="12"/>
  <c r="Q157" i="12"/>
  <c r="V157" i="12"/>
  <c r="G160" i="12"/>
  <c r="M160" i="12" s="1"/>
  <c r="I160" i="12"/>
  <c r="K160" i="12"/>
  <c r="O160" i="12"/>
  <c r="Q160" i="12"/>
  <c r="V160" i="12"/>
  <c r="G161" i="12"/>
  <c r="I161" i="12"/>
  <c r="K161" i="12"/>
  <c r="M161" i="12"/>
  <c r="O161" i="12"/>
  <c r="Q161" i="12"/>
  <c r="V161" i="12"/>
  <c r="G163" i="12"/>
  <c r="I163" i="12"/>
  <c r="K163" i="12"/>
  <c r="M163" i="12"/>
  <c r="O163" i="12"/>
  <c r="Q163" i="12"/>
  <c r="V163" i="12"/>
  <c r="G165" i="12"/>
  <c r="I165" i="12"/>
  <c r="K165" i="12"/>
  <c r="M165" i="12"/>
  <c r="O165" i="12"/>
  <c r="Q165" i="12"/>
  <c r="V165" i="12"/>
  <c r="G167" i="12"/>
  <c r="M167" i="12" s="1"/>
  <c r="I167" i="12"/>
  <c r="K167" i="12"/>
  <c r="O167" i="12"/>
  <c r="Q167" i="12"/>
  <c r="V167" i="12"/>
  <c r="G168" i="12"/>
  <c r="I168" i="12"/>
  <c r="K168" i="12"/>
  <c r="M168" i="12"/>
  <c r="O168" i="12"/>
  <c r="Q168" i="12"/>
  <c r="V168" i="12"/>
  <c r="G171" i="12"/>
  <c r="I171" i="12"/>
  <c r="I170" i="12" s="1"/>
  <c r="K171" i="12"/>
  <c r="M171" i="12"/>
  <c r="O171" i="12"/>
  <c r="Q171" i="12"/>
  <c r="Q170" i="12" s="1"/>
  <c r="V171" i="12"/>
  <c r="G175" i="12"/>
  <c r="M175" i="12" s="1"/>
  <c r="I175" i="12"/>
  <c r="K175" i="12"/>
  <c r="K170" i="12" s="1"/>
  <c r="O175" i="12"/>
  <c r="O170" i="12" s="1"/>
  <c r="Q175" i="12"/>
  <c r="V175" i="12"/>
  <c r="V170" i="12" s="1"/>
  <c r="G179" i="12"/>
  <c r="I179" i="12"/>
  <c r="K179" i="12"/>
  <c r="M179" i="12"/>
  <c r="O179" i="12"/>
  <c r="Q179" i="12"/>
  <c r="V179" i="12"/>
  <c r="G183" i="12"/>
  <c r="M183" i="12" s="1"/>
  <c r="I183" i="12"/>
  <c r="K183" i="12"/>
  <c r="O183" i="12"/>
  <c r="Q183" i="12"/>
  <c r="V183" i="12"/>
  <c r="I185" i="12"/>
  <c r="G186" i="12"/>
  <c r="M186" i="12" s="1"/>
  <c r="M185" i="12" s="1"/>
  <c r="I186" i="12"/>
  <c r="K186" i="12"/>
  <c r="K185" i="12" s="1"/>
  <c r="O186" i="12"/>
  <c r="O185" i="12" s="1"/>
  <c r="Q186" i="12"/>
  <c r="Q185" i="12" s="1"/>
  <c r="V186" i="12"/>
  <c r="V185" i="12" s="1"/>
  <c r="G190" i="12"/>
  <c r="G189" i="12" s="1"/>
  <c r="I190" i="12"/>
  <c r="K190" i="12"/>
  <c r="K189" i="12" s="1"/>
  <c r="O190" i="12"/>
  <c r="O189" i="12" s="1"/>
  <c r="Q190" i="12"/>
  <c r="V190" i="12"/>
  <c r="V189" i="12" s="1"/>
  <c r="G193" i="12"/>
  <c r="I193" i="12"/>
  <c r="I189" i="12" s="1"/>
  <c r="K193" i="12"/>
  <c r="M193" i="12"/>
  <c r="O193" i="12"/>
  <c r="Q193" i="12"/>
  <c r="Q189" i="12" s="1"/>
  <c r="V193" i="12"/>
  <c r="G196" i="12"/>
  <c r="M196" i="12" s="1"/>
  <c r="I196" i="12"/>
  <c r="K196" i="12"/>
  <c r="O196" i="12"/>
  <c r="Q196" i="12"/>
  <c r="V196" i="12"/>
  <c r="G199" i="12"/>
  <c r="I199" i="12"/>
  <c r="K199" i="12"/>
  <c r="M199" i="12"/>
  <c r="O199" i="12"/>
  <c r="Q199" i="12"/>
  <c r="V199" i="12"/>
  <c r="G203" i="12"/>
  <c r="I203" i="12"/>
  <c r="I202" i="12" s="1"/>
  <c r="K203" i="12"/>
  <c r="M203" i="12"/>
  <c r="O203" i="12"/>
  <c r="Q203" i="12"/>
  <c r="Q202" i="12" s="1"/>
  <c r="V203" i="12"/>
  <c r="G204" i="12"/>
  <c r="M204" i="12" s="1"/>
  <c r="I204" i="12"/>
  <c r="K204" i="12"/>
  <c r="K202" i="12" s="1"/>
  <c r="O204" i="12"/>
  <c r="Q204" i="12"/>
  <c r="V204" i="12"/>
  <c r="V202" i="12" s="1"/>
  <c r="G205" i="12"/>
  <c r="I205" i="12"/>
  <c r="K205" i="12"/>
  <c r="M205" i="12"/>
  <c r="O205" i="12"/>
  <c r="Q205" i="12"/>
  <c r="V205" i="12"/>
  <c r="G206" i="12"/>
  <c r="M206" i="12" s="1"/>
  <c r="I206" i="12"/>
  <c r="K206" i="12"/>
  <c r="O206" i="12"/>
  <c r="O202" i="12" s="1"/>
  <c r="Q206" i="12"/>
  <c r="V206" i="12"/>
  <c r="G207" i="12"/>
  <c r="I207" i="12"/>
  <c r="K207" i="12"/>
  <c r="M207" i="12"/>
  <c r="O207" i="12"/>
  <c r="Q207" i="12"/>
  <c r="V207" i="12"/>
  <c r="G208" i="12"/>
  <c r="M208" i="12" s="1"/>
  <c r="I208" i="12"/>
  <c r="K208" i="12"/>
  <c r="O208" i="12"/>
  <c r="Q208" i="12"/>
  <c r="V208" i="12"/>
  <c r="G210" i="12"/>
  <c r="G209" i="12" s="1"/>
  <c r="I210" i="12"/>
  <c r="I209" i="12" s="1"/>
  <c r="K210" i="12"/>
  <c r="K209" i="12" s="1"/>
  <c r="O210" i="12"/>
  <c r="O209" i="12" s="1"/>
  <c r="Q210" i="12"/>
  <c r="Q209" i="12" s="1"/>
  <c r="V210" i="12"/>
  <c r="V209" i="12" s="1"/>
  <c r="G213" i="12"/>
  <c r="M213" i="12" s="1"/>
  <c r="I213" i="12"/>
  <c r="I212" i="12" s="1"/>
  <c r="K213" i="12"/>
  <c r="K212" i="12" s="1"/>
  <c r="O213" i="12"/>
  <c r="Q213" i="12"/>
  <c r="Q212" i="12" s="1"/>
  <c r="V213" i="12"/>
  <c r="V212" i="12" s="1"/>
  <c r="G215" i="12"/>
  <c r="I215" i="12"/>
  <c r="K215" i="12"/>
  <c r="M215" i="12"/>
  <c r="O215" i="12"/>
  <c r="Q215" i="12"/>
  <c r="V215" i="12"/>
  <c r="G217" i="12"/>
  <c r="I217" i="12"/>
  <c r="K217" i="12"/>
  <c r="M217" i="12"/>
  <c r="O217" i="12"/>
  <c r="Q217" i="12"/>
  <c r="V217" i="12"/>
  <c r="G219" i="12"/>
  <c r="M219" i="12" s="1"/>
  <c r="I219" i="12"/>
  <c r="K219" i="12"/>
  <c r="O219" i="12"/>
  <c r="O212" i="12" s="1"/>
  <c r="Q219" i="12"/>
  <c r="V219" i="12"/>
  <c r="G221" i="12"/>
  <c r="I221" i="12"/>
  <c r="K221" i="12"/>
  <c r="M221" i="12"/>
  <c r="O221" i="12"/>
  <c r="Q221" i="12"/>
  <c r="V221" i="12"/>
  <c r="G223" i="12"/>
  <c r="I223" i="12"/>
  <c r="K223" i="12"/>
  <c r="M223" i="12"/>
  <c r="O223" i="12"/>
  <c r="Q223" i="12"/>
  <c r="V223" i="12"/>
  <c r="G224" i="12"/>
  <c r="AF230" i="12" s="1"/>
  <c r="G42" i="1" s="1"/>
  <c r="I224" i="12"/>
  <c r="K224" i="12"/>
  <c r="O224" i="12"/>
  <c r="Q224" i="12"/>
  <c r="V224" i="12"/>
  <c r="G225" i="12"/>
  <c r="M225" i="12" s="1"/>
  <c r="I225" i="12"/>
  <c r="K225" i="12"/>
  <c r="O225" i="12"/>
  <c r="Q225" i="12"/>
  <c r="V225" i="12"/>
  <c r="G226" i="12"/>
  <c r="I226" i="12"/>
  <c r="K226" i="12"/>
  <c r="M226" i="12"/>
  <c r="O226" i="12"/>
  <c r="Q226" i="12"/>
  <c r="V226" i="12"/>
  <c r="G227" i="12"/>
  <c r="I227" i="12"/>
  <c r="K227" i="12"/>
  <c r="M227" i="12"/>
  <c r="O227" i="12"/>
  <c r="Q227" i="12"/>
  <c r="V227" i="12"/>
  <c r="AE230" i="12"/>
  <c r="F42" i="1" s="1"/>
  <c r="I19" i="1"/>
  <c r="I18" i="1"/>
  <c r="I16" i="1"/>
  <c r="H43" i="1"/>
  <c r="M224" i="12" l="1"/>
  <c r="M212" i="12" s="1"/>
  <c r="F41" i="1"/>
  <c r="I42" i="1"/>
  <c r="F39" i="1"/>
  <c r="G41" i="1"/>
  <c r="G39" i="1"/>
  <c r="G43" i="1" s="1"/>
  <c r="G25" i="1" s="1"/>
  <c r="M45" i="12"/>
  <c r="M170" i="12"/>
  <c r="M202" i="12"/>
  <c r="M135" i="12"/>
  <c r="M87" i="12"/>
  <c r="M26" i="12"/>
  <c r="G202" i="12"/>
  <c r="G170" i="12"/>
  <c r="G45" i="12"/>
  <c r="I55" i="1" s="1"/>
  <c r="I17" i="1" s="1"/>
  <c r="M43" i="12"/>
  <c r="M42" i="12" s="1"/>
  <c r="G26" i="12"/>
  <c r="M23" i="12"/>
  <c r="M22" i="12" s="1"/>
  <c r="G212" i="12"/>
  <c r="M210" i="12"/>
  <c r="M209" i="12" s="1"/>
  <c r="M190" i="12"/>
  <c r="M189" i="12" s="1"/>
  <c r="G185" i="12"/>
  <c r="G135" i="12"/>
  <c r="G87" i="12"/>
  <c r="M18" i="12"/>
  <c r="M13" i="12" s="1"/>
  <c r="J28" i="1"/>
  <c r="J26" i="1"/>
  <c r="G38" i="1"/>
  <c r="F38" i="1"/>
  <c r="J23" i="1"/>
  <c r="J24" i="1"/>
  <c r="J25" i="1"/>
  <c r="J27" i="1"/>
  <c r="E24" i="1"/>
  <c r="G24" i="1"/>
  <c r="E26" i="1"/>
  <c r="G26" i="1"/>
  <c r="I41" i="1" l="1"/>
  <c r="F43" i="1"/>
  <c r="G23" i="1" s="1"/>
  <c r="A27" i="1" s="1"/>
  <c r="G28" i="1" s="1"/>
  <c r="G27" i="1" s="1"/>
  <c r="G29" i="1" s="1"/>
  <c r="I39" i="1"/>
  <c r="I43" i="1" s="1"/>
  <c r="I63" i="1"/>
  <c r="G230" i="12"/>
  <c r="A28" i="1" l="1"/>
  <c r="I20" i="1"/>
  <c r="I21" i="1" s="1"/>
  <c r="I64" i="1"/>
  <c r="J42" i="1"/>
  <c r="J39" i="1"/>
  <c r="J43" i="1" s="1"/>
  <c r="J41" i="1"/>
  <c r="J62" i="1" l="1"/>
  <c r="J51" i="1"/>
  <c r="J50" i="1"/>
  <c r="J58" i="1"/>
  <c r="J61" i="1"/>
  <c r="J57" i="1"/>
  <c r="J52" i="1"/>
  <c r="J60" i="1"/>
  <c r="J53" i="1"/>
  <c r="J55" i="1"/>
  <c r="J54" i="1"/>
  <c r="J59" i="1"/>
  <c r="J63" i="1"/>
  <c r="J56" i="1"/>
  <c r="J64"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Michal Mokroš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<sst xmlns="http://schemas.openxmlformats.org/spreadsheetml/2006/main" count="1052" uniqueCount="382">
  <si>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</si>
  <si>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</si>
  <si>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</si>
  <si>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</si>
  <si>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</si>
  <si>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</si>
  <si>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</si>
  <si>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</si>
  <si>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</si>
  <si>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</si>
  <si>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</si>
  <si>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</si>
  <si>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</si>
  <si>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</si>
  <si>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</si>
  <si>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</si>
  <si>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</si>
  <si>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</si>
  <si>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</si>
  <si>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</si>
  <si>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</si>
  <si>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</si>
  <si>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</si>
  <si>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</si>
  <si>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</si>
  <si>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</si>
  <si>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</si>
  <si>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</si>
  <si>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</si>
  <si>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</si>
  <si>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</si>
  <si>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</si>
  <si>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</si>
  <si>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</si>
  <si>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</si>
  <si>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</si>
  <si>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</si>
  <si>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</si>
  <si>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</si>
  <si>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</si>
  <si>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</si>
  <si>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</si>
  <si>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</si>
  <si>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R201901</t>
  </si>
  <si>
    <t>Horní, spodní terasa</t>
  </si>
  <si>
    <t>01</t>
  </si>
  <si>
    <t>Oprava terasy</t>
  </si>
  <si>
    <t>Objekt:</t>
  </si>
  <si>
    <t>Rozpočet:</t>
  </si>
  <si>
    <t>Z201901</t>
  </si>
  <si>
    <t>Stavba</t>
  </si>
  <si>
    <t>Stavební objekt</t>
  </si>
  <si>
    <t>Celkem za stavbu</t>
  </si>
  <si>
    <t>CZK</t>
  </si>
  <si>
    <t>Rekapitulace dílů</t>
  </si>
  <si>
    <t>Typ dílu</t>
  </si>
  <si>
    <t>3</t>
  </si>
  <si>
    <t>Svislé a kompletní konstrukce</t>
  </si>
  <si>
    <t>5</t>
  </si>
  <si>
    <t>Komunikace</t>
  </si>
  <si>
    <t>62</t>
  </si>
  <si>
    <t>Úpravy povrchů vnější</t>
  </si>
  <si>
    <t>96</t>
  </si>
  <si>
    <t>Bourání konstrukcí</t>
  </si>
  <si>
    <t>99</t>
  </si>
  <si>
    <t>Staveništní přesun hmot</t>
  </si>
  <si>
    <t>711</t>
  </si>
  <si>
    <t>Izolace proti vodě</t>
  </si>
  <si>
    <t>712</t>
  </si>
  <si>
    <t>Povlakové krytiny</t>
  </si>
  <si>
    <t>764</t>
  </si>
  <si>
    <t>Konstrukce klempířské</t>
  </si>
  <si>
    <t>767</t>
  </si>
  <si>
    <t>Konstrukce zámečnické</t>
  </si>
  <si>
    <t>776</t>
  </si>
  <si>
    <t>Podlahy povlakové</t>
  </si>
  <si>
    <t>783</t>
  </si>
  <si>
    <t>Nátěry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</si>
  <si>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</si>
  <si>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</si>
  <si>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</si>
  <si>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</si>
  <si>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</si>
  <si>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</si>
  <si>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</si>
  <si>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</si>
  <si>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</si>
  <si>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</si>
  <si>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</si>
  <si>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</si>
  <si>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</si>
  <si>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</si>
  <si>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</si>
  <si>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</si>
  <si>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</si>
  <si>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</si>
  <si>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</si>
  <si>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</si>
  <si>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</si>
  <si>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</si>
  <si>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</si>
  <si>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</si>
  <si>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</si>
  <si>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</si>
  <si>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</si>
  <si>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</si>
  <si>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</si>
  <si>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</si>
  <si>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</si>
  <si>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</si>
  <si>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</si>
  <si>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319201315R00</t>
  </si>
  <si>
    <t>Vyrovnání povrchu zdiva pod omítku maltou ze SMS tloušťka 10 mm</t>
  </si>
  <si>
    <t>m2</t>
  </si>
  <si>
    <t>801-1</t>
  </si>
  <si>
    <t>RTS 21/ I</t>
  </si>
  <si>
    <t>Indiv</t>
  </si>
  <si>
    <t>Práce</t>
  </si>
  <si>
    <t>POL1_</t>
  </si>
  <si>
    <t>maltou nebo tmelem ze suché směsi, bez pomocného lešení,</t>
  </si>
  <si>
    <t>SPI</t>
  </si>
  <si>
    <t>horní terasa stěny : (11*2+122,2+0,93*2+3,1*2+13,85*2+3*2+5,5*2*2)*0,3</t>
  </si>
  <si>
    <t>VV</t>
  </si>
  <si>
    <t>Spodní terasa stěny : (((6,5-2,9-0,8*3)*2+6*2+(10*2+(29,7-6,5*2)-1,6*4-1,2*5))*0,3)</t>
  </si>
  <si>
    <t>564201111R00</t>
  </si>
  <si>
    <t>Podklad nebo podsyp ze štěrkopísku tloušťka po zhutnění 40 mm</t>
  </si>
  <si>
    <t>822-1</t>
  </si>
  <si>
    <t>s rozprostřením, vlhčením a zhutněním</t>
  </si>
  <si>
    <t>horní terasa : (53*10,8+3,1*15,87+15,870*0,93-3*5,5)*2+((16,2+1,57*2)*0,9)</t>
  </si>
  <si>
    <t>sloupky : -(0,3*0,3*16)</t>
  </si>
  <si>
    <t>596811111RU5</t>
  </si>
  <si>
    <t>Kladení dlažby z betonových nebo kameninových dlaždic včetně dodávky dlaždic_x000D_
 teracových barevných, rozměru 30/30 mm, tloušťky 30 mm, do lože z kameniva těženého</t>
  </si>
  <si>
    <t>komunikací pro pěší do velikosti dlaždic 0,25 m2 s provedením lože do tl. 30 mm, s vyplněním spár a se smetením přebytečného materiálu na vzdálenost do 3 m</t>
  </si>
  <si>
    <t>622451132R00</t>
  </si>
  <si>
    <t>Omítky vnější cementové stěn nebo štítů hladké stupeň složitosti III</t>
  </si>
  <si>
    <t>965042141RT1</t>
  </si>
  <si>
    <t>Bourání podkladů pod dlažby nebo litých celistvých dlažeb a mazanin  betonových nebo z litého asfaltu, tloušťky do 100 mm, plochy přes 4 m2</t>
  </si>
  <si>
    <t>m3</t>
  </si>
  <si>
    <t>801-3</t>
  </si>
  <si>
    <t>horní terasa : (0,06*(53*10,8+3,1*15,87+15,87*0,93-3*5,5))*2+(0,06*((16,2+1,57*2)*0,9))</t>
  </si>
  <si>
    <t>sloupky : -(0,3*0,3*16)*0,06</t>
  </si>
  <si>
    <t>965043341R00</t>
  </si>
  <si>
    <t>Bourání podkladů pod dlažby nebo litých celistvých dlažeb a mazanin  betonových s potěrem nebo teracem, tloušťky do 100 mm, plochy přes 4 m2</t>
  </si>
  <si>
    <t>Spodní terasa cementové lepidlo pod nopovou fóliií : (29,7*4,15+6,5*4*2+6*2,9*2+9,7*2,85*0,7)*0,02</t>
  </si>
  <si>
    <t>965081812RT1</t>
  </si>
  <si>
    <t>Bourání podlah z dlaždic teracových, tloušťky do 30 mm, plochy do 1 m2</t>
  </si>
  <si>
    <t>bez podkladního lože, s jakoukoliv výplní spár</t>
  </si>
  <si>
    <t>Spodní terasa : 29,7*4,15+6,5*4*2+6*2,9*2+9,7*2,85*0,7</t>
  </si>
  <si>
    <t>965081923R00</t>
  </si>
  <si>
    <t>Bourání podlah z betonových nebo čedičových dlaždic, tloušťky do 40 mm, plochy přes 1 m2</t>
  </si>
  <si>
    <t>978015291R00</t>
  </si>
  <si>
    <t>Otlučení omítek vápenných nebo vápenocementových vnějších s vyškrabáním spár, s očištěním zdiva_x000D_
 1. až 4. stupni složitosti, v rozsahu do 100 %</t>
  </si>
  <si>
    <t>horní terasa stěny : (11*2+122,2+0,93*2+3,1*2+13,85*2+3*2+5,5*2*2)*0,2</t>
  </si>
  <si>
    <t>Spodní terasa stěny : (((6,5-2,9-0,8*3)*2+6*2+(10*2+(29,7-6,5*2)-1,6*4-1,2*5))*0,2)</t>
  </si>
  <si>
    <t>999281108R00</t>
  </si>
  <si>
    <t xml:space="preserve">Přesun hmot pro opravy a údržbu objektů pro opravy a údržbu dosavadních objektů včetně vnějších plášťů_x000D_
 výšky do 12 m,  </t>
  </si>
  <si>
    <t>t</t>
  </si>
  <si>
    <t>801-4</t>
  </si>
  <si>
    <t>POL1_1</t>
  </si>
  <si>
    <t>oborů 801, 803, 811 a 812</t>
  </si>
  <si>
    <t>711180101R00</t>
  </si>
  <si>
    <t>Odstranění izolace proti vodě - profilované fólie vodorovné</t>
  </si>
  <si>
    <t>800-711</t>
  </si>
  <si>
    <t>spodní terasa : 29,7*4,15+6,5*4*2+6*2,9*2+9,7*2,85*0,7</t>
  </si>
  <si>
    <t>711409111R00</t>
  </si>
  <si>
    <t>Ostatní práce montáž drenážní rohože nasucho</t>
  </si>
  <si>
    <t>horní terasa stěny : (11*2+122,2+0,93*2+3,1*2+13,85*2+3*2+5,5*2*2)*0,15</t>
  </si>
  <si>
    <t>Spodní terasa : (29,7*4,15+6,5*4*2+6*2,9*2+9,7*2,85*0,7)</t>
  </si>
  <si>
    <t>Spodní terasa stěny : (((6,5-2,9-0,8*3)*2+6*2+(10*2+(29,7-6,5*2)-1,6*4-1,2*5))*0,15)</t>
  </si>
  <si>
    <t>Detail A : (2*3,14*0,175*0,175+0,15*0,07)*101</t>
  </si>
  <si>
    <t>711491172RT1</t>
  </si>
  <si>
    <t>Provedení izolace proti tlakové vodě ostatní práce vodorovná, ochranná textílie, materiál ve specifikaci</t>
  </si>
  <si>
    <t>horní terasa : ((53*10,8+3,1*15,87+15,870*0,93-3*5,5)*2+((16,2+1,57*2)*0,9))*2</t>
  </si>
  <si>
    <t>sloupky : -(0,3*0,3*16)*2</t>
  </si>
  <si>
    <t>Spodní terasa : (29,7*4,15+6,5*4*2+6*2,9*2+9,7*2,85*0,7)*2</t>
  </si>
  <si>
    <t>Spodní terasa stěny : ((6,5-2,9-0,8*3)*2+6*2+(10*2+(29,7-6,5*2)-1,6*4-1,2*5))*0,15</t>
  </si>
  <si>
    <t>711747288R00</t>
  </si>
  <si>
    <t>Provedení detailů pásy přitavením na pevnou a volnou přírubu _x000D_
 dotěsnění tmelem D do 200 mm</t>
  </si>
  <si>
    <t>kus</t>
  </si>
  <si>
    <t>Detail A - objímka, tmel : 101</t>
  </si>
  <si>
    <t>7121</t>
  </si>
  <si>
    <t>manžeta - detail A</t>
  </si>
  <si>
    <t>Vlastní</t>
  </si>
  <si>
    <t>101</t>
  </si>
  <si>
    <t>24633516R</t>
  </si>
  <si>
    <t>tmel polyuretanový; spárovací, těsnicí; š. spáry 10 až 30 mm; l = 10 až 15 mm; pro interiér i exteriér, pro prům. podlahy; barva šedá; přilnavost k materiálům beton, ocel, cihla, keramika, zdivo, kámen; tepelná odolnost -30 až 80 °C</t>
  </si>
  <si>
    <t>SPCM</t>
  </si>
  <si>
    <t>Specifikace</t>
  </si>
  <si>
    <t>POL3_</t>
  </si>
  <si>
    <t>Detail A - tmel : 101</t>
  </si>
  <si>
    <t>67390990R</t>
  </si>
  <si>
    <t>geotextilie PE; funkce drenážní, separační, ochranná; plošná hmotnost 900 g/m2; tl. při 20 kPa 5,00 mm; tl. při 2 kPa 6,00 mm; tl. při 200 kPa 3,00 mm</t>
  </si>
  <si>
    <t xml:space="preserve">smyčková rohož : </t>
  </si>
  <si>
    <t>horní terasa : (53*10,8+3,1*15,87+15,870*0,93-3*5,5)*2*1,1+((16,2+1,57*2)*0,9)*1,1</t>
  </si>
  <si>
    <t>horní terasa stěny : (11*2+122,2+0,93*2+3,1*2+13,85*2+3*2+5,5*2*2)*0,15*1,1</t>
  </si>
  <si>
    <t>Spodní terasa : (29,7*4,15+6,5*4*2+6*2,9*2+9,7*2,85*0,7)*1,1</t>
  </si>
  <si>
    <t>Spodní terasa stěny : (((6,5-2,9-0,8*3)*2+6*2+(10*2+(29,7-6,5*2)-1,6*4-1,2*5))*0,15)*1,1</t>
  </si>
  <si>
    <t>Detail A : ((2*3,14*0,175*0,175+0,15*0,07)*1,1)*101</t>
  </si>
  <si>
    <t>693660202R</t>
  </si>
  <si>
    <t>geotextilie PES, POP; funkce separační, ochranná, filtrační; plošná hmotnost 300 g/m2</t>
  </si>
  <si>
    <t>horní terasa : ((53*10,8+3,1*15,87+15,870*0,93-3*5,5)*2*1,1+((16,2+1,57*2)*0,9)*1,1)*2</t>
  </si>
  <si>
    <t>Spodní terasa : (29,7*4,15+6,5*4*2+6*2,9*2+9,7*2,85*0,7)*2*1,1</t>
  </si>
  <si>
    <t>998711202R00</t>
  </si>
  <si>
    <t>Přesun hmot pro izolace proti vodě svisle do 12 m</t>
  </si>
  <si>
    <t>POL1_7</t>
  </si>
  <si>
    <t>50 m vodorovně měřeno od těžiště půdorysné plochy skládky do těžiště půdorysné plochy objektu</t>
  </si>
  <si>
    <t>712361704RT1</t>
  </si>
  <si>
    <t>Povlakové krytiny střech do 10° pryžemi fólií položenou do asfaltového podkladu natavením, bez dodávky fólie</t>
  </si>
  <si>
    <t>přechod mezi bitumenem a PVC : 4*2*0,5</t>
  </si>
  <si>
    <t>712371801R00</t>
  </si>
  <si>
    <t xml:space="preserve">Povlakové krytiny střech do 10° termoplasty volně položené,  ,  , bez dodávky fólie,  </t>
  </si>
  <si>
    <t>Detail A - manžeta : (2*3,14*0,175*0,175)*101</t>
  </si>
  <si>
    <t>712378005R00</t>
  </si>
  <si>
    <t>Povlakové krytiny střech do 10° termoplasty Doplňkové konstrukce k povlakovým krytinám z fólií stěnová lišta vyhnutá, RŠ 70 mm, z pozinkovaného plechu s povrchovou úpravou PVC</t>
  </si>
  <si>
    <t>m</t>
  </si>
  <si>
    <t/>
  </si>
  <si>
    <t xml:space="preserve"> včetně dodávek výrobků</t>
  </si>
  <si>
    <t xml:space="preserve">Detail C - stěnová lišta K.02 : </t>
  </si>
  <si>
    <t>horní terasa stěny : (11*2+122,2+0,93*2+3,1*2+13,85*2+3*2+5,5*2*2)</t>
  </si>
  <si>
    <t>Spodní terasa stěny : ((6,5-2,9-0,8*3)*2+6*2+(10*2+(29,7-6,5*2)-1,6*4-1,2*5))</t>
  </si>
  <si>
    <t>712378006R00</t>
  </si>
  <si>
    <t>Povlakové krytiny střech do 10° termoplasty Doplňkové konstrukce k povlakovým krytinám z fólií rohová lišta vnější, RŠ 100 mm, z pozinkovaného plechu s povrchovou úpravou PVC</t>
  </si>
  <si>
    <t xml:space="preserve">Detail C - koutová lišta K.01 : </t>
  </si>
  <si>
    <t>712871801RT1</t>
  </si>
  <si>
    <t>Samostatné vytažení izolačního povlaku termoplasty 1 vrstva, materiál ve specifikaci, bez rozlišení tloušťky fólie</t>
  </si>
  <si>
    <t>na konstrukce převyšující úroveň střechy,</t>
  </si>
  <si>
    <t>Detail A - izolace vytažení : (2*3,14*0,175*0,175+0,15*0,07)*101</t>
  </si>
  <si>
    <t>712964703R00</t>
  </si>
  <si>
    <t>Zesílení spár pryžemi  , zesílení koutů, rohů a hran fólií</t>
  </si>
  <si>
    <t>Detail B - dilatace : 2*10,85</t>
  </si>
  <si>
    <t>712391587R00</t>
  </si>
  <si>
    <t>Povlakové krytiny střech do 10° ostatní přibití pásů AIP, NAIP nebo foĺie_x000D_
 hřebíky (drátěnkami)</t>
  </si>
  <si>
    <t xml:space="preserve">Detail C : </t>
  </si>
  <si>
    <t>900      RT3</t>
  </si>
  <si>
    <t>h</t>
  </si>
  <si>
    <t>Prav.M</t>
  </si>
  <si>
    <t>HZS</t>
  </si>
  <si>
    <t>POL10_</t>
  </si>
  <si>
    <t>900      RT4</t>
  </si>
  <si>
    <t>28314094R</t>
  </si>
  <si>
    <t>deska/pás těsnicí pro pracovní spáry; PVC; teplotní odolnost -20 až 60 °C; tvrdost 70,0 °Sh; š. dilatačního dílu 100,0 mm; š = 500 mm; l = 25000,0 mm</t>
  </si>
  <si>
    <t>přechod mezi bitumenem a PVC : 4*2</t>
  </si>
  <si>
    <t>283220022R</t>
  </si>
  <si>
    <t>fólie izolační střešní hydroizolační; tloušťka 1,50 mm; plošná hmotnost 1 800 g/m2; PVC-P, skelná výztuž; µ = 15 000,0</t>
  </si>
  <si>
    <t>Detail A : (2*3,14*0,175*0,175+0,15*0,07)*101*1,2</t>
  </si>
  <si>
    <t>283220042R</t>
  </si>
  <si>
    <t>fólie izolační střešní hydroizolační; tloušťka 1,50 mm; plošná hmotnost 1 200 g/m2; PVC-P; pro opracování detailů; µ = 15 000,0</t>
  </si>
  <si>
    <t>RTS 19/ I</t>
  </si>
  <si>
    <t>Detail B - dilatace : 2*10,85*(0,15+0,1*2)</t>
  </si>
  <si>
    <t>998712202R00</t>
  </si>
  <si>
    <t>Přesun hmot pro povlakové krytiny v objektech výšky přes 6 do 12 m</t>
  </si>
  <si>
    <t>50 m vodorovně</t>
  </si>
  <si>
    <t>764816420R00</t>
  </si>
  <si>
    <t xml:space="preserve">Oplechování  okapnice, z lakovaného pozinkovaného plechu, rš 200 mm, dodávka a montáž </t>
  </si>
  <si>
    <t>800-764</t>
  </si>
  <si>
    <t>včetně zhotovení rohů, spojů a dilatací</t>
  </si>
  <si>
    <t>Detail D k.05 - horní teraqsa : 122+0,9*2+2,5*2</t>
  </si>
  <si>
    <t>Detail E - K.05 - spodní terasa : 29,7+4+4+0,5*(2,85*2)</t>
  </si>
  <si>
    <t>764819102R00</t>
  </si>
  <si>
    <t>Odpadní trouby čtvercové, délka strany 100 mm, z lakovaného pozinkovaného plechu,  , dodávka a montáž</t>
  </si>
  <si>
    <t>horní terasa : 6*10</t>
  </si>
  <si>
    <t>spodní terasa : 3*3</t>
  </si>
  <si>
    <t>764815103R00</t>
  </si>
  <si>
    <t>Žlaby podokapní čtyřhranné, z lakovaného pozinkovaného plechu, rš 330 mm, dodávka a montáž</t>
  </si>
  <si>
    <t>včetně háků, čel, rohů, rovných hrdel a dilatací</t>
  </si>
  <si>
    <t>Detail D - K.06 horní terasa : 122+0,9*2+2,5*2</t>
  </si>
  <si>
    <t>Detail E - K.06 - spodní terasa : 29,7+4+4+0,5*(2,85*2)</t>
  </si>
  <si>
    <t>764815861R00</t>
  </si>
  <si>
    <t xml:space="preserve">Ostatní prvky ke žlabům a odpadním troubám příplatek za přišroubování podokapního háku,  ,  ,  </t>
  </si>
  <si>
    <t>Detail D - K.06 - horní terasa : (122+0,9*2+2,5*2)*2</t>
  </si>
  <si>
    <t>764351810R00</t>
  </si>
  <si>
    <t>Demontáž žlabů podokapních čtyřhranných rovných, rš 250 a 330 mm, sklonu do 30°</t>
  </si>
  <si>
    <t>Detail D : 122+0,9*2+2,5*2</t>
  </si>
  <si>
    <t>764351836R00</t>
  </si>
  <si>
    <t>Demontáž žlabů háků,  , sklonu do 30°</t>
  </si>
  <si>
    <t>Detail D : (122+0,9*2+2,5*2)*1</t>
  </si>
  <si>
    <t xml:space="preserve">Detail D : </t>
  </si>
  <si>
    <t>764394811R00</t>
  </si>
  <si>
    <t xml:space="preserve">Demontáž ostatních prvků střešních podkladního pásu, rš 250 mm,  </t>
  </si>
  <si>
    <t>764451802R00</t>
  </si>
  <si>
    <t>Demontáž odpadních trub nebo součástí trub čtvercových, o straně 100 mm</t>
  </si>
  <si>
    <t>76441</t>
  </si>
  <si>
    <t>Montáž manžety ochranné Al kruhové vč. tmelu - klobouček</t>
  </si>
  <si>
    <t>7648</t>
  </si>
  <si>
    <t>Perforovaná lišta vč. příponky,Pz plech, rš 235 mm</t>
  </si>
  <si>
    <t>Detail D K.07 : 122+0,9*2+2,5*2</t>
  </si>
  <si>
    <t>76481</t>
  </si>
  <si>
    <t>Kačírková lišta včetně kotvení, přířezů</t>
  </si>
  <si>
    <t>Detail D - K.04 : 122+0,9*2+2,5*2</t>
  </si>
  <si>
    <t>76482</t>
  </si>
  <si>
    <t>Detail E - K.08 - spodní terasa : 29,7+4+4+0,5*(2,85*2)</t>
  </si>
  <si>
    <t>30997</t>
  </si>
  <si>
    <t>Klobouček krycí klempířský</t>
  </si>
  <si>
    <t>998764202R00</t>
  </si>
  <si>
    <t>Přesun hmot pro konstrukce klempířské v objektech výšky do 12 m</t>
  </si>
  <si>
    <t>767162230R00</t>
  </si>
  <si>
    <t>Montáž zábradlí rovného z profilové oceli na ocelovou konstrukci, o hmotnosti 1 m zábradlí přes 30 do 45 kg</t>
  </si>
  <si>
    <t>800-767</t>
  </si>
  <si>
    <t xml:space="preserve">Odhad výměny 30% : </t>
  </si>
  <si>
    <t>horní terasa : (122+0,9*2+2,5*2)*0,3</t>
  </si>
  <si>
    <t>spodní terasa : (29,7+4+4+0,5*(2,85*2))*0,3</t>
  </si>
  <si>
    <t>767999802R00</t>
  </si>
  <si>
    <t>Demontáž ostatních doplňků staveb doplňků staveb_x000D_
 o hmotnosti přes 50 do 100 kg</t>
  </si>
  <si>
    <t xml:space="preserve">m     </t>
  </si>
  <si>
    <t>55346</t>
  </si>
  <si>
    <t>Dodávka zábradlí</t>
  </si>
  <si>
    <t>998767202R00</t>
  </si>
  <si>
    <t>Přesun hmot pro kovové stavební doplňk. konstrukce v objektech výšky do 12 m</t>
  </si>
  <si>
    <t>776551830RT1</t>
  </si>
  <si>
    <t>Sejmutí povlakových podlah volně položených , z ploch přes 20 m2</t>
  </si>
  <si>
    <t>800-775</t>
  </si>
  <si>
    <t>horní terasa - geotextílie : 2*((53*10,75+3,1*15,87+15,870*0,93-3*5,5)*2+((16,2+1,57*2)*0,9))</t>
  </si>
  <si>
    <t>783103821R00</t>
  </si>
  <si>
    <t>Odstranění starých nátěrů z ocelových konstrukcí konstrukcí lehkých "C" nebo velmi lehkých "CC", opálením nebo oklepáním</t>
  </si>
  <si>
    <t>800-783</t>
  </si>
  <si>
    <t>horní terasa zábradlí : (122+0,9*2+2,5*2)*1,1</t>
  </si>
  <si>
    <t>spodní  terasa zábradlí : (29,7+4+4+0,5*(2,85*2))*1,1</t>
  </si>
  <si>
    <t>783225100R00</t>
  </si>
  <si>
    <t xml:space="preserve">Nátěry kov.stavebních doplňk.konstrukcí syntetické dvojnásobné + 1x email,  </t>
  </si>
  <si>
    <t>783903812R00</t>
  </si>
  <si>
    <t>Ostatní práce odmaštění saponáty</t>
  </si>
  <si>
    <t>783904811R00</t>
  </si>
  <si>
    <t>Ostatní práce odrezivění kovových konstrukcí</t>
  </si>
  <si>
    <t>horní terasa zábradlí : (122+0,9*2+2,5*2)*1,1*0,3</t>
  </si>
  <si>
    <t>spodní  terasa zábradlí : (29,7+4+4+0,5*(2,85*2))*1,1*0,3</t>
  </si>
  <si>
    <t>979082213R00</t>
  </si>
  <si>
    <t>Vodorovná doprava suti po suchu bez naložení, ale se složením a hrubým urovnáním na vzdálenost do 1 km</t>
  </si>
  <si>
    <t>POL1_9</t>
  </si>
  <si>
    <t>979082219R00</t>
  </si>
  <si>
    <t>Vodorovná doprava suti po suchu příplatek k ceně za každý další i započatý 1 km přes 1 km</t>
  </si>
  <si>
    <t>979011111R00</t>
  </si>
  <si>
    <t>Svislá doprava suti a vybouraných hmot za prvé podlaží nad nebo pod základním podlažím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</si>
  <si>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</si>
  <si>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</si>
  <si>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</si>
  <si>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</si>
  <si>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</si>
  <si>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 skupina 17 09 04 z Katalogu odpadů</t>
  </si>
  <si>
    <t>RTS 20/ I</t>
  </si>
  <si>
    <t>005121010R</t>
  </si>
  <si>
    <t>Vybudování zařízení staveniště</t>
  </si>
  <si>
    <t>kompl</t>
  </si>
  <si>
    <t>VRN</t>
  </si>
  <si>
    <t>POL99_8</t>
  </si>
  <si>
    <t>Zařízení staveniště (přechodné dopravní značení, zajištění objízdných tras a uzávěr včetně příslušných povolení, ZS sociální objekty, včetně vnitrostaveništního rozvodu a napojení  na media energii,) - kompletní zajištění. : 1</t>
  </si>
  <si>
    <t>R001</t>
  </si>
  <si>
    <t xml:space="preserve">Požadavek objednatele - Označení stavby </t>
  </si>
  <si>
    <t>Požadavek objednatele - Označení stavby (D+M osazení informační tabule s uvedením názvu stavby, investora stavby, zhotovitele stavby, uvedením termínu a realizace stavby, uvedení kontaktu na odpovědného stavbyvedoucího, ...) : 1</t>
  </si>
  <si>
    <t>R005</t>
  </si>
  <si>
    <t>Průběžné čištění komunikací, čištění vozidel při výjezdu ze stavby, zajištění výkopů</t>
  </si>
  <si>
    <t>Kalkul</t>
  </si>
  <si>
    <t>Průběžné čištění komunikací, čištění vozidel při výjezdu ze stavby, zajištění výkopů (zábradlí, zajištění obslužného provozu (zásobování, svoz komunálních odpadů, záchranných složek, ..)) : 1</t>
  </si>
  <si>
    <t>R006</t>
  </si>
  <si>
    <t>Zdokumentování a zaměření kladečského schématu stávající pochozí vrstvy horní terasy.</t>
  </si>
  <si>
    <t>Z hlediska požadavků památkové péče je nutné dodržet stejné půdorysné uspořádání dlaždic tak jak je tomu ve stávajícím stavu. : 1</t>
  </si>
  <si>
    <t>005241010R</t>
  </si>
  <si>
    <t xml:space="preserve">Dokumentace skutečného provedení </t>
  </si>
  <si>
    <t>Soubor</t>
  </si>
  <si>
    <t>POL99_2</t>
  </si>
  <si>
    <t>Náklady na vyhotovení dokumentace skutečného provedení stavby a její předání objednateli v požadované formě a požadovaném počtu.</t>
  </si>
  <si>
    <t>POP</t>
  </si>
  <si>
    <t>R008</t>
  </si>
  <si>
    <t>Ověření statického stavu nosných konstrukcí</t>
  </si>
  <si>
    <t>POL99_0</t>
  </si>
  <si>
    <t>Zhotovitel zajistí na své náklady po demontáži stávající skladby (před provedením prací) ověření autorizovaným statikem skutečnosti, kdy průzkumem objektu nebyly zjištěny vážné statické poruchy, které brání provedení zamýšlené rekonstrukce předmětné teras : 1</t>
  </si>
  <si>
    <t>R011</t>
  </si>
  <si>
    <t>Náklady zhotovitele na nutné konzultace se zpracovatelem PD při realizaci stavby</t>
  </si>
  <si>
    <t xml:space="preserve">hod   </t>
  </si>
  <si>
    <t>R012</t>
  </si>
  <si>
    <t>Zhotovitel zajistí fotodokumentaci původního a nového stavu, fotodokumentaci průběhu a realizace sta</t>
  </si>
  <si>
    <t>R014</t>
  </si>
  <si>
    <t>R016</t>
  </si>
  <si>
    <t>Závěrečný úklid objektu před předáním stavby uživateli do trvalého užívání, čištění oken. Finální úk</t>
  </si>
  <si>
    <t>R018</t>
  </si>
  <si>
    <t>Ostatní náklady spojené s požadavky objednatele</t>
  </si>
  <si>
    <t>Ostatní náklady spojené s požadavky objednatele, které jsou uvedeny v jednotlivých článcích smlouvy o dílo, pokud nejsou zahrnuty v soupisech prací : 1</t>
  </si>
  <si>
    <t>SUM</t>
  </si>
  <si>
    <t>END</t>
  </si>
  <si>
    <t>Stavební přípomoce</t>
  </si>
  <si>
    <t>Opracování detailu C</t>
  </si>
  <si>
    <t>Povinná rezerva na nepředvídatelné konstrukce a práce - pevná částka stejná pro všechny uchazeče</t>
  </si>
  <si>
    <t>Městské koupaliště - terasa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</si>
</sst>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0" fillId="0" borderId="0" xfId="0" applyNumberFormat="1"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17" fillId="4" borderId="42" xfId="0" applyNumberFormat="1" applyFont="1" applyFill="1" applyBorder="1" applyAlignment="1" applyProtection="1">
      <alignment vertical="top"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198" t="s">
        <v>39</v>
      </c>
      <c r="B2" s="198"/>
      <c r="C2" s="198"/>
      <c r="D2" s="198"/>
      <c r="E2" s="198"/>
      <c r="F2" s="198"/>
      <c r="G2" s="198"/>
    </row>
  </sheetData>
  <sheetProtection algorithmName="SHA-512" hashValue="wPESrxfgXuawjVaN+qDBYne/SodwS3DkPl8GmhlDzJmKkfhPELtMu4992oQVFwLwnVbS+3emGkMzTauQRmjBvQ==" saltValue="W37og9So5+zev3h1pd1id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67"/>
  <sheetViews>
    <sheetView showGridLines="0" tabSelected="1" topLeftCell="B1" zoomScaleNormal="100" zoomScaleSheetLayoutView="75" workbookViewId="0">
      <selection activeCell="E2" sqref="E2:J2"/>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199" t="s">
        <v>41</v>
      </c>
      <c r="C1" s="200"/>
      <c r="D1" s="200"/>
      <c r="E1" s="200"/>
      <c r="F1" s="200"/>
      <c r="G1" s="200"/>
      <c r="H1" s="200"/>
      <c r="I1" s="200"/>
      <c r="J1" s="201"/>
    </row>
    <row r="2" spans="1:15" ht="36" customHeight="1" x14ac:dyDescent="0.25">
      <c r="A2" s="2"/>
      <c r="B2" s="77" t="s">
        <v>22</v>
      </c>
      <c r="C2" s="78"/>
      <c r="D2" s="79" t="s">
        <v>49</v>
      </c>
      <c r="E2" s="208" t="s">
        <v>381</v>
      </c>
      <c r="F2" s="209"/>
      <c r="G2" s="209"/>
      <c r="H2" s="209"/>
      <c r="I2" s="209"/>
      <c r="J2" s="210"/>
      <c r="O2" s="1"/>
    </row>
    <row r="3" spans="1:15" ht="27" customHeight="1" x14ac:dyDescent="0.25">
      <c r="A3" s="2"/>
      <c r="B3" s="80" t="s">
        <v>47</v>
      </c>
      <c r="C3" s="78"/>
      <c r="D3" s="81" t="s">
        <v>45</v>
      </c>
      <c r="E3" s="211" t="s">
        <v>46</v>
      </c>
      <c r="F3" s="212"/>
      <c r="G3" s="212"/>
      <c r="H3" s="212"/>
      <c r="I3" s="212"/>
      <c r="J3" s="213"/>
    </row>
    <row r="4" spans="1:15" ht="23.25" customHeight="1" x14ac:dyDescent="0.25">
      <c r="A4" s="76">
        <v>285</v>
      </c>
      <c r="B4" s="82" t="s">
        <v>48</v>
      </c>
      <c r="C4" s="83"/>
      <c r="D4" s="84" t="s">
        <v>43</v>
      </c>
      <c r="E4" s="221" t="s">
        <v>44</v>
      </c>
      <c r="F4" s="222"/>
      <c r="G4" s="222"/>
      <c r="H4" s="222"/>
      <c r="I4" s="222"/>
      <c r="J4" s="223"/>
    </row>
    <row r="5" spans="1:15" ht="24" customHeight="1" x14ac:dyDescent="0.25">
      <c r="A5" s="2"/>
      <c r="B5" s="31" t="s">
        <v>42</v>
      </c>
      <c r="D5" s="226"/>
      <c r="E5" s="227"/>
      <c r="F5" s="227"/>
      <c r="G5" s="227"/>
      <c r="H5" s="18" t="s">
        <v>40</v>
      </c>
      <c r="I5" s="22"/>
      <c r="J5" s="8"/>
    </row>
    <row r="6" spans="1:15" ht="15.75" customHeight="1" x14ac:dyDescent="0.25">
      <c r="A6" s="2"/>
      <c r="B6" s="28"/>
      <c r="C6" s="55"/>
      <c r="D6" s="228"/>
      <c r="E6" s="229"/>
      <c r="F6" s="229"/>
      <c r="G6" s="229"/>
      <c r="H6" s="18" t="s">
        <v>34</v>
      </c>
      <c r="I6" s="22"/>
      <c r="J6" s="8"/>
    </row>
    <row r="7" spans="1:15" ht="15.75" customHeight="1" x14ac:dyDescent="0.25">
      <c r="A7" s="2"/>
      <c r="B7" s="29"/>
      <c r="C7" s="56"/>
      <c r="D7" s="53"/>
      <c r="E7" s="230"/>
      <c r="F7" s="231"/>
      <c r="G7" s="231"/>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15"/>
      <c r="E11" s="215"/>
      <c r="F11" s="215"/>
      <c r="G11" s="215"/>
      <c r="H11" s="18" t="s">
        <v>40</v>
      </c>
      <c r="I11" s="86"/>
      <c r="J11" s="8"/>
    </row>
    <row r="12" spans="1:15" ht="15.75" customHeight="1" x14ac:dyDescent="0.25">
      <c r="A12" s="2"/>
      <c r="B12" s="28"/>
      <c r="C12" s="55"/>
      <c r="D12" s="220"/>
      <c r="E12" s="220"/>
      <c r="F12" s="220"/>
      <c r="G12" s="220"/>
      <c r="H12" s="18" t="s">
        <v>34</v>
      </c>
      <c r="I12" s="86"/>
      <c r="J12" s="8"/>
    </row>
    <row r="13" spans="1:15" ht="15.75" customHeight="1" x14ac:dyDescent="0.25">
      <c r="A13" s="2"/>
      <c r="B13" s="29"/>
      <c r="C13" s="56"/>
      <c r="D13" s="85"/>
      <c r="E13" s="224"/>
      <c r="F13" s="225"/>
      <c r="G13" s="225"/>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214"/>
      <c r="F15" s="214"/>
      <c r="G15" s="216"/>
      <c r="H15" s="216"/>
      <c r="I15" s="216" t="s">
        <v>29</v>
      </c>
      <c r="J15" s="217"/>
    </row>
    <row r="16" spans="1:15" ht="23.25" customHeight="1" x14ac:dyDescent="0.25">
      <c r="A16" s="143" t="s">
        <v>24</v>
      </c>
      <c r="B16" s="38" t="s">
        <v>24</v>
      </c>
      <c r="C16" s="62"/>
      <c r="D16" s="63"/>
      <c r="E16" s="205"/>
      <c r="F16" s="206"/>
      <c r="G16" s="205"/>
      <c r="H16" s="206"/>
      <c r="I16" s="205">
        <f>SUMIF(F50:F63,A16,I50:I63)+SUMIF(F50:F63,"PSU",I50:I63)</f>
        <v>0</v>
      </c>
      <c r="J16" s="207"/>
    </row>
    <row r="17" spans="1:10" ht="23.25" customHeight="1" x14ac:dyDescent="0.25">
      <c r="A17" s="143" t="s">
        <v>25</v>
      </c>
      <c r="B17" s="38" t="s">
        <v>25</v>
      </c>
      <c r="C17" s="62"/>
      <c r="D17" s="63"/>
      <c r="E17" s="205"/>
      <c r="F17" s="206"/>
      <c r="G17" s="205"/>
      <c r="H17" s="206"/>
      <c r="I17" s="205">
        <f>SUMIF(F50:F63,A17,I50:I63)</f>
        <v>0</v>
      </c>
      <c r="J17" s="207"/>
    </row>
    <row r="18" spans="1:10" ht="23.25" customHeight="1" x14ac:dyDescent="0.25">
      <c r="A18" s="143" t="s">
        <v>26</v>
      </c>
      <c r="B18" s="38" t="s">
        <v>26</v>
      </c>
      <c r="C18" s="62"/>
      <c r="D18" s="63"/>
      <c r="E18" s="205"/>
      <c r="F18" s="206"/>
      <c r="G18" s="205"/>
      <c r="H18" s="206"/>
      <c r="I18" s="205">
        <f>SUMIF(F50:F63,A18,I50:I63)</f>
        <v>0</v>
      </c>
      <c r="J18" s="207"/>
    </row>
    <row r="19" spans="1:10" ht="23.25" customHeight="1" x14ac:dyDescent="0.25">
      <c r="A19" s="143" t="s">
        <v>81</v>
      </c>
      <c r="B19" s="38" t="s">
        <v>27</v>
      </c>
      <c r="C19" s="62"/>
      <c r="D19" s="63"/>
      <c r="E19" s="205"/>
      <c r="F19" s="206"/>
      <c r="G19" s="205"/>
      <c r="H19" s="206"/>
      <c r="I19" s="205">
        <f>SUMIF(F50:F63,A19,I50:I63)</f>
        <v>0</v>
      </c>
      <c r="J19" s="207"/>
    </row>
    <row r="20" spans="1:10" ht="23.25" customHeight="1" x14ac:dyDescent="0.25">
      <c r="A20" s="143" t="s">
        <v>82</v>
      </c>
      <c r="B20" s="38" t="s">
        <v>28</v>
      </c>
      <c r="C20" s="62"/>
      <c r="D20" s="63"/>
      <c r="E20" s="205"/>
      <c r="F20" s="206"/>
      <c r="G20" s="205"/>
      <c r="H20" s="206"/>
      <c r="I20" s="205">
        <f>SUMIF(F50:F63,A20,I50:I63)</f>
        <v>450000</v>
      </c>
      <c r="J20" s="207"/>
    </row>
    <row r="21" spans="1:10" ht="23.25" customHeight="1" x14ac:dyDescent="0.25">
      <c r="A21" s="2"/>
      <c r="B21" s="48" t="s">
        <v>29</v>
      </c>
      <c r="C21" s="64"/>
      <c r="D21" s="65"/>
      <c r="E21" s="218"/>
      <c r="F21" s="219"/>
      <c r="G21" s="218"/>
      <c r="H21" s="219"/>
      <c r="I21" s="218">
        <f>SUM(I16:J20)</f>
        <v>450000</v>
      </c>
      <c r="J21" s="237"/>
    </row>
    <row r="22" spans="1:10" ht="33" customHeight="1" x14ac:dyDescent="0.25">
      <c r="A22" s="2"/>
      <c r="B22" s="42" t="s">
        <v>33</v>
      </c>
      <c r="C22" s="62"/>
      <c r="D22" s="63"/>
      <c r="E22" s="66"/>
      <c r="F22" s="39"/>
      <c r="G22" s="33"/>
      <c r="H22" s="33"/>
      <c r="I22" s="33"/>
      <c r="J22" s="40"/>
    </row>
    <row r="23" spans="1:10" ht="23.25" customHeight="1" x14ac:dyDescent="0.25">
      <c r="A23" s="2"/>
      <c r="B23" s="38" t="s">
        <v>12</v>
      </c>
      <c r="C23" s="62"/>
      <c r="D23" s="63"/>
      <c r="E23" s="67">
        <v>15</v>
      </c>
      <c r="F23" s="39" t="s">
        <v>0</v>
      </c>
      <c r="G23" s="235">
        <f>ZakladDPHSniVypocet</f>
        <v>0</v>
      </c>
      <c r="H23" s="236"/>
      <c r="I23" s="236"/>
      <c r="J23" s="40" t="str">
        <f t="shared" ref="J23:J28" si="0">Mena</f>
        <v>CZK</v>
      </c>
    </row>
    <row r="24" spans="1:10" ht="23.25" hidden="1" customHeight="1" x14ac:dyDescent="0.25">
      <c r="A24" s="2"/>
      <c r="B24" s="38" t="s">
        <v>13</v>
      </c>
      <c r="C24" s="62"/>
      <c r="D24" s="63"/>
      <c r="E24" s="67">
        <f>SazbaDPH1</f>
        <v>15</v>
      </c>
      <c r="F24" s="39" t="s">
        <v>0</v>
      </c>
      <c r="G24" s="233">
        <f>I23*E23/100</f>
        <v>0</v>
      </c>
      <c r="H24" s="234"/>
      <c r="I24" s="234"/>
      <c r="J24" s="40" t="str">
        <f t="shared" si="0"/>
        <v>CZK</v>
      </c>
    </row>
    <row r="25" spans="1:10" ht="23.25" customHeight="1" x14ac:dyDescent="0.25">
      <c r="A25" s="2"/>
      <c r="B25" s="38" t="s">
        <v>14</v>
      </c>
      <c r="C25" s="62"/>
      <c r="D25" s="63"/>
      <c r="E25" s="67">
        <v>21</v>
      </c>
      <c r="F25" s="39" t="s">
        <v>0</v>
      </c>
      <c r="G25" s="235">
        <f>ZakladDPHZaklVypocet</f>
        <v>450000</v>
      </c>
      <c r="H25" s="236"/>
      <c r="I25" s="236"/>
      <c r="J25" s="40" t="str">
        <f t="shared" si="0"/>
        <v>CZK</v>
      </c>
    </row>
    <row r="26" spans="1:10" ht="23.25" hidden="1" customHeight="1" x14ac:dyDescent="0.25">
      <c r="A26" s="2"/>
      <c r="B26" s="32" t="s">
        <v>15</v>
      </c>
      <c r="C26" s="68"/>
      <c r="D26" s="54"/>
      <c r="E26" s="69">
        <f>SazbaDPH2</f>
        <v>21</v>
      </c>
      <c r="F26" s="30" t="s">
        <v>0</v>
      </c>
      <c r="G26" s="202">
        <f>I25*E25/100</f>
        <v>0</v>
      </c>
      <c r="H26" s="203"/>
      <c r="I26" s="203"/>
      <c r="J26" s="37" t="str">
        <f t="shared" si="0"/>
        <v>CZK</v>
      </c>
    </row>
    <row r="27" spans="1:10" ht="23.25" customHeight="1" thickBot="1" x14ac:dyDescent="0.3">
      <c r="A27" s="2">
        <f>ZakladDPHSni+ZakladDPHZakl</f>
        <v>450000</v>
      </c>
      <c r="B27" s="31" t="s">
        <v>4</v>
      </c>
      <c r="C27" s="70"/>
      <c r="D27" s="71"/>
      <c r="E27" s="70"/>
      <c r="F27" s="16"/>
      <c r="G27" s="204">
        <f>CenaCelkemBezDPH-(ZakladDPHSni+ZakladDPHZakl)</f>
        <v>0</v>
      </c>
      <c r="H27" s="204"/>
      <c r="I27" s="204"/>
      <c r="J27" s="41" t="str">
        <f t="shared" si="0"/>
        <v>CZK</v>
      </c>
    </row>
    <row r="28" spans="1:10" ht="27.75" customHeight="1" thickBot="1" x14ac:dyDescent="0.3">
      <c r="A28" s="2">
        <f>(A27-INT(A27))*100</f>
        <v>0</v>
      </c>
      <c r="B28" s="117" t="s">
        <v>23</v>
      </c>
      <c r="C28" s="118"/>
      <c r="D28" s="118"/>
      <c r="E28" s="119"/>
      <c r="F28" s="120"/>
      <c r="G28" s="239">
        <f>A27</f>
        <v>450000</v>
      </c>
      <c r="H28" s="239"/>
      <c r="I28" s="239"/>
      <c r="J28" s="121" t="str">
        <f t="shared" si="0"/>
        <v>CZK</v>
      </c>
    </row>
    <row r="29" spans="1:10" ht="27.75" hidden="1" customHeight="1" thickBot="1" x14ac:dyDescent="0.3">
      <c r="A29" s="2"/>
      <c r="B29" s="117" t="s">
        <v>35</v>
      </c>
      <c r="C29" s="122"/>
      <c r="D29" s="122"/>
      <c r="E29" s="122"/>
      <c r="F29" s="123"/>
      <c r="G29" s="238">
        <f>ZakladDPHSni+DPHSni+ZakladDPHZakl+DPHZakl+Zaokrouhleni</f>
        <v>450000</v>
      </c>
      <c r="H29" s="238"/>
      <c r="I29" s="238"/>
      <c r="J29" s="124" t="s">
        <v>53</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240"/>
      <c r="E34" s="241"/>
      <c r="G34" s="242"/>
      <c r="H34" s="243"/>
      <c r="I34" s="243"/>
      <c r="J34" s="25"/>
    </row>
    <row r="35" spans="1:10" ht="12.75" customHeight="1" x14ac:dyDescent="0.25">
      <c r="A35" s="2"/>
      <c r="B35" s="2"/>
      <c r="D35" s="232" t="s">
        <v>2</v>
      </c>
      <c r="E35" s="232"/>
      <c r="H35" s="10" t="s">
        <v>3</v>
      </c>
      <c r="J35" s="9"/>
    </row>
    <row r="36" spans="1:10" ht="13.5" customHeight="1" thickBot="1" x14ac:dyDescent="0.3">
      <c r="A36" s="11"/>
      <c r="B36" s="11"/>
      <c r="C36" s="75"/>
      <c r="D36" s="75"/>
      <c r="E36" s="75"/>
      <c r="F36" s="12"/>
      <c r="G36" s="12"/>
      <c r="H36" s="12"/>
      <c r="I36" s="12"/>
      <c r="J36" s="13"/>
    </row>
    <row r="37" spans="1:10" ht="27" hidden="1" customHeight="1" x14ac:dyDescent="0.25">
      <c r="B37" s="90" t="s">
        <v>16</v>
      </c>
      <c r="C37" s="91"/>
      <c r="D37" s="91"/>
      <c r="E37" s="91"/>
      <c r="F37" s="92"/>
      <c r="G37" s="92"/>
      <c r="H37" s="92"/>
      <c r="I37" s="92"/>
      <c r="J37" s="93"/>
    </row>
    <row r="38" spans="1:10" ht="25.5" hidden="1" customHeight="1" x14ac:dyDescent="0.25">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5">
      <c r="A39" s="89">
        <v>1</v>
      </c>
      <c r="B39" s="100" t="s">
        <v>50</v>
      </c>
      <c r="C39" s="244"/>
      <c r="D39" s="244"/>
      <c r="E39" s="244"/>
      <c r="F39" s="101">
        <f>'01 R201901 Pol'!AE230</f>
        <v>0</v>
      </c>
      <c r="G39" s="102">
        <f>'01 R201901 Pol'!AF230</f>
        <v>450000</v>
      </c>
      <c r="H39" s="103"/>
      <c r="I39" s="104">
        <f>F39+G39+H39</f>
        <v>450000</v>
      </c>
      <c r="J39" s="105">
        <f>IF(CenaCelkemVypocet=0,"",I39/CenaCelkemVypocet*100)</f>
        <v>100</v>
      </c>
    </row>
    <row r="40" spans="1:10" ht="25.5" hidden="1" customHeight="1" x14ac:dyDescent="0.25">
      <c r="A40" s="89">
        <v>2</v>
      </c>
      <c r="B40" s="106"/>
      <c r="C40" s="245" t="s">
        <v>51</v>
      </c>
      <c r="D40" s="245"/>
      <c r="E40" s="245"/>
      <c r="F40" s="107"/>
      <c r="G40" s="108"/>
      <c r="H40" s="108"/>
      <c r="I40" s="109"/>
      <c r="J40" s="110"/>
    </row>
    <row r="41" spans="1:10" ht="25.5" hidden="1" customHeight="1" x14ac:dyDescent="0.25">
      <c r="A41" s="89">
        <v>2</v>
      </c>
      <c r="B41" s="106" t="s">
        <v>45</v>
      </c>
      <c r="C41" s="245" t="s">
        <v>46</v>
      </c>
      <c r="D41" s="245"/>
      <c r="E41" s="245"/>
      <c r="F41" s="107">
        <f>'01 R201901 Pol'!AE230</f>
        <v>0</v>
      </c>
      <c r="G41" s="108">
        <f>'01 R201901 Pol'!AF230</f>
        <v>450000</v>
      </c>
      <c r="H41" s="108"/>
      <c r="I41" s="109">
        <f>F41+G41+H41</f>
        <v>450000</v>
      </c>
      <c r="J41" s="110">
        <f>IF(CenaCelkemVypocet=0,"",I41/CenaCelkemVypocet*100)</f>
        <v>100</v>
      </c>
    </row>
    <row r="42" spans="1:10" ht="25.5" hidden="1" customHeight="1" x14ac:dyDescent="0.25">
      <c r="A42" s="89">
        <v>3</v>
      </c>
      <c r="B42" s="111" t="s">
        <v>43</v>
      </c>
      <c r="C42" s="244" t="s">
        <v>44</v>
      </c>
      <c r="D42" s="244"/>
      <c r="E42" s="244"/>
      <c r="F42" s="112">
        <f>'01 R201901 Pol'!AE230</f>
        <v>0</v>
      </c>
      <c r="G42" s="103">
        <f>'01 R201901 Pol'!AF230</f>
        <v>450000</v>
      </c>
      <c r="H42" s="103"/>
      <c r="I42" s="104">
        <f>F42+G42+H42</f>
        <v>450000</v>
      </c>
      <c r="J42" s="105">
        <f>IF(CenaCelkemVypocet=0,"",I42/CenaCelkemVypocet*100)</f>
        <v>100</v>
      </c>
    </row>
    <row r="43" spans="1:10" ht="25.5" hidden="1" customHeight="1" x14ac:dyDescent="0.25">
      <c r="A43" s="89"/>
      <c r="B43" s="246" t="s">
        <v>52</v>
      </c>
      <c r="C43" s="247"/>
      <c r="D43" s="247"/>
      <c r="E43" s="247"/>
      <c r="F43" s="113">
        <f>SUMIF(A39:A42,"=1",F39:F42)</f>
        <v>0</v>
      </c>
      <c r="G43" s="114">
        <f>SUMIF(A39:A42,"=1",G39:G42)</f>
        <v>450000</v>
      </c>
      <c r="H43" s="114">
        <f>SUMIF(A39:A42,"=1",H39:H42)</f>
        <v>0</v>
      </c>
      <c r="I43" s="115">
        <f>SUMIF(A39:A42,"=1",I39:I42)</f>
        <v>450000</v>
      </c>
      <c r="J43" s="116">
        <f>SUMIF(A39:A42,"=1",J39:J42)</f>
        <v>100</v>
      </c>
    </row>
    <row r="47" spans="1:10" ht="15.6" x14ac:dyDescent="0.3">
      <c r="B47" s="125" t="s">
        <v>54</v>
      </c>
    </row>
    <row r="49" spans="1:10" ht="25.5" customHeight="1" x14ac:dyDescent="0.25">
      <c r="A49" s="127"/>
      <c r="B49" s="130" t="s">
        <v>17</v>
      </c>
      <c r="C49" s="130" t="s">
        <v>5</v>
      </c>
      <c r="D49" s="131"/>
      <c r="E49" s="131"/>
      <c r="F49" s="132" t="s">
        <v>55</v>
      </c>
      <c r="G49" s="132"/>
      <c r="H49" s="132"/>
      <c r="I49" s="132" t="s">
        <v>29</v>
      </c>
      <c r="J49" s="132" t="s">
        <v>0</v>
      </c>
    </row>
    <row r="50" spans="1:10" ht="36.75" customHeight="1" x14ac:dyDescent="0.25">
      <c r="A50" s="128"/>
      <c r="B50" s="133" t="s">
        <v>56</v>
      </c>
      <c r="C50" s="248" t="s">
        <v>57</v>
      </c>
      <c r="D50" s="249"/>
      <c r="E50" s="249"/>
      <c r="F50" s="139" t="s">
        <v>24</v>
      </c>
      <c r="G50" s="140"/>
      <c r="H50" s="140"/>
      <c r="I50" s="140">
        <f>'01 R201901 Pol'!G8</f>
        <v>0</v>
      </c>
      <c r="J50" s="137">
        <f>IF(I64=0,"",I50/I64*100)</f>
        <v>0</v>
      </c>
    </row>
    <row r="51" spans="1:10" ht="36.75" customHeight="1" x14ac:dyDescent="0.25">
      <c r="A51" s="128"/>
      <c r="B51" s="133" t="s">
        <v>58</v>
      </c>
      <c r="C51" s="248" t="s">
        <v>59</v>
      </c>
      <c r="D51" s="249"/>
      <c r="E51" s="249"/>
      <c r="F51" s="139" t="s">
        <v>24</v>
      </c>
      <c r="G51" s="140"/>
      <c r="H51" s="140"/>
      <c r="I51" s="140">
        <f>'01 R201901 Pol'!G13</f>
        <v>0</v>
      </c>
      <c r="J51" s="137">
        <f>IF(I64=0,"",I51/I64*100)</f>
        <v>0</v>
      </c>
    </row>
    <row r="52" spans="1:10" ht="36.75" customHeight="1" x14ac:dyDescent="0.25">
      <c r="A52" s="128"/>
      <c r="B52" s="133" t="s">
        <v>60</v>
      </c>
      <c r="C52" s="248" t="s">
        <v>61</v>
      </c>
      <c r="D52" s="249"/>
      <c r="E52" s="249"/>
      <c r="F52" s="139" t="s">
        <v>24</v>
      </c>
      <c r="G52" s="140"/>
      <c r="H52" s="140"/>
      <c r="I52" s="140">
        <f>'01 R201901 Pol'!G22</f>
        <v>0</v>
      </c>
      <c r="J52" s="137">
        <f>IF(I64=0,"",I52/I64*100)</f>
        <v>0</v>
      </c>
    </row>
    <row r="53" spans="1:10" ht="36.75" customHeight="1" x14ac:dyDescent="0.25">
      <c r="A53" s="128"/>
      <c r="B53" s="133" t="s">
        <v>62</v>
      </c>
      <c r="C53" s="248" t="s">
        <v>63</v>
      </c>
      <c r="D53" s="249"/>
      <c r="E53" s="249"/>
      <c r="F53" s="139" t="s">
        <v>24</v>
      </c>
      <c r="G53" s="140"/>
      <c r="H53" s="140"/>
      <c r="I53" s="140">
        <f>'01 R201901 Pol'!G26</f>
        <v>0</v>
      </c>
      <c r="J53" s="137">
        <f>IF(I64=0,"",I53/I64*100)</f>
        <v>0</v>
      </c>
    </row>
    <row r="54" spans="1:10" ht="36.75" customHeight="1" x14ac:dyDescent="0.25">
      <c r="A54" s="128"/>
      <c r="B54" s="133" t="s">
        <v>64</v>
      </c>
      <c r="C54" s="248" t="s">
        <v>65</v>
      </c>
      <c r="D54" s="249"/>
      <c r="E54" s="249"/>
      <c r="F54" s="139" t="s">
        <v>24</v>
      </c>
      <c r="G54" s="140"/>
      <c r="H54" s="140"/>
      <c r="I54" s="140">
        <f>'01 R201901 Pol'!G42</f>
        <v>0</v>
      </c>
      <c r="J54" s="137">
        <f>IF(I64=0,"",I54/I64*100)</f>
        <v>0</v>
      </c>
    </row>
    <row r="55" spans="1:10" ht="36.75" customHeight="1" x14ac:dyDescent="0.25">
      <c r="A55" s="128"/>
      <c r="B55" s="133" t="s">
        <v>66</v>
      </c>
      <c r="C55" s="248" t="s">
        <v>67</v>
      </c>
      <c r="D55" s="249"/>
      <c r="E55" s="249"/>
      <c r="F55" s="139" t="s">
        <v>25</v>
      </c>
      <c r="G55" s="140"/>
      <c r="H55" s="140"/>
      <c r="I55" s="140">
        <f>'01 R201901 Pol'!G45</f>
        <v>0</v>
      </c>
      <c r="J55" s="137">
        <f>IF(I64=0,"",I55/I64*100)</f>
        <v>0</v>
      </c>
    </row>
    <row r="56" spans="1:10" ht="36.75" customHeight="1" x14ac:dyDescent="0.25">
      <c r="A56" s="128"/>
      <c r="B56" s="133" t="s">
        <v>68</v>
      </c>
      <c r="C56" s="248" t="s">
        <v>69</v>
      </c>
      <c r="D56" s="249"/>
      <c r="E56" s="249"/>
      <c r="F56" s="139" t="s">
        <v>25</v>
      </c>
      <c r="G56" s="140"/>
      <c r="H56" s="140"/>
      <c r="I56" s="140">
        <f>'01 R201901 Pol'!G87</f>
        <v>0</v>
      </c>
      <c r="J56" s="137">
        <f>IF(I64=0,"",I56/I64*100)</f>
        <v>0</v>
      </c>
    </row>
    <row r="57" spans="1:10" ht="36.75" customHeight="1" x14ac:dyDescent="0.25">
      <c r="A57" s="128"/>
      <c r="B57" s="133" t="s">
        <v>70</v>
      </c>
      <c r="C57" s="248" t="s">
        <v>71</v>
      </c>
      <c r="D57" s="249"/>
      <c r="E57" s="249"/>
      <c r="F57" s="139" t="s">
        <v>25</v>
      </c>
      <c r="G57" s="140"/>
      <c r="H57" s="140"/>
      <c r="I57" s="140">
        <f>'01 R201901 Pol'!G135</f>
        <v>0</v>
      </c>
      <c r="J57" s="137">
        <f>IF(I64=0,"",I57/I64*100)</f>
        <v>0</v>
      </c>
    </row>
    <row r="58" spans="1:10" ht="36.75" customHeight="1" x14ac:dyDescent="0.25">
      <c r="A58" s="128"/>
      <c r="B58" s="133" t="s">
        <v>72</v>
      </c>
      <c r="C58" s="248" t="s">
        <v>73</v>
      </c>
      <c r="D58" s="249"/>
      <c r="E58" s="249"/>
      <c r="F58" s="139" t="s">
        <v>25</v>
      </c>
      <c r="G58" s="140"/>
      <c r="H58" s="140"/>
      <c r="I58" s="140">
        <f>'01 R201901 Pol'!G170</f>
        <v>0</v>
      </c>
      <c r="J58" s="137">
        <f>IF(I64=0,"",I58/I64*100)</f>
        <v>0</v>
      </c>
    </row>
    <row r="59" spans="1:10" ht="36.75" customHeight="1" x14ac:dyDescent="0.25">
      <c r="A59" s="128"/>
      <c r="B59" s="133" t="s">
        <v>74</v>
      </c>
      <c r="C59" s="248" t="s">
        <v>75</v>
      </c>
      <c r="D59" s="249"/>
      <c r="E59" s="249"/>
      <c r="F59" s="139" t="s">
        <v>25</v>
      </c>
      <c r="G59" s="140"/>
      <c r="H59" s="140"/>
      <c r="I59" s="140">
        <f>'01 R201901 Pol'!G185</f>
        <v>0</v>
      </c>
      <c r="J59" s="137">
        <f>IF(I64=0,"",I59/I64*100)</f>
        <v>0</v>
      </c>
    </row>
    <row r="60" spans="1:10" ht="36.75" customHeight="1" x14ac:dyDescent="0.25">
      <c r="A60" s="128"/>
      <c r="B60" s="133" t="s">
        <v>76</v>
      </c>
      <c r="C60" s="248" t="s">
        <v>77</v>
      </c>
      <c r="D60" s="249"/>
      <c r="E60" s="249"/>
      <c r="F60" s="139" t="s">
        <v>25</v>
      </c>
      <c r="G60" s="140"/>
      <c r="H60" s="140"/>
      <c r="I60" s="140">
        <f>'01 R201901 Pol'!G189</f>
        <v>0</v>
      </c>
      <c r="J60" s="137">
        <f>IF(I64=0,"",I60/I64*100)</f>
        <v>0</v>
      </c>
    </row>
    <row r="61" spans="1:10" ht="36.75" customHeight="1" x14ac:dyDescent="0.25">
      <c r="A61" s="128"/>
      <c r="B61" s="133" t="s">
        <v>78</v>
      </c>
      <c r="C61" s="248" t="s">
        <v>79</v>
      </c>
      <c r="D61" s="249"/>
      <c r="E61" s="249"/>
      <c r="F61" s="139" t="s">
        <v>80</v>
      </c>
      <c r="G61" s="140"/>
      <c r="H61" s="140"/>
      <c r="I61" s="140">
        <f>'01 R201901 Pol'!G202</f>
        <v>0</v>
      </c>
      <c r="J61" s="137">
        <f>IF(I64=0,"",I61/I64*100)</f>
        <v>0</v>
      </c>
    </row>
    <row r="62" spans="1:10" ht="36.75" customHeight="1" x14ac:dyDescent="0.25">
      <c r="A62" s="128"/>
      <c r="B62" s="133" t="s">
        <v>81</v>
      </c>
      <c r="C62" s="248" t="s">
        <v>27</v>
      </c>
      <c r="D62" s="249"/>
      <c r="E62" s="249"/>
      <c r="F62" s="139" t="s">
        <v>81</v>
      </c>
      <c r="G62" s="140"/>
      <c r="H62" s="140"/>
      <c r="I62" s="140">
        <f>'01 R201901 Pol'!G209</f>
        <v>0</v>
      </c>
      <c r="J62" s="137">
        <f>IF(I64=0,"",I62/I64*100)</f>
        <v>0</v>
      </c>
    </row>
    <row r="63" spans="1:10" ht="36.75" customHeight="1" x14ac:dyDescent="0.25">
      <c r="A63" s="128"/>
      <c r="B63" s="133" t="s">
        <v>82</v>
      </c>
      <c r="C63" s="248" t="s">
        <v>28</v>
      </c>
      <c r="D63" s="249"/>
      <c r="E63" s="249"/>
      <c r="F63" s="139" t="s">
        <v>82</v>
      </c>
      <c r="G63" s="140"/>
      <c r="H63" s="140"/>
      <c r="I63" s="140">
        <f>'01 R201901 Pol'!G212</f>
        <v>450000</v>
      </c>
      <c r="J63" s="137">
        <f>IF(I64=0,"",I63/I64*100)</f>
        <v>100</v>
      </c>
    </row>
    <row r="64" spans="1:10" ht="25.5" customHeight="1" x14ac:dyDescent="0.25">
      <c r="A64" s="129"/>
      <c r="B64" s="134" t="s">
        <v>1</v>
      </c>
      <c r="C64" s="135"/>
      <c r="D64" s="136"/>
      <c r="E64" s="136"/>
      <c r="F64" s="141"/>
      <c r="G64" s="142"/>
      <c r="H64" s="142"/>
      <c r="I64" s="142">
        <f>SUM(I50:I63)</f>
        <v>450000</v>
      </c>
      <c r="J64" s="138">
        <f>SUM(J50:J63)</f>
        <v>100</v>
      </c>
    </row>
    <row r="65" spans="6:10" x14ac:dyDescent="0.25">
      <c r="F65" s="87"/>
      <c r="G65" s="87"/>
      <c r="H65" s="87"/>
      <c r="I65" s="87"/>
      <c r="J65" s="88"/>
    </row>
    <row r="66" spans="6:10" x14ac:dyDescent="0.25">
      <c r="F66" s="87"/>
      <c r="G66" s="87"/>
      <c r="H66" s="87"/>
      <c r="I66" s="87"/>
      <c r="J66" s="88"/>
    </row>
    <row r="67" spans="6:10" x14ac:dyDescent="0.25">
      <c r="F67" s="87"/>
      <c r="G67" s="87"/>
      <c r="H67" s="87"/>
      <c r="I67" s="87"/>
      <c r="J67" s="88"/>
    </row>
  </sheetData>
  <sheetProtection password="EF2E"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0">
    <mergeCell ref="C60:E60"/>
    <mergeCell ref="C61:E61"/>
    <mergeCell ref="C62:E62"/>
    <mergeCell ref="C63:E63"/>
    <mergeCell ref="C55:E55"/>
    <mergeCell ref="C56:E56"/>
    <mergeCell ref="C57:E57"/>
    <mergeCell ref="C58:E58"/>
    <mergeCell ref="C59:E59"/>
    <mergeCell ref="C50:E50"/>
    <mergeCell ref="C51:E51"/>
    <mergeCell ref="C52:E52"/>
    <mergeCell ref="C53:E53"/>
    <mergeCell ref="C54:E54"/>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0" t="s">
        <v>6</v>
      </c>
      <c r="B1" s="250"/>
      <c r="C1" s="251"/>
      <c r="D1" s="250"/>
      <c r="E1" s="250"/>
      <c r="F1" s="250"/>
      <c r="G1" s="250"/>
    </row>
    <row r="2" spans="1:7" ht="24.9" customHeight="1" x14ac:dyDescent="0.25">
      <c r="A2" s="50" t="s">
        <v>7</v>
      </c>
      <c r="B2" s="49"/>
      <c r="C2" s="252"/>
      <c r="D2" s="252"/>
      <c r="E2" s="252"/>
      <c r="F2" s="252"/>
      <c r="G2" s="253"/>
    </row>
    <row r="3" spans="1:7" ht="24.9" customHeight="1" x14ac:dyDescent="0.25">
      <c r="A3" s="50" t="s">
        <v>8</v>
      </c>
      <c r="B3" s="49"/>
      <c r="C3" s="252"/>
      <c r="D3" s="252"/>
      <c r="E3" s="252"/>
      <c r="F3" s="252"/>
      <c r="G3" s="253"/>
    </row>
    <row r="4" spans="1:7" ht="24.9" customHeight="1" x14ac:dyDescent="0.25">
      <c r="A4" s="50" t="s">
        <v>9</v>
      </c>
      <c r="B4" s="49"/>
      <c r="C4" s="252"/>
      <c r="D4" s="252"/>
      <c r="E4" s="252"/>
      <c r="F4" s="252"/>
      <c r="G4" s="253"/>
    </row>
    <row r="5" spans="1:7" x14ac:dyDescent="0.25">
      <c r="B5" s="4"/>
      <c r="C5" s="5"/>
      <c r="D5" s="6"/>
    </row>
  </sheetData>
  <sheetProtection algorithmName="SHA-512" hashValue="k6V5EMEHU3K+rYxvEdQyTM5jF9imm6AUskHO/ADLIHkKldnv3618V8V+eJH7q4WKwXQROgF2KjtfAy/OmDu9dw==" saltValue="73xA87oBiHS0nzchMRaeo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06" activePane="bottomLeft" state="frozen"/>
      <selection pane="bottomLeft" activeCell="E208" sqref="E208"/>
    </sheetView>
  </sheetViews>
  <sheetFormatPr defaultRowHeight="13.2" outlineLevelRow="1" x14ac:dyDescent="0.25"/>
  <cols>
    <col min="1" max="1" width="3.44140625" customWidth="1"/>
    <col min="2" max="2" width="12.5546875" style="126" customWidth="1"/>
    <col min="3" max="3" width="63.33203125" style="126"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56" t="s">
        <v>83</v>
      </c>
      <c r="B1" s="256"/>
      <c r="C1" s="256"/>
      <c r="D1" s="256"/>
      <c r="E1" s="256"/>
      <c r="F1" s="256"/>
      <c r="G1" s="256"/>
      <c r="AG1" t="s">
        <v>84</v>
      </c>
    </row>
    <row r="2" spans="1:60" ht="24.9" customHeight="1" x14ac:dyDescent="0.25">
      <c r="A2" s="144" t="s">
        <v>7</v>
      </c>
      <c r="B2" s="49" t="s">
        <v>49</v>
      </c>
      <c r="C2" s="257" t="s">
        <v>381</v>
      </c>
      <c r="D2" s="258"/>
      <c r="E2" s="258"/>
      <c r="F2" s="258"/>
      <c r="G2" s="259"/>
      <c r="AG2" t="s">
        <v>85</v>
      </c>
    </row>
    <row r="3" spans="1:60" ht="24.9" customHeight="1" x14ac:dyDescent="0.25">
      <c r="A3" s="144" t="s">
        <v>8</v>
      </c>
      <c r="B3" s="49" t="s">
        <v>45</v>
      </c>
      <c r="C3" s="257" t="s">
        <v>46</v>
      </c>
      <c r="D3" s="258"/>
      <c r="E3" s="258"/>
      <c r="F3" s="258"/>
      <c r="G3" s="259"/>
      <c r="AC3" s="126" t="s">
        <v>85</v>
      </c>
      <c r="AG3" t="s">
        <v>86</v>
      </c>
    </row>
    <row r="4" spans="1:60" ht="24.9" customHeight="1" x14ac:dyDescent="0.25">
      <c r="A4" s="145" t="s">
        <v>9</v>
      </c>
      <c r="B4" s="146" t="s">
        <v>43</v>
      </c>
      <c r="C4" s="260" t="s">
        <v>44</v>
      </c>
      <c r="D4" s="261"/>
      <c r="E4" s="261"/>
      <c r="F4" s="261"/>
      <c r="G4" s="262"/>
      <c r="AG4" t="s">
        <v>87</v>
      </c>
    </row>
    <row r="5" spans="1:60" x14ac:dyDescent="0.25">
      <c r="D5" s="10"/>
    </row>
    <row r="6" spans="1:60" ht="39.6" x14ac:dyDescent="0.25">
      <c r="A6" s="148" t="s">
        <v>88</v>
      </c>
      <c r="B6" s="150" t="s">
        <v>89</v>
      </c>
      <c r="C6" s="150" t="s">
        <v>90</v>
      </c>
      <c r="D6" s="149" t="s">
        <v>91</v>
      </c>
      <c r="E6" s="148" t="s">
        <v>92</v>
      </c>
      <c r="F6" s="147" t="s">
        <v>93</v>
      </c>
      <c r="G6" s="148" t="s">
        <v>29</v>
      </c>
      <c r="H6" s="151" t="s">
        <v>30</v>
      </c>
      <c r="I6" s="151" t="s">
        <v>94</v>
      </c>
      <c r="J6" s="151" t="s">
        <v>31</v>
      </c>
      <c r="K6" s="151" t="s">
        <v>95</v>
      </c>
      <c r="L6" s="151" t="s">
        <v>96</v>
      </c>
      <c r="M6" s="151" t="s">
        <v>97</v>
      </c>
      <c r="N6" s="151" t="s">
        <v>98</v>
      </c>
      <c r="O6" s="151" t="s">
        <v>99</v>
      </c>
      <c r="P6" s="151" t="s">
        <v>100</v>
      </c>
      <c r="Q6" s="151" t="s">
        <v>101</v>
      </c>
      <c r="R6" s="151" t="s">
        <v>102</v>
      </c>
      <c r="S6" s="151" t="s">
        <v>103</v>
      </c>
      <c r="T6" s="151" t="s">
        <v>104</v>
      </c>
      <c r="U6" s="151" t="s">
        <v>105</v>
      </c>
      <c r="V6" s="151" t="s">
        <v>106</v>
      </c>
      <c r="W6" s="151" t="s">
        <v>107</v>
      </c>
      <c r="X6" s="151" t="s">
        <v>108</v>
      </c>
    </row>
    <row r="7" spans="1:60" hidden="1" x14ac:dyDescent="0.25">
      <c r="A7" s="3"/>
      <c r="B7" s="4"/>
      <c r="C7" s="4"/>
      <c r="D7" s="6"/>
      <c r="E7" s="153"/>
      <c r="F7" s="154"/>
      <c r="G7" s="154"/>
      <c r="H7" s="154"/>
      <c r="I7" s="154"/>
      <c r="J7" s="154"/>
      <c r="K7" s="154"/>
      <c r="L7" s="154"/>
      <c r="M7" s="154"/>
      <c r="N7" s="154"/>
      <c r="O7" s="154"/>
      <c r="P7" s="154"/>
      <c r="Q7" s="154"/>
      <c r="R7" s="154"/>
      <c r="S7" s="154"/>
      <c r="T7" s="154"/>
      <c r="U7" s="154"/>
      <c r="V7" s="154"/>
      <c r="W7" s="154"/>
      <c r="X7" s="154"/>
    </row>
    <row r="8" spans="1:60" x14ac:dyDescent="0.25">
      <c r="A8" s="167" t="s">
        <v>109</v>
      </c>
      <c r="B8" s="168" t="s">
        <v>56</v>
      </c>
      <c r="C8" s="189" t="s">
        <v>57</v>
      </c>
      <c r="D8" s="169"/>
      <c r="E8" s="170"/>
      <c r="F8" s="171"/>
      <c r="G8" s="171">
        <f>SUMIF(AG9:AG12,"&lt;&gt;NOR",G9:G12)</f>
        <v>0</v>
      </c>
      <c r="H8" s="171"/>
      <c r="I8" s="171">
        <f>SUM(I9:I12)</f>
        <v>0</v>
      </c>
      <c r="J8" s="171"/>
      <c r="K8" s="171">
        <f>SUM(K9:K12)</f>
        <v>0</v>
      </c>
      <c r="L8" s="171"/>
      <c r="M8" s="171">
        <f>SUM(M9:M12)</f>
        <v>0</v>
      </c>
      <c r="N8" s="171"/>
      <c r="O8" s="171">
        <f>SUM(O9:O12)</f>
        <v>0.61</v>
      </c>
      <c r="P8" s="171"/>
      <c r="Q8" s="171">
        <f>SUM(Q9:Q12)</f>
        <v>0</v>
      </c>
      <c r="R8" s="171"/>
      <c r="S8" s="171"/>
      <c r="T8" s="172"/>
      <c r="U8" s="166"/>
      <c r="V8" s="166">
        <f>SUM(V9:V12)</f>
        <v>22.2</v>
      </c>
      <c r="W8" s="166"/>
      <c r="X8" s="166"/>
      <c r="AG8" t="s">
        <v>110</v>
      </c>
    </row>
    <row r="9" spans="1:60" outlineLevel="1" x14ac:dyDescent="0.25">
      <c r="A9" s="173">
        <v>1</v>
      </c>
      <c r="B9" s="174" t="s">
        <v>111</v>
      </c>
      <c r="C9" s="190" t="s">
        <v>112</v>
      </c>
      <c r="D9" s="175" t="s">
        <v>113</v>
      </c>
      <c r="E9" s="176">
        <v>73.998000000000005</v>
      </c>
      <c r="F9" s="177"/>
      <c r="G9" s="178">
        <f>ROUND(E9*F9,2)</f>
        <v>0</v>
      </c>
      <c r="H9" s="177"/>
      <c r="I9" s="178">
        <f>ROUND(E9*H9,2)</f>
        <v>0</v>
      </c>
      <c r="J9" s="177"/>
      <c r="K9" s="178">
        <f>ROUND(E9*J9,2)</f>
        <v>0</v>
      </c>
      <c r="L9" s="178">
        <v>21</v>
      </c>
      <c r="M9" s="178">
        <f>G9*(1+L9/100)</f>
        <v>0</v>
      </c>
      <c r="N9" s="178">
        <v>8.2500000000000004E-3</v>
      </c>
      <c r="O9" s="178">
        <f>ROUND(E9*N9,2)</f>
        <v>0.61</v>
      </c>
      <c r="P9" s="178">
        <v>0</v>
      </c>
      <c r="Q9" s="178">
        <f>ROUND(E9*P9,2)</f>
        <v>0</v>
      </c>
      <c r="R9" s="178" t="s">
        <v>114</v>
      </c>
      <c r="S9" s="178" t="s">
        <v>115</v>
      </c>
      <c r="T9" s="179" t="s">
        <v>116</v>
      </c>
      <c r="U9" s="163">
        <v>0.3</v>
      </c>
      <c r="V9" s="163">
        <f>ROUND(E9*U9,2)</f>
        <v>22.2</v>
      </c>
      <c r="W9" s="163"/>
      <c r="X9" s="163" t="s">
        <v>117</v>
      </c>
      <c r="Y9" s="152"/>
      <c r="Z9" s="152"/>
      <c r="AA9" s="152"/>
      <c r="AB9" s="152"/>
      <c r="AC9" s="152"/>
      <c r="AD9" s="152"/>
      <c r="AE9" s="152"/>
      <c r="AF9" s="152"/>
      <c r="AG9" s="152" t="s">
        <v>118</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5">
      <c r="A10" s="159"/>
      <c r="B10" s="160"/>
      <c r="C10" s="263" t="s">
        <v>119</v>
      </c>
      <c r="D10" s="264"/>
      <c r="E10" s="264"/>
      <c r="F10" s="264"/>
      <c r="G10" s="264"/>
      <c r="H10" s="163"/>
      <c r="I10" s="163"/>
      <c r="J10" s="163"/>
      <c r="K10" s="163"/>
      <c r="L10" s="163"/>
      <c r="M10" s="163"/>
      <c r="N10" s="163"/>
      <c r="O10" s="163"/>
      <c r="P10" s="163"/>
      <c r="Q10" s="163"/>
      <c r="R10" s="163"/>
      <c r="S10" s="163"/>
      <c r="T10" s="163"/>
      <c r="U10" s="163"/>
      <c r="V10" s="163"/>
      <c r="W10" s="163"/>
      <c r="X10" s="163"/>
      <c r="Y10" s="152"/>
      <c r="Z10" s="152"/>
      <c r="AA10" s="152"/>
      <c r="AB10" s="152"/>
      <c r="AC10" s="152"/>
      <c r="AD10" s="152"/>
      <c r="AE10" s="152"/>
      <c r="AF10" s="152"/>
      <c r="AG10" s="152" t="s">
        <v>120</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5">
      <c r="A11" s="159"/>
      <c r="B11" s="160"/>
      <c r="C11" s="191" t="s">
        <v>121</v>
      </c>
      <c r="D11" s="164"/>
      <c r="E11" s="165">
        <v>62.387999999999998</v>
      </c>
      <c r="F11" s="163"/>
      <c r="G11" s="163"/>
      <c r="H11" s="163"/>
      <c r="I11" s="163"/>
      <c r="J11" s="163"/>
      <c r="K11" s="163"/>
      <c r="L11" s="163"/>
      <c r="M11" s="163"/>
      <c r="N11" s="163"/>
      <c r="O11" s="163"/>
      <c r="P11" s="163"/>
      <c r="Q11" s="163"/>
      <c r="R11" s="163"/>
      <c r="S11" s="163"/>
      <c r="T11" s="163"/>
      <c r="U11" s="163"/>
      <c r="V11" s="163"/>
      <c r="W11" s="163"/>
      <c r="X11" s="163"/>
      <c r="Y11" s="152"/>
      <c r="Z11" s="152"/>
      <c r="AA11" s="152"/>
      <c r="AB11" s="152"/>
      <c r="AC11" s="152"/>
      <c r="AD11" s="152"/>
      <c r="AE11" s="152"/>
      <c r="AF11" s="152"/>
      <c r="AG11" s="152" t="s">
        <v>122</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5">
      <c r="A12" s="159"/>
      <c r="B12" s="160"/>
      <c r="C12" s="191" t="s">
        <v>123</v>
      </c>
      <c r="D12" s="164"/>
      <c r="E12" s="165">
        <v>11.61</v>
      </c>
      <c r="F12" s="163"/>
      <c r="G12" s="163"/>
      <c r="H12" s="163"/>
      <c r="I12" s="163"/>
      <c r="J12" s="163"/>
      <c r="K12" s="163"/>
      <c r="L12" s="163"/>
      <c r="M12" s="163"/>
      <c r="N12" s="163"/>
      <c r="O12" s="163"/>
      <c r="P12" s="163"/>
      <c r="Q12" s="163"/>
      <c r="R12" s="163"/>
      <c r="S12" s="163"/>
      <c r="T12" s="163"/>
      <c r="U12" s="163"/>
      <c r="V12" s="163"/>
      <c r="W12" s="163"/>
      <c r="X12" s="163"/>
      <c r="Y12" s="152"/>
      <c r="Z12" s="152"/>
      <c r="AA12" s="152"/>
      <c r="AB12" s="152"/>
      <c r="AC12" s="152"/>
      <c r="AD12" s="152"/>
      <c r="AE12" s="152"/>
      <c r="AF12" s="152"/>
      <c r="AG12" s="152" t="s">
        <v>122</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5">
      <c r="A13" s="167" t="s">
        <v>109</v>
      </c>
      <c r="B13" s="168" t="s">
        <v>58</v>
      </c>
      <c r="C13" s="189" t="s">
        <v>59</v>
      </c>
      <c r="D13" s="169"/>
      <c r="E13" s="170"/>
      <c r="F13" s="171"/>
      <c r="G13" s="171">
        <f>SUMIF(AG14:AG21,"&lt;&gt;NOR",G14:G21)</f>
        <v>0</v>
      </c>
      <c r="H13" s="171"/>
      <c r="I13" s="171">
        <f>SUM(I14:I21)</f>
        <v>0</v>
      </c>
      <c r="J13" s="171"/>
      <c r="K13" s="171">
        <f>SUM(K14:K21)</f>
        <v>0</v>
      </c>
      <c r="L13" s="171"/>
      <c r="M13" s="171">
        <f>SUM(M14:M21)</f>
        <v>0</v>
      </c>
      <c r="N13" s="171"/>
      <c r="O13" s="171">
        <f>SUM(O14:O21)</f>
        <v>280.85000000000002</v>
      </c>
      <c r="P13" s="171"/>
      <c r="Q13" s="171">
        <f>SUM(Q14:Q21)</f>
        <v>0</v>
      </c>
      <c r="R13" s="171"/>
      <c r="S13" s="171"/>
      <c r="T13" s="172"/>
      <c r="U13" s="166"/>
      <c r="V13" s="166">
        <f>SUM(V14:V21)</f>
        <v>499.76</v>
      </c>
      <c r="W13" s="166"/>
      <c r="X13" s="166"/>
      <c r="AG13" t="s">
        <v>110</v>
      </c>
    </row>
    <row r="14" spans="1:60" outlineLevel="1" x14ac:dyDescent="0.25">
      <c r="A14" s="173">
        <v>2</v>
      </c>
      <c r="B14" s="174" t="s">
        <v>124</v>
      </c>
      <c r="C14" s="190" t="s">
        <v>125</v>
      </c>
      <c r="D14" s="175" t="s">
        <v>113</v>
      </c>
      <c r="E14" s="176">
        <v>1255.6782000000001</v>
      </c>
      <c r="F14" s="177"/>
      <c r="G14" s="178">
        <f>ROUND(E14*F14,2)</f>
        <v>0</v>
      </c>
      <c r="H14" s="177"/>
      <c r="I14" s="178">
        <f>ROUND(E14*H14,2)</f>
        <v>0</v>
      </c>
      <c r="J14" s="177"/>
      <c r="K14" s="178">
        <f>ROUND(E14*J14,2)</f>
        <v>0</v>
      </c>
      <c r="L14" s="178">
        <v>21</v>
      </c>
      <c r="M14" s="178">
        <f>G14*(1+L14/100)</f>
        <v>0</v>
      </c>
      <c r="N14" s="178">
        <v>8.0960000000000004E-2</v>
      </c>
      <c r="O14" s="178">
        <f>ROUND(E14*N14,2)</f>
        <v>101.66</v>
      </c>
      <c r="P14" s="178">
        <v>0</v>
      </c>
      <c r="Q14" s="178">
        <f>ROUND(E14*P14,2)</f>
        <v>0</v>
      </c>
      <c r="R14" s="178" t="s">
        <v>126</v>
      </c>
      <c r="S14" s="178" t="s">
        <v>115</v>
      </c>
      <c r="T14" s="179" t="s">
        <v>116</v>
      </c>
      <c r="U14" s="163">
        <v>2.3E-2</v>
      </c>
      <c r="V14" s="163">
        <f>ROUND(E14*U14,2)</f>
        <v>28.88</v>
      </c>
      <c r="W14" s="163"/>
      <c r="X14" s="163" t="s">
        <v>117</v>
      </c>
      <c r="Y14" s="152"/>
      <c r="Z14" s="152"/>
      <c r="AA14" s="152"/>
      <c r="AB14" s="152"/>
      <c r="AC14" s="152"/>
      <c r="AD14" s="152"/>
      <c r="AE14" s="152"/>
      <c r="AF14" s="152"/>
      <c r="AG14" s="152" t="s">
        <v>118</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5">
      <c r="A15" s="159"/>
      <c r="B15" s="160"/>
      <c r="C15" s="263" t="s">
        <v>127</v>
      </c>
      <c r="D15" s="264"/>
      <c r="E15" s="264"/>
      <c r="F15" s="264"/>
      <c r="G15" s="264"/>
      <c r="H15" s="163"/>
      <c r="I15" s="163"/>
      <c r="J15" s="163"/>
      <c r="K15" s="163"/>
      <c r="L15" s="163"/>
      <c r="M15" s="163"/>
      <c r="N15" s="163"/>
      <c r="O15" s="163"/>
      <c r="P15" s="163"/>
      <c r="Q15" s="163"/>
      <c r="R15" s="163"/>
      <c r="S15" s="163"/>
      <c r="T15" s="163"/>
      <c r="U15" s="163"/>
      <c r="V15" s="163"/>
      <c r="W15" s="163"/>
      <c r="X15" s="163"/>
      <c r="Y15" s="152"/>
      <c r="Z15" s="152"/>
      <c r="AA15" s="152"/>
      <c r="AB15" s="152"/>
      <c r="AC15" s="152"/>
      <c r="AD15" s="152"/>
      <c r="AE15" s="152"/>
      <c r="AF15" s="152"/>
      <c r="AG15" s="152" t="s">
        <v>120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5">
      <c r="A16" s="159"/>
      <c r="B16" s="160"/>
      <c r="C16" s="191" t="s">
        <v>128</v>
      </c>
      <c r="D16" s="164"/>
      <c r="E16" s="165">
        <v>1257.1199999999999</v>
      </c>
      <c r="F16" s="163"/>
      <c r="G16" s="163"/>
      <c r="H16" s="163"/>
      <c r="I16" s="163"/>
      <c r="J16" s="163"/>
      <c r="K16" s="163"/>
      <c r="L16" s="163"/>
      <c r="M16" s="163"/>
      <c r="N16" s="163"/>
      <c r="O16" s="163"/>
      <c r="P16" s="163"/>
      <c r="Q16" s="163"/>
      <c r="R16" s="163"/>
      <c r="S16" s="163"/>
      <c r="T16" s="163"/>
      <c r="U16" s="163"/>
      <c r="V16" s="163"/>
      <c r="W16" s="163"/>
      <c r="X16" s="163"/>
      <c r="Y16" s="152"/>
      <c r="Z16" s="152"/>
      <c r="AA16" s="152"/>
      <c r="AB16" s="152"/>
      <c r="AC16" s="152"/>
      <c r="AD16" s="152"/>
      <c r="AE16" s="152"/>
      <c r="AF16" s="152"/>
      <c r="AG16" s="152" t="s">
        <v>122</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5">
      <c r="A17" s="159"/>
      <c r="B17" s="160"/>
      <c r="C17" s="191" t="s">
        <v>129</v>
      </c>
      <c r="D17" s="164"/>
      <c r="E17" s="165">
        <v>-1.44</v>
      </c>
      <c r="F17" s="163"/>
      <c r="G17" s="163"/>
      <c r="H17" s="163"/>
      <c r="I17" s="163"/>
      <c r="J17" s="163"/>
      <c r="K17" s="163"/>
      <c r="L17" s="163"/>
      <c r="M17" s="163"/>
      <c r="N17" s="163"/>
      <c r="O17" s="163"/>
      <c r="P17" s="163"/>
      <c r="Q17" s="163"/>
      <c r="R17" s="163"/>
      <c r="S17" s="163"/>
      <c r="T17" s="163"/>
      <c r="U17" s="163"/>
      <c r="V17" s="163"/>
      <c r="W17" s="163"/>
      <c r="X17" s="163"/>
      <c r="Y17" s="152"/>
      <c r="Z17" s="152"/>
      <c r="AA17" s="152"/>
      <c r="AB17" s="152"/>
      <c r="AC17" s="152"/>
      <c r="AD17" s="152"/>
      <c r="AE17" s="152"/>
      <c r="AF17" s="152"/>
      <c r="AG17" s="152" t="s">
        <v>122</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0.399999999999999" outlineLevel="1" x14ac:dyDescent="0.25">
      <c r="A18" s="173">
        <v>3</v>
      </c>
      <c r="B18" s="174" t="s">
        <v>130</v>
      </c>
      <c r="C18" s="190" t="s">
        <v>131</v>
      </c>
      <c r="D18" s="175" t="s">
        <v>113</v>
      </c>
      <c r="E18" s="176">
        <v>1255.6782000000001</v>
      </c>
      <c r="F18" s="177"/>
      <c r="G18" s="178">
        <f>ROUND(E18*F18,2)</f>
        <v>0</v>
      </c>
      <c r="H18" s="177"/>
      <c r="I18" s="178">
        <f>ROUND(E18*H18,2)</f>
        <v>0</v>
      </c>
      <c r="J18" s="177"/>
      <c r="K18" s="178">
        <f>ROUND(E18*J18,2)</f>
        <v>0</v>
      </c>
      <c r="L18" s="178">
        <v>21</v>
      </c>
      <c r="M18" s="178">
        <f>G18*(1+L18/100)</f>
        <v>0</v>
      </c>
      <c r="N18" s="178">
        <v>0.14269999999999999</v>
      </c>
      <c r="O18" s="178">
        <f>ROUND(E18*N18,2)</f>
        <v>179.19</v>
      </c>
      <c r="P18" s="178">
        <v>0</v>
      </c>
      <c r="Q18" s="178">
        <f>ROUND(E18*P18,2)</f>
        <v>0</v>
      </c>
      <c r="R18" s="178" t="s">
        <v>126</v>
      </c>
      <c r="S18" s="178" t="s">
        <v>115</v>
      </c>
      <c r="T18" s="179" t="s">
        <v>116</v>
      </c>
      <c r="U18" s="163">
        <v>0.375</v>
      </c>
      <c r="V18" s="163">
        <f>ROUND(E18*U18,2)</f>
        <v>470.88</v>
      </c>
      <c r="W18" s="163"/>
      <c r="X18" s="163" t="s">
        <v>117</v>
      </c>
      <c r="Y18" s="152"/>
      <c r="Z18" s="152"/>
      <c r="AA18" s="152"/>
      <c r="AB18" s="152"/>
      <c r="AC18" s="152"/>
      <c r="AD18" s="152"/>
      <c r="AE18" s="152"/>
      <c r="AF18" s="152"/>
      <c r="AG18" s="152" t="s">
        <v>118</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1" outlineLevel="1" x14ac:dyDescent="0.25">
      <c r="A19" s="159"/>
      <c r="B19" s="160"/>
      <c r="C19" s="263" t="s">
        <v>132</v>
      </c>
      <c r="D19" s="264"/>
      <c r="E19" s="264"/>
      <c r="F19" s="264"/>
      <c r="G19" s="264"/>
      <c r="H19" s="163"/>
      <c r="I19" s="163"/>
      <c r="J19" s="163"/>
      <c r="K19" s="163"/>
      <c r="L19" s="163"/>
      <c r="M19" s="163"/>
      <c r="N19" s="163"/>
      <c r="O19" s="163"/>
      <c r="P19" s="163"/>
      <c r="Q19" s="163"/>
      <c r="R19" s="163"/>
      <c r="S19" s="163"/>
      <c r="T19" s="163"/>
      <c r="U19" s="163"/>
      <c r="V19" s="163"/>
      <c r="W19" s="163"/>
      <c r="X19" s="163"/>
      <c r="Y19" s="152"/>
      <c r="Z19" s="152"/>
      <c r="AA19" s="152"/>
      <c r="AB19" s="152"/>
      <c r="AC19" s="152"/>
      <c r="AD19" s="152"/>
      <c r="AE19" s="152"/>
      <c r="AF19" s="152"/>
      <c r="AG19" s="152" t="s">
        <v>120</v>
      </c>
      <c r="AH19" s="152"/>
      <c r="AI19" s="152"/>
      <c r="AJ19" s="152"/>
      <c r="AK19" s="152"/>
      <c r="AL19" s="152"/>
      <c r="AM19" s="152"/>
      <c r="AN19" s="152"/>
      <c r="AO19" s="152"/>
      <c r="AP19" s="152"/>
      <c r="AQ19" s="152"/>
      <c r="AR19" s="152"/>
      <c r="AS19" s="152"/>
      <c r="AT19" s="152"/>
      <c r="AU19" s="152"/>
      <c r="AV19" s="152"/>
      <c r="AW19" s="152"/>
      <c r="AX19" s="152"/>
      <c r="AY19" s="152"/>
      <c r="AZ19" s="152"/>
      <c r="BA19" s="180" t="str">
        <f>C19</f>
        <v>komunikací pro pěší do velikosti dlaždic 0,25 m2 s provedením lože do tl. 30 mm, s vyplněním spár a se smetením přebytečného materiálu na vzdálenost do 3 m</v>
      </c>
      <c r="BB19" s="152"/>
      <c r="BC19" s="152"/>
      <c r="BD19" s="152"/>
      <c r="BE19" s="152"/>
      <c r="BF19" s="152"/>
      <c r="BG19" s="152"/>
      <c r="BH19" s="152"/>
    </row>
    <row r="20" spans="1:60" outlineLevel="1" x14ac:dyDescent="0.25">
      <c r="A20" s="159"/>
      <c r="B20" s="160"/>
      <c r="C20" s="191" t="s">
        <v>128</v>
      </c>
      <c r="D20" s="164"/>
      <c r="E20" s="165">
        <v>1257.1199999999999</v>
      </c>
      <c r="F20" s="163"/>
      <c r="G20" s="163"/>
      <c r="H20" s="163"/>
      <c r="I20" s="163"/>
      <c r="J20" s="163"/>
      <c r="K20" s="163"/>
      <c r="L20" s="163"/>
      <c r="M20" s="163"/>
      <c r="N20" s="163"/>
      <c r="O20" s="163"/>
      <c r="P20" s="163"/>
      <c r="Q20" s="163"/>
      <c r="R20" s="163"/>
      <c r="S20" s="163"/>
      <c r="T20" s="163"/>
      <c r="U20" s="163"/>
      <c r="V20" s="163"/>
      <c r="W20" s="163"/>
      <c r="X20" s="163"/>
      <c r="Y20" s="152"/>
      <c r="Z20" s="152"/>
      <c r="AA20" s="152"/>
      <c r="AB20" s="152"/>
      <c r="AC20" s="152"/>
      <c r="AD20" s="152"/>
      <c r="AE20" s="152"/>
      <c r="AF20" s="152"/>
      <c r="AG20" s="152" t="s">
        <v>122</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5">
      <c r="A21" s="159"/>
      <c r="B21" s="160"/>
      <c r="C21" s="191" t="s">
        <v>129</v>
      </c>
      <c r="D21" s="164"/>
      <c r="E21" s="165">
        <v>-1.44</v>
      </c>
      <c r="F21" s="163"/>
      <c r="G21" s="163"/>
      <c r="H21" s="163"/>
      <c r="I21" s="163"/>
      <c r="J21" s="163"/>
      <c r="K21" s="163"/>
      <c r="L21" s="163"/>
      <c r="M21" s="163"/>
      <c r="N21" s="163"/>
      <c r="O21" s="163"/>
      <c r="P21" s="163"/>
      <c r="Q21" s="163"/>
      <c r="R21" s="163"/>
      <c r="S21" s="163"/>
      <c r="T21" s="163"/>
      <c r="U21" s="163"/>
      <c r="V21" s="163"/>
      <c r="W21" s="163"/>
      <c r="X21" s="163"/>
      <c r="Y21" s="152"/>
      <c r="Z21" s="152"/>
      <c r="AA21" s="152"/>
      <c r="AB21" s="152"/>
      <c r="AC21" s="152"/>
      <c r="AD21" s="152"/>
      <c r="AE21" s="152"/>
      <c r="AF21" s="152"/>
      <c r="AG21" s="152" t="s">
        <v>122</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5">
      <c r="A22" s="167" t="s">
        <v>109</v>
      </c>
      <c r="B22" s="168" t="s">
        <v>60</v>
      </c>
      <c r="C22" s="189" t="s">
        <v>61</v>
      </c>
      <c r="D22" s="169"/>
      <c r="E22" s="170"/>
      <c r="F22" s="171"/>
      <c r="G22" s="171">
        <f>SUMIF(AG23:AG25,"&lt;&gt;NOR",G23:G25)</f>
        <v>0</v>
      </c>
      <c r="H22" s="171"/>
      <c r="I22" s="171">
        <f>SUM(I23:I25)</f>
        <v>0</v>
      </c>
      <c r="J22" s="171"/>
      <c r="K22" s="171">
        <f>SUM(K23:K25)</f>
        <v>0</v>
      </c>
      <c r="L22" s="171"/>
      <c r="M22" s="171">
        <f>SUM(M23:M25)</f>
        <v>0</v>
      </c>
      <c r="N22" s="171"/>
      <c r="O22" s="171">
        <f>SUM(O23:O25)</f>
        <v>4.17</v>
      </c>
      <c r="P22" s="171"/>
      <c r="Q22" s="171">
        <f>SUM(Q23:Q25)</f>
        <v>0</v>
      </c>
      <c r="R22" s="171"/>
      <c r="S22" s="171"/>
      <c r="T22" s="172"/>
      <c r="U22" s="166"/>
      <c r="V22" s="166">
        <f>SUM(V23:V25)</f>
        <v>82.36</v>
      </c>
      <c r="W22" s="166"/>
      <c r="X22" s="166"/>
      <c r="AG22" t="s">
        <v>110</v>
      </c>
    </row>
    <row r="23" spans="1:60" outlineLevel="1" x14ac:dyDescent="0.25">
      <c r="A23" s="173">
        <v>4</v>
      </c>
      <c r="B23" s="174" t="s">
        <v>133</v>
      </c>
      <c r="C23" s="190" t="s">
        <v>134</v>
      </c>
      <c r="D23" s="175" t="s">
        <v>113</v>
      </c>
      <c r="E23" s="176">
        <v>73.998000000000005</v>
      </c>
      <c r="F23" s="177"/>
      <c r="G23" s="178">
        <f>ROUND(E23*F23,2)</f>
        <v>0</v>
      </c>
      <c r="H23" s="177"/>
      <c r="I23" s="178">
        <f>ROUND(E23*H23,2)</f>
        <v>0</v>
      </c>
      <c r="J23" s="177"/>
      <c r="K23" s="178">
        <f>ROUND(E23*J23,2)</f>
        <v>0</v>
      </c>
      <c r="L23" s="178">
        <v>21</v>
      </c>
      <c r="M23" s="178">
        <f>G23*(1+L23/100)</f>
        <v>0</v>
      </c>
      <c r="N23" s="178">
        <v>5.6309999999999999E-2</v>
      </c>
      <c r="O23" s="178">
        <f>ROUND(E23*N23,2)</f>
        <v>4.17</v>
      </c>
      <c r="P23" s="178">
        <v>0</v>
      </c>
      <c r="Q23" s="178">
        <f>ROUND(E23*P23,2)</f>
        <v>0</v>
      </c>
      <c r="R23" s="178" t="s">
        <v>114</v>
      </c>
      <c r="S23" s="178" t="s">
        <v>115</v>
      </c>
      <c r="T23" s="179" t="s">
        <v>116</v>
      </c>
      <c r="U23" s="163">
        <v>1.11303</v>
      </c>
      <c r="V23" s="163">
        <f>ROUND(E23*U23,2)</f>
        <v>82.36</v>
      </c>
      <c r="W23" s="163"/>
      <c r="X23" s="163" t="s">
        <v>117</v>
      </c>
      <c r="Y23" s="152"/>
      <c r="Z23" s="152"/>
      <c r="AA23" s="152"/>
      <c r="AB23" s="152"/>
      <c r="AC23" s="152"/>
      <c r="AD23" s="152"/>
      <c r="AE23" s="152"/>
      <c r="AF23" s="152"/>
      <c r="AG23" s="152" t="s">
        <v>118</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5">
      <c r="A24" s="159"/>
      <c r="B24" s="160"/>
      <c r="C24" s="191" t="s">
        <v>121</v>
      </c>
      <c r="D24" s="164"/>
      <c r="E24" s="165">
        <v>62.39</v>
      </c>
      <c r="F24" s="163"/>
      <c r="G24" s="163"/>
      <c r="H24" s="163"/>
      <c r="I24" s="163"/>
      <c r="J24" s="163"/>
      <c r="K24" s="163"/>
      <c r="L24" s="163"/>
      <c r="M24" s="163"/>
      <c r="N24" s="163"/>
      <c r="O24" s="163"/>
      <c r="P24" s="163"/>
      <c r="Q24" s="163"/>
      <c r="R24" s="163"/>
      <c r="S24" s="163"/>
      <c r="T24" s="163"/>
      <c r="U24" s="163"/>
      <c r="V24" s="163"/>
      <c r="W24" s="163"/>
      <c r="X24" s="163"/>
      <c r="Y24" s="152"/>
      <c r="Z24" s="152"/>
      <c r="AA24" s="152"/>
      <c r="AB24" s="152"/>
      <c r="AC24" s="152"/>
      <c r="AD24" s="152"/>
      <c r="AE24" s="152"/>
      <c r="AF24" s="152"/>
      <c r="AG24" s="152" t="s">
        <v>122</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5">
      <c r="A25" s="159"/>
      <c r="B25" s="160"/>
      <c r="C25" s="191" t="s">
        <v>123</v>
      </c>
      <c r="D25" s="164"/>
      <c r="E25" s="165">
        <v>11.61</v>
      </c>
      <c r="F25" s="163"/>
      <c r="G25" s="163"/>
      <c r="H25" s="163"/>
      <c r="I25" s="163"/>
      <c r="J25" s="163"/>
      <c r="K25" s="163"/>
      <c r="L25" s="163"/>
      <c r="M25" s="163"/>
      <c r="N25" s="163"/>
      <c r="O25" s="163"/>
      <c r="P25" s="163"/>
      <c r="Q25" s="163"/>
      <c r="R25" s="163"/>
      <c r="S25" s="163"/>
      <c r="T25" s="163"/>
      <c r="U25" s="163"/>
      <c r="V25" s="163"/>
      <c r="W25" s="163"/>
      <c r="X25" s="163"/>
      <c r="Y25" s="152"/>
      <c r="Z25" s="152"/>
      <c r="AA25" s="152"/>
      <c r="AB25" s="152"/>
      <c r="AC25" s="152"/>
      <c r="AD25" s="152"/>
      <c r="AE25" s="152"/>
      <c r="AF25" s="152"/>
      <c r="AG25" s="152" t="s">
        <v>122</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5">
      <c r="A26" s="167" t="s">
        <v>109</v>
      </c>
      <c r="B26" s="168" t="s">
        <v>62</v>
      </c>
      <c r="C26" s="189" t="s">
        <v>63</v>
      </c>
      <c r="D26" s="169"/>
      <c r="E26" s="170"/>
      <c r="F26" s="171"/>
      <c r="G26" s="171">
        <f>SUMIF(AG27:AG41,"&lt;&gt;NOR",G27:G41)</f>
        <v>0</v>
      </c>
      <c r="H26" s="171"/>
      <c r="I26" s="171">
        <f>SUM(I27:I41)</f>
        <v>0</v>
      </c>
      <c r="J26" s="171"/>
      <c r="K26" s="171">
        <f>SUM(K27:K41)</f>
        <v>0</v>
      </c>
      <c r="L26" s="171"/>
      <c r="M26" s="171">
        <f>SUM(M27:M41)</f>
        <v>0</v>
      </c>
      <c r="N26" s="171"/>
      <c r="O26" s="171">
        <f>SUM(O27:O41)</f>
        <v>0</v>
      </c>
      <c r="P26" s="171"/>
      <c r="Q26" s="171">
        <f>SUM(Q27:Q41)</f>
        <v>332.93</v>
      </c>
      <c r="R26" s="171"/>
      <c r="S26" s="171"/>
      <c r="T26" s="172"/>
      <c r="U26" s="166"/>
      <c r="V26" s="166">
        <f>SUM(V27:V41)</f>
        <v>1407.6499999999999</v>
      </c>
      <c r="W26" s="166"/>
      <c r="X26" s="166"/>
      <c r="AG26" t="s">
        <v>110</v>
      </c>
    </row>
    <row r="27" spans="1:60" ht="20.399999999999999" outlineLevel="1" x14ac:dyDescent="0.25">
      <c r="A27" s="173">
        <v>5</v>
      </c>
      <c r="B27" s="174" t="s">
        <v>135</v>
      </c>
      <c r="C27" s="190" t="s">
        <v>136</v>
      </c>
      <c r="D27" s="175" t="s">
        <v>137</v>
      </c>
      <c r="E27" s="176">
        <v>75.340689999999995</v>
      </c>
      <c r="F27" s="177"/>
      <c r="G27" s="178">
        <f>ROUND(E27*F27,2)</f>
        <v>0</v>
      </c>
      <c r="H27" s="177"/>
      <c r="I27" s="178">
        <f>ROUND(E27*H27,2)</f>
        <v>0</v>
      </c>
      <c r="J27" s="177"/>
      <c r="K27" s="178">
        <f>ROUND(E27*J27,2)</f>
        <v>0</v>
      </c>
      <c r="L27" s="178">
        <v>21</v>
      </c>
      <c r="M27" s="178">
        <f>G27*(1+L27/100)</f>
        <v>0</v>
      </c>
      <c r="N27" s="178">
        <v>0</v>
      </c>
      <c r="O27" s="178">
        <f>ROUND(E27*N27,2)</f>
        <v>0</v>
      </c>
      <c r="P27" s="178">
        <v>2.2000000000000002</v>
      </c>
      <c r="Q27" s="178">
        <f>ROUND(E27*P27,2)</f>
        <v>165.75</v>
      </c>
      <c r="R27" s="178" t="s">
        <v>138</v>
      </c>
      <c r="S27" s="178" t="s">
        <v>115</v>
      </c>
      <c r="T27" s="179" t="s">
        <v>116</v>
      </c>
      <c r="U27" s="163">
        <v>11.05</v>
      </c>
      <c r="V27" s="163">
        <f>ROUND(E27*U27,2)</f>
        <v>832.51</v>
      </c>
      <c r="W27" s="163"/>
      <c r="X27" s="163" t="s">
        <v>117</v>
      </c>
      <c r="Y27" s="152"/>
      <c r="Z27" s="152"/>
      <c r="AA27" s="152"/>
      <c r="AB27" s="152"/>
      <c r="AC27" s="152"/>
      <c r="AD27" s="152"/>
      <c r="AE27" s="152"/>
      <c r="AF27" s="152"/>
      <c r="AG27" s="152" t="s">
        <v>118</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5">
      <c r="A28" s="159"/>
      <c r="B28" s="160"/>
      <c r="C28" s="191" t="s">
        <v>139</v>
      </c>
      <c r="D28" s="164"/>
      <c r="E28" s="165">
        <v>75.430000000000007</v>
      </c>
      <c r="F28" s="163"/>
      <c r="G28" s="163"/>
      <c r="H28" s="163"/>
      <c r="I28" s="163"/>
      <c r="J28" s="163"/>
      <c r="K28" s="163"/>
      <c r="L28" s="163"/>
      <c r="M28" s="163"/>
      <c r="N28" s="163"/>
      <c r="O28" s="163"/>
      <c r="P28" s="163"/>
      <c r="Q28" s="163"/>
      <c r="R28" s="163"/>
      <c r="S28" s="163"/>
      <c r="T28" s="163"/>
      <c r="U28" s="163"/>
      <c r="V28" s="163"/>
      <c r="W28" s="163"/>
      <c r="X28" s="163"/>
      <c r="Y28" s="152"/>
      <c r="Z28" s="152"/>
      <c r="AA28" s="152"/>
      <c r="AB28" s="152"/>
      <c r="AC28" s="152"/>
      <c r="AD28" s="152"/>
      <c r="AE28" s="152"/>
      <c r="AF28" s="152"/>
      <c r="AG28" s="152" t="s">
        <v>122</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5">
      <c r="A29" s="159"/>
      <c r="B29" s="160"/>
      <c r="C29" s="191" t="s">
        <v>140</v>
      </c>
      <c r="D29" s="164"/>
      <c r="E29" s="165">
        <v>-0.09</v>
      </c>
      <c r="F29" s="163"/>
      <c r="G29" s="163"/>
      <c r="H29" s="163"/>
      <c r="I29" s="163"/>
      <c r="J29" s="163"/>
      <c r="K29" s="163"/>
      <c r="L29" s="163"/>
      <c r="M29" s="163"/>
      <c r="N29" s="163"/>
      <c r="O29" s="163"/>
      <c r="P29" s="163"/>
      <c r="Q29" s="163"/>
      <c r="R29" s="163"/>
      <c r="S29" s="163"/>
      <c r="T29" s="163"/>
      <c r="U29" s="163"/>
      <c r="V29" s="163"/>
      <c r="W29" s="163"/>
      <c r="X29" s="163"/>
      <c r="Y29" s="152"/>
      <c r="Z29" s="152"/>
      <c r="AA29" s="152"/>
      <c r="AB29" s="152"/>
      <c r="AC29" s="152"/>
      <c r="AD29" s="152"/>
      <c r="AE29" s="152"/>
      <c r="AF29" s="152"/>
      <c r="AG29" s="152" t="s">
        <v>122</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0.399999999999999" outlineLevel="1" x14ac:dyDescent="0.25">
      <c r="A30" s="173">
        <v>6</v>
      </c>
      <c r="B30" s="174" t="s">
        <v>141</v>
      </c>
      <c r="C30" s="190" t="s">
        <v>142</v>
      </c>
      <c r="D30" s="175" t="s">
        <v>137</v>
      </c>
      <c r="E30" s="176">
        <v>4.5881299999999996</v>
      </c>
      <c r="F30" s="177"/>
      <c r="G30" s="178">
        <f>ROUND(E30*F30,2)</f>
        <v>0</v>
      </c>
      <c r="H30" s="177"/>
      <c r="I30" s="178">
        <f>ROUND(E30*H30,2)</f>
        <v>0</v>
      </c>
      <c r="J30" s="177"/>
      <c r="K30" s="178">
        <f>ROUND(E30*J30,2)</f>
        <v>0</v>
      </c>
      <c r="L30" s="178">
        <v>21</v>
      </c>
      <c r="M30" s="178">
        <f>G30*(1+L30/100)</f>
        <v>0</v>
      </c>
      <c r="N30" s="178">
        <v>0</v>
      </c>
      <c r="O30" s="178">
        <f>ROUND(E30*N30,2)</f>
        <v>0</v>
      </c>
      <c r="P30" s="178">
        <v>2.2000000000000002</v>
      </c>
      <c r="Q30" s="178">
        <f>ROUND(E30*P30,2)</f>
        <v>10.09</v>
      </c>
      <c r="R30" s="178" t="s">
        <v>138</v>
      </c>
      <c r="S30" s="178" t="s">
        <v>115</v>
      </c>
      <c r="T30" s="179" t="s">
        <v>116</v>
      </c>
      <c r="U30" s="163">
        <v>7.51</v>
      </c>
      <c r="V30" s="163">
        <f>ROUND(E30*U30,2)</f>
        <v>34.46</v>
      </c>
      <c r="W30" s="163"/>
      <c r="X30" s="163" t="s">
        <v>117</v>
      </c>
      <c r="Y30" s="152"/>
      <c r="Z30" s="152"/>
      <c r="AA30" s="152"/>
      <c r="AB30" s="152"/>
      <c r="AC30" s="152"/>
      <c r="AD30" s="152"/>
      <c r="AE30" s="152"/>
      <c r="AF30" s="152"/>
      <c r="AG30" s="152" t="s">
        <v>118</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20.399999999999999" outlineLevel="1" x14ac:dyDescent="0.25">
      <c r="A31" s="159"/>
      <c r="B31" s="160"/>
      <c r="C31" s="191" t="s">
        <v>143</v>
      </c>
      <c r="D31" s="164"/>
      <c r="E31" s="165">
        <v>4.59</v>
      </c>
      <c r="F31" s="163"/>
      <c r="G31" s="163"/>
      <c r="H31" s="163"/>
      <c r="I31" s="163"/>
      <c r="J31" s="163"/>
      <c r="K31" s="163"/>
      <c r="L31" s="163"/>
      <c r="M31" s="163"/>
      <c r="N31" s="163"/>
      <c r="O31" s="163"/>
      <c r="P31" s="163"/>
      <c r="Q31" s="163"/>
      <c r="R31" s="163"/>
      <c r="S31" s="163"/>
      <c r="T31" s="163"/>
      <c r="U31" s="163"/>
      <c r="V31" s="163"/>
      <c r="W31" s="163"/>
      <c r="X31" s="163"/>
      <c r="Y31" s="152"/>
      <c r="Z31" s="152"/>
      <c r="AA31" s="152"/>
      <c r="AB31" s="152"/>
      <c r="AC31" s="152"/>
      <c r="AD31" s="152"/>
      <c r="AE31" s="152"/>
      <c r="AF31" s="152"/>
      <c r="AG31" s="152" t="s">
        <v>122</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5">
      <c r="A32" s="173">
        <v>7</v>
      </c>
      <c r="B32" s="174" t="s">
        <v>144</v>
      </c>
      <c r="C32" s="190" t="s">
        <v>145</v>
      </c>
      <c r="D32" s="175" t="s">
        <v>113</v>
      </c>
      <c r="E32" s="176">
        <v>229.40649999999999</v>
      </c>
      <c r="F32" s="177"/>
      <c r="G32" s="178">
        <f>ROUND(E32*F32,2)</f>
        <v>0</v>
      </c>
      <c r="H32" s="177"/>
      <c r="I32" s="178">
        <f>ROUND(E32*H32,2)</f>
        <v>0</v>
      </c>
      <c r="J32" s="177"/>
      <c r="K32" s="178">
        <f>ROUND(E32*J32,2)</f>
        <v>0</v>
      </c>
      <c r="L32" s="178">
        <v>21</v>
      </c>
      <c r="M32" s="178">
        <f>G32*(1+L32/100)</f>
        <v>0</v>
      </c>
      <c r="N32" s="178">
        <v>0</v>
      </c>
      <c r="O32" s="178">
        <f>ROUND(E32*N32,2)</f>
        <v>0</v>
      </c>
      <c r="P32" s="178">
        <v>7.0000000000000007E-2</v>
      </c>
      <c r="Q32" s="178">
        <f>ROUND(E32*P32,2)</f>
        <v>16.059999999999999</v>
      </c>
      <c r="R32" s="178" t="s">
        <v>138</v>
      </c>
      <c r="S32" s="178" t="s">
        <v>115</v>
      </c>
      <c r="T32" s="179" t="s">
        <v>116</v>
      </c>
      <c r="U32" s="163">
        <v>0.42</v>
      </c>
      <c r="V32" s="163">
        <f>ROUND(E32*U32,2)</f>
        <v>96.35</v>
      </c>
      <c r="W32" s="163"/>
      <c r="X32" s="163" t="s">
        <v>117</v>
      </c>
      <c r="Y32" s="152"/>
      <c r="Z32" s="152"/>
      <c r="AA32" s="152"/>
      <c r="AB32" s="152"/>
      <c r="AC32" s="152"/>
      <c r="AD32" s="152"/>
      <c r="AE32" s="152"/>
      <c r="AF32" s="152"/>
      <c r="AG32" s="152" t="s">
        <v>118</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5">
      <c r="A33" s="159"/>
      <c r="B33" s="160"/>
      <c r="C33" s="263" t="s">
        <v>146</v>
      </c>
      <c r="D33" s="264"/>
      <c r="E33" s="264"/>
      <c r="F33" s="264"/>
      <c r="G33" s="264"/>
      <c r="H33" s="163"/>
      <c r="I33" s="163"/>
      <c r="J33" s="163"/>
      <c r="K33" s="163"/>
      <c r="L33" s="163"/>
      <c r="M33" s="163"/>
      <c r="N33" s="163"/>
      <c r="O33" s="163"/>
      <c r="P33" s="163"/>
      <c r="Q33" s="163"/>
      <c r="R33" s="163"/>
      <c r="S33" s="163"/>
      <c r="T33" s="163"/>
      <c r="U33" s="163"/>
      <c r="V33" s="163"/>
      <c r="W33" s="163"/>
      <c r="X33" s="163"/>
      <c r="Y33" s="152"/>
      <c r="Z33" s="152"/>
      <c r="AA33" s="152"/>
      <c r="AB33" s="152"/>
      <c r="AC33" s="152"/>
      <c r="AD33" s="152"/>
      <c r="AE33" s="152"/>
      <c r="AF33" s="152"/>
      <c r="AG33" s="152" t="s">
        <v>120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5">
      <c r="A34" s="159"/>
      <c r="B34" s="160"/>
      <c r="C34" s="191" t="s">
        <v>147</v>
      </c>
      <c r="D34" s="164"/>
      <c r="E34" s="165">
        <v>229.41</v>
      </c>
      <c r="F34" s="163"/>
      <c r="G34" s="163"/>
      <c r="H34" s="163"/>
      <c r="I34" s="163"/>
      <c r="J34" s="163"/>
      <c r="K34" s="163"/>
      <c r="L34" s="163"/>
      <c r="M34" s="163"/>
      <c r="N34" s="163"/>
      <c r="O34" s="163"/>
      <c r="P34" s="163"/>
      <c r="Q34" s="163"/>
      <c r="R34" s="163"/>
      <c r="S34" s="163"/>
      <c r="T34" s="163"/>
      <c r="U34" s="163"/>
      <c r="V34" s="163"/>
      <c r="W34" s="163"/>
      <c r="X34" s="163"/>
      <c r="Y34" s="152"/>
      <c r="Z34" s="152"/>
      <c r="AA34" s="152"/>
      <c r="AB34" s="152"/>
      <c r="AC34" s="152"/>
      <c r="AD34" s="152"/>
      <c r="AE34" s="152"/>
      <c r="AF34" s="152"/>
      <c r="AG34" s="152" t="s">
        <v>122</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5">
      <c r="A35" s="173">
        <v>8</v>
      </c>
      <c r="B35" s="174" t="s">
        <v>148</v>
      </c>
      <c r="C35" s="190" t="s">
        <v>149</v>
      </c>
      <c r="D35" s="175" t="s">
        <v>113</v>
      </c>
      <c r="E35" s="176">
        <v>1255.6782000000001</v>
      </c>
      <c r="F35" s="177"/>
      <c r="G35" s="178">
        <f>ROUND(E35*F35,2)</f>
        <v>0</v>
      </c>
      <c r="H35" s="177"/>
      <c r="I35" s="178">
        <f>ROUND(E35*H35,2)</f>
        <v>0</v>
      </c>
      <c r="J35" s="177"/>
      <c r="K35" s="178">
        <f>ROUND(E35*J35,2)</f>
        <v>0</v>
      </c>
      <c r="L35" s="178">
        <v>21</v>
      </c>
      <c r="M35" s="178">
        <f>G35*(1+L35/100)</f>
        <v>0</v>
      </c>
      <c r="N35" s="178">
        <v>0</v>
      </c>
      <c r="O35" s="178">
        <f>ROUND(E35*N35,2)</f>
        <v>0</v>
      </c>
      <c r="P35" s="178">
        <v>0.11</v>
      </c>
      <c r="Q35" s="178">
        <f>ROUND(E35*P35,2)</f>
        <v>138.12</v>
      </c>
      <c r="R35" s="178" t="s">
        <v>138</v>
      </c>
      <c r="S35" s="178" t="s">
        <v>115</v>
      </c>
      <c r="T35" s="179" t="s">
        <v>116</v>
      </c>
      <c r="U35" s="163">
        <v>0.34599999999999997</v>
      </c>
      <c r="V35" s="163">
        <f>ROUND(E35*U35,2)</f>
        <v>434.46</v>
      </c>
      <c r="W35" s="163"/>
      <c r="X35" s="163" t="s">
        <v>117</v>
      </c>
      <c r="Y35" s="152"/>
      <c r="Z35" s="152"/>
      <c r="AA35" s="152"/>
      <c r="AB35" s="152"/>
      <c r="AC35" s="152"/>
      <c r="AD35" s="152"/>
      <c r="AE35" s="152"/>
      <c r="AF35" s="152"/>
      <c r="AG35" s="152" t="s">
        <v>118</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5">
      <c r="A36" s="159"/>
      <c r="B36" s="160"/>
      <c r="C36" s="263" t="s">
        <v>146</v>
      </c>
      <c r="D36" s="264"/>
      <c r="E36" s="264"/>
      <c r="F36" s="264"/>
      <c r="G36" s="264"/>
      <c r="H36" s="163"/>
      <c r="I36" s="163"/>
      <c r="J36" s="163"/>
      <c r="K36" s="163"/>
      <c r="L36" s="163"/>
      <c r="M36" s="163"/>
      <c r="N36" s="163"/>
      <c r="O36" s="163"/>
      <c r="P36" s="163"/>
      <c r="Q36" s="163"/>
      <c r="R36" s="163"/>
      <c r="S36" s="163"/>
      <c r="T36" s="163"/>
      <c r="U36" s="163"/>
      <c r="V36" s="163"/>
      <c r="W36" s="163"/>
      <c r="X36" s="163"/>
      <c r="Y36" s="152"/>
      <c r="Z36" s="152"/>
      <c r="AA36" s="152"/>
      <c r="AB36" s="152"/>
      <c r="AC36" s="152"/>
      <c r="AD36" s="152"/>
      <c r="AE36" s="152"/>
      <c r="AF36" s="152"/>
      <c r="AG36" s="152" t="s">
        <v>120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5">
      <c r="A37" s="159"/>
      <c r="B37" s="160"/>
      <c r="C37" s="191" t="s">
        <v>128</v>
      </c>
      <c r="D37" s="164"/>
      <c r="E37" s="165">
        <v>1257.1199999999999</v>
      </c>
      <c r="F37" s="163"/>
      <c r="G37" s="163"/>
      <c r="H37" s="163"/>
      <c r="I37" s="163"/>
      <c r="J37" s="163"/>
      <c r="K37" s="163"/>
      <c r="L37" s="163"/>
      <c r="M37" s="163"/>
      <c r="N37" s="163"/>
      <c r="O37" s="163"/>
      <c r="P37" s="163"/>
      <c r="Q37" s="163"/>
      <c r="R37" s="163"/>
      <c r="S37" s="163"/>
      <c r="T37" s="163"/>
      <c r="U37" s="163"/>
      <c r="V37" s="163"/>
      <c r="W37" s="163"/>
      <c r="X37" s="163"/>
      <c r="Y37" s="152"/>
      <c r="Z37" s="152"/>
      <c r="AA37" s="152"/>
      <c r="AB37" s="152"/>
      <c r="AC37" s="152"/>
      <c r="AD37" s="152"/>
      <c r="AE37" s="152"/>
      <c r="AF37" s="152"/>
      <c r="AG37" s="152" t="s">
        <v>122</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5">
      <c r="A38" s="159"/>
      <c r="B38" s="160"/>
      <c r="C38" s="191" t="s">
        <v>129</v>
      </c>
      <c r="D38" s="164"/>
      <c r="E38" s="165">
        <v>-1.44</v>
      </c>
      <c r="F38" s="163"/>
      <c r="G38" s="163"/>
      <c r="H38" s="163"/>
      <c r="I38" s="163"/>
      <c r="J38" s="163"/>
      <c r="K38" s="163"/>
      <c r="L38" s="163"/>
      <c r="M38" s="163"/>
      <c r="N38" s="163"/>
      <c r="O38" s="163"/>
      <c r="P38" s="163"/>
      <c r="Q38" s="163"/>
      <c r="R38" s="163"/>
      <c r="S38" s="163"/>
      <c r="T38" s="163"/>
      <c r="U38" s="163"/>
      <c r="V38" s="163"/>
      <c r="W38" s="163"/>
      <c r="X38" s="163"/>
      <c r="Y38" s="152"/>
      <c r="Z38" s="152"/>
      <c r="AA38" s="152"/>
      <c r="AB38" s="152"/>
      <c r="AC38" s="152"/>
      <c r="AD38" s="152"/>
      <c r="AE38" s="152"/>
      <c r="AF38" s="152"/>
      <c r="AG38" s="152" t="s">
        <v>122</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30.6" outlineLevel="1" x14ac:dyDescent="0.25">
      <c r="A39" s="173">
        <v>9</v>
      </c>
      <c r="B39" s="174" t="s">
        <v>150</v>
      </c>
      <c r="C39" s="190" t="s">
        <v>151</v>
      </c>
      <c r="D39" s="175" t="s">
        <v>113</v>
      </c>
      <c r="E39" s="176">
        <v>49.332000000000001</v>
      </c>
      <c r="F39" s="177"/>
      <c r="G39" s="178">
        <f>ROUND(E39*F39,2)</f>
        <v>0</v>
      </c>
      <c r="H39" s="177"/>
      <c r="I39" s="178">
        <f>ROUND(E39*H39,2)</f>
        <v>0</v>
      </c>
      <c r="J39" s="177"/>
      <c r="K39" s="178">
        <f>ROUND(E39*J39,2)</f>
        <v>0</v>
      </c>
      <c r="L39" s="178">
        <v>21</v>
      </c>
      <c r="M39" s="178">
        <f>G39*(1+L39/100)</f>
        <v>0</v>
      </c>
      <c r="N39" s="178">
        <v>0</v>
      </c>
      <c r="O39" s="178">
        <f>ROUND(E39*N39,2)</f>
        <v>0</v>
      </c>
      <c r="P39" s="178">
        <v>5.8999999999999997E-2</v>
      </c>
      <c r="Q39" s="178">
        <f>ROUND(E39*P39,2)</f>
        <v>2.91</v>
      </c>
      <c r="R39" s="178" t="s">
        <v>138</v>
      </c>
      <c r="S39" s="178" t="s">
        <v>115</v>
      </c>
      <c r="T39" s="179" t="s">
        <v>116</v>
      </c>
      <c r="U39" s="163">
        <v>0.2</v>
      </c>
      <c r="V39" s="163">
        <f>ROUND(E39*U39,2)</f>
        <v>9.8699999999999992</v>
      </c>
      <c r="W39" s="163"/>
      <c r="X39" s="163" t="s">
        <v>117</v>
      </c>
      <c r="Y39" s="152"/>
      <c r="Z39" s="152"/>
      <c r="AA39" s="152"/>
      <c r="AB39" s="152"/>
      <c r="AC39" s="152"/>
      <c r="AD39" s="152"/>
      <c r="AE39" s="152"/>
      <c r="AF39" s="152"/>
      <c r="AG39" s="152" t="s">
        <v>118</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5">
      <c r="A40" s="159"/>
      <c r="B40" s="160"/>
      <c r="C40" s="191" t="s">
        <v>152</v>
      </c>
      <c r="D40" s="164"/>
      <c r="E40" s="165">
        <v>41.59</v>
      </c>
      <c r="F40" s="163"/>
      <c r="G40" s="163"/>
      <c r="H40" s="163"/>
      <c r="I40" s="163"/>
      <c r="J40" s="163"/>
      <c r="K40" s="163"/>
      <c r="L40" s="163"/>
      <c r="M40" s="163"/>
      <c r="N40" s="163"/>
      <c r="O40" s="163"/>
      <c r="P40" s="163"/>
      <c r="Q40" s="163"/>
      <c r="R40" s="163"/>
      <c r="S40" s="163"/>
      <c r="T40" s="163"/>
      <c r="U40" s="163"/>
      <c r="V40" s="163"/>
      <c r="W40" s="163"/>
      <c r="X40" s="163"/>
      <c r="Y40" s="152"/>
      <c r="Z40" s="152"/>
      <c r="AA40" s="152"/>
      <c r="AB40" s="152"/>
      <c r="AC40" s="152"/>
      <c r="AD40" s="152"/>
      <c r="AE40" s="152"/>
      <c r="AF40" s="152"/>
      <c r="AG40" s="152" t="s">
        <v>122</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5">
      <c r="A41" s="159"/>
      <c r="B41" s="160"/>
      <c r="C41" s="191" t="s">
        <v>153</v>
      </c>
      <c r="D41" s="164"/>
      <c r="E41" s="165">
        <v>7.74</v>
      </c>
      <c r="F41" s="163"/>
      <c r="G41" s="163"/>
      <c r="H41" s="163"/>
      <c r="I41" s="163"/>
      <c r="J41" s="163"/>
      <c r="K41" s="163"/>
      <c r="L41" s="163"/>
      <c r="M41" s="163"/>
      <c r="N41" s="163"/>
      <c r="O41" s="163"/>
      <c r="P41" s="163"/>
      <c r="Q41" s="163"/>
      <c r="R41" s="163"/>
      <c r="S41" s="163"/>
      <c r="T41" s="163"/>
      <c r="U41" s="163"/>
      <c r="V41" s="163"/>
      <c r="W41" s="163"/>
      <c r="X41" s="163"/>
      <c r="Y41" s="152"/>
      <c r="Z41" s="152"/>
      <c r="AA41" s="152"/>
      <c r="AB41" s="152"/>
      <c r="AC41" s="152"/>
      <c r="AD41" s="152"/>
      <c r="AE41" s="152"/>
      <c r="AF41" s="152"/>
      <c r="AG41" s="152" t="s">
        <v>122</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x14ac:dyDescent="0.25">
      <c r="A42" s="167" t="s">
        <v>109</v>
      </c>
      <c r="B42" s="168" t="s">
        <v>64</v>
      </c>
      <c r="C42" s="189" t="s">
        <v>65</v>
      </c>
      <c r="D42" s="169"/>
      <c r="E42" s="170"/>
      <c r="F42" s="171"/>
      <c r="G42" s="171">
        <f>SUMIF(AG43:AG44,"&lt;&gt;NOR",G43:G44)</f>
        <v>0</v>
      </c>
      <c r="H42" s="171"/>
      <c r="I42" s="171">
        <f>SUM(I43:I44)</f>
        <v>0</v>
      </c>
      <c r="J42" s="171"/>
      <c r="K42" s="171">
        <f>SUM(K43:K44)</f>
        <v>0</v>
      </c>
      <c r="L42" s="171"/>
      <c r="M42" s="171">
        <f>SUM(M43:M44)</f>
        <v>0</v>
      </c>
      <c r="N42" s="171"/>
      <c r="O42" s="171">
        <f>SUM(O43:O44)</f>
        <v>0</v>
      </c>
      <c r="P42" s="171"/>
      <c r="Q42" s="171">
        <f>SUM(Q43:Q44)</f>
        <v>0</v>
      </c>
      <c r="R42" s="171"/>
      <c r="S42" s="171"/>
      <c r="T42" s="172"/>
      <c r="U42" s="166"/>
      <c r="V42" s="166">
        <f>SUM(V43:V44)</f>
        <v>540.4</v>
      </c>
      <c r="W42" s="166"/>
      <c r="X42" s="166"/>
      <c r="AG42" t="s">
        <v>110</v>
      </c>
    </row>
    <row r="43" spans="1:60" ht="30.6" outlineLevel="1" x14ac:dyDescent="0.25">
      <c r="A43" s="173">
        <v>10</v>
      </c>
      <c r="B43" s="174" t="s">
        <v>154</v>
      </c>
      <c r="C43" s="190" t="s">
        <v>155</v>
      </c>
      <c r="D43" s="175" t="s">
        <v>156</v>
      </c>
      <c r="E43" s="176">
        <v>285.6223</v>
      </c>
      <c r="F43" s="177"/>
      <c r="G43" s="178">
        <f>ROUND(E43*F43,2)</f>
        <v>0</v>
      </c>
      <c r="H43" s="177"/>
      <c r="I43" s="178">
        <f>ROUND(E43*H43,2)</f>
        <v>0</v>
      </c>
      <c r="J43" s="177"/>
      <c r="K43" s="178">
        <f>ROUND(E43*J43,2)</f>
        <v>0</v>
      </c>
      <c r="L43" s="178">
        <v>21</v>
      </c>
      <c r="M43" s="178">
        <f>G43*(1+L43/100)</f>
        <v>0</v>
      </c>
      <c r="N43" s="178">
        <v>0</v>
      </c>
      <c r="O43" s="178">
        <f>ROUND(E43*N43,2)</f>
        <v>0</v>
      </c>
      <c r="P43" s="178">
        <v>0</v>
      </c>
      <c r="Q43" s="178">
        <f>ROUND(E43*P43,2)</f>
        <v>0</v>
      </c>
      <c r="R43" s="178" t="s">
        <v>157</v>
      </c>
      <c r="S43" s="178" t="s">
        <v>115</v>
      </c>
      <c r="T43" s="179" t="s">
        <v>116</v>
      </c>
      <c r="U43" s="163">
        <v>1.8919999999999999</v>
      </c>
      <c r="V43" s="163">
        <f>ROUND(E43*U43,2)</f>
        <v>540.4</v>
      </c>
      <c r="W43" s="163"/>
      <c r="X43" s="163" t="s">
        <v>117</v>
      </c>
      <c r="Y43" s="152"/>
      <c r="Z43" s="152"/>
      <c r="AA43" s="152"/>
      <c r="AB43" s="152"/>
      <c r="AC43" s="152"/>
      <c r="AD43" s="152"/>
      <c r="AE43" s="152"/>
      <c r="AF43" s="152"/>
      <c r="AG43" s="152" t="s">
        <v>158</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5">
      <c r="A44" s="159"/>
      <c r="B44" s="160"/>
      <c r="C44" s="263" t="s">
        <v>159</v>
      </c>
      <c r="D44" s="264"/>
      <c r="E44" s="264"/>
      <c r="F44" s="264"/>
      <c r="G44" s="264"/>
      <c r="H44" s="163"/>
      <c r="I44" s="163"/>
      <c r="J44" s="163"/>
      <c r="K44" s="163"/>
      <c r="L44" s="163"/>
      <c r="M44" s="163"/>
      <c r="N44" s="163"/>
      <c r="O44" s="163"/>
      <c r="P44" s="163"/>
      <c r="Q44" s="163"/>
      <c r="R44" s="163"/>
      <c r="S44" s="163"/>
      <c r="T44" s="163"/>
      <c r="U44" s="163"/>
      <c r="V44" s="163"/>
      <c r="W44" s="163"/>
      <c r="X44" s="163"/>
      <c r="Y44" s="152"/>
      <c r="Z44" s="152"/>
      <c r="AA44" s="152"/>
      <c r="AB44" s="152"/>
      <c r="AC44" s="152"/>
      <c r="AD44" s="152"/>
      <c r="AE44" s="152"/>
      <c r="AF44" s="152"/>
      <c r="AG44" s="152" t="s">
        <v>120</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x14ac:dyDescent="0.25">
      <c r="A45" s="167" t="s">
        <v>109</v>
      </c>
      <c r="B45" s="168" t="s">
        <v>66</v>
      </c>
      <c r="C45" s="189" t="s">
        <v>67</v>
      </c>
      <c r="D45" s="169"/>
      <c r="E45" s="170"/>
      <c r="F45" s="171"/>
      <c r="G45" s="171">
        <f>SUMIF(AG46:AG86,"&lt;&gt;NOR",G46:G86)</f>
        <v>0</v>
      </c>
      <c r="H45" s="171"/>
      <c r="I45" s="171">
        <f>SUM(I46:I86)</f>
        <v>0</v>
      </c>
      <c r="J45" s="171"/>
      <c r="K45" s="171">
        <f>SUM(K46:K86)</f>
        <v>0</v>
      </c>
      <c r="L45" s="171"/>
      <c r="M45" s="171">
        <f>SUM(M46:M86)</f>
        <v>0</v>
      </c>
      <c r="N45" s="171"/>
      <c r="O45" s="171">
        <f>SUM(O46:O86)</f>
        <v>2.63</v>
      </c>
      <c r="P45" s="171"/>
      <c r="Q45" s="171">
        <f>SUM(Q46:Q86)</f>
        <v>1.1000000000000001</v>
      </c>
      <c r="R45" s="171"/>
      <c r="S45" s="171"/>
      <c r="T45" s="172"/>
      <c r="U45" s="166"/>
      <c r="V45" s="166">
        <f>SUM(V46:V86)</f>
        <v>718.0200000000001</v>
      </c>
      <c r="W45" s="166"/>
      <c r="X45" s="166"/>
      <c r="AG45" t="s">
        <v>110</v>
      </c>
    </row>
    <row r="46" spans="1:60" outlineLevel="1" x14ac:dyDescent="0.25">
      <c r="A46" s="173">
        <v>11</v>
      </c>
      <c r="B46" s="174" t="s">
        <v>160</v>
      </c>
      <c r="C46" s="190" t="s">
        <v>161</v>
      </c>
      <c r="D46" s="175" t="s">
        <v>113</v>
      </c>
      <c r="E46" s="176">
        <v>1485.0847000000001</v>
      </c>
      <c r="F46" s="177"/>
      <c r="G46" s="178">
        <f>ROUND(E46*F46,2)</f>
        <v>0</v>
      </c>
      <c r="H46" s="177"/>
      <c r="I46" s="178">
        <f>ROUND(E46*H46,2)</f>
        <v>0</v>
      </c>
      <c r="J46" s="177"/>
      <c r="K46" s="178">
        <f>ROUND(E46*J46,2)</f>
        <v>0</v>
      </c>
      <c r="L46" s="178">
        <v>21</v>
      </c>
      <c r="M46" s="178">
        <f>G46*(1+L46/100)</f>
        <v>0</v>
      </c>
      <c r="N46" s="178">
        <v>0</v>
      </c>
      <c r="O46" s="178">
        <f>ROUND(E46*N46,2)</f>
        <v>0</v>
      </c>
      <c r="P46" s="178">
        <v>7.3999999999999999E-4</v>
      </c>
      <c r="Q46" s="178">
        <f>ROUND(E46*P46,2)</f>
        <v>1.1000000000000001</v>
      </c>
      <c r="R46" s="178" t="s">
        <v>162</v>
      </c>
      <c r="S46" s="178" t="s">
        <v>115</v>
      </c>
      <c r="T46" s="179" t="s">
        <v>116</v>
      </c>
      <c r="U46" s="163">
        <v>3.5000000000000003E-2</v>
      </c>
      <c r="V46" s="163">
        <f>ROUND(E46*U46,2)</f>
        <v>51.98</v>
      </c>
      <c r="W46" s="163"/>
      <c r="X46" s="163" t="s">
        <v>117</v>
      </c>
      <c r="Y46" s="152"/>
      <c r="Z46" s="152"/>
      <c r="AA46" s="152"/>
      <c r="AB46" s="152"/>
      <c r="AC46" s="152"/>
      <c r="AD46" s="152"/>
      <c r="AE46" s="152"/>
      <c r="AF46" s="152"/>
      <c r="AG46" s="152" t="s">
        <v>118</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5">
      <c r="A47" s="159"/>
      <c r="B47" s="160"/>
      <c r="C47" s="191" t="s">
        <v>128</v>
      </c>
      <c r="D47" s="164"/>
      <c r="E47" s="165">
        <v>1257.1199999999999</v>
      </c>
      <c r="F47" s="163"/>
      <c r="G47" s="163"/>
      <c r="H47" s="163"/>
      <c r="I47" s="163"/>
      <c r="J47" s="163"/>
      <c r="K47" s="163"/>
      <c r="L47" s="163"/>
      <c r="M47" s="163"/>
      <c r="N47" s="163"/>
      <c r="O47" s="163"/>
      <c r="P47" s="163"/>
      <c r="Q47" s="163"/>
      <c r="R47" s="163"/>
      <c r="S47" s="163"/>
      <c r="T47" s="163"/>
      <c r="U47" s="163"/>
      <c r="V47" s="163"/>
      <c r="W47" s="163"/>
      <c r="X47" s="163"/>
      <c r="Y47" s="152"/>
      <c r="Z47" s="152"/>
      <c r="AA47" s="152"/>
      <c r="AB47" s="152"/>
      <c r="AC47" s="152"/>
      <c r="AD47" s="152"/>
      <c r="AE47" s="152"/>
      <c r="AF47" s="152"/>
      <c r="AG47" s="152" t="s">
        <v>122</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5">
      <c r="A48" s="159"/>
      <c r="B48" s="160"/>
      <c r="C48" s="191" t="s">
        <v>129</v>
      </c>
      <c r="D48" s="164"/>
      <c r="E48" s="165">
        <v>-1.44</v>
      </c>
      <c r="F48" s="163"/>
      <c r="G48" s="163"/>
      <c r="H48" s="163"/>
      <c r="I48" s="163"/>
      <c r="J48" s="163"/>
      <c r="K48" s="163"/>
      <c r="L48" s="163"/>
      <c r="M48" s="163"/>
      <c r="N48" s="163"/>
      <c r="O48" s="163"/>
      <c r="P48" s="163"/>
      <c r="Q48" s="163"/>
      <c r="R48" s="163"/>
      <c r="S48" s="163"/>
      <c r="T48" s="163"/>
      <c r="U48" s="163"/>
      <c r="V48" s="163"/>
      <c r="W48" s="163"/>
      <c r="X48" s="163"/>
      <c r="Y48" s="152"/>
      <c r="Z48" s="152"/>
      <c r="AA48" s="152"/>
      <c r="AB48" s="152"/>
      <c r="AC48" s="152"/>
      <c r="AD48" s="152"/>
      <c r="AE48" s="152"/>
      <c r="AF48" s="152"/>
      <c r="AG48" s="152" t="s">
        <v>122</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5">
      <c r="A49" s="159"/>
      <c r="B49" s="160"/>
      <c r="C49" s="191" t="s">
        <v>163</v>
      </c>
      <c r="D49" s="164"/>
      <c r="E49" s="165">
        <v>229.41</v>
      </c>
      <c r="F49" s="163"/>
      <c r="G49" s="163"/>
      <c r="H49" s="163"/>
      <c r="I49" s="163"/>
      <c r="J49" s="163"/>
      <c r="K49" s="163"/>
      <c r="L49" s="163"/>
      <c r="M49" s="163"/>
      <c r="N49" s="163"/>
      <c r="O49" s="163"/>
      <c r="P49" s="163"/>
      <c r="Q49" s="163"/>
      <c r="R49" s="163"/>
      <c r="S49" s="163"/>
      <c r="T49" s="163"/>
      <c r="U49" s="163"/>
      <c r="V49" s="163"/>
      <c r="W49" s="163"/>
      <c r="X49" s="163"/>
      <c r="Y49" s="152"/>
      <c r="Z49" s="152"/>
      <c r="AA49" s="152"/>
      <c r="AB49" s="152"/>
      <c r="AC49" s="152"/>
      <c r="AD49" s="152"/>
      <c r="AE49" s="152"/>
      <c r="AF49" s="152"/>
      <c r="AG49" s="152" t="s">
        <v>122</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5">
      <c r="A50" s="173">
        <v>12</v>
      </c>
      <c r="B50" s="174" t="s">
        <v>164</v>
      </c>
      <c r="C50" s="190" t="s">
        <v>165</v>
      </c>
      <c r="D50" s="175" t="s">
        <v>113</v>
      </c>
      <c r="E50" s="176">
        <v>1542.5690300000001</v>
      </c>
      <c r="F50" s="177"/>
      <c r="G50" s="178">
        <f>ROUND(E50*F50,2)</f>
        <v>0</v>
      </c>
      <c r="H50" s="177"/>
      <c r="I50" s="178">
        <f>ROUND(E50*H50,2)</f>
        <v>0</v>
      </c>
      <c r="J50" s="177"/>
      <c r="K50" s="178">
        <f>ROUND(E50*J50,2)</f>
        <v>0</v>
      </c>
      <c r="L50" s="178">
        <v>21</v>
      </c>
      <c r="M50" s="178">
        <f>G50*(1+L50/100)</f>
        <v>0</v>
      </c>
      <c r="N50" s="178">
        <v>0</v>
      </c>
      <c r="O50" s="178">
        <f>ROUND(E50*N50,2)</f>
        <v>0</v>
      </c>
      <c r="P50" s="178">
        <v>0</v>
      </c>
      <c r="Q50" s="178">
        <f>ROUND(E50*P50,2)</f>
        <v>0</v>
      </c>
      <c r="R50" s="178" t="s">
        <v>162</v>
      </c>
      <c r="S50" s="178" t="s">
        <v>115</v>
      </c>
      <c r="T50" s="179" t="s">
        <v>116</v>
      </c>
      <c r="U50" s="163">
        <v>0.15</v>
      </c>
      <c r="V50" s="163">
        <f>ROUND(E50*U50,2)</f>
        <v>231.39</v>
      </c>
      <c r="W50" s="163"/>
      <c r="X50" s="163" t="s">
        <v>117</v>
      </c>
      <c r="Y50" s="152"/>
      <c r="Z50" s="152"/>
      <c r="AA50" s="152"/>
      <c r="AB50" s="152"/>
      <c r="AC50" s="152"/>
      <c r="AD50" s="152"/>
      <c r="AE50" s="152"/>
      <c r="AF50" s="152"/>
      <c r="AG50" s="152" t="s">
        <v>118</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5">
      <c r="A51" s="159"/>
      <c r="B51" s="160"/>
      <c r="C51" s="191" t="s">
        <v>128</v>
      </c>
      <c r="D51" s="164"/>
      <c r="E51" s="165">
        <v>1257.1199999999999</v>
      </c>
      <c r="F51" s="163"/>
      <c r="G51" s="163"/>
      <c r="H51" s="163"/>
      <c r="I51" s="163"/>
      <c r="J51" s="163"/>
      <c r="K51" s="163"/>
      <c r="L51" s="163"/>
      <c r="M51" s="163"/>
      <c r="N51" s="163"/>
      <c r="O51" s="163"/>
      <c r="P51" s="163"/>
      <c r="Q51" s="163"/>
      <c r="R51" s="163"/>
      <c r="S51" s="163"/>
      <c r="T51" s="163"/>
      <c r="U51" s="163"/>
      <c r="V51" s="163"/>
      <c r="W51" s="163"/>
      <c r="X51" s="163"/>
      <c r="Y51" s="152"/>
      <c r="Z51" s="152"/>
      <c r="AA51" s="152"/>
      <c r="AB51" s="152"/>
      <c r="AC51" s="152"/>
      <c r="AD51" s="152"/>
      <c r="AE51" s="152"/>
      <c r="AF51" s="152"/>
      <c r="AG51" s="152" t="s">
        <v>122</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5">
      <c r="A52" s="159"/>
      <c r="B52" s="160"/>
      <c r="C52" s="191" t="s">
        <v>129</v>
      </c>
      <c r="D52" s="164"/>
      <c r="E52" s="165">
        <v>-1.44</v>
      </c>
      <c r="F52" s="163"/>
      <c r="G52" s="163"/>
      <c r="H52" s="163"/>
      <c r="I52" s="163"/>
      <c r="J52" s="163"/>
      <c r="K52" s="163"/>
      <c r="L52" s="163"/>
      <c r="M52" s="163"/>
      <c r="N52" s="163"/>
      <c r="O52" s="163"/>
      <c r="P52" s="163"/>
      <c r="Q52" s="163"/>
      <c r="R52" s="163"/>
      <c r="S52" s="163"/>
      <c r="T52" s="163"/>
      <c r="U52" s="163"/>
      <c r="V52" s="163"/>
      <c r="W52" s="163"/>
      <c r="X52" s="163"/>
      <c r="Y52" s="152"/>
      <c r="Z52" s="152"/>
      <c r="AA52" s="152"/>
      <c r="AB52" s="152"/>
      <c r="AC52" s="152"/>
      <c r="AD52" s="152"/>
      <c r="AE52" s="152"/>
      <c r="AF52" s="152"/>
      <c r="AG52" s="152" t="s">
        <v>122</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5">
      <c r="A53" s="159"/>
      <c r="B53" s="160"/>
      <c r="C53" s="191" t="s">
        <v>166</v>
      </c>
      <c r="D53" s="164"/>
      <c r="E53" s="165">
        <v>31.19</v>
      </c>
      <c r="F53" s="163"/>
      <c r="G53" s="163"/>
      <c r="H53" s="163"/>
      <c r="I53" s="163"/>
      <c r="J53" s="163"/>
      <c r="K53" s="163"/>
      <c r="L53" s="163"/>
      <c r="M53" s="163"/>
      <c r="N53" s="163"/>
      <c r="O53" s="163"/>
      <c r="P53" s="163"/>
      <c r="Q53" s="163"/>
      <c r="R53" s="163"/>
      <c r="S53" s="163"/>
      <c r="T53" s="163"/>
      <c r="U53" s="163"/>
      <c r="V53" s="163"/>
      <c r="W53" s="163"/>
      <c r="X53" s="163"/>
      <c r="Y53" s="152"/>
      <c r="Z53" s="152"/>
      <c r="AA53" s="152"/>
      <c r="AB53" s="152"/>
      <c r="AC53" s="152"/>
      <c r="AD53" s="152"/>
      <c r="AE53" s="152"/>
      <c r="AF53" s="152"/>
      <c r="AG53" s="152" t="s">
        <v>122</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5">
      <c r="A54" s="159"/>
      <c r="B54" s="160"/>
      <c r="C54" s="191" t="s">
        <v>167</v>
      </c>
      <c r="D54" s="164"/>
      <c r="E54" s="165">
        <v>229.41</v>
      </c>
      <c r="F54" s="163"/>
      <c r="G54" s="163"/>
      <c r="H54" s="163"/>
      <c r="I54" s="163"/>
      <c r="J54" s="163"/>
      <c r="K54" s="163"/>
      <c r="L54" s="163"/>
      <c r="M54" s="163"/>
      <c r="N54" s="163"/>
      <c r="O54" s="163"/>
      <c r="P54" s="163"/>
      <c r="Q54" s="163"/>
      <c r="R54" s="163"/>
      <c r="S54" s="163"/>
      <c r="T54" s="163"/>
      <c r="U54" s="163"/>
      <c r="V54" s="163"/>
      <c r="W54" s="163"/>
      <c r="X54" s="163"/>
      <c r="Y54" s="152"/>
      <c r="Z54" s="152"/>
      <c r="AA54" s="152"/>
      <c r="AB54" s="152"/>
      <c r="AC54" s="152"/>
      <c r="AD54" s="152"/>
      <c r="AE54" s="152"/>
      <c r="AF54" s="152"/>
      <c r="AG54" s="152" t="s">
        <v>122</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5">
      <c r="A55" s="159"/>
      <c r="B55" s="160"/>
      <c r="C55" s="191" t="s">
        <v>168</v>
      </c>
      <c r="D55" s="164"/>
      <c r="E55" s="165">
        <v>5.8</v>
      </c>
      <c r="F55" s="163"/>
      <c r="G55" s="163"/>
      <c r="H55" s="163"/>
      <c r="I55" s="163"/>
      <c r="J55" s="163"/>
      <c r="K55" s="163"/>
      <c r="L55" s="163"/>
      <c r="M55" s="163"/>
      <c r="N55" s="163"/>
      <c r="O55" s="163"/>
      <c r="P55" s="163"/>
      <c r="Q55" s="163"/>
      <c r="R55" s="163"/>
      <c r="S55" s="163"/>
      <c r="T55" s="163"/>
      <c r="U55" s="163"/>
      <c r="V55" s="163"/>
      <c r="W55" s="163"/>
      <c r="X55" s="163"/>
      <c r="Y55" s="152"/>
      <c r="Z55" s="152"/>
      <c r="AA55" s="152"/>
      <c r="AB55" s="152"/>
      <c r="AC55" s="152"/>
      <c r="AD55" s="152"/>
      <c r="AE55" s="152"/>
      <c r="AF55" s="152"/>
      <c r="AG55" s="152" t="s">
        <v>122</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5">
      <c r="A56" s="159"/>
      <c r="B56" s="160"/>
      <c r="C56" s="191" t="s">
        <v>169</v>
      </c>
      <c r="D56" s="164"/>
      <c r="E56" s="165">
        <v>20.49</v>
      </c>
      <c r="F56" s="163"/>
      <c r="G56" s="163"/>
      <c r="H56" s="163"/>
      <c r="I56" s="163"/>
      <c r="J56" s="163"/>
      <c r="K56" s="163"/>
      <c r="L56" s="163"/>
      <c r="M56" s="163"/>
      <c r="N56" s="163"/>
      <c r="O56" s="163"/>
      <c r="P56" s="163"/>
      <c r="Q56" s="163"/>
      <c r="R56" s="163"/>
      <c r="S56" s="163"/>
      <c r="T56" s="163"/>
      <c r="U56" s="163"/>
      <c r="V56" s="163"/>
      <c r="W56" s="163"/>
      <c r="X56" s="163"/>
      <c r="Y56" s="152"/>
      <c r="Z56" s="152"/>
      <c r="AA56" s="152"/>
      <c r="AB56" s="152"/>
      <c r="AC56" s="152"/>
      <c r="AD56" s="152"/>
      <c r="AE56" s="152"/>
      <c r="AF56" s="152"/>
      <c r="AG56" s="152" t="s">
        <v>122</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20.399999999999999" outlineLevel="1" x14ac:dyDescent="0.25">
      <c r="A57" s="173">
        <v>13</v>
      </c>
      <c r="B57" s="174" t="s">
        <v>170</v>
      </c>
      <c r="C57" s="190" t="s">
        <v>171</v>
      </c>
      <c r="D57" s="175" t="s">
        <v>113</v>
      </c>
      <c r="E57" s="176">
        <v>3027.65373</v>
      </c>
      <c r="F57" s="177"/>
      <c r="G57" s="178">
        <f>ROUND(E57*F57,2)</f>
        <v>0</v>
      </c>
      <c r="H57" s="177"/>
      <c r="I57" s="178">
        <f>ROUND(E57*H57,2)</f>
        <v>0</v>
      </c>
      <c r="J57" s="177"/>
      <c r="K57" s="178">
        <f>ROUND(E57*J57,2)</f>
        <v>0</v>
      </c>
      <c r="L57" s="178">
        <v>21</v>
      </c>
      <c r="M57" s="178">
        <f>G57*(1+L57/100)</f>
        <v>0</v>
      </c>
      <c r="N57" s="178">
        <v>0</v>
      </c>
      <c r="O57" s="178">
        <f>ROUND(E57*N57,2)</f>
        <v>0</v>
      </c>
      <c r="P57" s="178">
        <v>0</v>
      </c>
      <c r="Q57" s="178">
        <f>ROUND(E57*P57,2)</f>
        <v>0</v>
      </c>
      <c r="R57" s="178" t="s">
        <v>162</v>
      </c>
      <c r="S57" s="178" t="s">
        <v>115</v>
      </c>
      <c r="T57" s="179" t="s">
        <v>116</v>
      </c>
      <c r="U57" s="163">
        <v>0.112</v>
      </c>
      <c r="V57" s="163">
        <f>ROUND(E57*U57,2)</f>
        <v>339.1</v>
      </c>
      <c r="W57" s="163"/>
      <c r="X57" s="163" t="s">
        <v>117</v>
      </c>
      <c r="Y57" s="152"/>
      <c r="Z57" s="152"/>
      <c r="AA57" s="152"/>
      <c r="AB57" s="152"/>
      <c r="AC57" s="152"/>
      <c r="AD57" s="152"/>
      <c r="AE57" s="152"/>
      <c r="AF57" s="152"/>
      <c r="AG57" s="152" t="s">
        <v>118</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5">
      <c r="A58" s="159"/>
      <c r="B58" s="160"/>
      <c r="C58" s="191" t="s">
        <v>172</v>
      </c>
      <c r="D58" s="164"/>
      <c r="E58" s="165">
        <v>2514.2399999999998</v>
      </c>
      <c r="F58" s="163"/>
      <c r="G58" s="163"/>
      <c r="H58" s="163"/>
      <c r="I58" s="163"/>
      <c r="J58" s="163"/>
      <c r="K58" s="163"/>
      <c r="L58" s="163"/>
      <c r="M58" s="163"/>
      <c r="N58" s="163"/>
      <c r="O58" s="163"/>
      <c r="P58" s="163"/>
      <c r="Q58" s="163"/>
      <c r="R58" s="163"/>
      <c r="S58" s="163"/>
      <c r="T58" s="163"/>
      <c r="U58" s="163"/>
      <c r="V58" s="163"/>
      <c r="W58" s="163"/>
      <c r="X58" s="163"/>
      <c r="Y58" s="152"/>
      <c r="Z58" s="152"/>
      <c r="AA58" s="152"/>
      <c r="AB58" s="152"/>
      <c r="AC58" s="152"/>
      <c r="AD58" s="152"/>
      <c r="AE58" s="152"/>
      <c r="AF58" s="152"/>
      <c r="AG58" s="152" t="s">
        <v>122</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5">
      <c r="A59" s="159"/>
      <c r="B59" s="160"/>
      <c r="C59" s="191" t="s">
        <v>173</v>
      </c>
      <c r="D59" s="164"/>
      <c r="E59" s="165">
        <v>-2.88</v>
      </c>
      <c r="F59" s="163"/>
      <c r="G59" s="163"/>
      <c r="H59" s="163"/>
      <c r="I59" s="163"/>
      <c r="J59" s="163"/>
      <c r="K59" s="163"/>
      <c r="L59" s="163"/>
      <c r="M59" s="163"/>
      <c r="N59" s="163"/>
      <c r="O59" s="163"/>
      <c r="P59" s="163"/>
      <c r="Q59" s="163"/>
      <c r="R59" s="163"/>
      <c r="S59" s="163"/>
      <c r="T59" s="163"/>
      <c r="U59" s="163"/>
      <c r="V59" s="163"/>
      <c r="W59" s="163"/>
      <c r="X59" s="163"/>
      <c r="Y59" s="152"/>
      <c r="Z59" s="152"/>
      <c r="AA59" s="152"/>
      <c r="AB59" s="152"/>
      <c r="AC59" s="152"/>
      <c r="AD59" s="152"/>
      <c r="AE59" s="152"/>
      <c r="AF59" s="152"/>
      <c r="AG59" s="152" t="s">
        <v>122</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5">
      <c r="A60" s="159"/>
      <c r="B60" s="160"/>
      <c r="C60" s="191" t="s">
        <v>166</v>
      </c>
      <c r="D60" s="164"/>
      <c r="E60" s="165">
        <v>31.19</v>
      </c>
      <c r="F60" s="163"/>
      <c r="G60" s="163"/>
      <c r="H60" s="163"/>
      <c r="I60" s="163"/>
      <c r="J60" s="163"/>
      <c r="K60" s="163"/>
      <c r="L60" s="163"/>
      <c r="M60" s="163"/>
      <c r="N60" s="163"/>
      <c r="O60" s="163"/>
      <c r="P60" s="163"/>
      <c r="Q60" s="163"/>
      <c r="R60" s="163"/>
      <c r="S60" s="163"/>
      <c r="T60" s="163"/>
      <c r="U60" s="163"/>
      <c r="V60" s="163"/>
      <c r="W60" s="163"/>
      <c r="X60" s="163"/>
      <c r="Y60" s="152"/>
      <c r="Z60" s="152"/>
      <c r="AA60" s="152"/>
      <c r="AB60" s="152"/>
      <c r="AC60" s="152"/>
      <c r="AD60" s="152"/>
      <c r="AE60" s="152"/>
      <c r="AF60" s="152"/>
      <c r="AG60" s="152" t="s">
        <v>122</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5">
      <c r="A61" s="159"/>
      <c r="B61" s="160"/>
      <c r="C61" s="191" t="s">
        <v>174</v>
      </c>
      <c r="D61" s="164"/>
      <c r="E61" s="165">
        <v>458.81</v>
      </c>
      <c r="F61" s="163"/>
      <c r="G61" s="163"/>
      <c r="H61" s="163"/>
      <c r="I61" s="163"/>
      <c r="J61" s="163"/>
      <c r="K61" s="163"/>
      <c r="L61" s="163"/>
      <c r="M61" s="163"/>
      <c r="N61" s="163"/>
      <c r="O61" s="163"/>
      <c r="P61" s="163"/>
      <c r="Q61" s="163"/>
      <c r="R61" s="163"/>
      <c r="S61" s="163"/>
      <c r="T61" s="163"/>
      <c r="U61" s="163"/>
      <c r="V61" s="163"/>
      <c r="W61" s="163"/>
      <c r="X61" s="163"/>
      <c r="Y61" s="152"/>
      <c r="Z61" s="152"/>
      <c r="AA61" s="152"/>
      <c r="AB61" s="152"/>
      <c r="AC61" s="152"/>
      <c r="AD61" s="152"/>
      <c r="AE61" s="152"/>
      <c r="AF61" s="152"/>
      <c r="AG61" s="152" t="s">
        <v>122</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5">
      <c r="A62" s="159"/>
      <c r="B62" s="160"/>
      <c r="C62" s="191" t="s">
        <v>175</v>
      </c>
      <c r="D62" s="164"/>
      <c r="E62" s="165">
        <v>5.8</v>
      </c>
      <c r="F62" s="163"/>
      <c r="G62" s="163"/>
      <c r="H62" s="163"/>
      <c r="I62" s="163"/>
      <c r="J62" s="163"/>
      <c r="K62" s="163"/>
      <c r="L62" s="163"/>
      <c r="M62" s="163"/>
      <c r="N62" s="163"/>
      <c r="O62" s="163"/>
      <c r="P62" s="163"/>
      <c r="Q62" s="163"/>
      <c r="R62" s="163"/>
      <c r="S62" s="163"/>
      <c r="T62" s="163"/>
      <c r="U62" s="163"/>
      <c r="V62" s="163"/>
      <c r="W62" s="163"/>
      <c r="X62" s="163"/>
      <c r="Y62" s="152"/>
      <c r="Z62" s="152"/>
      <c r="AA62" s="152"/>
      <c r="AB62" s="152"/>
      <c r="AC62" s="152"/>
      <c r="AD62" s="152"/>
      <c r="AE62" s="152"/>
      <c r="AF62" s="152"/>
      <c r="AG62" s="152" t="s">
        <v>122</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5">
      <c r="A63" s="159"/>
      <c r="B63" s="160"/>
      <c r="C63" s="191" t="s">
        <v>169</v>
      </c>
      <c r="D63" s="164"/>
      <c r="E63" s="165">
        <v>20.49</v>
      </c>
      <c r="F63" s="163"/>
      <c r="G63" s="163"/>
      <c r="H63" s="163"/>
      <c r="I63" s="163"/>
      <c r="J63" s="163"/>
      <c r="K63" s="163"/>
      <c r="L63" s="163"/>
      <c r="M63" s="163"/>
      <c r="N63" s="163"/>
      <c r="O63" s="163"/>
      <c r="P63" s="163"/>
      <c r="Q63" s="163"/>
      <c r="R63" s="163"/>
      <c r="S63" s="163"/>
      <c r="T63" s="163"/>
      <c r="U63" s="163"/>
      <c r="V63" s="163"/>
      <c r="W63" s="163"/>
      <c r="X63" s="163"/>
      <c r="Y63" s="152"/>
      <c r="Z63" s="152"/>
      <c r="AA63" s="152"/>
      <c r="AB63" s="152"/>
      <c r="AC63" s="152"/>
      <c r="AD63" s="152"/>
      <c r="AE63" s="152"/>
      <c r="AF63" s="152"/>
      <c r="AG63" s="152" t="s">
        <v>122</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0.399999999999999" outlineLevel="1" x14ac:dyDescent="0.25">
      <c r="A64" s="173">
        <v>14</v>
      </c>
      <c r="B64" s="174" t="s">
        <v>176</v>
      </c>
      <c r="C64" s="190" t="s">
        <v>177</v>
      </c>
      <c r="D64" s="175" t="s">
        <v>178</v>
      </c>
      <c r="E64" s="176">
        <v>101</v>
      </c>
      <c r="F64" s="177"/>
      <c r="G64" s="178">
        <f>ROUND(E64*F64,2)</f>
        <v>0</v>
      </c>
      <c r="H64" s="177"/>
      <c r="I64" s="178">
        <f>ROUND(E64*H64,2)</f>
        <v>0</v>
      </c>
      <c r="J64" s="177"/>
      <c r="K64" s="178">
        <f>ROUND(E64*J64,2)</f>
        <v>0</v>
      </c>
      <c r="L64" s="178">
        <v>21</v>
      </c>
      <c r="M64" s="178">
        <f>G64*(1+L64/100)</f>
        <v>0</v>
      </c>
      <c r="N64" s="178">
        <v>1.8000000000000001E-4</v>
      </c>
      <c r="O64" s="178">
        <f>ROUND(E64*N64,2)</f>
        <v>0.02</v>
      </c>
      <c r="P64" s="178">
        <v>0</v>
      </c>
      <c r="Q64" s="178">
        <f>ROUND(E64*P64,2)</f>
        <v>0</v>
      </c>
      <c r="R64" s="178" t="s">
        <v>162</v>
      </c>
      <c r="S64" s="178" t="s">
        <v>115</v>
      </c>
      <c r="T64" s="179" t="s">
        <v>116</v>
      </c>
      <c r="U64" s="163">
        <v>0.85599999999999998</v>
      </c>
      <c r="V64" s="163">
        <f>ROUND(E64*U64,2)</f>
        <v>86.46</v>
      </c>
      <c r="W64" s="163"/>
      <c r="X64" s="163" t="s">
        <v>117</v>
      </c>
      <c r="Y64" s="152"/>
      <c r="Z64" s="152"/>
      <c r="AA64" s="152"/>
      <c r="AB64" s="152"/>
      <c r="AC64" s="152"/>
      <c r="AD64" s="152"/>
      <c r="AE64" s="152"/>
      <c r="AF64" s="152"/>
      <c r="AG64" s="152" t="s">
        <v>118</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5">
      <c r="A65" s="159"/>
      <c r="B65" s="160"/>
      <c r="C65" s="191" t="s">
        <v>179</v>
      </c>
      <c r="D65" s="164"/>
      <c r="E65" s="165">
        <v>101</v>
      </c>
      <c r="F65" s="163"/>
      <c r="G65" s="163"/>
      <c r="H65" s="163"/>
      <c r="I65" s="163"/>
      <c r="J65" s="163"/>
      <c r="K65" s="163"/>
      <c r="L65" s="163"/>
      <c r="M65" s="163"/>
      <c r="N65" s="163"/>
      <c r="O65" s="163"/>
      <c r="P65" s="163"/>
      <c r="Q65" s="163"/>
      <c r="R65" s="163"/>
      <c r="S65" s="163"/>
      <c r="T65" s="163"/>
      <c r="U65" s="163"/>
      <c r="V65" s="163"/>
      <c r="W65" s="163"/>
      <c r="X65" s="163"/>
      <c r="Y65" s="152"/>
      <c r="Z65" s="152"/>
      <c r="AA65" s="152"/>
      <c r="AB65" s="152"/>
      <c r="AC65" s="152"/>
      <c r="AD65" s="152"/>
      <c r="AE65" s="152"/>
      <c r="AF65" s="152"/>
      <c r="AG65" s="152" t="s">
        <v>122</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5">
      <c r="A66" s="173">
        <v>15</v>
      </c>
      <c r="B66" s="174" t="s">
        <v>180</v>
      </c>
      <c r="C66" s="190" t="s">
        <v>181</v>
      </c>
      <c r="D66" s="175" t="s">
        <v>178</v>
      </c>
      <c r="E66" s="176">
        <v>101</v>
      </c>
      <c r="F66" s="177"/>
      <c r="G66" s="178">
        <f>ROUND(E66*F66,2)</f>
        <v>0</v>
      </c>
      <c r="H66" s="177"/>
      <c r="I66" s="178">
        <f>ROUND(E66*H66,2)</f>
        <v>0</v>
      </c>
      <c r="J66" s="177"/>
      <c r="K66" s="178">
        <f>ROUND(E66*J66,2)</f>
        <v>0</v>
      </c>
      <c r="L66" s="178">
        <v>21</v>
      </c>
      <c r="M66" s="178">
        <f>G66*(1+L66/100)</f>
        <v>0</v>
      </c>
      <c r="N66" s="178">
        <v>2.0000000000000002E-5</v>
      </c>
      <c r="O66" s="178">
        <f>ROUND(E66*N66,2)</f>
        <v>0</v>
      </c>
      <c r="P66" s="178">
        <v>0</v>
      </c>
      <c r="Q66" s="178">
        <f>ROUND(E66*P66,2)</f>
        <v>0</v>
      </c>
      <c r="R66" s="178"/>
      <c r="S66" s="178" t="s">
        <v>182</v>
      </c>
      <c r="T66" s="179" t="s">
        <v>116</v>
      </c>
      <c r="U66" s="163">
        <v>0.09</v>
      </c>
      <c r="V66" s="163">
        <f>ROUND(E66*U66,2)</f>
        <v>9.09</v>
      </c>
      <c r="W66" s="163"/>
      <c r="X66" s="163" t="s">
        <v>117</v>
      </c>
      <c r="Y66" s="152"/>
      <c r="Z66" s="152"/>
      <c r="AA66" s="152"/>
      <c r="AB66" s="152"/>
      <c r="AC66" s="152"/>
      <c r="AD66" s="152"/>
      <c r="AE66" s="152"/>
      <c r="AF66" s="152"/>
      <c r="AG66" s="152" t="s">
        <v>118</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5">
      <c r="A67" s="159"/>
      <c r="B67" s="160"/>
      <c r="C67" s="191" t="s">
        <v>183</v>
      </c>
      <c r="D67" s="164"/>
      <c r="E67" s="165">
        <v>101</v>
      </c>
      <c r="F67" s="163"/>
      <c r="G67" s="163"/>
      <c r="H67" s="163"/>
      <c r="I67" s="163"/>
      <c r="J67" s="163"/>
      <c r="K67" s="163"/>
      <c r="L67" s="163"/>
      <c r="M67" s="163"/>
      <c r="N67" s="163"/>
      <c r="O67" s="163"/>
      <c r="P67" s="163"/>
      <c r="Q67" s="163"/>
      <c r="R67" s="163"/>
      <c r="S67" s="163"/>
      <c r="T67" s="163"/>
      <c r="U67" s="163"/>
      <c r="V67" s="163"/>
      <c r="W67" s="163"/>
      <c r="X67" s="163"/>
      <c r="Y67" s="152"/>
      <c r="Z67" s="152"/>
      <c r="AA67" s="152"/>
      <c r="AB67" s="152"/>
      <c r="AC67" s="152"/>
      <c r="AD67" s="152"/>
      <c r="AE67" s="152"/>
      <c r="AF67" s="152"/>
      <c r="AG67" s="152" t="s">
        <v>122</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30.6" outlineLevel="1" x14ac:dyDescent="0.25">
      <c r="A68" s="173">
        <v>16</v>
      </c>
      <c r="B68" s="174" t="s">
        <v>184</v>
      </c>
      <c r="C68" s="190" t="s">
        <v>185</v>
      </c>
      <c r="D68" s="175" t="s">
        <v>178</v>
      </c>
      <c r="E68" s="176">
        <v>101</v>
      </c>
      <c r="F68" s="177"/>
      <c r="G68" s="178">
        <f>ROUND(E68*F68,2)</f>
        <v>0</v>
      </c>
      <c r="H68" s="177"/>
      <c r="I68" s="178">
        <f>ROUND(E68*H68,2)</f>
        <v>0</v>
      </c>
      <c r="J68" s="177"/>
      <c r="K68" s="178">
        <f>ROUND(E68*J68,2)</f>
        <v>0</v>
      </c>
      <c r="L68" s="178">
        <v>21</v>
      </c>
      <c r="M68" s="178">
        <f>G68*(1+L68/100)</f>
        <v>0</v>
      </c>
      <c r="N68" s="178">
        <v>7.7999999999999999E-4</v>
      </c>
      <c r="O68" s="178">
        <f>ROUND(E68*N68,2)</f>
        <v>0.08</v>
      </c>
      <c r="P68" s="178">
        <v>0</v>
      </c>
      <c r="Q68" s="178">
        <f>ROUND(E68*P68,2)</f>
        <v>0</v>
      </c>
      <c r="R68" s="178" t="s">
        <v>186</v>
      </c>
      <c r="S68" s="178" t="s">
        <v>115</v>
      </c>
      <c r="T68" s="179" t="s">
        <v>116</v>
      </c>
      <c r="U68" s="163">
        <v>0</v>
      </c>
      <c r="V68" s="163">
        <f>ROUND(E68*U68,2)</f>
        <v>0</v>
      </c>
      <c r="W68" s="163"/>
      <c r="X68" s="163" t="s">
        <v>187</v>
      </c>
      <c r="Y68" s="152"/>
      <c r="Z68" s="152"/>
      <c r="AA68" s="152"/>
      <c r="AB68" s="152"/>
      <c r="AC68" s="152"/>
      <c r="AD68" s="152"/>
      <c r="AE68" s="152"/>
      <c r="AF68" s="152"/>
      <c r="AG68" s="152" t="s">
        <v>188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5">
      <c r="A69" s="159"/>
      <c r="B69" s="160"/>
      <c r="C69" s="191" t="s">
        <v>189</v>
      </c>
      <c r="D69" s="164"/>
      <c r="E69" s="165">
        <v>101</v>
      </c>
      <c r="F69" s="163"/>
      <c r="G69" s="163"/>
      <c r="H69" s="163"/>
      <c r="I69" s="163"/>
      <c r="J69" s="163"/>
      <c r="K69" s="163"/>
      <c r="L69" s="163"/>
      <c r="M69" s="163"/>
      <c r="N69" s="163"/>
      <c r="O69" s="163"/>
      <c r="P69" s="163"/>
      <c r="Q69" s="163"/>
      <c r="R69" s="163"/>
      <c r="S69" s="163"/>
      <c r="T69" s="163"/>
      <c r="U69" s="163"/>
      <c r="V69" s="163"/>
      <c r="W69" s="163"/>
      <c r="X69" s="163"/>
      <c r="Y69" s="152"/>
      <c r="Z69" s="152"/>
      <c r="AA69" s="152"/>
      <c r="AB69" s="152"/>
      <c r="AC69" s="152"/>
      <c r="AD69" s="152"/>
      <c r="AE69" s="152"/>
      <c r="AF69" s="152"/>
      <c r="AG69" s="152" t="s">
        <v>122</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0.399999999999999" outlineLevel="1" x14ac:dyDescent="0.25">
      <c r="A70" s="173">
        <v>17</v>
      </c>
      <c r="B70" s="174" t="s">
        <v>190</v>
      </c>
      <c r="C70" s="190" t="s">
        <v>191</v>
      </c>
      <c r="D70" s="175" t="s">
        <v>113</v>
      </c>
      <c r="E70" s="176">
        <v>1696.96993</v>
      </c>
      <c r="F70" s="177"/>
      <c r="G70" s="178">
        <f>ROUND(E70*F70,2)</f>
        <v>0</v>
      </c>
      <c r="H70" s="177"/>
      <c r="I70" s="178">
        <f>ROUND(E70*H70,2)</f>
        <v>0</v>
      </c>
      <c r="J70" s="177"/>
      <c r="K70" s="178">
        <f>ROUND(E70*J70,2)</f>
        <v>0</v>
      </c>
      <c r="L70" s="178">
        <v>21</v>
      </c>
      <c r="M70" s="178">
        <f>G70*(1+L70/100)</f>
        <v>0</v>
      </c>
      <c r="N70" s="178">
        <v>8.9999999999999998E-4</v>
      </c>
      <c r="O70" s="178">
        <f>ROUND(E70*N70,2)</f>
        <v>1.53</v>
      </c>
      <c r="P70" s="178">
        <v>0</v>
      </c>
      <c r="Q70" s="178">
        <f>ROUND(E70*P70,2)</f>
        <v>0</v>
      </c>
      <c r="R70" s="178" t="s">
        <v>186</v>
      </c>
      <c r="S70" s="178" t="s">
        <v>115</v>
      </c>
      <c r="T70" s="179" t="s">
        <v>116</v>
      </c>
      <c r="U70" s="163">
        <v>0</v>
      </c>
      <c r="V70" s="163">
        <f>ROUND(E70*U70,2)</f>
        <v>0</v>
      </c>
      <c r="W70" s="163"/>
      <c r="X70" s="163" t="s">
        <v>187</v>
      </c>
      <c r="Y70" s="152"/>
      <c r="Z70" s="152"/>
      <c r="AA70" s="152"/>
      <c r="AB70" s="152"/>
      <c r="AC70" s="152"/>
      <c r="AD70" s="152"/>
      <c r="AE70" s="152"/>
      <c r="AF70" s="152"/>
      <c r="AG70" s="152" t="s">
        <v>188</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5">
      <c r="A71" s="159"/>
      <c r="B71" s="160"/>
      <c r="C71" s="191" t="s">
        <v>192</v>
      </c>
      <c r="D71" s="164"/>
      <c r="E71" s="165"/>
      <c r="F71" s="163"/>
      <c r="G71" s="163"/>
      <c r="H71" s="163"/>
      <c r="I71" s="163"/>
      <c r="J71" s="163"/>
      <c r="K71" s="163"/>
      <c r="L71" s="163"/>
      <c r="M71" s="163"/>
      <c r="N71" s="163"/>
      <c r="O71" s="163"/>
      <c r="P71" s="163"/>
      <c r="Q71" s="163"/>
      <c r="R71" s="163"/>
      <c r="S71" s="163"/>
      <c r="T71" s="163"/>
      <c r="U71" s="163"/>
      <c r="V71" s="163"/>
      <c r="W71" s="163"/>
      <c r="X71" s="163"/>
      <c r="Y71" s="152"/>
      <c r="Z71" s="152"/>
      <c r="AA71" s="152"/>
      <c r="AB71" s="152"/>
      <c r="AC71" s="152"/>
      <c r="AD71" s="152"/>
      <c r="AE71" s="152"/>
      <c r="AF71" s="152"/>
      <c r="AG71" s="152" t="s">
        <v>122</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5">
      <c r="A72" s="159"/>
      <c r="B72" s="160"/>
      <c r="C72" s="191" t="s">
        <v>193</v>
      </c>
      <c r="D72" s="164"/>
      <c r="E72" s="165">
        <v>1382.83</v>
      </c>
      <c r="F72" s="163"/>
      <c r="G72" s="163"/>
      <c r="H72" s="163"/>
      <c r="I72" s="163"/>
      <c r="J72" s="163"/>
      <c r="K72" s="163"/>
      <c r="L72" s="163"/>
      <c r="M72" s="163"/>
      <c r="N72" s="163"/>
      <c r="O72" s="163"/>
      <c r="P72" s="163"/>
      <c r="Q72" s="163"/>
      <c r="R72" s="163"/>
      <c r="S72" s="163"/>
      <c r="T72" s="163"/>
      <c r="U72" s="163"/>
      <c r="V72" s="163"/>
      <c r="W72" s="163"/>
      <c r="X72" s="163"/>
      <c r="Y72" s="152"/>
      <c r="Z72" s="152"/>
      <c r="AA72" s="152"/>
      <c r="AB72" s="152"/>
      <c r="AC72" s="152"/>
      <c r="AD72" s="152"/>
      <c r="AE72" s="152"/>
      <c r="AF72" s="152"/>
      <c r="AG72" s="152" t="s">
        <v>122</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5">
      <c r="A73" s="159"/>
      <c r="B73" s="160"/>
      <c r="C73" s="191" t="s">
        <v>129</v>
      </c>
      <c r="D73" s="164"/>
      <c r="E73" s="165">
        <v>-1.44</v>
      </c>
      <c r="F73" s="163"/>
      <c r="G73" s="163"/>
      <c r="H73" s="163"/>
      <c r="I73" s="163"/>
      <c r="J73" s="163"/>
      <c r="K73" s="163"/>
      <c r="L73" s="163"/>
      <c r="M73" s="163"/>
      <c r="N73" s="163"/>
      <c r="O73" s="163"/>
      <c r="P73" s="163"/>
      <c r="Q73" s="163"/>
      <c r="R73" s="163"/>
      <c r="S73" s="163"/>
      <c r="T73" s="163"/>
      <c r="U73" s="163"/>
      <c r="V73" s="163"/>
      <c r="W73" s="163"/>
      <c r="X73" s="163"/>
      <c r="Y73" s="152"/>
      <c r="Z73" s="152"/>
      <c r="AA73" s="152"/>
      <c r="AB73" s="152"/>
      <c r="AC73" s="152"/>
      <c r="AD73" s="152"/>
      <c r="AE73" s="152"/>
      <c r="AF73" s="152"/>
      <c r="AG73" s="152" t="s">
        <v>122</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5">
      <c r="A74" s="159"/>
      <c r="B74" s="160"/>
      <c r="C74" s="191" t="s">
        <v>194</v>
      </c>
      <c r="D74" s="164"/>
      <c r="E74" s="165">
        <v>34.31</v>
      </c>
      <c r="F74" s="163"/>
      <c r="G74" s="163"/>
      <c r="H74" s="163"/>
      <c r="I74" s="163"/>
      <c r="J74" s="163"/>
      <c r="K74" s="163"/>
      <c r="L74" s="163"/>
      <c r="M74" s="163"/>
      <c r="N74" s="163"/>
      <c r="O74" s="163"/>
      <c r="P74" s="163"/>
      <c r="Q74" s="163"/>
      <c r="R74" s="163"/>
      <c r="S74" s="163"/>
      <c r="T74" s="163"/>
      <c r="U74" s="163"/>
      <c r="V74" s="163"/>
      <c r="W74" s="163"/>
      <c r="X74" s="163"/>
      <c r="Y74" s="152"/>
      <c r="Z74" s="152"/>
      <c r="AA74" s="152"/>
      <c r="AB74" s="152"/>
      <c r="AC74" s="152"/>
      <c r="AD74" s="152"/>
      <c r="AE74" s="152"/>
      <c r="AF74" s="152"/>
      <c r="AG74" s="152" t="s">
        <v>122</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5">
      <c r="A75" s="159"/>
      <c r="B75" s="160"/>
      <c r="C75" s="191" t="s">
        <v>195</v>
      </c>
      <c r="D75" s="164"/>
      <c r="E75" s="165">
        <v>252.35</v>
      </c>
      <c r="F75" s="163"/>
      <c r="G75" s="163"/>
      <c r="H75" s="163"/>
      <c r="I75" s="163"/>
      <c r="J75" s="163"/>
      <c r="K75" s="163"/>
      <c r="L75" s="163"/>
      <c r="M75" s="163"/>
      <c r="N75" s="163"/>
      <c r="O75" s="163"/>
      <c r="P75" s="163"/>
      <c r="Q75" s="163"/>
      <c r="R75" s="163"/>
      <c r="S75" s="163"/>
      <c r="T75" s="163"/>
      <c r="U75" s="163"/>
      <c r="V75" s="163"/>
      <c r="W75" s="163"/>
      <c r="X75" s="163"/>
      <c r="Y75" s="152"/>
      <c r="Z75" s="152"/>
      <c r="AA75" s="152"/>
      <c r="AB75" s="152"/>
      <c r="AC75" s="152"/>
      <c r="AD75" s="152"/>
      <c r="AE75" s="152"/>
      <c r="AF75" s="152"/>
      <c r="AG75" s="152" t="s">
        <v>122</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5">
      <c r="A76" s="159"/>
      <c r="B76" s="160"/>
      <c r="C76" s="191" t="s">
        <v>196</v>
      </c>
      <c r="D76" s="164"/>
      <c r="E76" s="165">
        <v>6.39</v>
      </c>
      <c r="F76" s="163"/>
      <c r="G76" s="163"/>
      <c r="H76" s="163"/>
      <c r="I76" s="163"/>
      <c r="J76" s="163"/>
      <c r="K76" s="163"/>
      <c r="L76" s="163"/>
      <c r="M76" s="163"/>
      <c r="N76" s="163"/>
      <c r="O76" s="163"/>
      <c r="P76" s="163"/>
      <c r="Q76" s="163"/>
      <c r="R76" s="163"/>
      <c r="S76" s="163"/>
      <c r="T76" s="163"/>
      <c r="U76" s="163"/>
      <c r="V76" s="163"/>
      <c r="W76" s="163"/>
      <c r="X76" s="163"/>
      <c r="Y76" s="152"/>
      <c r="Z76" s="152"/>
      <c r="AA76" s="152"/>
      <c r="AB76" s="152"/>
      <c r="AC76" s="152"/>
      <c r="AD76" s="152"/>
      <c r="AE76" s="152"/>
      <c r="AF76" s="152"/>
      <c r="AG76" s="152" t="s">
        <v>122</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5">
      <c r="A77" s="159"/>
      <c r="B77" s="160"/>
      <c r="C77" s="191" t="s">
        <v>197</v>
      </c>
      <c r="D77" s="164"/>
      <c r="E77" s="165">
        <v>22.53</v>
      </c>
      <c r="F77" s="163"/>
      <c r="G77" s="163"/>
      <c r="H77" s="163"/>
      <c r="I77" s="163"/>
      <c r="J77" s="163"/>
      <c r="K77" s="163"/>
      <c r="L77" s="163"/>
      <c r="M77" s="163"/>
      <c r="N77" s="163"/>
      <c r="O77" s="163"/>
      <c r="P77" s="163"/>
      <c r="Q77" s="163"/>
      <c r="R77" s="163"/>
      <c r="S77" s="163"/>
      <c r="T77" s="163"/>
      <c r="U77" s="163"/>
      <c r="V77" s="163"/>
      <c r="W77" s="163"/>
      <c r="X77" s="163"/>
      <c r="Y77" s="152"/>
      <c r="Z77" s="152"/>
      <c r="AA77" s="152"/>
      <c r="AB77" s="152"/>
      <c r="AC77" s="152"/>
      <c r="AD77" s="152"/>
      <c r="AE77" s="152"/>
      <c r="AF77" s="152"/>
      <c r="AG77" s="152" t="s">
        <v>122</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5">
      <c r="A78" s="173">
        <v>18</v>
      </c>
      <c r="B78" s="174" t="s">
        <v>198</v>
      </c>
      <c r="C78" s="190" t="s">
        <v>199</v>
      </c>
      <c r="D78" s="175" t="s">
        <v>113</v>
      </c>
      <c r="E78" s="176">
        <v>3330.7071000000001</v>
      </c>
      <c r="F78" s="177"/>
      <c r="G78" s="178">
        <f>ROUND(E78*F78,2)</f>
        <v>0</v>
      </c>
      <c r="H78" s="177"/>
      <c r="I78" s="178">
        <f>ROUND(E78*H78,2)</f>
        <v>0</v>
      </c>
      <c r="J78" s="177"/>
      <c r="K78" s="178">
        <f>ROUND(E78*J78,2)</f>
        <v>0</v>
      </c>
      <c r="L78" s="178">
        <v>21</v>
      </c>
      <c r="M78" s="178">
        <f>G78*(1+L78/100)</f>
        <v>0</v>
      </c>
      <c r="N78" s="178">
        <v>2.9999999999999997E-4</v>
      </c>
      <c r="O78" s="178">
        <f>ROUND(E78*N78,2)</f>
        <v>1</v>
      </c>
      <c r="P78" s="178">
        <v>0</v>
      </c>
      <c r="Q78" s="178">
        <f>ROUND(E78*P78,2)</f>
        <v>0</v>
      </c>
      <c r="R78" s="178" t="s">
        <v>186</v>
      </c>
      <c r="S78" s="178" t="s">
        <v>115</v>
      </c>
      <c r="T78" s="179" t="s">
        <v>116</v>
      </c>
      <c r="U78" s="163">
        <v>0</v>
      </c>
      <c r="V78" s="163">
        <f>ROUND(E78*U78,2)</f>
        <v>0</v>
      </c>
      <c r="W78" s="163"/>
      <c r="X78" s="163" t="s">
        <v>187</v>
      </c>
      <c r="Y78" s="152"/>
      <c r="Z78" s="152"/>
      <c r="AA78" s="152"/>
      <c r="AB78" s="152"/>
      <c r="AC78" s="152"/>
      <c r="AD78" s="152"/>
      <c r="AE78" s="152"/>
      <c r="AF78" s="152"/>
      <c r="AG78" s="152" t="s">
        <v>188</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5">
      <c r="A79" s="159"/>
      <c r="B79" s="160"/>
      <c r="C79" s="191" t="s">
        <v>200</v>
      </c>
      <c r="D79" s="164"/>
      <c r="E79" s="165">
        <v>2765.66</v>
      </c>
      <c r="F79" s="163"/>
      <c r="G79" s="163"/>
      <c r="H79" s="163"/>
      <c r="I79" s="163"/>
      <c r="J79" s="163"/>
      <c r="K79" s="163"/>
      <c r="L79" s="163"/>
      <c r="M79" s="163"/>
      <c r="N79" s="163"/>
      <c r="O79" s="163"/>
      <c r="P79" s="163"/>
      <c r="Q79" s="163"/>
      <c r="R79" s="163"/>
      <c r="S79" s="163"/>
      <c r="T79" s="163"/>
      <c r="U79" s="163"/>
      <c r="V79" s="163"/>
      <c r="W79" s="163"/>
      <c r="X79" s="163"/>
      <c r="Y79" s="152"/>
      <c r="Z79" s="152"/>
      <c r="AA79" s="152"/>
      <c r="AB79" s="152"/>
      <c r="AC79" s="152"/>
      <c r="AD79" s="152"/>
      <c r="AE79" s="152"/>
      <c r="AF79" s="152"/>
      <c r="AG79" s="152" t="s">
        <v>122</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5">
      <c r="A80" s="159"/>
      <c r="B80" s="160"/>
      <c r="C80" s="191" t="s">
        <v>173</v>
      </c>
      <c r="D80" s="164"/>
      <c r="E80" s="165">
        <v>-2.88</v>
      </c>
      <c r="F80" s="163"/>
      <c r="G80" s="163"/>
      <c r="H80" s="163"/>
      <c r="I80" s="163"/>
      <c r="J80" s="163"/>
      <c r="K80" s="163"/>
      <c r="L80" s="163"/>
      <c r="M80" s="163"/>
      <c r="N80" s="163"/>
      <c r="O80" s="163"/>
      <c r="P80" s="163"/>
      <c r="Q80" s="163"/>
      <c r="R80" s="163"/>
      <c r="S80" s="163"/>
      <c r="T80" s="163"/>
      <c r="U80" s="163"/>
      <c r="V80" s="163"/>
      <c r="W80" s="163"/>
      <c r="X80" s="163"/>
      <c r="Y80" s="152"/>
      <c r="Z80" s="152"/>
      <c r="AA80" s="152"/>
      <c r="AB80" s="152"/>
      <c r="AC80" s="152"/>
      <c r="AD80" s="152"/>
      <c r="AE80" s="152"/>
      <c r="AF80" s="152"/>
      <c r="AG80" s="152" t="s">
        <v>122</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5">
      <c r="A81" s="159"/>
      <c r="B81" s="160"/>
      <c r="C81" s="191" t="s">
        <v>194</v>
      </c>
      <c r="D81" s="164"/>
      <c r="E81" s="165">
        <v>34.31</v>
      </c>
      <c r="F81" s="163"/>
      <c r="G81" s="163"/>
      <c r="H81" s="163"/>
      <c r="I81" s="163"/>
      <c r="J81" s="163"/>
      <c r="K81" s="163"/>
      <c r="L81" s="163"/>
      <c r="M81" s="163"/>
      <c r="N81" s="163"/>
      <c r="O81" s="163"/>
      <c r="P81" s="163"/>
      <c r="Q81" s="163"/>
      <c r="R81" s="163"/>
      <c r="S81" s="163"/>
      <c r="T81" s="163"/>
      <c r="U81" s="163"/>
      <c r="V81" s="163"/>
      <c r="W81" s="163"/>
      <c r="X81" s="163"/>
      <c r="Y81" s="152"/>
      <c r="Z81" s="152"/>
      <c r="AA81" s="152"/>
      <c r="AB81" s="152"/>
      <c r="AC81" s="152"/>
      <c r="AD81" s="152"/>
      <c r="AE81" s="152"/>
      <c r="AF81" s="152"/>
      <c r="AG81" s="152" t="s">
        <v>122</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5">
      <c r="A82" s="159"/>
      <c r="B82" s="160"/>
      <c r="C82" s="191" t="s">
        <v>201</v>
      </c>
      <c r="D82" s="164"/>
      <c r="E82" s="165">
        <v>504.69</v>
      </c>
      <c r="F82" s="163"/>
      <c r="G82" s="163"/>
      <c r="H82" s="163"/>
      <c r="I82" s="163"/>
      <c r="J82" s="163"/>
      <c r="K82" s="163"/>
      <c r="L82" s="163"/>
      <c r="M82" s="163"/>
      <c r="N82" s="163"/>
      <c r="O82" s="163"/>
      <c r="P82" s="163"/>
      <c r="Q82" s="163"/>
      <c r="R82" s="163"/>
      <c r="S82" s="163"/>
      <c r="T82" s="163"/>
      <c r="U82" s="163"/>
      <c r="V82" s="163"/>
      <c r="W82" s="163"/>
      <c r="X82" s="163"/>
      <c r="Y82" s="152"/>
      <c r="Z82" s="152"/>
      <c r="AA82" s="152"/>
      <c r="AB82" s="152"/>
      <c r="AC82" s="152"/>
      <c r="AD82" s="152"/>
      <c r="AE82" s="152"/>
      <c r="AF82" s="152"/>
      <c r="AG82" s="152" t="s">
        <v>122</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5">
      <c r="A83" s="159"/>
      <c r="B83" s="160"/>
      <c r="C83" s="191" t="s">
        <v>196</v>
      </c>
      <c r="D83" s="164"/>
      <c r="E83" s="165">
        <v>6.39</v>
      </c>
      <c r="F83" s="163"/>
      <c r="G83" s="163"/>
      <c r="H83" s="163"/>
      <c r="I83" s="163"/>
      <c r="J83" s="163"/>
      <c r="K83" s="163"/>
      <c r="L83" s="163"/>
      <c r="M83" s="163"/>
      <c r="N83" s="163"/>
      <c r="O83" s="163"/>
      <c r="P83" s="163"/>
      <c r="Q83" s="163"/>
      <c r="R83" s="163"/>
      <c r="S83" s="163"/>
      <c r="T83" s="163"/>
      <c r="U83" s="163"/>
      <c r="V83" s="163"/>
      <c r="W83" s="163"/>
      <c r="X83" s="163"/>
      <c r="Y83" s="152"/>
      <c r="Z83" s="152"/>
      <c r="AA83" s="152"/>
      <c r="AB83" s="152"/>
      <c r="AC83" s="152"/>
      <c r="AD83" s="152"/>
      <c r="AE83" s="152"/>
      <c r="AF83" s="152"/>
      <c r="AG83" s="152" t="s">
        <v>122</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5">
      <c r="A84" s="159"/>
      <c r="B84" s="160"/>
      <c r="C84" s="191" t="s">
        <v>197</v>
      </c>
      <c r="D84" s="164"/>
      <c r="E84" s="165">
        <v>22.53</v>
      </c>
      <c r="F84" s="163"/>
      <c r="G84" s="163"/>
      <c r="H84" s="163"/>
      <c r="I84" s="163"/>
      <c r="J84" s="163"/>
      <c r="K84" s="163"/>
      <c r="L84" s="163"/>
      <c r="M84" s="163"/>
      <c r="N84" s="163"/>
      <c r="O84" s="163"/>
      <c r="P84" s="163"/>
      <c r="Q84" s="163"/>
      <c r="R84" s="163"/>
      <c r="S84" s="163"/>
      <c r="T84" s="163"/>
      <c r="U84" s="163"/>
      <c r="V84" s="163"/>
      <c r="W84" s="163"/>
      <c r="X84" s="163"/>
      <c r="Y84" s="152"/>
      <c r="Z84" s="152"/>
      <c r="AA84" s="152"/>
      <c r="AB84" s="152"/>
      <c r="AC84" s="152"/>
      <c r="AD84" s="152"/>
      <c r="AE84" s="152"/>
      <c r="AF84" s="152"/>
      <c r="AG84" s="152" t="s">
        <v>122</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5">
      <c r="A85" s="173">
        <v>19</v>
      </c>
      <c r="B85" s="174" t="s">
        <v>202</v>
      </c>
      <c r="C85" s="190" t="s">
        <v>203</v>
      </c>
      <c r="D85" s="175" t="s">
        <v>0</v>
      </c>
      <c r="E85" s="176">
        <v>5422.7336999999998</v>
      </c>
      <c r="F85" s="177"/>
      <c r="G85" s="178">
        <f>ROUND(E85*F85,2)</f>
        <v>0</v>
      </c>
      <c r="H85" s="177"/>
      <c r="I85" s="178">
        <f>ROUND(E85*H85,2)</f>
        <v>0</v>
      </c>
      <c r="J85" s="177"/>
      <c r="K85" s="178">
        <f>ROUND(E85*J85,2)</f>
        <v>0</v>
      </c>
      <c r="L85" s="178">
        <v>21</v>
      </c>
      <c r="M85" s="178">
        <f>G85*(1+L85/100)</f>
        <v>0</v>
      </c>
      <c r="N85" s="178">
        <v>0</v>
      </c>
      <c r="O85" s="178">
        <f>ROUND(E85*N85,2)</f>
        <v>0</v>
      </c>
      <c r="P85" s="178">
        <v>0</v>
      </c>
      <c r="Q85" s="178">
        <f>ROUND(E85*P85,2)</f>
        <v>0</v>
      </c>
      <c r="R85" s="178" t="s">
        <v>162</v>
      </c>
      <c r="S85" s="178" t="s">
        <v>115</v>
      </c>
      <c r="T85" s="179" t="s">
        <v>116</v>
      </c>
      <c r="U85" s="163">
        <v>0</v>
      </c>
      <c r="V85" s="163">
        <f>ROUND(E85*U85,2)</f>
        <v>0</v>
      </c>
      <c r="W85" s="163"/>
      <c r="X85" s="163" t="s">
        <v>117</v>
      </c>
      <c r="Y85" s="152"/>
      <c r="Z85" s="152"/>
      <c r="AA85" s="152"/>
      <c r="AB85" s="152"/>
      <c r="AC85" s="152"/>
      <c r="AD85" s="152"/>
      <c r="AE85" s="152"/>
      <c r="AF85" s="152"/>
      <c r="AG85" s="152" t="s">
        <v>204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5">
      <c r="A86" s="159"/>
      <c r="B86" s="160"/>
      <c r="C86" s="263" t="s">
        <v>205</v>
      </c>
      <c r="D86" s="264"/>
      <c r="E86" s="264"/>
      <c r="F86" s="264"/>
      <c r="G86" s="264"/>
      <c r="H86" s="163"/>
      <c r="I86" s="163"/>
      <c r="J86" s="163"/>
      <c r="K86" s="163"/>
      <c r="L86" s="163"/>
      <c r="M86" s="163"/>
      <c r="N86" s="163"/>
      <c r="O86" s="163"/>
      <c r="P86" s="163"/>
      <c r="Q86" s="163"/>
      <c r="R86" s="163"/>
      <c r="S86" s="163"/>
      <c r="T86" s="163"/>
      <c r="U86" s="163"/>
      <c r="V86" s="163"/>
      <c r="W86" s="163"/>
      <c r="X86" s="163"/>
      <c r="Y86" s="152"/>
      <c r="Z86" s="152"/>
      <c r="AA86" s="152"/>
      <c r="AB86" s="152"/>
      <c r="AC86" s="152"/>
      <c r="AD86" s="152"/>
      <c r="AE86" s="152"/>
      <c r="AF86" s="152"/>
      <c r="AG86" s="152" t="s">
        <v>120</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x14ac:dyDescent="0.25">
      <c r="A87" s="167" t="s">
        <v>109</v>
      </c>
      <c r="B87" s="168" t="s">
        <v>68</v>
      </c>
      <c r="C87" s="189" t="s">
        <v>69</v>
      </c>
      <c r="D87" s="169"/>
      <c r="E87" s="170"/>
      <c r="F87" s="171"/>
      <c r="G87" s="171">
        <f>SUMIF(AG88:AG134,"&lt;&gt;NOR",G88:G134)</f>
        <v>0</v>
      </c>
      <c r="H87" s="171"/>
      <c r="I87" s="171">
        <f>SUM(I88:I134)</f>
        <v>0</v>
      </c>
      <c r="J87" s="171"/>
      <c r="K87" s="171">
        <f>SUM(K88:K134)</f>
        <v>0</v>
      </c>
      <c r="L87" s="171"/>
      <c r="M87" s="171">
        <f>SUM(M88:M134)</f>
        <v>0</v>
      </c>
      <c r="N87" s="171"/>
      <c r="O87" s="171">
        <f>SUM(O88:O134)</f>
        <v>3.4799999999999995</v>
      </c>
      <c r="P87" s="171"/>
      <c r="Q87" s="171">
        <f>SUM(Q88:Q134)</f>
        <v>0</v>
      </c>
      <c r="R87" s="171"/>
      <c r="S87" s="171"/>
      <c r="T87" s="172"/>
      <c r="U87" s="166"/>
      <c r="V87" s="166">
        <f>SUM(V88:V134)</f>
        <v>825.96</v>
      </c>
      <c r="W87" s="166"/>
      <c r="X87" s="166"/>
      <c r="AG87" t="s">
        <v>110</v>
      </c>
    </row>
    <row r="88" spans="1:60" ht="20.399999999999999" outlineLevel="1" x14ac:dyDescent="0.25">
      <c r="A88" s="173">
        <v>20</v>
      </c>
      <c r="B88" s="174" t="s">
        <v>206</v>
      </c>
      <c r="C88" s="190" t="s">
        <v>207</v>
      </c>
      <c r="D88" s="175" t="s">
        <v>113</v>
      </c>
      <c r="E88" s="176">
        <v>4</v>
      </c>
      <c r="F88" s="177"/>
      <c r="G88" s="178">
        <f>ROUND(E88*F88,2)</f>
        <v>0</v>
      </c>
      <c r="H88" s="177"/>
      <c r="I88" s="178">
        <f>ROUND(E88*H88,2)</f>
        <v>0</v>
      </c>
      <c r="J88" s="177"/>
      <c r="K88" s="178">
        <f>ROUND(E88*J88,2)</f>
        <v>0</v>
      </c>
      <c r="L88" s="178">
        <v>21</v>
      </c>
      <c r="M88" s="178">
        <f>G88*(1+L88/100)</f>
        <v>0</v>
      </c>
      <c r="N88" s="178">
        <v>6.6E-4</v>
      </c>
      <c r="O88" s="178">
        <f>ROUND(E88*N88,2)</f>
        <v>0</v>
      </c>
      <c r="P88" s="178">
        <v>0</v>
      </c>
      <c r="Q88" s="178">
        <f>ROUND(E88*P88,2)</f>
        <v>0</v>
      </c>
      <c r="R88" s="178" t="s">
        <v>162</v>
      </c>
      <c r="S88" s="178" t="s">
        <v>115</v>
      </c>
      <c r="T88" s="179" t="s">
        <v>116</v>
      </c>
      <c r="U88" s="163">
        <v>0.13400000000000001</v>
      </c>
      <c r="V88" s="163">
        <f>ROUND(E88*U88,2)</f>
        <v>0.54</v>
      </c>
      <c r="W88" s="163"/>
      <c r="X88" s="163" t="s">
        <v>117</v>
      </c>
      <c r="Y88" s="152"/>
      <c r="Z88" s="152"/>
      <c r="AA88" s="152"/>
      <c r="AB88" s="152"/>
      <c r="AC88" s="152"/>
      <c r="AD88" s="152"/>
      <c r="AE88" s="152"/>
      <c r="AF88" s="152"/>
      <c r="AG88" s="152" t="s">
        <v>118</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5">
      <c r="A89" s="159"/>
      <c r="B89" s="160"/>
      <c r="C89" s="191" t="s">
        <v>208</v>
      </c>
      <c r="D89" s="164"/>
      <c r="E89" s="165">
        <v>4</v>
      </c>
      <c r="F89" s="163"/>
      <c r="G89" s="163"/>
      <c r="H89" s="163"/>
      <c r="I89" s="163"/>
      <c r="J89" s="163"/>
      <c r="K89" s="163"/>
      <c r="L89" s="163"/>
      <c r="M89" s="163"/>
      <c r="N89" s="163"/>
      <c r="O89" s="163"/>
      <c r="P89" s="163"/>
      <c r="Q89" s="163"/>
      <c r="R89" s="163"/>
      <c r="S89" s="163"/>
      <c r="T89" s="163"/>
      <c r="U89" s="163"/>
      <c r="V89" s="163"/>
      <c r="W89" s="163"/>
      <c r="X89" s="163"/>
      <c r="Y89" s="152"/>
      <c r="Z89" s="152"/>
      <c r="AA89" s="152"/>
      <c r="AB89" s="152"/>
      <c r="AC89" s="152"/>
      <c r="AD89" s="152"/>
      <c r="AE89" s="152"/>
      <c r="AF89" s="152"/>
      <c r="AG89" s="152" t="s">
        <v>122</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5">
      <c r="A90" s="173">
        <v>21</v>
      </c>
      <c r="B90" s="174" t="s">
        <v>209</v>
      </c>
      <c r="C90" s="190" t="s">
        <v>210</v>
      </c>
      <c r="D90" s="175" t="s">
        <v>113</v>
      </c>
      <c r="E90" s="176">
        <v>1541.5085300000001</v>
      </c>
      <c r="F90" s="177"/>
      <c r="G90" s="178">
        <f>ROUND(E90*F90,2)</f>
        <v>0</v>
      </c>
      <c r="H90" s="177"/>
      <c r="I90" s="178">
        <f>ROUND(E90*H90,2)</f>
        <v>0</v>
      </c>
      <c r="J90" s="177"/>
      <c r="K90" s="178">
        <f>ROUND(E90*J90,2)</f>
        <v>0</v>
      </c>
      <c r="L90" s="178">
        <v>21</v>
      </c>
      <c r="M90" s="178">
        <f>G90*(1+L90/100)</f>
        <v>0</v>
      </c>
      <c r="N90" s="178">
        <v>3.0000000000000001E-5</v>
      </c>
      <c r="O90" s="178">
        <f>ROUND(E90*N90,2)</f>
        <v>0.05</v>
      </c>
      <c r="P90" s="178">
        <v>0</v>
      </c>
      <c r="Q90" s="178">
        <f>ROUND(E90*P90,2)</f>
        <v>0</v>
      </c>
      <c r="R90" s="178" t="s">
        <v>162</v>
      </c>
      <c r="S90" s="178" t="s">
        <v>115</v>
      </c>
      <c r="T90" s="179" t="s">
        <v>116</v>
      </c>
      <c r="U90" s="163">
        <v>0.317</v>
      </c>
      <c r="V90" s="163">
        <f>ROUND(E90*U90,2)</f>
        <v>488.66</v>
      </c>
      <c r="W90" s="163"/>
      <c r="X90" s="163" t="s">
        <v>117</v>
      </c>
      <c r="Y90" s="152"/>
      <c r="Z90" s="152"/>
      <c r="AA90" s="152"/>
      <c r="AB90" s="152"/>
      <c r="AC90" s="152"/>
      <c r="AD90" s="152"/>
      <c r="AE90" s="152"/>
      <c r="AF90" s="152"/>
      <c r="AG90" s="152" t="s">
        <v>118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5">
      <c r="A91" s="159"/>
      <c r="B91" s="160"/>
      <c r="C91" s="191" t="s">
        <v>128</v>
      </c>
      <c r="D91" s="164"/>
      <c r="E91" s="165">
        <v>1257.1199999999999</v>
      </c>
      <c r="F91" s="163"/>
      <c r="G91" s="163"/>
      <c r="H91" s="163"/>
      <c r="I91" s="163"/>
      <c r="J91" s="163"/>
      <c r="K91" s="163"/>
      <c r="L91" s="163"/>
      <c r="M91" s="163"/>
      <c r="N91" s="163"/>
      <c r="O91" s="163"/>
      <c r="P91" s="163"/>
      <c r="Q91" s="163"/>
      <c r="R91" s="163"/>
      <c r="S91" s="163"/>
      <c r="T91" s="163"/>
      <c r="U91" s="163"/>
      <c r="V91" s="163"/>
      <c r="W91" s="163"/>
      <c r="X91" s="163"/>
      <c r="Y91" s="152"/>
      <c r="Z91" s="152"/>
      <c r="AA91" s="152"/>
      <c r="AB91" s="152"/>
      <c r="AC91" s="152"/>
      <c r="AD91" s="152"/>
      <c r="AE91" s="152"/>
      <c r="AF91" s="152"/>
      <c r="AG91" s="152" t="s">
        <v>122</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5">
      <c r="A92" s="159"/>
      <c r="B92" s="160"/>
      <c r="C92" s="191" t="s">
        <v>129</v>
      </c>
      <c r="D92" s="164"/>
      <c r="E92" s="165">
        <v>-1.44</v>
      </c>
      <c r="F92" s="163"/>
      <c r="G92" s="163"/>
      <c r="H92" s="163"/>
      <c r="I92" s="163"/>
      <c r="J92" s="163"/>
      <c r="K92" s="163"/>
      <c r="L92" s="163"/>
      <c r="M92" s="163"/>
      <c r="N92" s="163"/>
      <c r="O92" s="163"/>
      <c r="P92" s="163"/>
      <c r="Q92" s="163"/>
      <c r="R92" s="163"/>
      <c r="S92" s="163"/>
      <c r="T92" s="163"/>
      <c r="U92" s="163"/>
      <c r="V92" s="163"/>
      <c r="W92" s="163"/>
      <c r="X92" s="163"/>
      <c r="Y92" s="152"/>
      <c r="Z92" s="152"/>
      <c r="AA92" s="152"/>
      <c r="AB92" s="152"/>
      <c r="AC92" s="152"/>
      <c r="AD92" s="152"/>
      <c r="AE92" s="152"/>
      <c r="AF92" s="152"/>
      <c r="AG92" s="152" t="s">
        <v>122</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5">
      <c r="A93" s="159"/>
      <c r="B93" s="160"/>
      <c r="C93" s="191" t="s">
        <v>166</v>
      </c>
      <c r="D93" s="164"/>
      <c r="E93" s="165">
        <v>31.19</v>
      </c>
      <c r="F93" s="163"/>
      <c r="G93" s="163"/>
      <c r="H93" s="163"/>
      <c r="I93" s="163"/>
      <c r="J93" s="163"/>
      <c r="K93" s="163"/>
      <c r="L93" s="163"/>
      <c r="M93" s="163"/>
      <c r="N93" s="163"/>
      <c r="O93" s="163"/>
      <c r="P93" s="163"/>
      <c r="Q93" s="163"/>
      <c r="R93" s="163"/>
      <c r="S93" s="163"/>
      <c r="T93" s="163"/>
      <c r="U93" s="163"/>
      <c r="V93" s="163"/>
      <c r="W93" s="163"/>
      <c r="X93" s="163"/>
      <c r="Y93" s="152"/>
      <c r="Z93" s="152"/>
      <c r="AA93" s="152"/>
      <c r="AB93" s="152"/>
      <c r="AC93" s="152"/>
      <c r="AD93" s="152"/>
      <c r="AE93" s="152"/>
      <c r="AF93" s="152"/>
      <c r="AG93" s="152" t="s">
        <v>122</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5">
      <c r="A94" s="159"/>
      <c r="B94" s="160"/>
      <c r="C94" s="191" t="s">
        <v>167</v>
      </c>
      <c r="D94" s="164"/>
      <c r="E94" s="165">
        <v>229.41</v>
      </c>
      <c r="F94" s="163"/>
      <c r="G94" s="163"/>
      <c r="H94" s="163"/>
      <c r="I94" s="163"/>
      <c r="J94" s="163"/>
      <c r="K94" s="163"/>
      <c r="L94" s="163"/>
      <c r="M94" s="163"/>
      <c r="N94" s="163"/>
      <c r="O94" s="163"/>
      <c r="P94" s="163"/>
      <c r="Q94" s="163"/>
      <c r="R94" s="163"/>
      <c r="S94" s="163"/>
      <c r="T94" s="163"/>
      <c r="U94" s="163"/>
      <c r="V94" s="163"/>
      <c r="W94" s="163"/>
      <c r="X94" s="163"/>
      <c r="Y94" s="152"/>
      <c r="Z94" s="152"/>
      <c r="AA94" s="152"/>
      <c r="AB94" s="152"/>
      <c r="AC94" s="152"/>
      <c r="AD94" s="152"/>
      <c r="AE94" s="152"/>
      <c r="AF94" s="152"/>
      <c r="AG94" s="152" t="s">
        <v>122</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5">
      <c r="A95" s="159"/>
      <c r="B95" s="160"/>
      <c r="C95" s="191" t="s">
        <v>168</v>
      </c>
      <c r="D95" s="164"/>
      <c r="E95" s="165">
        <v>5.8</v>
      </c>
      <c r="F95" s="163"/>
      <c r="G95" s="163"/>
      <c r="H95" s="163"/>
      <c r="I95" s="163"/>
      <c r="J95" s="163"/>
      <c r="K95" s="163"/>
      <c r="L95" s="163"/>
      <c r="M95" s="163"/>
      <c r="N95" s="163"/>
      <c r="O95" s="163"/>
      <c r="P95" s="163"/>
      <c r="Q95" s="163"/>
      <c r="R95" s="163"/>
      <c r="S95" s="163"/>
      <c r="T95" s="163"/>
      <c r="U95" s="163"/>
      <c r="V95" s="163"/>
      <c r="W95" s="163"/>
      <c r="X95" s="163"/>
      <c r="Y95" s="152"/>
      <c r="Z95" s="152"/>
      <c r="AA95" s="152"/>
      <c r="AB95" s="152"/>
      <c r="AC95" s="152"/>
      <c r="AD95" s="152"/>
      <c r="AE95" s="152"/>
      <c r="AF95" s="152"/>
      <c r="AG95" s="152" t="s">
        <v>122</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5">
      <c r="A96" s="159"/>
      <c r="B96" s="160"/>
      <c r="C96" s="191" t="s">
        <v>211</v>
      </c>
      <c r="D96" s="164"/>
      <c r="E96" s="165">
        <v>19.420000000000002</v>
      </c>
      <c r="F96" s="163"/>
      <c r="G96" s="163"/>
      <c r="H96" s="163"/>
      <c r="I96" s="163"/>
      <c r="J96" s="163"/>
      <c r="K96" s="163"/>
      <c r="L96" s="163"/>
      <c r="M96" s="163"/>
      <c r="N96" s="163"/>
      <c r="O96" s="163"/>
      <c r="P96" s="163"/>
      <c r="Q96" s="163"/>
      <c r="R96" s="163"/>
      <c r="S96" s="163"/>
      <c r="T96" s="163"/>
      <c r="U96" s="163"/>
      <c r="V96" s="163"/>
      <c r="W96" s="163"/>
      <c r="X96" s="163"/>
      <c r="Y96" s="152"/>
      <c r="Z96" s="152"/>
      <c r="AA96" s="152"/>
      <c r="AB96" s="152"/>
      <c r="AC96" s="152"/>
      <c r="AD96" s="152"/>
      <c r="AE96" s="152"/>
      <c r="AF96" s="152"/>
      <c r="AG96" s="152" t="s">
        <v>122</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0.399999999999999" outlineLevel="1" x14ac:dyDescent="0.25">
      <c r="A97" s="173">
        <v>22</v>
      </c>
      <c r="B97" s="174" t="s">
        <v>212</v>
      </c>
      <c r="C97" s="190" t="s">
        <v>213</v>
      </c>
      <c r="D97" s="175" t="s">
        <v>214</v>
      </c>
      <c r="E97" s="176">
        <v>246.66</v>
      </c>
      <c r="F97" s="177"/>
      <c r="G97" s="178">
        <f>ROUND(E97*F97,2)</f>
        <v>0</v>
      </c>
      <c r="H97" s="177"/>
      <c r="I97" s="178">
        <f>ROUND(E97*H97,2)</f>
        <v>0</v>
      </c>
      <c r="J97" s="177"/>
      <c r="K97" s="178">
        <f>ROUND(E97*J97,2)</f>
        <v>0</v>
      </c>
      <c r="L97" s="178">
        <v>21</v>
      </c>
      <c r="M97" s="178">
        <f>G97*(1+L97/100)</f>
        <v>0</v>
      </c>
      <c r="N97" s="178">
        <v>5.8E-4</v>
      </c>
      <c r="O97" s="178">
        <f>ROUND(E97*N97,2)</f>
        <v>0.14000000000000001</v>
      </c>
      <c r="P97" s="178">
        <v>0</v>
      </c>
      <c r="Q97" s="178">
        <f>ROUND(E97*P97,2)</f>
        <v>0</v>
      </c>
      <c r="R97" s="178" t="s">
        <v>162</v>
      </c>
      <c r="S97" s="178" t="s">
        <v>115</v>
      </c>
      <c r="T97" s="179" t="s">
        <v>116</v>
      </c>
      <c r="U97" s="163">
        <v>0.189</v>
      </c>
      <c r="V97" s="163">
        <f>ROUND(E97*U97,2)</f>
        <v>46.62</v>
      </c>
      <c r="W97" s="163"/>
      <c r="X97" s="163" t="s">
        <v>117</v>
      </c>
      <c r="Y97" s="152"/>
      <c r="Z97" s="152"/>
      <c r="AA97" s="152"/>
      <c r="AB97" s="152"/>
      <c r="AC97" s="152"/>
      <c r="AD97" s="152"/>
      <c r="AE97" s="152"/>
      <c r="AF97" s="152"/>
      <c r="AG97" s="152" t="s">
        <v>118</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5">
      <c r="A98" s="159"/>
      <c r="B98" s="160"/>
      <c r="C98" s="192" t="s">
        <v>215</v>
      </c>
      <c r="D98" s="161"/>
      <c r="E98" s="162"/>
      <c r="F98" s="163"/>
      <c r="G98" s="163"/>
      <c r="H98" s="163"/>
      <c r="I98" s="163"/>
      <c r="J98" s="163"/>
      <c r="K98" s="163"/>
      <c r="L98" s="163"/>
      <c r="M98" s="163"/>
      <c r="N98" s="163"/>
      <c r="O98" s="163"/>
      <c r="P98" s="163"/>
      <c r="Q98" s="163"/>
      <c r="R98" s="163"/>
      <c r="S98" s="163"/>
      <c r="T98" s="163"/>
      <c r="U98" s="163"/>
      <c r="V98" s="163"/>
      <c r="W98" s="163"/>
      <c r="X98" s="163"/>
      <c r="Y98" s="152"/>
      <c r="Z98" s="152"/>
      <c r="AA98" s="152"/>
      <c r="AB98" s="152"/>
      <c r="AC98" s="152"/>
      <c r="AD98" s="152"/>
      <c r="AE98" s="152"/>
      <c r="AF98" s="152"/>
      <c r="AG98" s="152" t="s">
        <v>120</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5">
      <c r="A99" s="159"/>
      <c r="B99" s="160"/>
      <c r="C99" s="254" t="s">
        <v>216</v>
      </c>
      <c r="D99" s="255"/>
      <c r="E99" s="255"/>
      <c r="F99" s="255"/>
      <c r="G99" s="255"/>
      <c r="H99" s="163"/>
      <c r="I99" s="163"/>
      <c r="J99" s="163"/>
      <c r="K99" s="163"/>
      <c r="L99" s="163"/>
      <c r="M99" s="163"/>
      <c r="N99" s="163"/>
      <c r="O99" s="163"/>
      <c r="P99" s="163"/>
      <c r="Q99" s="163"/>
      <c r="R99" s="163"/>
      <c r="S99" s="163"/>
      <c r="T99" s="163"/>
      <c r="U99" s="163"/>
      <c r="V99" s="163"/>
      <c r="W99" s="163"/>
      <c r="X99" s="163"/>
      <c r="Y99" s="152"/>
      <c r="Z99" s="152"/>
      <c r="AA99" s="152"/>
      <c r="AB99" s="152"/>
      <c r="AC99" s="152"/>
      <c r="AD99" s="152"/>
      <c r="AE99" s="152"/>
      <c r="AF99" s="152"/>
      <c r="AG99" s="152" t="s">
        <v>120</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5">
      <c r="A100" s="159"/>
      <c r="B100" s="160"/>
      <c r="C100" s="191" t="s">
        <v>217</v>
      </c>
      <c r="D100" s="164"/>
      <c r="E100" s="165"/>
      <c r="F100" s="163"/>
      <c r="G100" s="163"/>
      <c r="H100" s="163"/>
      <c r="I100" s="163"/>
      <c r="J100" s="163"/>
      <c r="K100" s="163"/>
      <c r="L100" s="163"/>
      <c r="M100" s="163"/>
      <c r="N100" s="163"/>
      <c r="O100" s="163"/>
      <c r="P100" s="163"/>
      <c r="Q100" s="163"/>
      <c r="R100" s="163"/>
      <c r="S100" s="163"/>
      <c r="T100" s="163"/>
      <c r="U100" s="163"/>
      <c r="V100" s="163"/>
      <c r="W100" s="163"/>
      <c r="X100" s="163"/>
      <c r="Y100" s="152"/>
      <c r="Z100" s="152"/>
      <c r="AA100" s="152"/>
      <c r="AB100" s="152"/>
      <c r="AC100" s="152"/>
      <c r="AD100" s="152"/>
      <c r="AE100" s="152"/>
      <c r="AF100" s="152"/>
      <c r="AG100" s="152" t="s">
        <v>122</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5">
      <c r="A101" s="159"/>
      <c r="B101" s="160"/>
      <c r="C101" s="191" t="s">
        <v>218</v>
      </c>
      <c r="D101" s="164"/>
      <c r="E101" s="165">
        <v>207.96</v>
      </c>
      <c r="F101" s="163"/>
      <c r="G101" s="163"/>
      <c r="H101" s="163"/>
      <c r="I101" s="163"/>
      <c r="J101" s="163"/>
      <c r="K101" s="163"/>
      <c r="L101" s="163"/>
      <c r="M101" s="163"/>
      <c r="N101" s="163"/>
      <c r="O101" s="163"/>
      <c r="P101" s="163"/>
      <c r="Q101" s="163"/>
      <c r="R101" s="163"/>
      <c r="S101" s="163"/>
      <c r="T101" s="163"/>
      <c r="U101" s="163"/>
      <c r="V101" s="163"/>
      <c r="W101" s="163"/>
      <c r="X101" s="163"/>
      <c r="Y101" s="152"/>
      <c r="Z101" s="152"/>
      <c r="AA101" s="152"/>
      <c r="AB101" s="152"/>
      <c r="AC101" s="152"/>
      <c r="AD101" s="152"/>
      <c r="AE101" s="152"/>
      <c r="AF101" s="152"/>
      <c r="AG101" s="152" t="s">
        <v>122</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5">
      <c r="A102" s="159"/>
      <c r="B102" s="160"/>
      <c r="C102" s="191" t="s">
        <v>219</v>
      </c>
      <c r="D102" s="164"/>
      <c r="E102" s="165">
        <v>38.700000000000003</v>
      </c>
      <c r="F102" s="163"/>
      <c r="G102" s="163"/>
      <c r="H102" s="163"/>
      <c r="I102" s="163"/>
      <c r="J102" s="163"/>
      <c r="K102" s="163"/>
      <c r="L102" s="163"/>
      <c r="M102" s="163"/>
      <c r="N102" s="163"/>
      <c r="O102" s="163"/>
      <c r="P102" s="163"/>
      <c r="Q102" s="163"/>
      <c r="R102" s="163"/>
      <c r="S102" s="163"/>
      <c r="T102" s="163"/>
      <c r="U102" s="163"/>
      <c r="V102" s="163"/>
      <c r="W102" s="163"/>
      <c r="X102" s="163"/>
      <c r="Y102" s="152"/>
      <c r="Z102" s="152"/>
      <c r="AA102" s="152"/>
      <c r="AB102" s="152"/>
      <c r="AC102" s="152"/>
      <c r="AD102" s="152"/>
      <c r="AE102" s="152"/>
      <c r="AF102" s="152"/>
      <c r="AG102" s="152" t="s">
        <v>122</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0.399999999999999" outlineLevel="1" x14ac:dyDescent="0.25">
      <c r="A103" s="173">
        <v>23</v>
      </c>
      <c r="B103" s="174" t="s">
        <v>220</v>
      </c>
      <c r="C103" s="190" t="s">
        <v>221</v>
      </c>
      <c r="D103" s="175" t="s">
        <v>214</v>
      </c>
      <c r="E103" s="176">
        <v>246.66</v>
      </c>
      <c r="F103" s="177"/>
      <c r="G103" s="178">
        <f>ROUND(E103*F103,2)</f>
        <v>0</v>
      </c>
      <c r="H103" s="177"/>
      <c r="I103" s="178">
        <f>ROUND(E103*H103,2)</f>
        <v>0</v>
      </c>
      <c r="J103" s="177"/>
      <c r="K103" s="178">
        <f>ROUND(E103*J103,2)</f>
        <v>0</v>
      </c>
      <c r="L103" s="178">
        <v>21</v>
      </c>
      <c r="M103" s="178">
        <f>G103*(1+L103/100)</f>
        <v>0</v>
      </c>
      <c r="N103" s="178">
        <v>7.6000000000000004E-4</v>
      </c>
      <c r="O103" s="178">
        <f>ROUND(E103*N103,2)</f>
        <v>0.19</v>
      </c>
      <c r="P103" s="178">
        <v>0</v>
      </c>
      <c r="Q103" s="178">
        <f>ROUND(E103*P103,2)</f>
        <v>0</v>
      </c>
      <c r="R103" s="178" t="s">
        <v>162</v>
      </c>
      <c r="S103" s="178" t="s">
        <v>115</v>
      </c>
      <c r="T103" s="179" t="s">
        <v>116</v>
      </c>
      <c r="U103" s="163">
        <v>0.189</v>
      </c>
      <c r="V103" s="163">
        <f>ROUND(E103*U103,2)</f>
        <v>46.62</v>
      </c>
      <c r="W103" s="163"/>
      <c r="X103" s="163" t="s">
        <v>117</v>
      </c>
      <c r="Y103" s="152"/>
      <c r="Z103" s="152"/>
      <c r="AA103" s="152"/>
      <c r="AB103" s="152"/>
      <c r="AC103" s="152"/>
      <c r="AD103" s="152"/>
      <c r="AE103" s="152"/>
      <c r="AF103" s="152"/>
      <c r="AG103" s="152" t="s">
        <v>118</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5">
      <c r="A104" s="159"/>
      <c r="B104" s="160"/>
      <c r="C104" s="192" t="s">
        <v>215</v>
      </c>
      <c r="D104" s="161"/>
      <c r="E104" s="162"/>
      <c r="F104" s="163"/>
      <c r="G104" s="163"/>
      <c r="H104" s="163"/>
      <c r="I104" s="163"/>
      <c r="J104" s="163"/>
      <c r="K104" s="163"/>
      <c r="L104" s="163"/>
      <c r="M104" s="163"/>
      <c r="N104" s="163"/>
      <c r="O104" s="163"/>
      <c r="P104" s="163"/>
      <c r="Q104" s="163"/>
      <c r="R104" s="163"/>
      <c r="S104" s="163"/>
      <c r="T104" s="163"/>
      <c r="U104" s="163"/>
      <c r="V104" s="163"/>
      <c r="W104" s="163"/>
      <c r="X104" s="163"/>
      <c r="Y104" s="152"/>
      <c r="Z104" s="152"/>
      <c r="AA104" s="152"/>
      <c r="AB104" s="152"/>
      <c r="AC104" s="152"/>
      <c r="AD104" s="152"/>
      <c r="AE104" s="152"/>
      <c r="AF104" s="152"/>
      <c r="AG104" s="152" t="s">
        <v>120</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5">
      <c r="A105" s="159"/>
      <c r="B105" s="160"/>
      <c r="C105" s="254" t="s">
        <v>216</v>
      </c>
      <c r="D105" s="255"/>
      <c r="E105" s="255"/>
      <c r="F105" s="255"/>
      <c r="G105" s="255"/>
      <c r="H105" s="163"/>
      <c r="I105" s="163"/>
      <c r="J105" s="163"/>
      <c r="K105" s="163"/>
      <c r="L105" s="163"/>
      <c r="M105" s="163"/>
      <c r="N105" s="163"/>
      <c r="O105" s="163"/>
      <c r="P105" s="163"/>
      <c r="Q105" s="163"/>
      <c r="R105" s="163"/>
      <c r="S105" s="163"/>
      <c r="T105" s="163"/>
      <c r="U105" s="163"/>
      <c r="V105" s="163"/>
      <c r="W105" s="163"/>
      <c r="X105" s="163"/>
      <c r="Y105" s="152"/>
      <c r="Z105" s="152"/>
      <c r="AA105" s="152"/>
      <c r="AB105" s="152"/>
      <c r="AC105" s="152"/>
      <c r="AD105" s="152"/>
      <c r="AE105" s="152"/>
      <c r="AF105" s="152"/>
      <c r="AG105" s="152" t="s">
        <v>120</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5">
      <c r="A106" s="159"/>
      <c r="B106" s="160"/>
      <c r="C106" s="191" t="s">
        <v>222</v>
      </c>
      <c r="D106" s="164"/>
      <c r="E106" s="165"/>
      <c r="F106" s="163"/>
      <c r="G106" s="163"/>
      <c r="H106" s="163"/>
      <c r="I106" s="163"/>
      <c r="J106" s="163"/>
      <c r="K106" s="163"/>
      <c r="L106" s="163"/>
      <c r="M106" s="163"/>
      <c r="N106" s="163"/>
      <c r="O106" s="163"/>
      <c r="P106" s="163"/>
      <c r="Q106" s="163"/>
      <c r="R106" s="163"/>
      <c r="S106" s="163"/>
      <c r="T106" s="163"/>
      <c r="U106" s="163"/>
      <c r="V106" s="163"/>
      <c r="W106" s="163"/>
      <c r="X106" s="163"/>
      <c r="Y106" s="152"/>
      <c r="Z106" s="152"/>
      <c r="AA106" s="152"/>
      <c r="AB106" s="152"/>
      <c r="AC106" s="152"/>
      <c r="AD106" s="152"/>
      <c r="AE106" s="152"/>
      <c r="AF106" s="152"/>
      <c r="AG106" s="152" t="s">
        <v>122</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5">
      <c r="A107" s="159"/>
      <c r="B107" s="160"/>
      <c r="C107" s="191" t="s">
        <v>218</v>
      </c>
      <c r="D107" s="164"/>
      <c r="E107" s="165">
        <v>207.96</v>
      </c>
      <c r="F107" s="163"/>
      <c r="G107" s="163"/>
      <c r="H107" s="163"/>
      <c r="I107" s="163"/>
      <c r="J107" s="163"/>
      <c r="K107" s="163"/>
      <c r="L107" s="163"/>
      <c r="M107" s="163"/>
      <c r="N107" s="163"/>
      <c r="O107" s="163"/>
      <c r="P107" s="163"/>
      <c r="Q107" s="163"/>
      <c r="R107" s="163"/>
      <c r="S107" s="163"/>
      <c r="T107" s="163"/>
      <c r="U107" s="163"/>
      <c r="V107" s="163"/>
      <c r="W107" s="163"/>
      <c r="X107" s="163"/>
      <c r="Y107" s="152"/>
      <c r="Z107" s="152"/>
      <c r="AA107" s="152"/>
      <c r="AB107" s="152"/>
      <c r="AC107" s="152"/>
      <c r="AD107" s="152"/>
      <c r="AE107" s="152"/>
      <c r="AF107" s="152"/>
      <c r="AG107" s="152" t="s">
        <v>122</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5">
      <c r="A108" s="159"/>
      <c r="B108" s="160"/>
      <c r="C108" s="191" t="s">
        <v>219</v>
      </c>
      <c r="D108" s="164"/>
      <c r="E108" s="165">
        <v>38.700000000000003</v>
      </c>
      <c r="F108" s="163"/>
      <c r="G108" s="163"/>
      <c r="H108" s="163"/>
      <c r="I108" s="163"/>
      <c r="J108" s="163"/>
      <c r="K108" s="163"/>
      <c r="L108" s="163"/>
      <c r="M108" s="163"/>
      <c r="N108" s="163"/>
      <c r="O108" s="163"/>
      <c r="P108" s="163"/>
      <c r="Q108" s="163"/>
      <c r="R108" s="163"/>
      <c r="S108" s="163"/>
      <c r="T108" s="163"/>
      <c r="U108" s="163"/>
      <c r="V108" s="163"/>
      <c r="W108" s="163"/>
      <c r="X108" s="163"/>
      <c r="Y108" s="152"/>
      <c r="Z108" s="152"/>
      <c r="AA108" s="152"/>
      <c r="AB108" s="152"/>
      <c r="AC108" s="152"/>
      <c r="AD108" s="152"/>
      <c r="AE108" s="152"/>
      <c r="AF108" s="152"/>
      <c r="AG108" s="152" t="s">
        <v>122</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ht="20.399999999999999" outlineLevel="1" x14ac:dyDescent="0.25">
      <c r="A109" s="173">
        <v>24</v>
      </c>
      <c r="B109" s="174" t="s">
        <v>223</v>
      </c>
      <c r="C109" s="190" t="s">
        <v>224</v>
      </c>
      <c r="D109" s="175" t="s">
        <v>113</v>
      </c>
      <c r="E109" s="176">
        <v>20.485320000000002</v>
      </c>
      <c r="F109" s="177"/>
      <c r="G109" s="178">
        <f>ROUND(E109*F109,2)</f>
        <v>0</v>
      </c>
      <c r="H109" s="177"/>
      <c r="I109" s="178">
        <f>ROUND(E109*H109,2)</f>
        <v>0</v>
      </c>
      <c r="J109" s="177"/>
      <c r="K109" s="178">
        <f>ROUND(E109*J109,2)</f>
        <v>0</v>
      </c>
      <c r="L109" s="178">
        <v>21</v>
      </c>
      <c r="M109" s="178">
        <f>G109*(1+L109/100)</f>
        <v>0</v>
      </c>
      <c r="N109" s="178">
        <v>3.0000000000000001E-5</v>
      </c>
      <c r="O109" s="178">
        <f>ROUND(E109*N109,2)</f>
        <v>0</v>
      </c>
      <c r="P109" s="178">
        <v>0</v>
      </c>
      <c r="Q109" s="178">
        <f>ROUND(E109*P109,2)</f>
        <v>0</v>
      </c>
      <c r="R109" s="178" t="s">
        <v>162</v>
      </c>
      <c r="S109" s="178" t="s">
        <v>115</v>
      </c>
      <c r="T109" s="179" t="s">
        <v>116</v>
      </c>
      <c r="U109" s="163">
        <v>0.34</v>
      </c>
      <c r="V109" s="163">
        <f>ROUND(E109*U109,2)</f>
        <v>6.97</v>
      </c>
      <c r="W109" s="163"/>
      <c r="X109" s="163" t="s">
        <v>117</v>
      </c>
      <c r="Y109" s="152"/>
      <c r="Z109" s="152"/>
      <c r="AA109" s="152"/>
      <c r="AB109" s="152"/>
      <c r="AC109" s="152"/>
      <c r="AD109" s="152"/>
      <c r="AE109" s="152"/>
      <c r="AF109" s="152"/>
      <c r="AG109" s="152" t="s">
        <v>118</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5">
      <c r="A110" s="159"/>
      <c r="B110" s="160"/>
      <c r="C110" s="263" t="s">
        <v>225</v>
      </c>
      <c r="D110" s="264"/>
      <c r="E110" s="264"/>
      <c r="F110" s="264"/>
      <c r="G110" s="264"/>
      <c r="H110" s="163"/>
      <c r="I110" s="163"/>
      <c r="J110" s="163"/>
      <c r="K110" s="163"/>
      <c r="L110" s="163"/>
      <c r="M110" s="163"/>
      <c r="N110" s="163"/>
      <c r="O110" s="163"/>
      <c r="P110" s="163"/>
      <c r="Q110" s="163"/>
      <c r="R110" s="163"/>
      <c r="S110" s="163"/>
      <c r="T110" s="163"/>
      <c r="U110" s="163"/>
      <c r="V110" s="163"/>
      <c r="W110" s="163"/>
      <c r="X110" s="163"/>
      <c r="Y110" s="152"/>
      <c r="Z110" s="152"/>
      <c r="AA110" s="152"/>
      <c r="AB110" s="152"/>
      <c r="AC110" s="152"/>
      <c r="AD110" s="152"/>
      <c r="AE110" s="152"/>
      <c r="AF110" s="152"/>
      <c r="AG110" s="152" t="s">
        <v>120</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5">
      <c r="A111" s="159"/>
      <c r="B111" s="160"/>
      <c r="C111" s="191" t="s">
        <v>226</v>
      </c>
      <c r="D111" s="164"/>
      <c r="E111" s="165">
        <v>20.49</v>
      </c>
      <c r="F111" s="163"/>
      <c r="G111" s="163"/>
      <c r="H111" s="163"/>
      <c r="I111" s="163"/>
      <c r="J111" s="163"/>
      <c r="K111" s="163"/>
      <c r="L111" s="163"/>
      <c r="M111" s="163"/>
      <c r="N111" s="163"/>
      <c r="O111" s="163"/>
      <c r="P111" s="163"/>
      <c r="Q111" s="163"/>
      <c r="R111" s="163"/>
      <c r="S111" s="163"/>
      <c r="T111" s="163"/>
      <c r="U111" s="163"/>
      <c r="V111" s="163"/>
      <c r="W111" s="163"/>
      <c r="X111" s="163"/>
      <c r="Y111" s="152"/>
      <c r="Z111" s="152"/>
      <c r="AA111" s="152"/>
      <c r="AB111" s="152"/>
      <c r="AC111" s="152"/>
      <c r="AD111" s="152"/>
      <c r="AE111" s="152"/>
      <c r="AF111" s="152"/>
      <c r="AG111" s="152" t="s">
        <v>122</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5">
      <c r="A112" s="173">
        <v>25</v>
      </c>
      <c r="B112" s="174" t="s">
        <v>227</v>
      </c>
      <c r="C112" s="190" t="s">
        <v>228</v>
      </c>
      <c r="D112" s="175" t="s">
        <v>214</v>
      </c>
      <c r="E112" s="176">
        <v>21.7</v>
      </c>
      <c r="F112" s="177"/>
      <c r="G112" s="178">
        <f>ROUND(E112*F112,2)</f>
        <v>0</v>
      </c>
      <c r="H112" s="177"/>
      <c r="I112" s="178">
        <f>ROUND(E112*H112,2)</f>
        <v>0</v>
      </c>
      <c r="J112" s="177"/>
      <c r="K112" s="178">
        <f>ROUND(E112*J112,2)</f>
        <v>0</v>
      </c>
      <c r="L112" s="178">
        <v>21</v>
      </c>
      <c r="M112" s="178">
        <f>G112*(1+L112/100)</f>
        <v>0</v>
      </c>
      <c r="N112" s="178">
        <v>3.1E-4</v>
      </c>
      <c r="O112" s="178">
        <f>ROUND(E112*N112,2)</f>
        <v>0.01</v>
      </c>
      <c r="P112" s="178">
        <v>0</v>
      </c>
      <c r="Q112" s="178">
        <f>ROUND(E112*P112,2)</f>
        <v>0</v>
      </c>
      <c r="R112" s="178" t="s">
        <v>162</v>
      </c>
      <c r="S112" s="178" t="s">
        <v>115</v>
      </c>
      <c r="T112" s="179" t="s">
        <v>116</v>
      </c>
      <c r="U112" s="163">
        <v>9.2999999999999999E-2</v>
      </c>
      <c r="V112" s="163">
        <f>ROUND(E112*U112,2)</f>
        <v>2.02</v>
      </c>
      <c r="W112" s="163"/>
      <c r="X112" s="163" t="s">
        <v>117</v>
      </c>
      <c r="Y112" s="152"/>
      <c r="Z112" s="152"/>
      <c r="AA112" s="152"/>
      <c r="AB112" s="152"/>
      <c r="AC112" s="152"/>
      <c r="AD112" s="152"/>
      <c r="AE112" s="152"/>
      <c r="AF112" s="152"/>
      <c r="AG112" s="152" t="s">
        <v>118</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5">
      <c r="A113" s="159"/>
      <c r="B113" s="160"/>
      <c r="C113" s="191" t="s">
        <v>229</v>
      </c>
      <c r="D113" s="164"/>
      <c r="E113" s="165">
        <v>21.7</v>
      </c>
      <c r="F113" s="163"/>
      <c r="G113" s="163"/>
      <c r="H113" s="163"/>
      <c r="I113" s="163"/>
      <c r="J113" s="163"/>
      <c r="K113" s="163"/>
      <c r="L113" s="163"/>
      <c r="M113" s="163"/>
      <c r="N113" s="163"/>
      <c r="O113" s="163"/>
      <c r="P113" s="163"/>
      <c r="Q113" s="163"/>
      <c r="R113" s="163"/>
      <c r="S113" s="163"/>
      <c r="T113" s="163"/>
      <c r="U113" s="163"/>
      <c r="V113" s="163"/>
      <c r="W113" s="163"/>
      <c r="X113" s="163"/>
      <c r="Y113" s="152"/>
      <c r="Z113" s="152"/>
      <c r="AA113" s="152"/>
      <c r="AB113" s="152"/>
      <c r="AC113" s="152"/>
      <c r="AD113" s="152"/>
      <c r="AE113" s="152"/>
      <c r="AF113" s="152"/>
      <c r="AG113" s="152" t="s">
        <v>122</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ht="20.399999999999999" outlineLevel="1" x14ac:dyDescent="0.25">
      <c r="A114" s="173">
        <v>26</v>
      </c>
      <c r="B114" s="174" t="s">
        <v>230</v>
      </c>
      <c r="C114" s="190" t="s">
        <v>231</v>
      </c>
      <c r="D114" s="175" t="s">
        <v>214</v>
      </c>
      <c r="E114" s="176">
        <v>246.66</v>
      </c>
      <c r="F114" s="177"/>
      <c r="G114" s="178">
        <f>ROUND(E114*F114,2)</f>
        <v>0</v>
      </c>
      <c r="H114" s="177"/>
      <c r="I114" s="178">
        <f>ROUND(E114*H114,2)</f>
        <v>0</v>
      </c>
      <c r="J114" s="177"/>
      <c r="K114" s="178">
        <f>ROUND(E114*J114,2)</f>
        <v>0</v>
      </c>
      <c r="L114" s="178">
        <v>21</v>
      </c>
      <c r="M114" s="178">
        <f>G114*(1+L114/100)</f>
        <v>0</v>
      </c>
      <c r="N114" s="178">
        <v>4.0000000000000003E-5</v>
      </c>
      <c r="O114" s="178">
        <f>ROUND(E114*N114,2)</f>
        <v>0.01</v>
      </c>
      <c r="P114" s="178">
        <v>0</v>
      </c>
      <c r="Q114" s="178">
        <f>ROUND(E114*P114,2)</f>
        <v>0</v>
      </c>
      <c r="R114" s="178" t="s">
        <v>162</v>
      </c>
      <c r="S114" s="178" t="s">
        <v>115</v>
      </c>
      <c r="T114" s="179" t="s">
        <v>116</v>
      </c>
      <c r="U114" s="163">
        <v>0.14000000000000001</v>
      </c>
      <c r="V114" s="163">
        <f>ROUND(E114*U114,2)</f>
        <v>34.53</v>
      </c>
      <c r="W114" s="163"/>
      <c r="X114" s="163" t="s">
        <v>117</v>
      </c>
      <c r="Y114" s="152"/>
      <c r="Z114" s="152"/>
      <c r="AA114" s="152"/>
      <c r="AB114" s="152"/>
      <c r="AC114" s="152"/>
      <c r="AD114" s="152"/>
      <c r="AE114" s="152"/>
      <c r="AF114" s="152"/>
      <c r="AG114" s="152" t="s">
        <v>118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5">
      <c r="A115" s="159"/>
      <c r="B115" s="160"/>
      <c r="C115" s="191" t="s">
        <v>232</v>
      </c>
      <c r="D115" s="164"/>
      <c r="E115" s="165"/>
      <c r="F115" s="163"/>
      <c r="G115" s="163"/>
      <c r="H115" s="163"/>
      <c r="I115" s="163"/>
      <c r="J115" s="163"/>
      <c r="K115" s="163"/>
      <c r="L115" s="163"/>
      <c r="M115" s="163"/>
      <c r="N115" s="163"/>
      <c r="O115" s="163"/>
      <c r="P115" s="163"/>
      <c r="Q115" s="163"/>
      <c r="R115" s="163"/>
      <c r="S115" s="163"/>
      <c r="T115" s="163"/>
      <c r="U115" s="163"/>
      <c r="V115" s="163"/>
      <c r="W115" s="163"/>
      <c r="X115" s="163"/>
      <c r="Y115" s="152"/>
      <c r="Z115" s="152"/>
      <c r="AA115" s="152"/>
      <c r="AB115" s="152"/>
      <c r="AC115" s="152"/>
      <c r="AD115" s="152"/>
      <c r="AE115" s="152"/>
      <c r="AF115" s="152"/>
      <c r="AG115" s="152" t="s">
        <v>122</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5">
      <c r="A116" s="159"/>
      <c r="B116" s="160"/>
      <c r="C116" s="191" t="s">
        <v>218</v>
      </c>
      <c r="D116" s="164"/>
      <c r="E116" s="165">
        <v>207.96</v>
      </c>
      <c r="F116" s="163"/>
      <c r="G116" s="163"/>
      <c r="H116" s="163"/>
      <c r="I116" s="163"/>
      <c r="J116" s="163"/>
      <c r="K116" s="163"/>
      <c r="L116" s="163"/>
      <c r="M116" s="163"/>
      <c r="N116" s="163"/>
      <c r="O116" s="163"/>
      <c r="P116" s="163"/>
      <c r="Q116" s="163"/>
      <c r="R116" s="163"/>
      <c r="S116" s="163"/>
      <c r="T116" s="163"/>
      <c r="U116" s="163"/>
      <c r="V116" s="163"/>
      <c r="W116" s="163"/>
      <c r="X116" s="163"/>
      <c r="Y116" s="152"/>
      <c r="Z116" s="152"/>
      <c r="AA116" s="152"/>
      <c r="AB116" s="152"/>
      <c r="AC116" s="152"/>
      <c r="AD116" s="152"/>
      <c r="AE116" s="152"/>
      <c r="AF116" s="152"/>
      <c r="AG116" s="152" t="s">
        <v>122</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5">
      <c r="A117" s="159"/>
      <c r="B117" s="160"/>
      <c r="C117" s="191" t="s">
        <v>219</v>
      </c>
      <c r="D117" s="164"/>
      <c r="E117" s="165">
        <v>38.700000000000003</v>
      </c>
      <c r="F117" s="163"/>
      <c r="G117" s="163"/>
      <c r="H117" s="163"/>
      <c r="I117" s="163"/>
      <c r="J117" s="163"/>
      <c r="K117" s="163"/>
      <c r="L117" s="163"/>
      <c r="M117" s="163"/>
      <c r="N117" s="163"/>
      <c r="O117" s="163"/>
      <c r="P117" s="163"/>
      <c r="Q117" s="163"/>
      <c r="R117" s="163"/>
      <c r="S117" s="163"/>
      <c r="T117" s="163"/>
      <c r="U117" s="163"/>
      <c r="V117" s="163"/>
      <c r="W117" s="163"/>
      <c r="X117" s="163"/>
      <c r="Y117" s="152"/>
      <c r="Z117" s="152"/>
      <c r="AA117" s="152"/>
      <c r="AB117" s="152"/>
      <c r="AC117" s="152"/>
      <c r="AD117" s="152"/>
      <c r="AE117" s="152"/>
      <c r="AF117" s="152"/>
      <c r="AG117" s="152" t="s">
        <v>122</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5">
      <c r="A118" s="181">
        <v>27</v>
      </c>
      <c r="B118" s="182" t="s">
        <v>233</v>
      </c>
      <c r="C118" s="193" t="s">
        <v>378</v>
      </c>
      <c r="D118" s="183" t="s">
        <v>234</v>
      </c>
      <c r="E118" s="184">
        <v>150</v>
      </c>
      <c r="F118" s="185"/>
      <c r="G118" s="186">
        <f>ROUND(E118*F118,2)</f>
        <v>0</v>
      </c>
      <c r="H118" s="185"/>
      <c r="I118" s="186">
        <f>ROUND(E118*H118,2)</f>
        <v>0</v>
      </c>
      <c r="J118" s="185"/>
      <c r="K118" s="186">
        <f>ROUND(E118*J118,2)</f>
        <v>0</v>
      </c>
      <c r="L118" s="186">
        <v>21</v>
      </c>
      <c r="M118" s="186">
        <f>G118*(1+L118/100)</f>
        <v>0</v>
      </c>
      <c r="N118" s="186">
        <v>0</v>
      </c>
      <c r="O118" s="186">
        <f>ROUND(E118*N118,2)</f>
        <v>0</v>
      </c>
      <c r="P118" s="186">
        <v>0</v>
      </c>
      <c r="Q118" s="186">
        <f>ROUND(E118*P118,2)</f>
        <v>0</v>
      </c>
      <c r="R118" s="186" t="s">
        <v>235</v>
      </c>
      <c r="S118" s="186" t="s">
        <v>115</v>
      </c>
      <c r="T118" s="187" t="s">
        <v>116</v>
      </c>
      <c r="U118" s="163">
        <v>1</v>
      </c>
      <c r="V118" s="163">
        <f>ROUND(E118*U118,2)</f>
        <v>150</v>
      </c>
      <c r="W118" s="163"/>
      <c r="X118" s="163" t="s">
        <v>236</v>
      </c>
      <c r="Y118" s="152"/>
      <c r="Z118" s="152"/>
      <c r="AA118" s="152"/>
      <c r="AB118" s="152"/>
      <c r="AC118" s="152"/>
      <c r="AD118" s="152"/>
      <c r="AE118" s="152"/>
      <c r="AF118" s="152"/>
      <c r="AG118" s="152" t="s">
        <v>237</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5">
      <c r="A119" s="181">
        <v>28</v>
      </c>
      <c r="B119" s="182" t="s">
        <v>238</v>
      </c>
      <c r="C119" s="193" t="s">
        <v>379</v>
      </c>
      <c r="D119" s="183" t="s">
        <v>234</v>
      </c>
      <c r="E119" s="184">
        <v>50</v>
      </c>
      <c r="F119" s="185"/>
      <c r="G119" s="186">
        <f>ROUND(E119*F119,2)</f>
        <v>0</v>
      </c>
      <c r="H119" s="185"/>
      <c r="I119" s="186">
        <f>ROUND(E119*H119,2)</f>
        <v>0</v>
      </c>
      <c r="J119" s="185"/>
      <c r="K119" s="186">
        <f>ROUND(E119*J119,2)</f>
        <v>0</v>
      </c>
      <c r="L119" s="186">
        <v>21</v>
      </c>
      <c r="M119" s="186">
        <f>G119*(1+L119/100)</f>
        <v>0</v>
      </c>
      <c r="N119" s="186">
        <v>0</v>
      </c>
      <c r="O119" s="186">
        <f>ROUND(E119*N119,2)</f>
        <v>0</v>
      </c>
      <c r="P119" s="186">
        <v>0</v>
      </c>
      <c r="Q119" s="186">
        <f>ROUND(E119*P119,2)</f>
        <v>0</v>
      </c>
      <c r="R119" s="186" t="s">
        <v>235</v>
      </c>
      <c r="S119" s="186" t="s">
        <v>115</v>
      </c>
      <c r="T119" s="187" t="s">
        <v>116</v>
      </c>
      <c r="U119" s="163">
        <v>1</v>
      </c>
      <c r="V119" s="163">
        <f>ROUND(E119*U119,2)</f>
        <v>50</v>
      </c>
      <c r="W119" s="163"/>
      <c r="X119" s="163" t="s">
        <v>236</v>
      </c>
      <c r="Y119" s="152"/>
      <c r="Z119" s="152"/>
      <c r="AA119" s="152"/>
      <c r="AB119" s="152"/>
      <c r="AC119" s="152"/>
      <c r="AD119" s="152"/>
      <c r="AE119" s="152"/>
      <c r="AF119" s="152"/>
      <c r="AG119" s="152" t="s">
        <v>237</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ht="20.399999999999999" outlineLevel="1" x14ac:dyDescent="0.25">
      <c r="A120" s="173">
        <v>29</v>
      </c>
      <c r="B120" s="174" t="s">
        <v>239</v>
      </c>
      <c r="C120" s="190" t="s">
        <v>240</v>
      </c>
      <c r="D120" s="175" t="s">
        <v>214</v>
      </c>
      <c r="E120" s="176">
        <v>8</v>
      </c>
      <c r="F120" s="177"/>
      <c r="G120" s="178">
        <f>ROUND(E120*F120,2)</f>
        <v>0</v>
      </c>
      <c r="H120" s="177"/>
      <c r="I120" s="178">
        <f>ROUND(E120*H120,2)</f>
        <v>0</v>
      </c>
      <c r="J120" s="177"/>
      <c r="K120" s="178">
        <f>ROUND(E120*J120,2)</f>
        <v>0</v>
      </c>
      <c r="L120" s="178">
        <v>21</v>
      </c>
      <c r="M120" s="178">
        <f>G120*(1+L120/100)</f>
        <v>0</v>
      </c>
      <c r="N120" s="178">
        <v>4.0000000000000003E-5</v>
      </c>
      <c r="O120" s="178">
        <f>ROUND(E120*N120,2)</f>
        <v>0</v>
      </c>
      <c r="P120" s="178">
        <v>0</v>
      </c>
      <c r="Q120" s="178">
        <f>ROUND(E120*P120,2)</f>
        <v>0</v>
      </c>
      <c r="R120" s="178" t="s">
        <v>186</v>
      </c>
      <c r="S120" s="178" t="s">
        <v>115</v>
      </c>
      <c r="T120" s="179" t="s">
        <v>116</v>
      </c>
      <c r="U120" s="163">
        <v>0</v>
      </c>
      <c r="V120" s="163">
        <f>ROUND(E120*U120,2)</f>
        <v>0</v>
      </c>
      <c r="W120" s="163"/>
      <c r="X120" s="163" t="s">
        <v>187</v>
      </c>
      <c r="Y120" s="152"/>
      <c r="Z120" s="152"/>
      <c r="AA120" s="152"/>
      <c r="AB120" s="152"/>
      <c r="AC120" s="152"/>
      <c r="AD120" s="152"/>
      <c r="AE120" s="152"/>
      <c r="AF120" s="152"/>
      <c r="AG120" s="152" t="s">
        <v>188</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5">
      <c r="A121" s="159"/>
      <c r="B121" s="160"/>
      <c r="C121" s="191" t="s">
        <v>241</v>
      </c>
      <c r="D121" s="164"/>
      <c r="E121" s="165">
        <v>8</v>
      </c>
      <c r="F121" s="163"/>
      <c r="G121" s="163"/>
      <c r="H121" s="163"/>
      <c r="I121" s="163"/>
      <c r="J121" s="163"/>
      <c r="K121" s="163"/>
      <c r="L121" s="163"/>
      <c r="M121" s="163"/>
      <c r="N121" s="163"/>
      <c r="O121" s="163"/>
      <c r="P121" s="163"/>
      <c r="Q121" s="163"/>
      <c r="R121" s="163"/>
      <c r="S121" s="163"/>
      <c r="T121" s="163"/>
      <c r="U121" s="163"/>
      <c r="V121" s="163"/>
      <c r="W121" s="163"/>
      <c r="X121" s="163"/>
      <c r="Y121" s="152"/>
      <c r="Z121" s="152"/>
      <c r="AA121" s="152"/>
      <c r="AB121" s="152"/>
      <c r="AC121" s="152"/>
      <c r="AD121" s="152"/>
      <c r="AE121" s="152"/>
      <c r="AF121" s="152"/>
      <c r="AG121" s="152" t="s">
        <v>122</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20.399999999999999" outlineLevel="1" x14ac:dyDescent="0.25">
      <c r="A122" s="173">
        <v>30</v>
      </c>
      <c r="B122" s="174" t="s">
        <v>242</v>
      </c>
      <c r="C122" s="190" t="s">
        <v>243</v>
      </c>
      <c r="D122" s="175" t="s">
        <v>113</v>
      </c>
      <c r="E122" s="176">
        <v>24.58239</v>
      </c>
      <c r="F122" s="177"/>
      <c r="G122" s="178">
        <f>ROUND(E122*F122,2)</f>
        <v>0</v>
      </c>
      <c r="H122" s="177"/>
      <c r="I122" s="178">
        <f>ROUND(E122*H122,2)</f>
        <v>0</v>
      </c>
      <c r="J122" s="177"/>
      <c r="K122" s="178">
        <f>ROUND(E122*J122,2)</f>
        <v>0</v>
      </c>
      <c r="L122" s="178">
        <v>21</v>
      </c>
      <c r="M122" s="178">
        <f>G122*(1+L122/100)</f>
        <v>0</v>
      </c>
      <c r="N122" s="178">
        <v>1.8E-3</v>
      </c>
      <c r="O122" s="178">
        <f>ROUND(E122*N122,2)</f>
        <v>0.04</v>
      </c>
      <c r="P122" s="178">
        <v>0</v>
      </c>
      <c r="Q122" s="178">
        <f>ROUND(E122*P122,2)</f>
        <v>0</v>
      </c>
      <c r="R122" s="178" t="s">
        <v>186</v>
      </c>
      <c r="S122" s="178" t="s">
        <v>115</v>
      </c>
      <c r="T122" s="179" t="s">
        <v>116</v>
      </c>
      <c r="U122" s="163">
        <v>0</v>
      </c>
      <c r="V122" s="163">
        <f>ROUND(E122*U122,2)</f>
        <v>0</v>
      </c>
      <c r="W122" s="163"/>
      <c r="X122" s="163" t="s">
        <v>187</v>
      </c>
      <c r="Y122" s="152"/>
      <c r="Z122" s="152"/>
      <c r="AA122" s="152"/>
      <c r="AB122" s="152"/>
      <c r="AC122" s="152"/>
      <c r="AD122" s="152"/>
      <c r="AE122" s="152"/>
      <c r="AF122" s="152"/>
      <c r="AG122" s="152" t="s">
        <v>188</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5">
      <c r="A123" s="159"/>
      <c r="B123" s="160"/>
      <c r="C123" s="191" t="s">
        <v>244</v>
      </c>
      <c r="D123" s="164"/>
      <c r="E123" s="165">
        <v>24.58</v>
      </c>
      <c r="F123" s="163"/>
      <c r="G123" s="163"/>
      <c r="H123" s="163"/>
      <c r="I123" s="163"/>
      <c r="J123" s="163"/>
      <c r="K123" s="163"/>
      <c r="L123" s="163"/>
      <c r="M123" s="163"/>
      <c r="N123" s="163"/>
      <c r="O123" s="163"/>
      <c r="P123" s="163"/>
      <c r="Q123" s="163"/>
      <c r="R123" s="163"/>
      <c r="S123" s="163"/>
      <c r="T123" s="163"/>
      <c r="U123" s="163"/>
      <c r="V123" s="163"/>
      <c r="W123" s="163"/>
      <c r="X123" s="163"/>
      <c r="Y123" s="152"/>
      <c r="Z123" s="152"/>
      <c r="AA123" s="152"/>
      <c r="AB123" s="152"/>
      <c r="AC123" s="152"/>
      <c r="AD123" s="152"/>
      <c r="AE123" s="152"/>
      <c r="AF123" s="152"/>
      <c r="AG123" s="152" t="s">
        <v>122</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ht="20.399999999999999" outlineLevel="1" x14ac:dyDescent="0.25">
      <c r="A124" s="173">
        <v>31</v>
      </c>
      <c r="B124" s="174" t="s">
        <v>242</v>
      </c>
      <c r="C124" s="190" t="s">
        <v>243</v>
      </c>
      <c r="D124" s="175" t="s">
        <v>113</v>
      </c>
      <c r="E124" s="176">
        <v>1674.43607</v>
      </c>
      <c r="F124" s="177"/>
      <c r="G124" s="178">
        <f>ROUND(E124*F124,2)</f>
        <v>0</v>
      </c>
      <c r="H124" s="177"/>
      <c r="I124" s="178">
        <f>ROUND(E124*H124,2)</f>
        <v>0</v>
      </c>
      <c r="J124" s="177"/>
      <c r="K124" s="178">
        <f>ROUND(E124*J124,2)</f>
        <v>0</v>
      </c>
      <c r="L124" s="178">
        <v>21</v>
      </c>
      <c r="M124" s="178">
        <f>G124*(1+L124/100)</f>
        <v>0</v>
      </c>
      <c r="N124" s="178">
        <v>1.8E-3</v>
      </c>
      <c r="O124" s="178">
        <f>ROUND(E124*N124,2)</f>
        <v>3.01</v>
      </c>
      <c r="P124" s="178">
        <v>0</v>
      </c>
      <c r="Q124" s="178">
        <f>ROUND(E124*P124,2)</f>
        <v>0</v>
      </c>
      <c r="R124" s="178" t="s">
        <v>186</v>
      </c>
      <c r="S124" s="178" t="s">
        <v>115</v>
      </c>
      <c r="T124" s="179" t="s">
        <v>116</v>
      </c>
      <c r="U124" s="163">
        <v>0</v>
      </c>
      <c r="V124" s="163">
        <f>ROUND(E124*U124,2)</f>
        <v>0</v>
      </c>
      <c r="W124" s="163"/>
      <c r="X124" s="163" t="s">
        <v>187</v>
      </c>
      <c r="Y124" s="152"/>
      <c r="Z124" s="152"/>
      <c r="AA124" s="152"/>
      <c r="AB124" s="152"/>
      <c r="AC124" s="152"/>
      <c r="AD124" s="152"/>
      <c r="AE124" s="152"/>
      <c r="AF124" s="152"/>
      <c r="AG124" s="152" t="s">
        <v>188</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5">
      <c r="A125" s="159"/>
      <c r="B125" s="160"/>
      <c r="C125" s="191" t="s">
        <v>193</v>
      </c>
      <c r="D125" s="164"/>
      <c r="E125" s="165">
        <v>1382.83</v>
      </c>
      <c r="F125" s="163"/>
      <c r="G125" s="163"/>
      <c r="H125" s="163"/>
      <c r="I125" s="163"/>
      <c r="J125" s="163"/>
      <c r="K125" s="163"/>
      <c r="L125" s="163"/>
      <c r="M125" s="163"/>
      <c r="N125" s="163"/>
      <c r="O125" s="163"/>
      <c r="P125" s="163"/>
      <c r="Q125" s="163"/>
      <c r="R125" s="163"/>
      <c r="S125" s="163"/>
      <c r="T125" s="163"/>
      <c r="U125" s="163"/>
      <c r="V125" s="163"/>
      <c r="W125" s="163"/>
      <c r="X125" s="163"/>
      <c r="Y125" s="152"/>
      <c r="Z125" s="152"/>
      <c r="AA125" s="152"/>
      <c r="AB125" s="152"/>
      <c r="AC125" s="152"/>
      <c r="AD125" s="152"/>
      <c r="AE125" s="152"/>
      <c r="AF125" s="152"/>
      <c r="AG125" s="152" t="s">
        <v>122</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5">
      <c r="A126" s="159"/>
      <c r="B126" s="160"/>
      <c r="C126" s="191" t="s">
        <v>129</v>
      </c>
      <c r="D126" s="164"/>
      <c r="E126" s="165">
        <v>-1.44</v>
      </c>
      <c r="F126" s="163"/>
      <c r="G126" s="163"/>
      <c r="H126" s="163"/>
      <c r="I126" s="163"/>
      <c r="J126" s="163"/>
      <c r="K126" s="163"/>
      <c r="L126" s="163"/>
      <c r="M126" s="163"/>
      <c r="N126" s="163"/>
      <c r="O126" s="163"/>
      <c r="P126" s="163"/>
      <c r="Q126" s="163"/>
      <c r="R126" s="163"/>
      <c r="S126" s="163"/>
      <c r="T126" s="163"/>
      <c r="U126" s="163"/>
      <c r="V126" s="163"/>
      <c r="W126" s="163"/>
      <c r="X126" s="163"/>
      <c r="Y126" s="152"/>
      <c r="Z126" s="152"/>
      <c r="AA126" s="152"/>
      <c r="AB126" s="152"/>
      <c r="AC126" s="152"/>
      <c r="AD126" s="152"/>
      <c r="AE126" s="152"/>
      <c r="AF126" s="152"/>
      <c r="AG126" s="152" t="s">
        <v>122</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5">
      <c r="A127" s="159"/>
      <c r="B127" s="160"/>
      <c r="C127" s="191" t="s">
        <v>194</v>
      </c>
      <c r="D127" s="164"/>
      <c r="E127" s="165">
        <v>34.31</v>
      </c>
      <c r="F127" s="163"/>
      <c r="G127" s="163"/>
      <c r="H127" s="163"/>
      <c r="I127" s="163"/>
      <c r="J127" s="163"/>
      <c r="K127" s="163"/>
      <c r="L127" s="163"/>
      <c r="M127" s="163"/>
      <c r="N127" s="163"/>
      <c r="O127" s="163"/>
      <c r="P127" s="163"/>
      <c r="Q127" s="163"/>
      <c r="R127" s="163"/>
      <c r="S127" s="163"/>
      <c r="T127" s="163"/>
      <c r="U127" s="163"/>
      <c r="V127" s="163"/>
      <c r="W127" s="163"/>
      <c r="X127" s="163"/>
      <c r="Y127" s="152"/>
      <c r="Z127" s="152"/>
      <c r="AA127" s="152"/>
      <c r="AB127" s="152"/>
      <c r="AC127" s="152"/>
      <c r="AD127" s="152"/>
      <c r="AE127" s="152"/>
      <c r="AF127" s="152"/>
      <c r="AG127" s="152" t="s">
        <v>122</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5">
      <c r="A128" s="159"/>
      <c r="B128" s="160"/>
      <c r="C128" s="191" t="s">
        <v>195</v>
      </c>
      <c r="D128" s="164"/>
      <c r="E128" s="165">
        <v>252.35</v>
      </c>
      <c r="F128" s="163"/>
      <c r="G128" s="163"/>
      <c r="H128" s="163"/>
      <c r="I128" s="163"/>
      <c r="J128" s="163"/>
      <c r="K128" s="163"/>
      <c r="L128" s="163"/>
      <c r="M128" s="163"/>
      <c r="N128" s="163"/>
      <c r="O128" s="163"/>
      <c r="P128" s="163"/>
      <c r="Q128" s="163"/>
      <c r="R128" s="163"/>
      <c r="S128" s="163"/>
      <c r="T128" s="163"/>
      <c r="U128" s="163"/>
      <c r="V128" s="163"/>
      <c r="W128" s="163"/>
      <c r="X128" s="163"/>
      <c r="Y128" s="152"/>
      <c r="Z128" s="152"/>
      <c r="AA128" s="152"/>
      <c r="AB128" s="152"/>
      <c r="AC128" s="152"/>
      <c r="AD128" s="152"/>
      <c r="AE128" s="152"/>
      <c r="AF128" s="152"/>
      <c r="AG128" s="152" t="s">
        <v>122</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5">
      <c r="A129" s="159"/>
      <c r="B129" s="160"/>
      <c r="C129" s="191" t="s">
        <v>196</v>
      </c>
      <c r="D129" s="164"/>
      <c r="E129" s="165">
        <v>6.39</v>
      </c>
      <c r="F129" s="163"/>
      <c r="G129" s="163"/>
      <c r="H129" s="163"/>
      <c r="I129" s="163"/>
      <c r="J129" s="163"/>
      <c r="K129" s="163"/>
      <c r="L129" s="163"/>
      <c r="M129" s="163"/>
      <c r="N129" s="163"/>
      <c r="O129" s="163"/>
      <c r="P129" s="163"/>
      <c r="Q129" s="163"/>
      <c r="R129" s="163"/>
      <c r="S129" s="163"/>
      <c r="T129" s="163"/>
      <c r="U129" s="163"/>
      <c r="V129" s="163"/>
      <c r="W129" s="163"/>
      <c r="X129" s="163"/>
      <c r="Y129" s="152"/>
      <c r="Z129" s="152"/>
      <c r="AA129" s="152"/>
      <c r="AB129" s="152"/>
      <c r="AC129" s="152"/>
      <c r="AD129" s="152"/>
      <c r="AE129" s="152"/>
      <c r="AF129" s="152"/>
      <c r="AG129" s="152" t="s">
        <v>122</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0.399999999999999" outlineLevel="1" x14ac:dyDescent="0.25">
      <c r="A130" s="173">
        <v>32</v>
      </c>
      <c r="B130" s="174" t="s">
        <v>245</v>
      </c>
      <c r="C130" s="190" t="s">
        <v>246</v>
      </c>
      <c r="D130" s="175" t="s">
        <v>113</v>
      </c>
      <c r="E130" s="176">
        <v>27.019819999999999</v>
      </c>
      <c r="F130" s="177"/>
      <c r="G130" s="178">
        <f>ROUND(E130*F130,2)</f>
        <v>0</v>
      </c>
      <c r="H130" s="177"/>
      <c r="I130" s="178">
        <f>ROUND(E130*H130,2)</f>
        <v>0</v>
      </c>
      <c r="J130" s="177"/>
      <c r="K130" s="178">
        <f>ROUND(E130*J130,2)</f>
        <v>0</v>
      </c>
      <c r="L130" s="178">
        <v>21</v>
      </c>
      <c r="M130" s="178">
        <f>G130*(1+L130/100)</f>
        <v>0</v>
      </c>
      <c r="N130" s="178">
        <v>1.1999999999999999E-3</v>
      </c>
      <c r="O130" s="178">
        <f>ROUND(E130*N130,2)</f>
        <v>0.03</v>
      </c>
      <c r="P130" s="178">
        <v>0</v>
      </c>
      <c r="Q130" s="178">
        <f>ROUND(E130*P130,2)</f>
        <v>0</v>
      </c>
      <c r="R130" s="178" t="s">
        <v>186</v>
      </c>
      <c r="S130" s="178" t="s">
        <v>247</v>
      </c>
      <c r="T130" s="179" t="s">
        <v>116</v>
      </c>
      <c r="U130" s="163">
        <v>0</v>
      </c>
      <c r="V130" s="163">
        <f>ROUND(E130*U130,2)</f>
        <v>0</v>
      </c>
      <c r="W130" s="163"/>
      <c r="X130" s="163" t="s">
        <v>187</v>
      </c>
      <c r="Y130" s="152"/>
      <c r="Z130" s="152"/>
      <c r="AA130" s="152"/>
      <c r="AB130" s="152"/>
      <c r="AC130" s="152"/>
      <c r="AD130" s="152"/>
      <c r="AE130" s="152"/>
      <c r="AF130" s="152"/>
      <c r="AG130" s="152" t="s">
        <v>188</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5">
      <c r="A131" s="159"/>
      <c r="B131" s="160"/>
      <c r="C131" s="191" t="s">
        <v>248</v>
      </c>
      <c r="D131" s="164"/>
      <c r="E131" s="165">
        <v>7.59</v>
      </c>
      <c r="F131" s="163"/>
      <c r="G131" s="163"/>
      <c r="H131" s="163"/>
      <c r="I131" s="163"/>
      <c r="J131" s="163"/>
      <c r="K131" s="163"/>
      <c r="L131" s="163"/>
      <c r="M131" s="163"/>
      <c r="N131" s="163"/>
      <c r="O131" s="163"/>
      <c r="P131" s="163"/>
      <c r="Q131" s="163"/>
      <c r="R131" s="163"/>
      <c r="S131" s="163"/>
      <c r="T131" s="163"/>
      <c r="U131" s="163"/>
      <c r="V131" s="163"/>
      <c r="W131" s="163"/>
      <c r="X131" s="163"/>
      <c r="Y131" s="152"/>
      <c r="Z131" s="152"/>
      <c r="AA131" s="152"/>
      <c r="AB131" s="152"/>
      <c r="AC131" s="152"/>
      <c r="AD131" s="152"/>
      <c r="AE131" s="152"/>
      <c r="AF131" s="152"/>
      <c r="AG131" s="152" t="s">
        <v>122</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5">
      <c r="A132" s="159"/>
      <c r="B132" s="160"/>
      <c r="C132" s="191" t="s">
        <v>211</v>
      </c>
      <c r="D132" s="164"/>
      <c r="E132" s="165">
        <v>19.420000000000002</v>
      </c>
      <c r="F132" s="163"/>
      <c r="G132" s="163"/>
      <c r="H132" s="163"/>
      <c r="I132" s="163"/>
      <c r="J132" s="163"/>
      <c r="K132" s="163"/>
      <c r="L132" s="163"/>
      <c r="M132" s="163"/>
      <c r="N132" s="163"/>
      <c r="O132" s="163"/>
      <c r="P132" s="163"/>
      <c r="Q132" s="163"/>
      <c r="R132" s="163"/>
      <c r="S132" s="163"/>
      <c r="T132" s="163"/>
      <c r="U132" s="163"/>
      <c r="V132" s="163"/>
      <c r="W132" s="163"/>
      <c r="X132" s="163"/>
      <c r="Y132" s="152"/>
      <c r="Z132" s="152"/>
      <c r="AA132" s="152"/>
      <c r="AB132" s="152"/>
      <c r="AC132" s="152"/>
      <c r="AD132" s="152"/>
      <c r="AE132" s="152"/>
      <c r="AF132" s="152"/>
      <c r="AG132" s="152" t="s">
        <v>122</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5">
      <c r="A133" s="173">
        <v>33</v>
      </c>
      <c r="B133" s="174" t="s">
        <v>249</v>
      </c>
      <c r="C133" s="190" t="s">
        <v>250</v>
      </c>
      <c r="D133" s="175" t="s">
        <v>0</v>
      </c>
      <c r="E133" s="176">
        <v>7301.2330000000002</v>
      </c>
      <c r="F133" s="177"/>
      <c r="G133" s="178">
        <f>ROUND(E133*F133,2)</f>
        <v>0</v>
      </c>
      <c r="H133" s="177"/>
      <c r="I133" s="178">
        <f>ROUND(E133*H133,2)</f>
        <v>0</v>
      </c>
      <c r="J133" s="177"/>
      <c r="K133" s="178">
        <f>ROUND(E133*J133,2)</f>
        <v>0</v>
      </c>
      <c r="L133" s="178">
        <v>21</v>
      </c>
      <c r="M133" s="178">
        <f>G133*(1+L133/100)</f>
        <v>0</v>
      </c>
      <c r="N133" s="178">
        <v>0</v>
      </c>
      <c r="O133" s="178">
        <f>ROUND(E133*N133,2)</f>
        <v>0</v>
      </c>
      <c r="P133" s="178">
        <v>0</v>
      </c>
      <c r="Q133" s="178">
        <f>ROUND(E133*P133,2)</f>
        <v>0</v>
      </c>
      <c r="R133" s="178" t="s">
        <v>162</v>
      </c>
      <c r="S133" s="178" t="s">
        <v>115</v>
      </c>
      <c r="T133" s="179" t="s">
        <v>116</v>
      </c>
      <c r="U133" s="163">
        <v>0</v>
      </c>
      <c r="V133" s="163">
        <f>ROUND(E133*U133,2)</f>
        <v>0</v>
      </c>
      <c r="W133" s="163"/>
      <c r="X133" s="163" t="s">
        <v>117</v>
      </c>
      <c r="Y133" s="152"/>
      <c r="Z133" s="152"/>
      <c r="AA133" s="152"/>
      <c r="AB133" s="152"/>
      <c r="AC133" s="152"/>
      <c r="AD133" s="152"/>
      <c r="AE133" s="152"/>
      <c r="AF133" s="152"/>
      <c r="AG133" s="152" t="s">
        <v>204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5">
      <c r="A134" s="159"/>
      <c r="B134" s="160"/>
      <c r="C134" s="263" t="s">
        <v>251</v>
      </c>
      <c r="D134" s="264"/>
      <c r="E134" s="264"/>
      <c r="F134" s="264"/>
      <c r="G134" s="264"/>
      <c r="H134" s="163"/>
      <c r="I134" s="163"/>
      <c r="J134" s="163"/>
      <c r="K134" s="163"/>
      <c r="L134" s="163"/>
      <c r="M134" s="163"/>
      <c r="N134" s="163"/>
      <c r="O134" s="163"/>
      <c r="P134" s="163"/>
      <c r="Q134" s="163"/>
      <c r="R134" s="163"/>
      <c r="S134" s="163"/>
      <c r="T134" s="163"/>
      <c r="U134" s="163"/>
      <c r="V134" s="163"/>
      <c r="W134" s="163"/>
      <c r="X134" s="163"/>
      <c r="Y134" s="152"/>
      <c r="Z134" s="152"/>
      <c r="AA134" s="152"/>
      <c r="AB134" s="152"/>
      <c r="AC134" s="152"/>
      <c r="AD134" s="152"/>
      <c r="AE134" s="152"/>
      <c r="AF134" s="152"/>
      <c r="AG134" s="152" t="s">
        <v>120</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x14ac:dyDescent="0.25">
      <c r="A135" s="167" t="s">
        <v>109</v>
      </c>
      <c r="B135" s="168" t="s">
        <v>70</v>
      </c>
      <c r="C135" s="189" t="s">
        <v>71</v>
      </c>
      <c r="D135" s="169"/>
      <c r="E135" s="170"/>
      <c r="F135" s="171"/>
      <c r="G135" s="171">
        <f>SUMIF(AG136:AG169,"&lt;&gt;NOR",G136:G169)</f>
        <v>0</v>
      </c>
      <c r="H135" s="171"/>
      <c r="I135" s="171">
        <f>SUM(I136:I169)</f>
        <v>0</v>
      </c>
      <c r="J135" s="171"/>
      <c r="K135" s="171">
        <f>SUM(K136:K169)</f>
        <v>0</v>
      </c>
      <c r="L135" s="171"/>
      <c r="M135" s="171">
        <f>SUM(M136:M169)</f>
        <v>0</v>
      </c>
      <c r="N135" s="171"/>
      <c r="O135" s="171">
        <f>SUM(O136:O169)</f>
        <v>1.32</v>
      </c>
      <c r="P135" s="171"/>
      <c r="Q135" s="171">
        <f>SUM(Q136:Q169)</f>
        <v>0.83000000000000007</v>
      </c>
      <c r="R135" s="171"/>
      <c r="S135" s="171"/>
      <c r="T135" s="172"/>
      <c r="U135" s="166"/>
      <c r="V135" s="166">
        <f>SUM(V136:V169)</f>
        <v>351.25000000000006</v>
      </c>
      <c r="W135" s="166"/>
      <c r="X135" s="166"/>
      <c r="AG135" t="s">
        <v>110</v>
      </c>
    </row>
    <row r="136" spans="1:60" outlineLevel="1" x14ac:dyDescent="0.25">
      <c r="A136" s="173">
        <v>34</v>
      </c>
      <c r="B136" s="174" t="s">
        <v>252</v>
      </c>
      <c r="C136" s="190" t="s">
        <v>253</v>
      </c>
      <c r="D136" s="175" t="s">
        <v>214</v>
      </c>
      <c r="E136" s="176">
        <v>169.35</v>
      </c>
      <c r="F136" s="177"/>
      <c r="G136" s="178">
        <f>ROUND(E136*F136,2)</f>
        <v>0</v>
      </c>
      <c r="H136" s="177"/>
      <c r="I136" s="178">
        <f>ROUND(E136*H136,2)</f>
        <v>0</v>
      </c>
      <c r="J136" s="177"/>
      <c r="K136" s="178">
        <f>ROUND(E136*J136,2)</f>
        <v>0</v>
      </c>
      <c r="L136" s="178">
        <v>21</v>
      </c>
      <c r="M136" s="178">
        <f>G136*(1+L136/100)</f>
        <v>0</v>
      </c>
      <c r="N136" s="178">
        <v>1.1900000000000001E-3</v>
      </c>
      <c r="O136" s="178">
        <f>ROUND(E136*N136,2)</f>
        <v>0.2</v>
      </c>
      <c r="P136" s="178">
        <v>0</v>
      </c>
      <c r="Q136" s="178">
        <f>ROUND(E136*P136,2)</f>
        <v>0</v>
      </c>
      <c r="R136" s="178" t="s">
        <v>254</v>
      </c>
      <c r="S136" s="178" t="s">
        <v>115</v>
      </c>
      <c r="T136" s="179" t="s">
        <v>116</v>
      </c>
      <c r="U136" s="163">
        <v>0.28000000000000003</v>
      </c>
      <c r="V136" s="163">
        <f>ROUND(E136*U136,2)</f>
        <v>47.42</v>
      </c>
      <c r="W136" s="163"/>
      <c r="X136" s="163" t="s">
        <v>117</v>
      </c>
      <c r="Y136" s="152"/>
      <c r="Z136" s="152"/>
      <c r="AA136" s="152"/>
      <c r="AB136" s="152"/>
      <c r="AC136" s="152"/>
      <c r="AD136" s="152"/>
      <c r="AE136" s="152"/>
      <c r="AF136" s="152"/>
      <c r="AG136" s="152" t="s">
        <v>118</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5">
      <c r="A137" s="159"/>
      <c r="B137" s="160"/>
      <c r="C137" s="263" t="s">
        <v>255</v>
      </c>
      <c r="D137" s="264"/>
      <c r="E137" s="264"/>
      <c r="F137" s="264"/>
      <c r="G137" s="264"/>
      <c r="H137" s="163"/>
      <c r="I137" s="163"/>
      <c r="J137" s="163"/>
      <c r="K137" s="163"/>
      <c r="L137" s="163"/>
      <c r="M137" s="163"/>
      <c r="N137" s="163"/>
      <c r="O137" s="163"/>
      <c r="P137" s="163"/>
      <c r="Q137" s="163"/>
      <c r="R137" s="163"/>
      <c r="S137" s="163"/>
      <c r="T137" s="163"/>
      <c r="U137" s="163"/>
      <c r="V137" s="163"/>
      <c r="W137" s="163"/>
      <c r="X137" s="163"/>
      <c r="Y137" s="152"/>
      <c r="Z137" s="152"/>
      <c r="AA137" s="152"/>
      <c r="AB137" s="152"/>
      <c r="AC137" s="152"/>
      <c r="AD137" s="152"/>
      <c r="AE137" s="152"/>
      <c r="AF137" s="152"/>
      <c r="AG137" s="152" t="s">
        <v>120</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5">
      <c r="A138" s="159"/>
      <c r="B138" s="160"/>
      <c r="C138" s="191" t="s">
        <v>256</v>
      </c>
      <c r="D138" s="164"/>
      <c r="E138" s="165">
        <v>128.80000000000001</v>
      </c>
      <c r="F138" s="163"/>
      <c r="G138" s="163"/>
      <c r="H138" s="163"/>
      <c r="I138" s="163"/>
      <c r="J138" s="163"/>
      <c r="K138" s="163"/>
      <c r="L138" s="163"/>
      <c r="M138" s="163"/>
      <c r="N138" s="163"/>
      <c r="O138" s="163"/>
      <c r="P138" s="163"/>
      <c r="Q138" s="163"/>
      <c r="R138" s="163"/>
      <c r="S138" s="163"/>
      <c r="T138" s="163"/>
      <c r="U138" s="163"/>
      <c r="V138" s="163"/>
      <c r="W138" s="163"/>
      <c r="X138" s="163"/>
      <c r="Y138" s="152"/>
      <c r="Z138" s="152"/>
      <c r="AA138" s="152"/>
      <c r="AB138" s="152"/>
      <c r="AC138" s="152"/>
      <c r="AD138" s="152"/>
      <c r="AE138" s="152"/>
      <c r="AF138" s="152"/>
      <c r="AG138" s="152" t="s">
        <v>122</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5">
      <c r="A139" s="159"/>
      <c r="B139" s="160"/>
      <c r="C139" s="191" t="s">
        <v>257</v>
      </c>
      <c r="D139" s="164"/>
      <c r="E139" s="165">
        <v>40.549999999999997</v>
      </c>
      <c r="F139" s="163"/>
      <c r="G139" s="163"/>
      <c r="H139" s="163"/>
      <c r="I139" s="163"/>
      <c r="J139" s="163"/>
      <c r="K139" s="163"/>
      <c r="L139" s="163"/>
      <c r="M139" s="163"/>
      <c r="N139" s="163"/>
      <c r="O139" s="163"/>
      <c r="P139" s="163"/>
      <c r="Q139" s="163"/>
      <c r="R139" s="163"/>
      <c r="S139" s="163"/>
      <c r="T139" s="163"/>
      <c r="U139" s="163"/>
      <c r="V139" s="163"/>
      <c r="W139" s="163"/>
      <c r="X139" s="163"/>
      <c r="Y139" s="152"/>
      <c r="Z139" s="152"/>
      <c r="AA139" s="152"/>
      <c r="AB139" s="152"/>
      <c r="AC139" s="152"/>
      <c r="AD139" s="152"/>
      <c r="AE139" s="152"/>
      <c r="AF139" s="152"/>
      <c r="AG139" s="152" t="s">
        <v>122</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20.399999999999999" outlineLevel="1" x14ac:dyDescent="0.25">
      <c r="A140" s="173">
        <v>35</v>
      </c>
      <c r="B140" s="174" t="s">
        <v>258</v>
      </c>
      <c r="C140" s="190" t="s">
        <v>259</v>
      </c>
      <c r="D140" s="175" t="s">
        <v>214</v>
      </c>
      <c r="E140" s="176">
        <v>69</v>
      </c>
      <c r="F140" s="177"/>
      <c r="G140" s="178">
        <f>ROUND(E140*F140,2)</f>
        <v>0</v>
      </c>
      <c r="H140" s="177"/>
      <c r="I140" s="178">
        <f>ROUND(E140*H140,2)</f>
        <v>0</v>
      </c>
      <c r="J140" s="177"/>
      <c r="K140" s="178">
        <f>ROUND(E140*J140,2)</f>
        <v>0</v>
      </c>
      <c r="L140" s="178">
        <v>21</v>
      </c>
      <c r="M140" s="178">
        <f>G140*(1+L140/100)</f>
        <v>0</v>
      </c>
      <c r="N140" s="178">
        <v>2.5799999999999998E-3</v>
      </c>
      <c r="O140" s="178">
        <f>ROUND(E140*N140,2)</f>
        <v>0.18</v>
      </c>
      <c r="P140" s="178">
        <v>0</v>
      </c>
      <c r="Q140" s="178">
        <f>ROUND(E140*P140,2)</f>
        <v>0</v>
      </c>
      <c r="R140" s="178" t="s">
        <v>254</v>
      </c>
      <c r="S140" s="178" t="s">
        <v>115</v>
      </c>
      <c r="T140" s="179" t="s">
        <v>116</v>
      </c>
      <c r="U140" s="163">
        <v>0.59914999999999996</v>
      </c>
      <c r="V140" s="163">
        <f>ROUND(E140*U140,2)</f>
        <v>41.34</v>
      </c>
      <c r="W140" s="163"/>
      <c r="X140" s="163" t="s">
        <v>117</v>
      </c>
      <c r="Y140" s="152"/>
      <c r="Z140" s="152"/>
      <c r="AA140" s="152"/>
      <c r="AB140" s="152"/>
      <c r="AC140" s="152"/>
      <c r="AD140" s="152"/>
      <c r="AE140" s="152"/>
      <c r="AF140" s="152"/>
      <c r="AG140" s="152" t="s">
        <v>118</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5">
      <c r="A141" s="159"/>
      <c r="B141" s="160"/>
      <c r="C141" s="191" t="s">
        <v>260</v>
      </c>
      <c r="D141" s="164"/>
      <c r="E141" s="165">
        <v>60</v>
      </c>
      <c r="F141" s="163"/>
      <c r="G141" s="163"/>
      <c r="H141" s="163"/>
      <c r="I141" s="163"/>
      <c r="J141" s="163"/>
      <c r="K141" s="163"/>
      <c r="L141" s="163"/>
      <c r="M141" s="163"/>
      <c r="N141" s="163"/>
      <c r="O141" s="163"/>
      <c r="P141" s="163"/>
      <c r="Q141" s="163"/>
      <c r="R141" s="163"/>
      <c r="S141" s="163"/>
      <c r="T141" s="163"/>
      <c r="U141" s="163"/>
      <c r="V141" s="163"/>
      <c r="W141" s="163"/>
      <c r="X141" s="163"/>
      <c r="Y141" s="152"/>
      <c r="Z141" s="152"/>
      <c r="AA141" s="152"/>
      <c r="AB141" s="152"/>
      <c r="AC141" s="152"/>
      <c r="AD141" s="152"/>
      <c r="AE141" s="152"/>
      <c r="AF141" s="152"/>
      <c r="AG141" s="152" t="s">
        <v>122</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5">
      <c r="A142" s="159"/>
      <c r="B142" s="160"/>
      <c r="C142" s="191" t="s">
        <v>261</v>
      </c>
      <c r="D142" s="164"/>
      <c r="E142" s="165">
        <v>9</v>
      </c>
      <c r="F142" s="163"/>
      <c r="G142" s="163"/>
      <c r="H142" s="163"/>
      <c r="I142" s="163"/>
      <c r="J142" s="163"/>
      <c r="K142" s="163"/>
      <c r="L142" s="163"/>
      <c r="M142" s="163"/>
      <c r="N142" s="163"/>
      <c r="O142" s="163"/>
      <c r="P142" s="163"/>
      <c r="Q142" s="163"/>
      <c r="R142" s="163"/>
      <c r="S142" s="163"/>
      <c r="T142" s="163"/>
      <c r="U142" s="163"/>
      <c r="V142" s="163"/>
      <c r="W142" s="163"/>
      <c r="X142" s="163"/>
      <c r="Y142" s="152"/>
      <c r="Z142" s="152"/>
      <c r="AA142" s="152"/>
      <c r="AB142" s="152"/>
      <c r="AC142" s="152"/>
      <c r="AD142" s="152"/>
      <c r="AE142" s="152"/>
      <c r="AF142" s="152"/>
      <c r="AG142" s="152" t="s">
        <v>122</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ht="20.399999999999999" outlineLevel="1" x14ac:dyDescent="0.25">
      <c r="A143" s="173">
        <v>36</v>
      </c>
      <c r="B143" s="174" t="s">
        <v>262</v>
      </c>
      <c r="C143" s="190" t="s">
        <v>263</v>
      </c>
      <c r="D143" s="175" t="s">
        <v>214</v>
      </c>
      <c r="E143" s="176">
        <v>169.35</v>
      </c>
      <c r="F143" s="177"/>
      <c r="G143" s="178">
        <f>ROUND(E143*F143,2)</f>
        <v>0</v>
      </c>
      <c r="H143" s="177"/>
      <c r="I143" s="178">
        <f>ROUND(E143*H143,2)</f>
        <v>0</v>
      </c>
      <c r="J143" s="177"/>
      <c r="K143" s="178">
        <f>ROUND(E143*J143,2)</f>
        <v>0</v>
      </c>
      <c r="L143" s="178">
        <v>21</v>
      </c>
      <c r="M143" s="178">
        <f>G143*(1+L143/100)</f>
        <v>0</v>
      </c>
      <c r="N143" s="178">
        <v>2.8999999999999998E-3</v>
      </c>
      <c r="O143" s="178">
        <f>ROUND(E143*N143,2)</f>
        <v>0.49</v>
      </c>
      <c r="P143" s="178">
        <v>0</v>
      </c>
      <c r="Q143" s="178">
        <f>ROUND(E143*P143,2)</f>
        <v>0</v>
      </c>
      <c r="R143" s="178" t="s">
        <v>254</v>
      </c>
      <c r="S143" s="178" t="s">
        <v>115</v>
      </c>
      <c r="T143" s="179" t="s">
        <v>116</v>
      </c>
      <c r="U143" s="163">
        <v>0.64258000000000004</v>
      </c>
      <c r="V143" s="163">
        <f>ROUND(E143*U143,2)</f>
        <v>108.82</v>
      </c>
      <c r="W143" s="163"/>
      <c r="X143" s="163" t="s">
        <v>117</v>
      </c>
      <c r="Y143" s="152"/>
      <c r="Z143" s="152"/>
      <c r="AA143" s="152"/>
      <c r="AB143" s="152"/>
      <c r="AC143" s="152"/>
      <c r="AD143" s="152"/>
      <c r="AE143" s="152"/>
      <c r="AF143" s="152"/>
      <c r="AG143" s="152" t="s">
        <v>118</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5">
      <c r="A144" s="159"/>
      <c r="B144" s="160"/>
      <c r="C144" s="263" t="s">
        <v>264</v>
      </c>
      <c r="D144" s="264"/>
      <c r="E144" s="264"/>
      <c r="F144" s="264"/>
      <c r="G144" s="264"/>
      <c r="H144" s="163"/>
      <c r="I144" s="163"/>
      <c r="J144" s="163"/>
      <c r="K144" s="163"/>
      <c r="L144" s="163"/>
      <c r="M144" s="163"/>
      <c r="N144" s="163"/>
      <c r="O144" s="163"/>
      <c r="P144" s="163"/>
      <c r="Q144" s="163"/>
      <c r="R144" s="163"/>
      <c r="S144" s="163"/>
      <c r="T144" s="163"/>
      <c r="U144" s="163"/>
      <c r="V144" s="163"/>
      <c r="W144" s="163"/>
      <c r="X144" s="163"/>
      <c r="Y144" s="152"/>
      <c r="Z144" s="152"/>
      <c r="AA144" s="152"/>
      <c r="AB144" s="152"/>
      <c r="AC144" s="152"/>
      <c r="AD144" s="152"/>
      <c r="AE144" s="152"/>
      <c r="AF144" s="152"/>
      <c r="AG144" s="152" t="s">
        <v>120</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5">
      <c r="A145" s="159"/>
      <c r="B145" s="160"/>
      <c r="C145" s="191" t="s">
        <v>265</v>
      </c>
      <c r="D145" s="164"/>
      <c r="E145" s="165">
        <v>128.80000000000001</v>
      </c>
      <c r="F145" s="163"/>
      <c r="G145" s="163"/>
      <c r="H145" s="163"/>
      <c r="I145" s="163"/>
      <c r="J145" s="163"/>
      <c r="K145" s="163"/>
      <c r="L145" s="163"/>
      <c r="M145" s="163"/>
      <c r="N145" s="163"/>
      <c r="O145" s="163"/>
      <c r="P145" s="163"/>
      <c r="Q145" s="163"/>
      <c r="R145" s="163"/>
      <c r="S145" s="163"/>
      <c r="T145" s="163"/>
      <c r="U145" s="163"/>
      <c r="V145" s="163"/>
      <c r="W145" s="163"/>
      <c r="X145" s="163"/>
      <c r="Y145" s="152"/>
      <c r="Z145" s="152"/>
      <c r="AA145" s="152"/>
      <c r="AB145" s="152"/>
      <c r="AC145" s="152"/>
      <c r="AD145" s="152"/>
      <c r="AE145" s="152"/>
      <c r="AF145" s="152"/>
      <c r="AG145" s="152" t="s">
        <v>122</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5">
      <c r="A146" s="159"/>
      <c r="B146" s="160"/>
      <c r="C146" s="191" t="s">
        <v>266</v>
      </c>
      <c r="D146" s="164"/>
      <c r="E146" s="165">
        <v>40.549999999999997</v>
      </c>
      <c r="F146" s="163"/>
      <c r="G146" s="163"/>
      <c r="H146" s="163"/>
      <c r="I146" s="163"/>
      <c r="J146" s="163"/>
      <c r="K146" s="163"/>
      <c r="L146" s="163"/>
      <c r="M146" s="163"/>
      <c r="N146" s="163"/>
      <c r="O146" s="163"/>
      <c r="P146" s="163"/>
      <c r="Q146" s="163"/>
      <c r="R146" s="163"/>
      <c r="S146" s="163"/>
      <c r="T146" s="163"/>
      <c r="U146" s="163"/>
      <c r="V146" s="163"/>
      <c r="W146" s="163"/>
      <c r="X146" s="163"/>
      <c r="Y146" s="152"/>
      <c r="Z146" s="152"/>
      <c r="AA146" s="152"/>
      <c r="AB146" s="152"/>
      <c r="AC146" s="152"/>
      <c r="AD146" s="152"/>
      <c r="AE146" s="152"/>
      <c r="AF146" s="152"/>
      <c r="AG146" s="152" t="s">
        <v>122</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5">
      <c r="A147" s="173">
        <v>37</v>
      </c>
      <c r="B147" s="174" t="s">
        <v>267</v>
      </c>
      <c r="C147" s="190" t="s">
        <v>268</v>
      </c>
      <c r="D147" s="175" t="s">
        <v>178</v>
      </c>
      <c r="E147" s="176">
        <v>298.14999999999998</v>
      </c>
      <c r="F147" s="177"/>
      <c r="G147" s="178">
        <f>ROUND(E147*F147,2)</f>
        <v>0</v>
      </c>
      <c r="H147" s="177"/>
      <c r="I147" s="178">
        <f>ROUND(E147*H147,2)</f>
        <v>0</v>
      </c>
      <c r="J147" s="177"/>
      <c r="K147" s="178">
        <f>ROUND(E147*J147,2)</f>
        <v>0</v>
      </c>
      <c r="L147" s="178">
        <v>21</v>
      </c>
      <c r="M147" s="178">
        <f>G147*(1+L147/100)</f>
        <v>0</v>
      </c>
      <c r="N147" s="178">
        <v>8.0000000000000007E-5</v>
      </c>
      <c r="O147" s="178">
        <f>ROUND(E147*N147,2)</f>
        <v>0.02</v>
      </c>
      <c r="P147" s="178">
        <v>0</v>
      </c>
      <c r="Q147" s="178">
        <f>ROUND(E147*P147,2)</f>
        <v>0</v>
      </c>
      <c r="R147" s="178" t="s">
        <v>254</v>
      </c>
      <c r="S147" s="178" t="s">
        <v>115</v>
      </c>
      <c r="T147" s="179" t="s">
        <v>116</v>
      </c>
      <c r="U147" s="163">
        <v>0.115</v>
      </c>
      <c r="V147" s="163">
        <f>ROUND(E147*U147,2)</f>
        <v>34.29</v>
      </c>
      <c r="W147" s="163"/>
      <c r="X147" s="163" t="s">
        <v>117</v>
      </c>
      <c r="Y147" s="152"/>
      <c r="Z147" s="152"/>
      <c r="AA147" s="152"/>
      <c r="AB147" s="152"/>
      <c r="AC147" s="152"/>
      <c r="AD147" s="152"/>
      <c r="AE147" s="152"/>
      <c r="AF147" s="152"/>
      <c r="AG147" s="152" t="s">
        <v>118</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5">
      <c r="A148" s="159"/>
      <c r="B148" s="160"/>
      <c r="C148" s="191" t="s">
        <v>266</v>
      </c>
      <c r="D148" s="164"/>
      <c r="E148" s="165">
        <v>40.549999999999997</v>
      </c>
      <c r="F148" s="163"/>
      <c r="G148" s="163"/>
      <c r="H148" s="163"/>
      <c r="I148" s="163"/>
      <c r="J148" s="163"/>
      <c r="K148" s="163"/>
      <c r="L148" s="163"/>
      <c r="M148" s="163"/>
      <c r="N148" s="163"/>
      <c r="O148" s="163"/>
      <c r="P148" s="163"/>
      <c r="Q148" s="163"/>
      <c r="R148" s="163"/>
      <c r="S148" s="163"/>
      <c r="T148" s="163"/>
      <c r="U148" s="163"/>
      <c r="V148" s="163"/>
      <c r="W148" s="163"/>
      <c r="X148" s="163"/>
      <c r="Y148" s="152"/>
      <c r="Z148" s="152"/>
      <c r="AA148" s="152"/>
      <c r="AB148" s="152"/>
      <c r="AC148" s="152"/>
      <c r="AD148" s="152"/>
      <c r="AE148" s="152"/>
      <c r="AF148" s="152"/>
      <c r="AG148" s="152" t="s">
        <v>122</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5">
      <c r="A149" s="159"/>
      <c r="B149" s="160"/>
      <c r="C149" s="191" t="s">
        <v>269</v>
      </c>
      <c r="D149" s="164"/>
      <c r="E149" s="165">
        <v>257.60000000000002</v>
      </c>
      <c r="F149" s="163"/>
      <c r="G149" s="163"/>
      <c r="H149" s="163"/>
      <c r="I149" s="163"/>
      <c r="J149" s="163"/>
      <c r="K149" s="163"/>
      <c r="L149" s="163"/>
      <c r="M149" s="163"/>
      <c r="N149" s="163"/>
      <c r="O149" s="163"/>
      <c r="P149" s="163"/>
      <c r="Q149" s="163"/>
      <c r="R149" s="163"/>
      <c r="S149" s="163"/>
      <c r="T149" s="163"/>
      <c r="U149" s="163"/>
      <c r="V149" s="163"/>
      <c r="W149" s="163"/>
      <c r="X149" s="163"/>
      <c r="Y149" s="152"/>
      <c r="Z149" s="152"/>
      <c r="AA149" s="152"/>
      <c r="AB149" s="152"/>
      <c r="AC149" s="152"/>
      <c r="AD149" s="152"/>
      <c r="AE149" s="152"/>
      <c r="AF149" s="152"/>
      <c r="AG149" s="152" t="s">
        <v>122</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5">
      <c r="A150" s="173">
        <v>38</v>
      </c>
      <c r="B150" s="174" t="s">
        <v>270</v>
      </c>
      <c r="C150" s="190" t="s">
        <v>271</v>
      </c>
      <c r="D150" s="175" t="s">
        <v>214</v>
      </c>
      <c r="E150" s="176">
        <v>128.80000000000001</v>
      </c>
      <c r="F150" s="177"/>
      <c r="G150" s="178">
        <f>ROUND(E150*F150,2)</f>
        <v>0</v>
      </c>
      <c r="H150" s="177"/>
      <c r="I150" s="178">
        <f>ROUND(E150*H150,2)</f>
        <v>0</v>
      </c>
      <c r="J150" s="177"/>
      <c r="K150" s="178">
        <f>ROUND(E150*J150,2)</f>
        <v>0</v>
      </c>
      <c r="L150" s="178">
        <v>21</v>
      </c>
      <c r="M150" s="178">
        <f>G150*(1+L150/100)</f>
        <v>0</v>
      </c>
      <c r="N150" s="178">
        <v>0</v>
      </c>
      <c r="O150" s="178">
        <f>ROUND(E150*N150,2)</f>
        <v>0</v>
      </c>
      <c r="P150" s="178">
        <v>3.47E-3</v>
      </c>
      <c r="Q150" s="178">
        <f>ROUND(E150*P150,2)</f>
        <v>0.45</v>
      </c>
      <c r="R150" s="178" t="s">
        <v>254</v>
      </c>
      <c r="S150" s="178" t="s">
        <v>115</v>
      </c>
      <c r="T150" s="179" t="s">
        <v>116</v>
      </c>
      <c r="U150" s="163">
        <v>6.9000000000000006E-2</v>
      </c>
      <c r="V150" s="163">
        <f>ROUND(E150*U150,2)</f>
        <v>8.89</v>
      </c>
      <c r="W150" s="163"/>
      <c r="X150" s="163" t="s">
        <v>117</v>
      </c>
      <c r="Y150" s="152"/>
      <c r="Z150" s="152"/>
      <c r="AA150" s="152"/>
      <c r="AB150" s="152"/>
      <c r="AC150" s="152"/>
      <c r="AD150" s="152"/>
      <c r="AE150" s="152"/>
      <c r="AF150" s="152"/>
      <c r="AG150" s="152" t="s">
        <v>118</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5">
      <c r="A151" s="159"/>
      <c r="B151" s="160"/>
      <c r="C151" s="191" t="s">
        <v>272</v>
      </c>
      <c r="D151" s="164"/>
      <c r="E151" s="165">
        <v>128.80000000000001</v>
      </c>
      <c r="F151" s="163"/>
      <c r="G151" s="163"/>
      <c r="H151" s="163"/>
      <c r="I151" s="163"/>
      <c r="J151" s="163"/>
      <c r="K151" s="163"/>
      <c r="L151" s="163"/>
      <c r="M151" s="163"/>
      <c r="N151" s="163"/>
      <c r="O151" s="163"/>
      <c r="P151" s="163"/>
      <c r="Q151" s="163"/>
      <c r="R151" s="163"/>
      <c r="S151" s="163"/>
      <c r="T151" s="163"/>
      <c r="U151" s="163"/>
      <c r="V151" s="163"/>
      <c r="W151" s="163"/>
      <c r="X151" s="163"/>
      <c r="Y151" s="152"/>
      <c r="Z151" s="152"/>
      <c r="AA151" s="152"/>
      <c r="AB151" s="152"/>
      <c r="AC151" s="152"/>
      <c r="AD151" s="152"/>
      <c r="AE151" s="152"/>
      <c r="AF151" s="152"/>
      <c r="AG151" s="152" t="s">
        <v>122</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5">
      <c r="A152" s="173">
        <v>39</v>
      </c>
      <c r="B152" s="174" t="s">
        <v>273</v>
      </c>
      <c r="C152" s="190" t="s">
        <v>274</v>
      </c>
      <c r="D152" s="175" t="s">
        <v>178</v>
      </c>
      <c r="E152" s="176">
        <v>128.80000000000001</v>
      </c>
      <c r="F152" s="177"/>
      <c r="G152" s="178">
        <f>ROUND(E152*F152,2)</f>
        <v>0</v>
      </c>
      <c r="H152" s="177"/>
      <c r="I152" s="178">
        <f>ROUND(E152*H152,2)</f>
        <v>0</v>
      </c>
      <c r="J152" s="177"/>
      <c r="K152" s="178">
        <f>ROUND(E152*J152,2)</f>
        <v>0</v>
      </c>
      <c r="L152" s="178">
        <v>21</v>
      </c>
      <c r="M152" s="178">
        <f>G152*(1+L152/100)</f>
        <v>0</v>
      </c>
      <c r="N152" s="178">
        <v>0</v>
      </c>
      <c r="O152" s="178">
        <f>ROUND(E152*N152,2)</f>
        <v>0</v>
      </c>
      <c r="P152" s="178">
        <v>9.6000000000000002E-4</v>
      </c>
      <c r="Q152" s="178">
        <f>ROUND(E152*P152,2)</f>
        <v>0.12</v>
      </c>
      <c r="R152" s="178" t="s">
        <v>254</v>
      </c>
      <c r="S152" s="178" t="s">
        <v>115</v>
      </c>
      <c r="T152" s="179" t="s">
        <v>116</v>
      </c>
      <c r="U152" s="163">
        <v>5.7500000000000002E-2</v>
      </c>
      <c r="V152" s="163">
        <f>ROUND(E152*U152,2)</f>
        <v>7.41</v>
      </c>
      <c r="W152" s="163"/>
      <c r="X152" s="163" t="s">
        <v>117</v>
      </c>
      <c r="Y152" s="152"/>
      <c r="Z152" s="152"/>
      <c r="AA152" s="152"/>
      <c r="AB152" s="152"/>
      <c r="AC152" s="152"/>
      <c r="AD152" s="152"/>
      <c r="AE152" s="152"/>
      <c r="AF152" s="152"/>
      <c r="AG152" s="152" t="s">
        <v>118</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5">
      <c r="A153" s="159"/>
      <c r="B153" s="160"/>
      <c r="C153" s="191" t="s">
        <v>275</v>
      </c>
      <c r="D153" s="164"/>
      <c r="E153" s="165">
        <v>128.80000000000001</v>
      </c>
      <c r="F153" s="163"/>
      <c r="G153" s="163"/>
      <c r="H153" s="163"/>
      <c r="I153" s="163"/>
      <c r="J153" s="163"/>
      <c r="K153" s="163"/>
      <c r="L153" s="163"/>
      <c r="M153" s="163"/>
      <c r="N153" s="163"/>
      <c r="O153" s="163"/>
      <c r="P153" s="163"/>
      <c r="Q153" s="163"/>
      <c r="R153" s="163"/>
      <c r="S153" s="163"/>
      <c r="T153" s="163"/>
      <c r="U153" s="163"/>
      <c r="V153" s="163"/>
      <c r="W153" s="163"/>
      <c r="X153" s="163"/>
      <c r="Y153" s="152"/>
      <c r="Z153" s="152"/>
      <c r="AA153" s="152"/>
      <c r="AB153" s="152"/>
      <c r="AC153" s="152"/>
      <c r="AD153" s="152"/>
      <c r="AE153" s="152"/>
      <c r="AF153" s="152"/>
      <c r="AG153" s="152" t="s">
        <v>122</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5">
      <c r="A154" s="159"/>
      <c r="B154" s="160"/>
      <c r="C154" s="191" t="s">
        <v>276</v>
      </c>
      <c r="D154" s="164"/>
      <c r="E154" s="165"/>
      <c r="F154" s="163"/>
      <c r="G154" s="163"/>
      <c r="H154" s="163"/>
      <c r="I154" s="163"/>
      <c r="J154" s="163"/>
      <c r="K154" s="163"/>
      <c r="L154" s="163"/>
      <c r="M154" s="163"/>
      <c r="N154" s="163"/>
      <c r="O154" s="163"/>
      <c r="P154" s="163"/>
      <c r="Q154" s="163"/>
      <c r="R154" s="163"/>
      <c r="S154" s="163"/>
      <c r="T154" s="163"/>
      <c r="U154" s="163"/>
      <c r="V154" s="163"/>
      <c r="W154" s="163"/>
      <c r="X154" s="163"/>
      <c r="Y154" s="152"/>
      <c r="Z154" s="152"/>
      <c r="AA154" s="152"/>
      <c r="AB154" s="152"/>
      <c r="AC154" s="152"/>
      <c r="AD154" s="152"/>
      <c r="AE154" s="152"/>
      <c r="AF154" s="152"/>
      <c r="AG154" s="152" t="s">
        <v>122</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5">
      <c r="A155" s="173">
        <v>40</v>
      </c>
      <c r="B155" s="174" t="s">
        <v>277</v>
      </c>
      <c r="C155" s="190" t="s">
        <v>278</v>
      </c>
      <c r="D155" s="175" t="s">
        <v>214</v>
      </c>
      <c r="E155" s="176">
        <v>128.80000000000001</v>
      </c>
      <c r="F155" s="177"/>
      <c r="G155" s="178">
        <f>ROUND(E155*F155,2)</f>
        <v>0</v>
      </c>
      <c r="H155" s="177"/>
      <c r="I155" s="178">
        <f>ROUND(E155*H155,2)</f>
        <v>0</v>
      </c>
      <c r="J155" s="177"/>
      <c r="K155" s="178">
        <f>ROUND(E155*J155,2)</f>
        <v>0</v>
      </c>
      <c r="L155" s="178">
        <v>21</v>
      </c>
      <c r="M155" s="178">
        <f>G155*(1+L155/100)</f>
        <v>0</v>
      </c>
      <c r="N155" s="178">
        <v>0</v>
      </c>
      <c r="O155" s="178">
        <f>ROUND(E155*N155,2)</f>
        <v>0</v>
      </c>
      <c r="P155" s="178">
        <v>2.1000000000000001E-4</v>
      </c>
      <c r="Q155" s="178">
        <f>ROUND(E155*P155,2)</f>
        <v>0.03</v>
      </c>
      <c r="R155" s="178" t="s">
        <v>254</v>
      </c>
      <c r="S155" s="178" t="s">
        <v>115</v>
      </c>
      <c r="T155" s="179" t="s">
        <v>116</v>
      </c>
      <c r="U155" s="163">
        <v>8.6249999999999993E-2</v>
      </c>
      <c r="V155" s="163">
        <f>ROUND(E155*U155,2)</f>
        <v>11.11</v>
      </c>
      <c r="W155" s="163"/>
      <c r="X155" s="163" t="s">
        <v>117</v>
      </c>
      <c r="Y155" s="152"/>
      <c r="Z155" s="152"/>
      <c r="AA155" s="152"/>
      <c r="AB155" s="152"/>
      <c r="AC155" s="152"/>
      <c r="AD155" s="152"/>
      <c r="AE155" s="152"/>
      <c r="AF155" s="152"/>
      <c r="AG155" s="152" t="s">
        <v>118</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5">
      <c r="A156" s="159"/>
      <c r="B156" s="160"/>
      <c r="C156" s="191" t="s">
        <v>272</v>
      </c>
      <c r="D156" s="164"/>
      <c r="E156" s="165">
        <v>128.80000000000001</v>
      </c>
      <c r="F156" s="163"/>
      <c r="G156" s="163"/>
      <c r="H156" s="163"/>
      <c r="I156" s="163"/>
      <c r="J156" s="163"/>
      <c r="K156" s="163"/>
      <c r="L156" s="163"/>
      <c r="M156" s="163"/>
      <c r="N156" s="163"/>
      <c r="O156" s="163"/>
      <c r="P156" s="163"/>
      <c r="Q156" s="163"/>
      <c r="R156" s="163"/>
      <c r="S156" s="163"/>
      <c r="T156" s="163"/>
      <c r="U156" s="163"/>
      <c r="V156" s="163"/>
      <c r="W156" s="163"/>
      <c r="X156" s="163"/>
      <c r="Y156" s="152"/>
      <c r="Z156" s="152"/>
      <c r="AA156" s="152"/>
      <c r="AB156" s="152"/>
      <c r="AC156" s="152"/>
      <c r="AD156" s="152"/>
      <c r="AE156" s="152"/>
      <c r="AF156" s="152"/>
      <c r="AG156" s="152" t="s">
        <v>122</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5">
      <c r="A157" s="173">
        <v>41</v>
      </c>
      <c r="B157" s="174" t="s">
        <v>279</v>
      </c>
      <c r="C157" s="190" t="s">
        <v>280</v>
      </c>
      <c r="D157" s="175" t="s">
        <v>214</v>
      </c>
      <c r="E157" s="176">
        <v>69</v>
      </c>
      <c r="F157" s="177"/>
      <c r="G157" s="178">
        <f>ROUND(E157*F157,2)</f>
        <v>0</v>
      </c>
      <c r="H157" s="177"/>
      <c r="I157" s="178">
        <f>ROUND(E157*H157,2)</f>
        <v>0</v>
      </c>
      <c r="J157" s="177"/>
      <c r="K157" s="178">
        <f>ROUND(E157*J157,2)</f>
        <v>0</v>
      </c>
      <c r="L157" s="178">
        <v>21</v>
      </c>
      <c r="M157" s="178">
        <f>G157*(1+L157/100)</f>
        <v>0</v>
      </c>
      <c r="N157" s="178">
        <v>0</v>
      </c>
      <c r="O157" s="178">
        <f>ROUND(E157*N157,2)</f>
        <v>0</v>
      </c>
      <c r="P157" s="178">
        <v>3.3800000000000002E-3</v>
      </c>
      <c r="Q157" s="178">
        <f>ROUND(E157*P157,2)</f>
        <v>0.23</v>
      </c>
      <c r="R157" s="178" t="s">
        <v>254</v>
      </c>
      <c r="S157" s="178" t="s">
        <v>115</v>
      </c>
      <c r="T157" s="179" t="s">
        <v>116</v>
      </c>
      <c r="U157" s="163">
        <v>5.7500000000000002E-2</v>
      </c>
      <c r="V157" s="163">
        <f>ROUND(E157*U157,2)</f>
        <v>3.97</v>
      </c>
      <c r="W157" s="163"/>
      <c r="X157" s="163" t="s">
        <v>117</v>
      </c>
      <c r="Y157" s="152"/>
      <c r="Z157" s="152"/>
      <c r="AA157" s="152"/>
      <c r="AB157" s="152"/>
      <c r="AC157" s="152"/>
      <c r="AD157" s="152"/>
      <c r="AE157" s="152"/>
      <c r="AF157" s="152"/>
      <c r="AG157" s="152" t="s">
        <v>118</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5">
      <c r="A158" s="159"/>
      <c r="B158" s="160"/>
      <c r="C158" s="191" t="s">
        <v>260</v>
      </c>
      <c r="D158" s="164"/>
      <c r="E158" s="165">
        <v>60</v>
      </c>
      <c r="F158" s="163"/>
      <c r="G158" s="163"/>
      <c r="H158" s="163"/>
      <c r="I158" s="163"/>
      <c r="J158" s="163"/>
      <c r="K158" s="163"/>
      <c r="L158" s="163"/>
      <c r="M158" s="163"/>
      <c r="N158" s="163"/>
      <c r="O158" s="163"/>
      <c r="P158" s="163"/>
      <c r="Q158" s="163"/>
      <c r="R158" s="163"/>
      <c r="S158" s="163"/>
      <c r="T158" s="163"/>
      <c r="U158" s="163"/>
      <c r="V158" s="163"/>
      <c r="W158" s="163"/>
      <c r="X158" s="163"/>
      <c r="Y158" s="152"/>
      <c r="Z158" s="152"/>
      <c r="AA158" s="152"/>
      <c r="AB158" s="152"/>
      <c r="AC158" s="152"/>
      <c r="AD158" s="152"/>
      <c r="AE158" s="152"/>
      <c r="AF158" s="152"/>
      <c r="AG158" s="152" t="s">
        <v>122</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5">
      <c r="A159" s="159"/>
      <c r="B159" s="160"/>
      <c r="C159" s="191" t="s">
        <v>261</v>
      </c>
      <c r="D159" s="164"/>
      <c r="E159" s="165">
        <v>9</v>
      </c>
      <c r="F159" s="163"/>
      <c r="G159" s="163"/>
      <c r="H159" s="163"/>
      <c r="I159" s="163"/>
      <c r="J159" s="163"/>
      <c r="K159" s="163"/>
      <c r="L159" s="163"/>
      <c r="M159" s="163"/>
      <c r="N159" s="163"/>
      <c r="O159" s="163"/>
      <c r="P159" s="163"/>
      <c r="Q159" s="163"/>
      <c r="R159" s="163"/>
      <c r="S159" s="163"/>
      <c r="T159" s="163"/>
      <c r="U159" s="163"/>
      <c r="V159" s="163"/>
      <c r="W159" s="163"/>
      <c r="X159" s="163"/>
      <c r="Y159" s="152"/>
      <c r="Z159" s="152"/>
      <c r="AA159" s="152"/>
      <c r="AB159" s="152"/>
      <c r="AC159" s="152"/>
      <c r="AD159" s="152"/>
      <c r="AE159" s="152"/>
      <c r="AF159" s="152"/>
      <c r="AG159" s="152" t="s">
        <v>122</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5">
      <c r="A160" s="181">
        <v>42</v>
      </c>
      <c r="B160" s="182" t="s">
        <v>281</v>
      </c>
      <c r="C160" s="193" t="s">
        <v>282</v>
      </c>
      <c r="D160" s="183" t="s">
        <v>178</v>
      </c>
      <c r="E160" s="184">
        <v>78</v>
      </c>
      <c r="F160" s="185"/>
      <c r="G160" s="186">
        <f>ROUND(E160*F160,2)</f>
        <v>0</v>
      </c>
      <c r="H160" s="185"/>
      <c r="I160" s="186">
        <f>ROUND(E160*H160,2)</f>
        <v>0</v>
      </c>
      <c r="J160" s="185"/>
      <c r="K160" s="186">
        <f>ROUND(E160*J160,2)</f>
        <v>0</v>
      </c>
      <c r="L160" s="186">
        <v>21</v>
      </c>
      <c r="M160" s="186">
        <f>G160*(1+L160/100)</f>
        <v>0</v>
      </c>
      <c r="N160" s="186">
        <v>0</v>
      </c>
      <c r="O160" s="186">
        <f>ROUND(E160*N160,2)</f>
        <v>0</v>
      </c>
      <c r="P160" s="186">
        <v>0</v>
      </c>
      <c r="Q160" s="186">
        <f>ROUND(E160*P160,2)</f>
        <v>0</v>
      </c>
      <c r="R160" s="186"/>
      <c r="S160" s="186" t="s">
        <v>182</v>
      </c>
      <c r="T160" s="187" t="s">
        <v>116</v>
      </c>
      <c r="U160" s="163">
        <v>5.5E-2</v>
      </c>
      <c r="V160" s="163">
        <f>ROUND(E160*U160,2)</f>
        <v>4.29</v>
      </c>
      <c r="W160" s="163"/>
      <c r="X160" s="163" t="s">
        <v>117</v>
      </c>
      <c r="Y160" s="152"/>
      <c r="Z160" s="152"/>
      <c r="AA160" s="152"/>
      <c r="AB160" s="152"/>
      <c r="AC160" s="152"/>
      <c r="AD160" s="152"/>
      <c r="AE160" s="152"/>
      <c r="AF160" s="152"/>
      <c r="AG160" s="152" t="s">
        <v>118</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5">
      <c r="A161" s="173">
        <v>43</v>
      </c>
      <c r="B161" s="174" t="s">
        <v>283</v>
      </c>
      <c r="C161" s="190" t="s">
        <v>284</v>
      </c>
      <c r="D161" s="175" t="s">
        <v>214</v>
      </c>
      <c r="E161" s="176">
        <v>128.80000000000001</v>
      </c>
      <c r="F161" s="177"/>
      <c r="G161" s="178">
        <f>ROUND(E161*F161,2)</f>
        <v>0</v>
      </c>
      <c r="H161" s="177"/>
      <c r="I161" s="178">
        <f>ROUND(E161*H161,2)</f>
        <v>0</v>
      </c>
      <c r="J161" s="177"/>
      <c r="K161" s="178">
        <f>ROUND(E161*J161,2)</f>
        <v>0</v>
      </c>
      <c r="L161" s="178">
        <v>21</v>
      </c>
      <c r="M161" s="178">
        <f>G161*(1+L161/100)</f>
        <v>0</v>
      </c>
      <c r="N161" s="178">
        <v>1.6299999999999999E-3</v>
      </c>
      <c r="O161" s="178">
        <f>ROUND(E161*N161,2)</f>
        <v>0.21</v>
      </c>
      <c r="P161" s="178">
        <v>0</v>
      </c>
      <c r="Q161" s="178">
        <f>ROUND(E161*P161,2)</f>
        <v>0</v>
      </c>
      <c r="R161" s="178"/>
      <c r="S161" s="178" t="s">
        <v>182</v>
      </c>
      <c r="T161" s="179" t="s">
        <v>116</v>
      </c>
      <c r="U161" s="163">
        <v>0.28184999999999999</v>
      </c>
      <c r="V161" s="163">
        <f>ROUND(E161*U161,2)</f>
        <v>36.299999999999997</v>
      </c>
      <c r="W161" s="163"/>
      <c r="X161" s="163" t="s">
        <v>117</v>
      </c>
      <c r="Y161" s="152"/>
      <c r="Z161" s="152"/>
      <c r="AA161" s="152"/>
      <c r="AB161" s="152"/>
      <c r="AC161" s="152"/>
      <c r="AD161" s="152"/>
      <c r="AE161" s="152"/>
      <c r="AF161" s="152"/>
      <c r="AG161" s="152" t="s">
        <v>118</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5">
      <c r="A162" s="159"/>
      <c r="B162" s="160"/>
      <c r="C162" s="191" t="s">
        <v>285</v>
      </c>
      <c r="D162" s="164"/>
      <c r="E162" s="165">
        <v>128.80000000000001</v>
      </c>
      <c r="F162" s="163"/>
      <c r="G162" s="163"/>
      <c r="H162" s="163"/>
      <c r="I162" s="163"/>
      <c r="J162" s="163"/>
      <c r="K162" s="163"/>
      <c r="L162" s="163"/>
      <c r="M162" s="163"/>
      <c r="N162" s="163"/>
      <c r="O162" s="163"/>
      <c r="P162" s="163"/>
      <c r="Q162" s="163"/>
      <c r="R162" s="163"/>
      <c r="S162" s="163"/>
      <c r="T162" s="163"/>
      <c r="U162" s="163"/>
      <c r="V162" s="163"/>
      <c r="W162" s="163"/>
      <c r="X162" s="163"/>
      <c r="Y162" s="152"/>
      <c r="Z162" s="152"/>
      <c r="AA162" s="152"/>
      <c r="AB162" s="152"/>
      <c r="AC162" s="152"/>
      <c r="AD162" s="152"/>
      <c r="AE162" s="152"/>
      <c r="AF162" s="152"/>
      <c r="AG162" s="152" t="s">
        <v>122</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5">
      <c r="A163" s="173">
        <v>44</v>
      </c>
      <c r="B163" s="174" t="s">
        <v>286</v>
      </c>
      <c r="C163" s="190" t="s">
        <v>287</v>
      </c>
      <c r="D163" s="175" t="s">
        <v>214</v>
      </c>
      <c r="E163" s="176">
        <v>128.80000000000001</v>
      </c>
      <c r="F163" s="177"/>
      <c r="G163" s="178">
        <f>ROUND(E163*F163,2)</f>
        <v>0</v>
      </c>
      <c r="H163" s="177"/>
      <c r="I163" s="178">
        <f>ROUND(E163*H163,2)</f>
        <v>0</v>
      </c>
      <c r="J163" s="177"/>
      <c r="K163" s="178">
        <f>ROUND(E163*J163,2)</f>
        <v>0</v>
      </c>
      <c r="L163" s="178">
        <v>21</v>
      </c>
      <c r="M163" s="178">
        <f>G163*(1+L163/100)</f>
        <v>0</v>
      </c>
      <c r="N163" s="178">
        <v>1.2999999999999999E-3</v>
      </c>
      <c r="O163" s="178">
        <f>ROUND(E163*N163,2)</f>
        <v>0.17</v>
      </c>
      <c r="P163" s="178">
        <v>0</v>
      </c>
      <c r="Q163" s="178">
        <f>ROUND(E163*P163,2)</f>
        <v>0</v>
      </c>
      <c r="R163" s="178"/>
      <c r="S163" s="178" t="s">
        <v>182</v>
      </c>
      <c r="T163" s="179" t="s">
        <v>116</v>
      </c>
      <c r="U163" s="163">
        <v>0.28000000000000003</v>
      </c>
      <c r="V163" s="163">
        <f>ROUND(E163*U163,2)</f>
        <v>36.06</v>
      </c>
      <c r="W163" s="163"/>
      <c r="X163" s="163" t="s">
        <v>117</v>
      </c>
      <c r="Y163" s="152"/>
      <c r="Z163" s="152"/>
      <c r="AA163" s="152"/>
      <c r="AB163" s="152"/>
      <c r="AC163" s="152"/>
      <c r="AD163" s="152"/>
      <c r="AE163" s="152"/>
      <c r="AF163" s="152"/>
      <c r="AG163" s="152" t="s">
        <v>118</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5">
      <c r="A164" s="159"/>
      <c r="B164" s="160"/>
      <c r="C164" s="191" t="s">
        <v>288</v>
      </c>
      <c r="D164" s="164"/>
      <c r="E164" s="165">
        <v>128.80000000000001</v>
      </c>
      <c r="F164" s="163"/>
      <c r="G164" s="163"/>
      <c r="H164" s="163"/>
      <c r="I164" s="163"/>
      <c r="J164" s="163"/>
      <c r="K164" s="163"/>
      <c r="L164" s="163"/>
      <c r="M164" s="163"/>
      <c r="N164" s="163"/>
      <c r="O164" s="163"/>
      <c r="P164" s="163"/>
      <c r="Q164" s="163"/>
      <c r="R164" s="163"/>
      <c r="S164" s="163"/>
      <c r="T164" s="163"/>
      <c r="U164" s="163"/>
      <c r="V164" s="163"/>
      <c r="W164" s="163"/>
      <c r="X164" s="163"/>
      <c r="Y164" s="152"/>
      <c r="Z164" s="152"/>
      <c r="AA164" s="152"/>
      <c r="AB164" s="152"/>
      <c r="AC164" s="152"/>
      <c r="AD164" s="152"/>
      <c r="AE164" s="152"/>
      <c r="AF164" s="152"/>
      <c r="AG164" s="152" t="s">
        <v>122</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5">
      <c r="A165" s="173">
        <v>45</v>
      </c>
      <c r="B165" s="174" t="s">
        <v>289</v>
      </c>
      <c r="C165" s="190" t="s">
        <v>287</v>
      </c>
      <c r="D165" s="175" t="s">
        <v>214</v>
      </c>
      <c r="E165" s="176">
        <v>40.549999999999997</v>
      </c>
      <c r="F165" s="177"/>
      <c r="G165" s="178">
        <f>ROUND(E165*F165,2)</f>
        <v>0</v>
      </c>
      <c r="H165" s="177"/>
      <c r="I165" s="178">
        <f>ROUND(E165*H165,2)</f>
        <v>0</v>
      </c>
      <c r="J165" s="177"/>
      <c r="K165" s="178">
        <f>ROUND(E165*J165,2)</f>
        <v>0</v>
      </c>
      <c r="L165" s="178">
        <v>21</v>
      </c>
      <c r="M165" s="178">
        <f>G165*(1+L165/100)</f>
        <v>0</v>
      </c>
      <c r="N165" s="178">
        <v>1.2999999999999999E-3</v>
      </c>
      <c r="O165" s="178">
        <f>ROUND(E165*N165,2)</f>
        <v>0.05</v>
      </c>
      <c r="P165" s="178">
        <v>0</v>
      </c>
      <c r="Q165" s="178">
        <f>ROUND(E165*P165,2)</f>
        <v>0</v>
      </c>
      <c r="R165" s="178"/>
      <c r="S165" s="178" t="s">
        <v>182</v>
      </c>
      <c r="T165" s="179" t="s">
        <v>116</v>
      </c>
      <c r="U165" s="163">
        <v>0.28000000000000003</v>
      </c>
      <c r="V165" s="163">
        <f>ROUND(E165*U165,2)</f>
        <v>11.35</v>
      </c>
      <c r="W165" s="163"/>
      <c r="X165" s="163" t="s">
        <v>117</v>
      </c>
      <c r="Y165" s="152"/>
      <c r="Z165" s="152"/>
      <c r="AA165" s="152"/>
      <c r="AB165" s="152"/>
      <c r="AC165" s="152"/>
      <c r="AD165" s="152"/>
      <c r="AE165" s="152"/>
      <c r="AF165" s="152"/>
      <c r="AG165" s="152" t="s">
        <v>118</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5">
      <c r="A166" s="159"/>
      <c r="B166" s="160"/>
      <c r="C166" s="191" t="s">
        <v>290</v>
      </c>
      <c r="D166" s="164"/>
      <c r="E166" s="165">
        <v>40.549999999999997</v>
      </c>
      <c r="F166" s="163"/>
      <c r="G166" s="163"/>
      <c r="H166" s="163"/>
      <c r="I166" s="163"/>
      <c r="J166" s="163"/>
      <c r="K166" s="163"/>
      <c r="L166" s="163"/>
      <c r="M166" s="163"/>
      <c r="N166" s="163"/>
      <c r="O166" s="163"/>
      <c r="P166" s="163"/>
      <c r="Q166" s="163"/>
      <c r="R166" s="163"/>
      <c r="S166" s="163"/>
      <c r="T166" s="163"/>
      <c r="U166" s="163"/>
      <c r="V166" s="163"/>
      <c r="W166" s="163"/>
      <c r="X166" s="163"/>
      <c r="Y166" s="152"/>
      <c r="Z166" s="152"/>
      <c r="AA166" s="152"/>
      <c r="AB166" s="152"/>
      <c r="AC166" s="152"/>
      <c r="AD166" s="152"/>
      <c r="AE166" s="152"/>
      <c r="AF166" s="152"/>
      <c r="AG166" s="152" t="s">
        <v>122</v>
      </c>
      <c r="AH166" s="152">
        <v>0</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5">
      <c r="A167" s="181">
        <v>46</v>
      </c>
      <c r="B167" s="182" t="s">
        <v>291</v>
      </c>
      <c r="C167" s="193" t="s">
        <v>292</v>
      </c>
      <c r="D167" s="183" t="s">
        <v>178</v>
      </c>
      <c r="E167" s="184">
        <v>78</v>
      </c>
      <c r="F167" s="185"/>
      <c r="G167" s="186">
        <f>ROUND(E167*F167,2)</f>
        <v>0</v>
      </c>
      <c r="H167" s="185"/>
      <c r="I167" s="186">
        <f>ROUND(E167*H167,2)</f>
        <v>0</v>
      </c>
      <c r="J167" s="185"/>
      <c r="K167" s="186">
        <f>ROUND(E167*J167,2)</f>
        <v>0</v>
      </c>
      <c r="L167" s="186">
        <v>21</v>
      </c>
      <c r="M167" s="186">
        <f>G167*(1+L167/100)</f>
        <v>0</v>
      </c>
      <c r="N167" s="186">
        <v>0</v>
      </c>
      <c r="O167" s="186">
        <f>ROUND(E167*N167,2)</f>
        <v>0</v>
      </c>
      <c r="P167" s="186">
        <v>0</v>
      </c>
      <c r="Q167" s="186">
        <f>ROUND(E167*P167,2)</f>
        <v>0</v>
      </c>
      <c r="R167" s="186"/>
      <c r="S167" s="186" t="s">
        <v>182</v>
      </c>
      <c r="T167" s="187" t="s">
        <v>116</v>
      </c>
      <c r="U167" s="163">
        <v>0</v>
      </c>
      <c r="V167" s="163">
        <f>ROUND(E167*U167,2)</f>
        <v>0</v>
      </c>
      <c r="W167" s="163"/>
      <c r="X167" s="163" t="s">
        <v>187</v>
      </c>
      <c r="Y167" s="152"/>
      <c r="Z167" s="152"/>
      <c r="AA167" s="152"/>
      <c r="AB167" s="152"/>
      <c r="AC167" s="152"/>
      <c r="AD167" s="152"/>
      <c r="AE167" s="152"/>
      <c r="AF167" s="152"/>
      <c r="AG167" s="152" t="s">
        <v>188</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5">
      <c r="A168" s="173">
        <v>47</v>
      </c>
      <c r="B168" s="174" t="s">
        <v>293</v>
      </c>
      <c r="C168" s="190" t="s">
        <v>294</v>
      </c>
      <c r="D168" s="175" t="s">
        <v>0</v>
      </c>
      <c r="E168" s="176">
        <v>3046.1514000000002</v>
      </c>
      <c r="F168" s="177"/>
      <c r="G168" s="178">
        <f>ROUND(E168*F168,2)</f>
        <v>0</v>
      </c>
      <c r="H168" s="177"/>
      <c r="I168" s="178">
        <f>ROUND(E168*H168,2)</f>
        <v>0</v>
      </c>
      <c r="J168" s="177"/>
      <c r="K168" s="178">
        <f>ROUND(E168*J168,2)</f>
        <v>0</v>
      </c>
      <c r="L168" s="178">
        <v>21</v>
      </c>
      <c r="M168" s="178">
        <f>G168*(1+L168/100)</f>
        <v>0</v>
      </c>
      <c r="N168" s="178">
        <v>0</v>
      </c>
      <c r="O168" s="178">
        <f>ROUND(E168*N168,2)</f>
        <v>0</v>
      </c>
      <c r="P168" s="178">
        <v>0</v>
      </c>
      <c r="Q168" s="178">
        <f>ROUND(E168*P168,2)</f>
        <v>0</v>
      </c>
      <c r="R168" s="178" t="s">
        <v>254</v>
      </c>
      <c r="S168" s="178" t="s">
        <v>115</v>
      </c>
      <c r="T168" s="179" t="s">
        <v>116</v>
      </c>
      <c r="U168" s="163">
        <v>0</v>
      </c>
      <c r="V168" s="163">
        <f>ROUND(E168*U168,2)</f>
        <v>0</v>
      </c>
      <c r="W168" s="163"/>
      <c r="X168" s="163" t="s">
        <v>117</v>
      </c>
      <c r="Y168" s="152"/>
      <c r="Z168" s="152"/>
      <c r="AA168" s="152"/>
      <c r="AB168" s="152"/>
      <c r="AC168" s="152"/>
      <c r="AD168" s="152"/>
      <c r="AE168" s="152"/>
      <c r="AF168" s="152"/>
      <c r="AG168" s="152" t="s">
        <v>204</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5">
      <c r="A169" s="159"/>
      <c r="B169" s="160"/>
      <c r="C169" s="263" t="s">
        <v>251</v>
      </c>
      <c r="D169" s="264"/>
      <c r="E169" s="264"/>
      <c r="F169" s="264"/>
      <c r="G169" s="264"/>
      <c r="H169" s="163"/>
      <c r="I169" s="163"/>
      <c r="J169" s="163"/>
      <c r="K169" s="163"/>
      <c r="L169" s="163"/>
      <c r="M169" s="163"/>
      <c r="N169" s="163"/>
      <c r="O169" s="163"/>
      <c r="P169" s="163"/>
      <c r="Q169" s="163"/>
      <c r="R169" s="163"/>
      <c r="S169" s="163"/>
      <c r="T169" s="163"/>
      <c r="U169" s="163"/>
      <c r="V169" s="163"/>
      <c r="W169" s="163"/>
      <c r="X169" s="163"/>
      <c r="Y169" s="152"/>
      <c r="Z169" s="152"/>
      <c r="AA169" s="152"/>
      <c r="AB169" s="152"/>
      <c r="AC169" s="152"/>
      <c r="AD169" s="152"/>
      <c r="AE169" s="152"/>
      <c r="AF169" s="152"/>
      <c r="AG169" s="152" t="s">
        <v>120</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x14ac:dyDescent="0.25">
      <c r="A170" s="167" t="s">
        <v>109</v>
      </c>
      <c r="B170" s="168" t="s">
        <v>72</v>
      </c>
      <c r="C170" s="189" t="s">
        <v>73</v>
      </c>
      <c r="D170" s="169"/>
      <c r="E170" s="170"/>
      <c r="F170" s="171"/>
      <c r="G170" s="171">
        <f>SUMIF(AG171:AG184,"&lt;&gt;NOR",G171:G184)</f>
        <v>0</v>
      </c>
      <c r="H170" s="171"/>
      <c r="I170" s="171">
        <f>SUM(I171:I184)</f>
        <v>0</v>
      </c>
      <c r="J170" s="171"/>
      <c r="K170" s="171">
        <f>SUM(K171:K184)</f>
        <v>0</v>
      </c>
      <c r="L170" s="171"/>
      <c r="M170" s="171">
        <f>SUM(M171:M184)</f>
        <v>0</v>
      </c>
      <c r="N170" s="171"/>
      <c r="O170" s="171">
        <f>SUM(O171:O184)</f>
        <v>4.05</v>
      </c>
      <c r="P170" s="171"/>
      <c r="Q170" s="171">
        <f>SUM(Q171:Q184)</f>
        <v>3.05</v>
      </c>
      <c r="R170" s="171"/>
      <c r="S170" s="171"/>
      <c r="T170" s="172"/>
      <c r="U170" s="166"/>
      <c r="V170" s="166">
        <f>SUM(V171:V184)</f>
        <v>22.86</v>
      </c>
      <c r="W170" s="166"/>
      <c r="X170" s="166"/>
      <c r="AG170" t="s">
        <v>110</v>
      </c>
    </row>
    <row r="171" spans="1:60" ht="20.399999999999999" outlineLevel="1" x14ac:dyDescent="0.25">
      <c r="A171" s="173">
        <v>48</v>
      </c>
      <c r="B171" s="174" t="s">
        <v>295</v>
      </c>
      <c r="C171" s="190" t="s">
        <v>296</v>
      </c>
      <c r="D171" s="175" t="s">
        <v>214</v>
      </c>
      <c r="E171" s="176">
        <v>50.805</v>
      </c>
      <c r="F171" s="177"/>
      <c r="G171" s="178">
        <f>ROUND(E171*F171,2)</f>
        <v>0</v>
      </c>
      <c r="H171" s="177"/>
      <c r="I171" s="178">
        <f>ROUND(E171*H171,2)</f>
        <v>0</v>
      </c>
      <c r="J171" s="177"/>
      <c r="K171" s="178">
        <f>ROUND(E171*J171,2)</f>
        <v>0</v>
      </c>
      <c r="L171" s="178">
        <v>21</v>
      </c>
      <c r="M171" s="178">
        <f>G171*(1+L171/100)</f>
        <v>0</v>
      </c>
      <c r="N171" s="178">
        <v>6.0000000000000002E-5</v>
      </c>
      <c r="O171" s="178">
        <f>ROUND(E171*N171,2)</f>
        <v>0</v>
      </c>
      <c r="P171" s="178">
        <v>0</v>
      </c>
      <c r="Q171" s="178">
        <f>ROUND(E171*P171,2)</f>
        <v>0</v>
      </c>
      <c r="R171" s="178" t="s">
        <v>297</v>
      </c>
      <c r="S171" s="178" t="s">
        <v>115</v>
      </c>
      <c r="T171" s="179" t="s">
        <v>116</v>
      </c>
      <c r="U171" s="163">
        <v>0.4</v>
      </c>
      <c r="V171" s="163">
        <f>ROUND(E171*U171,2)</f>
        <v>20.32</v>
      </c>
      <c r="W171" s="163"/>
      <c r="X171" s="163" t="s">
        <v>117</v>
      </c>
      <c r="Y171" s="152"/>
      <c r="Z171" s="152"/>
      <c r="AA171" s="152"/>
      <c r="AB171" s="152"/>
      <c r="AC171" s="152"/>
      <c r="AD171" s="152"/>
      <c r="AE171" s="152"/>
      <c r="AF171" s="152"/>
      <c r="AG171" s="152" t="s">
        <v>118</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5">
      <c r="A172" s="159"/>
      <c r="B172" s="160"/>
      <c r="C172" s="191" t="s">
        <v>298</v>
      </c>
      <c r="D172" s="164"/>
      <c r="E172" s="165"/>
      <c r="F172" s="163"/>
      <c r="G172" s="163"/>
      <c r="H172" s="163"/>
      <c r="I172" s="163"/>
      <c r="J172" s="163"/>
      <c r="K172" s="163"/>
      <c r="L172" s="163"/>
      <c r="M172" s="163"/>
      <c r="N172" s="163"/>
      <c r="O172" s="163"/>
      <c r="P172" s="163"/>
      <c r="Q172" s="163"/>
      <c r="R172" s="163"/>
      <c r="S172" s="163"/>
      <c r="T172" s="163"/>
      <c r="U172" s="163"/>
      <c r="V172" s="163"/>
      <c r="W172" s="163"/>
      <c r="X172" s="163"/>
      <c r="Y172" s="152"/>
      <c r="Z172" s="152"/>
      <c r="AA172" s="152"/>
      <c r="AB172" s="152"/>
      <c r="AC172" s="152"/>
      <c r="AD172" s="152"/>
      <c r="AE172" s="152"/>
      <c r="AF172" s="152"/>
      <c r="AG172" s="152" t="s">
        <v>122</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5">
      <c r="A173" s="159"/>
      <c r="B173" s="160"/>
      <c r="C173" s="191" t="s">
        <v>299</v>
      </c>
      <c r="D173" s="164"/>
      <c r="E173" s="165">
        <v>38.64</v>
      </c>
      <c r="F173" s="163"/>
      <c r="G173" s="163"/>
      <c r="H173" s="163"/>
      <c r="I173" s="163"/>
      <c r="J173" s="163"/>
      <c r="K173" s="163"/>
      <c r="L173" s="163"/>
      <c r="M173" s="163"/>
      <c r="N173" s="163"/>
      <c r="O173" s="163"/>
      <c r="P173" s="163"/>
      <c r="Q173" s="163"/>
      <c r="R173" s="163"/>
      <c r="S173" s="163"/>
      <c r="T173" s="163"/>
      <c r="U173" s="163"/>
      <c r="V173" s="163"/>
      <c r="W173" s="163"/>
      <c r="X173" s="163"/>
      <c r="Y173" s="152"/>
      <c r="Z173" s="152"/>
      <c r="AA173" s="152"/>
      <c r="AB173" s="152"/>
      <c r="AC173" s="152"/>
      <c r="AD173" s="152"/>
      <c r="AE173" s="152"/>
      <c r="AF173" s="152"/>
      <c r="AG173" s="152" t="s">
        <v>122</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5">
      <c r="A174" s="159"/>
      <c r="B174" s="160"/>
      <c r="C174" s="191" t="s">
        <v>300</v>
      </c>
      <c r="D174" s="164"/>
      <c r="E174" s="165">
        <v>12.16</v>
      </c>
      <c r="F174" s="163"/>
      <c r="G174" s="163"/>
      <c r="H174" s="163"/>
      <c r="I174" s="163"/>
      <c r="J174" s="163"/>
      <c r="K174" s="163"/>
      <c r="L174" s="163"/>
      <c r="M174" s="163"/>
      <c r="N174" s="163"/>
      <c r="O174" s="163"/>
      <c r="P174" s="163"/>
      <c r="Q174" s="163"/>
      <c r="R174" s="163"/>
      <c r="S174" s="163"/>
      <c r="T174" s="163"/>
      <c r="U174" s="163"/>
      <c r="V174" s="163"/>
      <c r="W174" s="163"/>
      <c r="X174" s="163"/>
      <c r="Y174" s="152"/>
      <c r="Z174" s="152"/>
      <c r="AA174" s="152"/>
      <c r="AB174" s="152"/>
      <c r="AC174" s="152"/>
      <c r="AD174" s="152"/>
      <c r="AE174" s="152"/>
      <c r="AF174" s="152"/>
      <c r="AG174" s="152" t="s">
        <v>122</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ht="20.399999999999999" outlineLevel="1" x14ac:dyDescent="0.25">
      <c r="A175" s="173">
        <v>49</v>
      </c>
      <c r="B175" s="174" t="s">
        <v>301</v>
      </c>
      <c r="C175" s="190" t="s">
        <v>302</v>
      </c>
      <c r="D175" s="175" t="s">
        <v>303</v>
      </c>
      <c r="E175" s="176">
        <v>50.805</v>
      </c>
      <c r="F175" s="177"/>
      <c r="G175" s="178">
        <f>ROUND(E175*F175,2)</f>
        <v>0</v>
      </c>
      <c r="H175" s="177"/>
      <c r="I175" s="178">
        <f>ROUND(E175*H175,2)</f>
        <v>0</v>
      </c>
      <c r="J175" s="177"/>
      <c r="K175" s="178">
        <f>ROUND(E175*J175,2)</f>
        <v>0</v>
      </c>
      <c r="L175" s="178">
        <v>21</v>
      </c>
      <c r="M175" s="178">
        <f>G175*(1+L175/100)</f>
        <v>0</v>
      </c>
      <c r="N175" s="178">
        <v>0.06</v>
      </c>
      <c r="O175" s="178">
        <f>ROUND(E175*N175,2)</f>
        <v>3.05</v>
      </c>
      <c r="P175" s="178">
        <v>0.06</v>
      </c>
      <c r="Q175" s="178">
        <f>ROUND(E175*P175,2)</f>
        <v>3.05</v>
      </c>
      <c r="R175" s="178" t="s">
        <v>297</v>
      </c>
      <c r="S175" s="178" t="s">
        <v>115</v>
      </c>
      <c r="T175" s="179" t="s">
        <v>116</v>
      </c>
      <c r="U175" s="163">
        <v>0.05</v>
      </c>
      <c r="V175" s="163">
        <f>ROUND(E175*U175,2)</f>
        <v>2.54</v>
      </c>
      <c r="W175" s="163"/>
      <c r="X175" s="163" t="s">
        <v>117</v>
      </c>
      <c r="Y175" s="152"/>
      <c r="Z175" s="152"/>
      <c r="AA175" s="152"/>
      <c r="AB175" s="152"/>
      <c r="AC175" s="152"/>
      <c r="AD175" s="152"/>
      <c r="AE175" s="152"/>
      <c r="AF175" s="152"/>
      <c r="AG175" s="152" t="s">
        <v>118</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5">
      <c r="A176" s="159"/>
      <c r="B176" s="160"/>
      <c r="C176" s="191" t="s">
        <v>298</v>
      </c>
      <c r="D176" s="164"/>
      <c r="E176" s="165"/>
      <c r="F176" s="163"/>
      <c r="G176" s="163"/>
      <c r="H176" s="163"/>
      <c r="I176" s="163"/>
      <c r="J176" s="163"/>
      <c r="K176" s="163"/>
      <c r="L176" s="163"/>
      <c r="M176" s="163"/>
      <c r="N176" s="163"/>
      <c r="O176" s="163"/>
      <c r="P176" s="163"/>
      <c r="Q176" s="163"/>
      <c r="R176" s="163"/>
      <c r="S176" s="163"/>
      <c r="T176" s="163"/>
      <c r="U176" s="163"/>
      <c r="V176" s="163"/>
      <c r="W176" s="163"/>
      <c r="X176" s="163"/>
      <c r="Y176" s="152"/>
      <c r="Z176" s="152"/>
      <c r="AA176" s="152"/>
      <c r="AB176" s="152"/>
      <c r="AC176" s="152"/>
      <c r="AD176" s="152"/>
      <c r="AE176" s="152"/>
      <c r="AF176" s="152"/>
      <c r="AG176" s="152" t="s">
        <v>122</v>
      </c>
      <c r="AH176" s="152">
        <v>0</v>
      </c>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5">
      <c r="A177" s="159"/>
      <c r="B177" s="160"/>
      <c r="C177" s="191" t="s">
        <v>299</v>
      </c>
      <c r="D177" s="164"/>
      <c r="E177" s="165">
        <v>38.64</v>
      </c>
      <c r="F177" s="163"/>
      <c r="G177" s="163"/>
      <c r="H177" s="163"/>
      <c r="I177" s="163"/>
      <c r="J177" s="163"/>
      <c r="K177" s="163"/>
      <c r="L177" s="163"/>
      <c r="M177" s="163"/>
      <c r="N177" s="163"/>
      <c r="O177" s="163"/>
      <c r="P177" s="163"/>
      <c r="Q177" s="163"/>
      <c r="R177" s="163"/>
      <c r="S177" s="163"/>
      <c r="T177" s="163"/>
      <c r="U177" s="163"/>
      <c r="V177" s="163"/>
      <c r="W177" s="163"/>
      <c r="X177" s="163"/>
      <c r="Y177" s="152"/>
      <c r="Z177" s="152"/>
      <c r="AA177" s="152"/>
      <c r="AB177" s="152"/>
      <c r="AC177" s="152"/>
      <c r="AD177" s="152"/>
      <c r="AE177" s="152"/>
      <c r="AF177" s="152"/>
      <c r="AG177" s="152" t="s">
        <v>122</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5">
      <c r="A178" s="159"/>
      <c r="B178" s="160"/>
      <c r="C178" s="191" t="s">
        <v>300</v>
      </c>
      <c r="D178" s="164"/>
      <c r="E178" s="165">
        <v>12.16</v>
      </c>
      <c r="F178" s="163"/>
      <c r="G178" s="163"/>
      <c r="H178" s="163"/>
      <c r="I178" s="163"/>
      <c r="J178" s="163"/>
      <c r="K178" s="163"/>
      <c r="L178" s="163"/>
      <c r="M178" s="163"/>
      <c r="N178" s="163"/>
      <c r="O178" s="163"/>
      <c r="P178" s="163"/>
      <c r="Q178" s="163"/>
      <c r="R178" s="163"/>
      <c r="S178" s="163"/>
      <c r="T178" s="163"/>
      <c r="U178" s="163"/>
      <c r="V178" s="163"/>
      <c r="W178" s="163"/>
      <c r="X178" s="163"/>
      <c r="Y178" s="152"/>
      <c r="Z178" s="152"/>
      <c r="AA178" s="152"/>
      <c r="AB178" s="152"/>
      <c r="AC178" s="152"/>
      <c r="AD178" s="152"/>
      <c r="AE178" s="152"/>
      <c r="AF178" s="152"/>
      <c r="AG178" s="152" t="s">
        <v>122</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5">
      <c r="A179" s="173">
        <v>50</v>
      </c>
      <c r="B179" s="174" t="s">
        <v>304</v>
      </c>
      <c r="C179" s="190" t="s">
        <v>305</v>
      </c>
      <c r="D179" s="175" t="s">
        <v>303</v>
      </c>
      <c r="E179" s="176">
        <v>50.805</v>
      </c>
      <c r="F179" s="177"/>
      <c r="G179" s="178">
        <f>ROUND(E179*F179,2)</f>
        <v>0</v>
      </c>
      <c r="H179" s="177"/>
      <c r="I179" s="178">
        <f>ROUND(E179*H179,2)</f>
        <v>0</v>
      </c>
      <c r="J179" s="177"/>
      <c r="K179" s="178">
        <f>ROUND(E179*J179,2)</f>
        <v>0</v>
      </c>
      <c r="L179" s="178">
        <v>21</v>
      </c>
      <c r="M179" s="178">
        <f>G179*(1+L179/100)</f>
        <v>0</v>
      </c>
      <c r="N179" s="178">
        <v>1.9650000000000001E-2</v>
      </c>
      <c r="O179" s="178">
        <f>ROUND(E179*N179,2)</f>
        <v>1</v>
      </c>
      <c r="P179" s="178">
        <v>0</v>
      </c>
      <c r="Q179" s="178">
        <f>ROUND(E179*P179,2)</f>
        <v>0</v>
      </c>
      <c r="R179" s="178"/>
      <c r="S179" s="178" t="s">
        <v>182</v>
      </c>
      <c r="T179" s="179" t="s">
        <v>116</v>
      </c>
      <c r="U179" s="163">
        <v>0</v>
      </c>
      <c r="V179" s="163">
        <f>ROUND(E179*U179,2)</f>
        <v>0</v>
      </c>
      <c r="W179" s="163"/>
      <c r="X179" s="163" t="s">
        <v>187</v>
      </c>
      <c r="Y179" s="152"/>
      <c r="Z179" s="152"/>
      <c r="AA179" s="152"/>
      <c r="AB179" s="152"/>
      <c r="AC179" s="152"/>
      <c r="AD179" s="152"/>
      <c r="AE179" s="152"/>
      <c r="AF179" s="152"/>
      <c r="AG179" s="152" t="s">
        <v>188</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5">
      <c r="A180" s="159"/>
      <c r="B180" s="160"/>
      <c r="C180" s="191" t="s">
        <v>298</v>
      </c>
      <c r="D180" s="164"/>
      <c r="E180" s="165"/>
      <c r="F180" s="163"/>
      <c r="G180" s="163"/>
      <c r="H180" s="163"/>
      <c r="I180" s="163"/>
      <c r="J180" s="163"/>
      <c r="K180" s="163"/>
      <c r="L180" s="163"/>
      <c r="M180" s="163"/>
      <c r="N180" s="163"/>
      <c r="O180" s="163"/>
      <c r="P180" s="163"/>
      <c r="Q180" s="163"/>
      <c r="R180" s="163"/>
      <c r="S180" s="163"/>
      <c r="T180" s="163"/>
      <c r="U180" s="163"/>
      <c r="V180" s="163"/>
      <c r="W180" s="163"/>
      <c r="X180" s="163"/>
      <c r="Y180" s="152"/>
      <c r="Z180" s="152"/>
      <c r="AA180" s="152"/>
      <c r="AB180" s="152"/>
      <c r="AC180" s="152"/>
      <c r="AD180" s="152"/>
      <c r="AE180" s="152"/>
      <c r="AF180" s="152"/>
      <c r="AG180" s="152" t="s">
        <v>122</v>
      </c>
      <c r="AH180" s="152">
        <v>0</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5">
      <c r="A181" s="159"/>
      <c r="B181" s="160"/>
      <c r="C181" s="191" t="s">
        <v>299</v>
      </c>
      <c r="D181" s="164"/>
      <c r="E181" s="165">
        <v>38.64</v>
      </c>
      <c r="F181" s="163"/>
      <c r="G181" s="163"/>
      <c r="H181" s="163"/>
      <c r="I181" s="163"/>
      <c r="J181" s="163"/>
      <c r="K181" s="163"/>
      <c r="L181" s="163"/>
      <c r="M181" s="163"/>
      <c r="N181" s="163"/>
      <c r="O181" s="163"/>
      <c r="P181" s="163"/>
      <c r="Q181" s="163"/>
      <c r="R181" s="163"/>
      <c r="S181" s="163"/>
      <c r="T181" s="163"/>
      <c r="U181" s="163"/>
      <c r="V181" s="163"/>
      <c r="W181" s="163"/>
      <c r="X181" s="163"/>
      <c r="Y181" s="152"/>
      <c r="Z181" s="152"/>
      <c r="AA181" s="152"/>
      <c r="AB181" s="152"/>
      <c r="AC181" s="152"/>
      <c r="AD181" s="152"/>
      <c r="AE181" s="152"/>
      <c r="AF181" s="152"/>
      <c r="AG181" s="152" t="s">
        <v>122</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5">
      <c r="A182" s="159"/>
      <c r="B182" s="160"/>
      <c r="C182" s="191" t="s">
        <v>300</v>
      </c>
      <c r="D182" s="164"/>
      <c r="E182" s="165">
        <v>12.16</v>
      </c>
      <c r="F182" s="163"/>
      <c r="G182" s="163"/>
      <c r="H182" s="163"/>
      <c r="I182" s="163"/>
      <c r="J182" s="163"/>
      <c r="K182" s="163"/>
      <c r="L182" s="163"/>
      <c r="M182" s="163"/>
      <c r="N182" s="163"/>
      <c r="O182" s="163"/>
      <c r="P182" s="163"/>
      <c r="Q182" s="163"/>
      <c r="R182" s="163"/>
      <c r="S182" s="163"/>
      <c r="T182" s="163"/>
      <c r="U182" s="163"/>
      <c r="V182" s="163"/>
      <c r="W182" s="163"/>
      <c r="X182" s="163"/>
      <c r="Y182" s="152"/>
      <c r="Z182" s="152"/>
      <c r="AA182" s="152"/>
      <c r="AB182" s="152"/>
      <c r="AC182" s="152"/>
      <c r="AD182" s="152"/>
      <c r="AE182" s="152"/>
      <c r="AF182" s="152"/>
      <c r="AG182" s="152" t="s">
        <v>122</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5">
      <c r="A183" s="173">
        <v>51</v>
      </c>
      <c r="B183" s="174" t="s">
        <v>306</v>
      </c>
      <c r="C183" s="190" t="s">
        <v>307</v>
      </c>
      <c r="D183" s="175" t="s">
        <v>0</v>
      </c>
      <c r="E183" s="176">
        <v>1367.5182</v>
      </c>
      <c r="F183" s="177"/>
      <c r="G183" s="178">
        <f>ROUND(E183*F183,2)</f>
        <v>0</v>
      </c>
      <c r="H183" s="177"/>
      <c r="I183" s="178">
        <f>ROUND(E183*H183,2)</f>
        <v>0</v>
      </c>
      <c r="J183" s="177"/>
      <c r="K183" s="178">
        <f>ROUND(E183*J183,2)</f>
        <v>0</v>
      </c>
      <c r="L183" s="178">
        <v>21</v>
      </c>
      <c r="M183" s="178">
        <f>G183*(1+L183/100)</f>
        <v>0</v>
      </c>
      <c r="N183" s="178">
        <v>0</v>
      </c>
      <c r="O183" s="178">
        <f>ROUND(E183*N183,2)</f>
        <v>0</v>
      </c>
      <c r="P183" s="178">
        <v>0</v>
      </c>
      <c r="Q183" s="178">
        <f>ROUND(E183*P183,2)</f>
        <v>0</v>
      </c>
      <c r="R183" s="178" t="s">
        <v>297</v>
      </c>
      <c r="S183" s="178" t="s">
        <v>115</v>
      </c>
      <c r="T183" s="179" t="s">
        <v>116</v>
      </c>
      <c r="U183" s="163">
        <v>0</v>
      </c>
      <c r="V183" s="163">
        <f>ROUND(E183*U183,2)</f>
        <v>0</v>
      </c>
      <c r="W183" s="163"/>
      <c r="X183" s="163" t="s">
        <v>117</v>
      </c>
      <c r="Y183" s="152"/>
      <c r="Z183" s="152"/>
      <c r="AA183" s="152"/>
      <c r="AB183" s="152"/>
      <c r="AC183" s="152"/>
      <c r="AD183" s="152"/>
      <c r="AE183" s="152"/>
      <c r="AF183" s="152"/>
      <c r="AG183" s="152" t="s">
        <v>204</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5">
      <c r="A184" s="159"/>
      <c r="B184" s="160"/>
      <c r="C184" s="263" t="s">
        <v>251</v>
      </c>
      <c r="D184" s="264"/>
      <c r="E184" s="264"/>
      <c r="F184" s="264"/>
      <c r="G184" s="264"/>
      <c r="H184" s="163"/>
      <c r="I184" s="163"/>
      <c r="J184" s="163"/>
      <c r="K184" s="163"/>
      <c r="L184" s="163"/>
      <c r="M184" s="163"/>
      <c r="N184" s="163"/>
      <c r="O184" s="163"/>
      <c r="P184" s="163"/>
      <c r="Q184" s="163"/>
      <c r="R184" s="163"/>
      <c r="S184" s="163"/>
      <c r="T184" s="163"/>
      <c r="U184" s="163"/>
      <c r="V184" s="163"/>
      <c r="W184" s="163"/>
      <c r="X184" s="163"/>
      <c r="Y184" s="152"/>
      <c r="Z184" s="152"/>
      <c r="AA184" s="152"/>
      <c r="AB184" s="152"/>
      <c r="AC184" s="152"/>
      <c r="AD184" s="152"/>
      <c r="AE184" s="152"/>
      <c r="AF184" s="152"/>
      <c r="AG184" s="152" t="s">
        <v>120</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x14ac:dyDescent="0.25">
      <c r="A185" s="167" t="s">
        <v>109</v>
      </c>
      <c r="B185" s="168" t="s">
        <v>74</v>
      </c>
      <c r="C185" s="189" t="s">
        <v>75</v>
      </c>
      <c r="D185" s="169"/>
      <c r="E185" s="170"/>
      <c r="F185" s="171"/>
      <c r="G185" s="171">
        <f>SUMIF(AG186:AG188,"&lt;&gt;NOR",G186:G188)</f>
        <v>0</v>
      </c>
      <c r="H185" s="171"/>
      <c r="I185" s="171">
        <f>SUM(I186:I188)</f>
        <v>0</v>
      </c>
      <c r="J185" s="171"/>
      <c r="K185" s="171">
        <f>SUM(K186:K188)</f>
        <v>0</v>
      </c>
      <c r="L185" s="171"/>
      <c r="M185" s="171">
        <f>SUM(M186:M188)</f>
        <v>0</v>
      </c>
      <c r="N185" s="171"/>
      <c r="O185" s="171">
        <f>SUM(O186:O188)</f>
        <v>0</v>
      </c>
      <c r="P185" s="171"/>
      <c r="Q185" s="171">
        <f>SUM(Q186:Q188)</f>
        <v>2.5</v>
      </c>
      <c r="R185" s="171"/>
      <c r="S185" s="171"/>
      <c r="T185" s="172"/>
      <c r="U185" s="166"/>
      <c r="V185" s="166">
        <f>SUM(V186:V188)</f>
        <v>25.01</v>
      </c>
      <c r="W185" s="166"/>
      <c r="X185" s="166"/>
      <c r="AG185" t="s">
        <v>110</v>
      </c>
    </row>
    <row r="186" spans="1:60" outlineLevel="1" x14ac:dyDescent="0.25">
      <c r="A186" s="173">
        <v>52</v>
      </c>
      <c r="B186" s="174" t="s">
        <v>308</v>
      </c>
      <c r="C186" s="190" t="s">
        <v>309</v>
      </c>
      <c r="D186" s="175" t="s">
        <v>113</v>
      </c>
      <c r="E186" s="176">
        <v>2500.7564000000002</v>
      </c>
      <c r="F186" s="177"/>
      <c r="G186" s="178">
        <f>ROUND(E186*F186,2)</f>
        <v>0</v>
      </c>
      <c r="H186" s="177"/>
      <c r="I186" s="178">
        <f>ROUND(E186*H186,2)</f>
        <v>0</v>
      </c>
      <c r="J186" s="177"/>
      <c r="K186" s="178">
        <f>ROUND(E186*J186,2)</f>
        <v>0</v>
      </c>
      <c r="L186" s="178">
        <v>21</v>
      </c>
      <c r="M186" s="178">
        <f>G186*(1+L186/100)</f>
        <v>0</v>
      </c>
      <c r="N186" s="178">
        <v>0</v>
      </c>
      <c r="O186" s="178">
        <f>ROUND(E186*N186,2)</f>
        <v>0</v>
      </c>
      <c r="P186" s="178">
        <v>1E-3</v>
      </c>
      <c r="Q186" s="178">
        <f>ROUND(E186*P186,2)</f>
        <v>2.5</v>
      </c>
      <c r="R186" s="178" t="s">
        <v>310</v>
      </c>
      <c r="S186" s="178" t="s">
        <v>115</v>
      </c>
      <c r="T186" s="179" t="s">
        <v>116</v>
      </c>
      <c r="U186" s="163">
        <v>0.01</v>
      </c>
      <c r="V186" s="163">
        <f>ROUND(E186*U186,2)</f>
        <v>25.01</v>
      </c>
      <c r="W186" s="163"/>
      <c r="X186" s="163" t="s">
        <v>117</v>
      </c>
      <c r="Y186" s="152"/>
      <c r="Z186" s="152"/>
      <c r="AA186" s="152"/>
      <c r="AB186" s="152"/>
      <c r="AC186" s="152"/>
      <c r="AD186" s="152"/>
      <c r="AE186" s="152"/>
      <c r="AF186" s="152"/>
      <c r="AG186" s="152" t="s">
        <v>118</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5">
      <c r="A187" s="159"/>
      <c r="B187" s="160"/>
      <c r="C187" s="191" t="s">
        <v>311</v>
      </c>
      <c r="D187" s="164"/>
      <c r="E187" s="165">
        <v>2503.64</v>
      </c>
      <c r="F187" s="163"/>
      <c r="G187" s="163"/>
      <c r="H187" s="163"/>
      <c r="I187" s="163"/>
      <c r="J187" s="163"/>
      <c r="K187" s="163"/>
      <c r="L187" s="163"/>
      <c r="M187" s="163"/>
      <c r="N187" s="163"/>
      <c r="O187" s="163"/>
      <c r="P187" s="163"/>
      <c r="Q187" s="163"/>
      <c r="R187" s="163"/>
      <c r="S187" s="163"/>
      <c r="T187" s="163"/>
      <c r="U187" s="163"/>
      <c r="V187" s="163"/>
      <c r="W187" s="163"/>
      <c r="X187" s="163"/>
      <c r="Y187" s="152"/>
      <c r="Z187" s="152"/>
      <c r="AA187" s="152"/>
      <c r="AB187" s="152"/>
      <c r="AC187" s="152"/>
      <c r="AD187" s="152"/>
      <c r="AE187" s="152"/>
      <c r="AF187" s="152"/>
      <c r="AG187" s="152" t="s">
        <v>122</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5">
      <c r="A188" s="159"/>
      <c r="B188" s="160"/>
      <c r="C188" s="191" t="s">
        <v>173</v>
      </c>
      <c r="D188" s="164"/>
      <c r="E188" s="165">
        <v>-2.88</v>
      </c>
      <c r="F188" s="163"/>
      <c r="G188" s="163"/>
      <c r="H188" s="163"/>
      <c r="I188" s="163"/>
      <c r="J188" s="163"/>
      <c r="K188" s="163"/>
      <c r="L188" s="163"/>
      <c r="M188" s="163"/>
      <c r="N188" s="163"/>
      <c r="O188" s="163"/>
      <c r="P188" s="163"/>
      <c r="Q188" s="163"/>
      <c r="R188" s="163"/>
      <c r="S188" s="163"/>
      <c r="T188" s="163"/>
      <c r="U188" s="163"/>
      <c r="V188" s="163"/>
      <c r="W188" s="163"/>
      <c r="X188" s="163"/>
      <c r="Y188" s="152"/>
      <c r="Z188" s="152"/>
      <c r="AA188" s="152"/>
      <c r="AB188" s="152"/>
      <c r="AC188" s="152"/>
      <c r="AD188" s="152"/>
      <c r="AE188" s="152"/>
      <c r="AF188" s="152"/>
      <c r="AG188" s="152" t="s">
        <v>122</v>
      </c>
      <c r="AH188" s="152">
        <v>0</v>
      </c>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x14ac:dyDescent="0.25">
      <c r="A189" s="167" t="s">
        <v>109</v>
      </c>
      <c r="B189" s="168" t="s">
        <v>76</v>
      </c>
      <c r="C189" s="189" t="s">
        <v>77</v>
      </c>
      <c r="D189" s="169"/>
      <c r="E189" s="170"/>
      <c r="F189" s="171"/>
      <c r="G189" s="171">
        <f>SUMIF(AG190:AG201,"&lt;&gt;NOR",G190:G201)</f>
        <v>0</v>
      </c>
      <c r="H189" s="171"/>
      <c r="I189" s="171">
        <f>SUM(I190:I201)</f>
        <v>0</v>
      </c>
      <c r="J189" s="171"/>
      <c r="K189" s="171">
        <f>SUM(K190:K201)</f>
        <v>0</v>
      </c>
      <c r="L189" s="171"/>
      <c r="M189" s="171">
        <f>SUM(M190:M201)</f>
        <v>0</v>
      </c>
      <c r="N189" s="171"/>
      <c r="O189" s="171">
        <f>SUM(O190:O201)</f>
        <v>0.13</v>
      </c>
      <c r="P189" s="171"/>
      <c r="Q189" s="171">
        <f>SUM(Q190:Q201)</f>
        <v>0</v>
      </c>
      <c r="R189" s="171"/>
      <c r="S189" s="171"/>
      <c r="T189" s="172"/>
      <c r="U189" s="166"/>
      <c r="V189" s="166">
        <f>SUM(V190:V201)</f>
        <v>166.07</v>
      </c>
      <c r="W189" s="166"/>
      <c r="X189" s="166"/>
      <c r="AG189" t="s">
        <v>110</v>
      </c>
    </row>
    <row r="190" spans="1:60" ht="20.399999999999999" outlineLevel="1" x14ac:dyDescent="0.25">
      <c r="A190" s="173">
        <v>53</v>
      </c>
      <c r="B190" s="174" t="s">
        <v>312</v>
      </c>
      <c r="C190" s="190" t="s">
        <v>313</v>
      </c>
      <c r="D190" s="175" t="s">
        <v>113</v>
      </c>
      <c r="E190" s="176">
        <v>186.285</v>
      </c>
      <c r="F190" s="177"/>
      <c r="G190" s="178">
        <f>ROUND(E190*F190,2)</f>
        <v>0</v>
      </c>
      <c r="H190" s="177"/>
      <c r="I190" s="178">
        <f>ROUND(E190*H190,2)</f>
        <v>0</v>
      </c>
      <c r="J190" s="177"/>
      <c r="K190" s="178">
        <f>ROUND(E190*J190,2)</f>
        <v>0</v>
      </c>
      <c r="L190" s="178">
        <v>21</v>
      </c>
      <c r="M190" s="178">
        <f>G190*(1+L190/100)</f>
        <v>0</v>
      </c>
      <c r="N190" s="178">
        <v>3.1E-4</v>
      </c>
      <c r="O190" s="178">
        <f>ROUND(E190*N190,2)</f>
        <v>0.06</v>
      </c>
      <c r="P190" s="178">
        <v>0</v>
      </c>
      <c r="Q190" s="178">
        <f>ROUND(E190*P190,2)</f>
        <v>0</v>
      </c>
      <c r="R190" s="178" t="s">
        <v>314</v>
      </c>
      <c r="S190" s="178" t="s">
        <v>115</v>
      </c>
      <c r="T190" s="179" t="s">
        <v>116</v>
      </c>
      <c r="U190" s="163">
        <v>0.41199999999999998</v>
      </c>
      <c r="V190" s="163">
        <f>ROUND(E190*U190,2)</f>
        <v>76.75</v>
      </c>
      <c r="W190" s="163"/>
      <c r="X190" s="163" t="s">
        <v>117</v>
      </c>
      <c r="Y190" s="152"/>
      <c r="Z190" s="152"/>
      <c r="AA190" s="152"/>
      <c r="AB190" s="152"/>
      <c r="AC190" s="152"/>
      <c r="AD190" s="152"/>
      <c r="AE190" s="152"/>
      <c r="AF190" s="152"/>
      <c r="AG190" s="152" t="s">
        <v>118</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5">
      <c r="A191" s="159"/>
      <c r="B191" s="160"/>
      <c r="C191" s="191" t="s">
        <v>315</v>
      </c>
      <c r="D191" s="164"/>
      <c r="E191" s="165">
        <v>141.68</v>
      </c>
      <c r="F191" s="163"/>
      <c r="G191" s="163"/>
      <c r="H191" s="163"/>
      <c r="I191" s="163"/>
      <c r="J191" s="163"/>
      <c r="K191" s="163"/>
      <c r="L191" s="163"/>
      <c r="M191" s="163"/>
      <c r="N191" s="163"/>
      <c r="O191" s="163"/>
      <c r="P191" s="163"/>
      <c r="Q191" s="163"/>
      <c r="R191" s="163"/>
      <c r="S191" s="163"/>
      <c r="T191" s="163"/>
      <c r="U191" s="163"/>
      <c r="V191" s="163"/>
      <c r="W191" s="163"/>
      <c r="X191" s="163"/>
      <c r="Y191" s="152"/>
      <c r="Z191" s="152"/>
      <c r="AA191" s="152"/>
      <c r="AB191" s="152"/>
      <c r="AC191" s="152"/>
      <c r="AD191" s="152"/>
      <c r="AE191" s="152"/>
      <c r="AF191" s="152"/>
      <c r="AG191" s="152" t="s">
        <v>122</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5">
      <c r="A192" s="159"/>
      <c r="B192" s="160"/>
      <c r="C192" s="191" t="s">
        <v>316</v>
      </c>
      <c r="D192" s="164"/>
      <c r="E192" s="165">
        <v>44.6</v>
      </c>
      <c r="F192" s="163"/>
      <c r="G192" s="163"/>
      <c r="H192" s="163"/>
      <c r="I192" s="163"/>
      <c r="J192" s="163"/>
      <c r="K192" s="163"/>
      <c r="L192" s="163"/>
      <c r="M192" s="163"/>
      <c r="N192" s="163"/>
      <c r="O192" s="163"/>
      <c r="P192" s="163"/>
      <c r="Q192" s="163"/>
      <c r="R192" s="163"/>
      <c r="S192" s="163"/>
      <c r="T192" s="163"/>
      <c r="U192" s="163"/>
      <c r="V192" s="163"/>
      <c r="W192" s="163"/>
      <c r="X192" s="163"/>
      <c r="Y192" s="152"/>
      <c r="Z192" s="152"/>
      <c r="AA192" s="152"/>
      <c r="AB192" s="152"/>
      <c r="AC192" s="152"/>
      <c r="AD192" s="152"/>
      <c r="AE192" s="152"/>
      <c r="AF192" s="152"/>
      <c r="AG192" s="152" t="s">
        <v>122</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5">
      <c r="A193" s="173">
        <v>54</v>
      </c>
      <c r="B193" s="174" t="s">
        <v>317</v>
      </c>
      <c r="C193" s="190" t="s">
        <v>318</v>
      </c>
      <c r="D193" s="175" t="s">
        <v>113</v>
      </c>
      <c r="E193" s="176">
        <v>186.285</v>
      </c>
      <c r="F193" s="177"/>
      <c r="G193" s="178">
        <f>ROUND(E193*F193,2)</f>
        <v>0</v>
      </c>
      <c r="H193" s="177"/>
      <c r="I193" s="178">
        <f>ROUND(E193*H193,2)</f>
        <v>0</v>
      </c>
      <c r="J193" s="177"/>
      <c r="K193" s="178">
        <f>ROUND(E193*J193,2)</f>
        <v>0</v>
      </c>
      <c r="L193" s="178">
        <v>21</v>
      </c>
      <c r="M193" s="178">
        <f>G193*(1+L193/100)</f>
        <v>0</v>
      </c>
      <c r="N193" s="178">
        <v>3.1E-4</v>
      </c>
      <c r="O193" s="178">
        <f>ROUND(E193*N193,2)</f>
        <v>0.06</v>
      </c>
      <c r="P193" s="178">
        <v>0</v>
      </c>
      <c r="Q193" s="178">
        <f>ROUND(E193*P193,2)</f>
        <v>0</v>
      </c>
      <c r="R193" s="178" t="s">
        <v>314</v>
      </c>
      <c r="S193" s="178" t="s">
        <v>115</v>
      </c>
      <c r="T193" s="179" t="s">
        <v>116</v>
      </c>
      <c r="U193" s="163">
        <v>0.40300000000000002</v>
      </c>
      <c r="V193" s="163">
        <f>ROUND(E193*U193,2)</f>
        <v>75.069999999999993</v>
      </c>
      <c r="W193" s="163"/>
      <c r="X193" s="163" t="s">
        <v>117</v>
      </c>
      <c r="Y193" s="152"/>
      <c r="Z193" s="152"/>
      <c r="AA193" s="152"/>
      <c r="AB193" s="152"/>
      <c r="AC193" s="152"/>
      <c r="AD193" s="152"/>
      <c r="AE193" s="152"/>
      <c r="AF193" s="152"/>
      <c r="AG193" s="152" t="s">
        <v>118</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5">
      <c r="A194" s="159"/>
      <c r="B194" s="160"/>
      <c r="C194" s="191" t="s">
        <v>315</v>
      </c>
      <c r="D194" s="164"/>
      <c r="E194" s="165">
        <v>141.68</v>
      </c>
      <c r="F194" s="163"/>
      <c r="G194" s="163"/>
      <c r="H194" s="163"/>
      <c r="I194" s="163"/>
      <c r="J194" s="163"/>
      <c r="K194" s="163"/>
      <c r="L194" s="163"/>
      <c r="M194" s="163"/>
      <c r="N194" s="163"/>
      <c r="O194" s="163"/>
      <c r="P194" s="163"/>
      <c r="Q194" s="163"/>
      <c r="R194" s="163"/>
      <c r="S194" s="163"/>
      <c r="T194" s="163"/>
      <c r="U194" s="163"/>
      <c r="V194" s="163"/>
      <c r="W194" s="163"/>
      <c r="X194" s="163"/>
      <c r="Y194" s="152"/>
      <c r="Z194" s="152"/>
      <c r="AA194" s="152"/>
      <c r="AB194" s="152"/>
      <c r="AC194" s="152"/>
      <c r="AD194" s="152"/>
      <c r="AE194" s="152"/>
      <c r="AF194" s="152"/>
      <c r="AG194" s="152" t="s">
        <v>122</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5">
      <c r="A195" s="159"/>
      <c r="B195" s="160"/>
      <c r="C195" s="191" t="s">
        <v>316</v>
      </c>
      <c r="D195" s="164"/>
      <c r="E195" s="165">
        <v>44.6</v>
      </c>
      <c r="F195" s="163"/>
      <c r="G195" s="163"/>
      <c r="H195" s="163"/>
      <c r="I195" s="163"/>
      <c r="J195" s="163"/>
      <c r="K195" s="163"/>
      <c r="L195" s="163"/>
      <c r="M195" s="163"/>
      <c r="N195" s="163"/>
      <c r="O195" s="163"/>
      <c r="P195" s="163"/>
      <c r="Q195" s="163"/>
      <c r="R195" s="163"/>
      <c r="S195" s="163"/>
      <c r="T195" s="163"/>
      <c r="U195" s="163"/>
      <c r="V195" s="163"/>
      <c r="W195" s="163"/>
      <c r="X195" s="163"/>
      <c r="Y195" s="152"/>
      <c r="Z195" s="152"/>
      <c r="AA195" s="152"/>
      <c r="AB195" s="152"/>
      <c r="AC195" s="152"/>
      <c r="AD195" s="152"/>
      <c r="AE195" s="152"/>
      <c r="AF195" s="152"/>
      <c r="AG195" s="152" t="s">
        <v>122</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5">
      <c r="A196" s="173">
        <v>55</v>
      </c>
      <c r="B196" s="174" t="s">
        <v>319</v>
      </c>
      <c r="C196" s="190" t="s">
        <v>320</v>
      </c>
      <c r="D196" s="175" t="s">
        <v>113</v>
      </c>
      <c r="E196" s="176">
        <v>186.285</v>
      </c>
      <c r="F196" s="177"/>
      <c r="G196" s="178">
        <f>ROUND(E196*F196,2)</f>
        <v>0</v>
      </c>
      <c r="H196" s="177"/>
      <c r="I196" s="178">
        <f>ROUND(E196*H196,2)</f>
        <v>0</v>
      </c>
      <c r="J196" s="177"/>
      <c r="K196" s="178">
        <f>ROUND(E196*J196,2)</f>
        <v>0</v>
      </c>
      <c r="L196" s="178">
        <v>21</v>
      </c>
      <c r="M196" s="178">
        <f>G196*(1+L196/100)</f>
        <v>0</v>
      </c>
      <c r="N196" s="178">
        <v>5.0000000000000002E-5</v>
      </c>
      <c r="O196" s="178">
        <f>ROUND(E196*N196,2)</f>
        <v>0.01</v>
      </c>
      <c r="P196" s="178">
        <v>0</v>
      </c>
      <c r="Q196" s="178">
        <f>ROUND(E196*P196,2)</f>
        <v>0</v>
      </c>
      <c r="R196" s="178" t="s">
        <v>314</v>
      </c>
      <c r="S196" s="178" t="s">
        <v>115</v>
      </c>
      <c r="T196" s="179" t="s">
        <v>116</v>
      </c>
      <c r="U196" s="163">
        <v>6.3E-2</v>
      </c>
      <c r="V196" s="163">
        <f>ROUND(E196*U196,2)</f>
        <v>11.74</v>
      </c>
      <c r="W196" s="163"/>
      <c r="X196" s="163" t="s">
        <v>117</v>
      </c>
      <c r="Y196" s="152"/>
      <c r="Z196" s="152"/>
      <c r="AA196" s="152"/>
      <c r="AB196" s="152"/>
      <c r="AC196" s="152"/>
      <c r="AD196" s="152"/>
      <c r="AE196" s="152"/>
      <c r="AF196" s="152"/>
      <c r="AG196" s="152" t="s">
        <v>118</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5">
      <c r="A197" s="159"/>
      <c r="B197" s="160"/>
      <c r="C197" s="191" t="s">
        <v>315</v>
      </c>
      <c r="D197" s="164"/>
      <c r="E197" s="165">
        <v>141.68</v>
      </c>
      <c r="F197" s="163"/>
      <c r="G197" s="163"/>
      <c r="H197" s="163"/>
      <c r="I197" s="163"/>
      <c r="J197" s="163"/>
      <c r="K197" s="163"/>
      <c r="L197" s="163"/>
      <c r="M197" s="163"/>
      <c r="N197" s="163"/>
      <c r="O197" s="163"/>
      <c r="P197" s="163"/>
      <c r="Q197" s="163"/>
      <c r="R197" s="163"/>
      <c r="S197" s="163"/>
      <c r="T197" s="163"/>
      <c r="U197" s="163"/>
      <c r="V197" s="163"/>
      <c r="W197" s="163"/>
      <c r="X197" s="163"/>
      <c r="Y197" s="152"/>
      <c r="Z197" s="152"/>
      <c r="AA197" s="152"/>
      <c r="AB197" s="152"/>
      <c r="AC197" s="152"/>
      <c r="AD197" s="152"/>
      <c r="AE197" s="152"/>
      <c r="AF197" s="152"/>
      <c r="AG197" s="152" t="s">
        <v>122</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5">
      <c r="A198" s="159"/>
      <c r="B198" s="160"/>
      <c r="C198" s="191" t="s">
        <v>316</v>
      </c>
      <c r="D198" s="164"/>
      <c r="E198" s="165">
        <v>44.6</v>
      </c>
      <c r="F198" s="163"/>
      <c r="G198" s="163"/>
      <c r="H198" s="163"/>
      <c r="I198" s="163"/>
      <c r="J198" s="163"/>
      <c r="K198" s="163"/>
      <c r="L198" s="163"/>
      <c r="M198" s="163"/>
      <c r="N198" s="163"/>
      <c r="O198" s="163"/>
      <c r="P198" s="163"/>
      <c r="Q198" s="163"/>
      <c r="R198" s="163"/>
      <c r="S198" s="163"/>
      <c r="T198" s="163"/>
      <c r="U198" s="163"/>
      <c r="V198" s="163"/>
      <c r="W198" s="163"/>
      <c r="X198" s="163"/>
      <c r="Y198" s="152"/>
      <c r="Z198" s="152"/>
      <c r="AA198" s="152"/>
      <c r="AB198" s="152"/>
      <c r="AC198" s="152"/>
      <c r="AD198" s="152"/>
      <c r="AE198" s="152"/>
      <c r="AF198" s="152"/>
      <c r="AG198" s="152" t="s">
        <v>122</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5">
      <c r="A199" s="173">
        <v>56</v>
      </c>
      <c r="B199" s="174" t="s">
        <v>321</v>
      </c>
      <c r="C199" s="190" t="s">
        <v>322</v>
      </c>
      <c r="D199" s="175" t="s">
        <v>113</v>
      </c>
      <c r="E199" s="176">
        <v>55.8855</v>
      </c>
      <c r="F199" s="177"/>
      <c r="G199" s="178">
        <f>ROUND(E199*F199,2)</f>
        <v>0</v>
      </c>
      <c r="H199" s="177"/>
      <c r="I199" s="178">
        <f>ROUND(E199*H199,2)</f>
        <v>0</v>
      </c>
      <c r="J199" s="177"/>
      <c r="K199" s="178">
        <f>ROUND(E199*J199,2)</f>
        <v>0</v>
      </c>
      <c r="L199" s="178">
        <v>21</v>
      </c>
      <c r="M199" s="178">
        <f>G199*(1+L199/100)</f>
        <v>0</v>
      </c>
      <c r="N199" s="178">
        <v>1.0000000000000001E-5</v>
      </c>
      <c r="O199" s="178">
        <f>ROUND(E199*N199,2)</f>
        <v>0</v>
      </c>
      <c r="P199" s="178">
        <v>0</v>
      </c>
      <c r="Q199" s="178">
        <f>ROUND(E199*P199,2)</f>
        <v>0</v>
      </c>
      <c r="R199" s="178" t="s">
        <v>314</v>
      </c>
      <c r="S199" s="178" t="s">
        <v>115</v>
      </c>
      <c r="T199" s="179" t="s">
        <v>116</v>
      </c>
      <c r="U199" s="163">
        <v>4.4999999999999998E-2</v>
      </c>
      <c r="V199" s="163">
        <f>ROUND(E199*U199,2)</f>
        <v>2.5099999999999998</v>
      </c>
      <c r="W199" s="163"/>
      <c r="X199" s="163" t="s">
        <v>117</v>
      </c>
      <c r="Y199" s="152"/>
      <c r="Z199" s="152"/>
      <c r="AA199" s="152"/>
      <c r="AB199" s="152"/>
      <c r="AC199" s="152"/>
      <c r="AD199" s="152"/>
      <c r="AE199" s="152"/>
      <c r="AF199" s="152"/>
      <c r="AG199" s="152" t="s">
        <v>118</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5">
      <c r="A200" s="159"/>
      <c r="B200" s="160"/>
      <c r="C200" s="191" t="s">
        <v>323</v>
      </c>
      <c r="D200" s="164"/>
      <c r="E200" s="165">
        <v>42.5</v>
      </c>
      <c r="F200" s="163"/>
      <c r="G200" s="163"/>
      <c r="H200" s="163"/>
      <c r="I200" s="163"/>
      <c r="J200" s="163"/>
      <c r="K200" s="163"/>
      <c r="L200" s="163"/>
      <c r="M200" s="163"/>
      <c r="N200" s="163"/>
      <c r="O200" s="163"/>
      <c r="P200" s="163"/>
      <c r="Q200" s="163"/>
      <c r="R200" s="163"/>
      <c r="S200" s="163"/>
      <c r="T200" s="163"/>
      <c r="U200" s="163"/>
      <c r="V200" s="163"/>
      <c r="W200" s="163"/>
      <c r="X200" s="163"/>
      <c r="Y200" s="152"/>
      <c r="Z200" s="152"/>
      <c r="AA200" s="152"/>
      <c r="AB200" s="152"/>
      <c r="AC200" s="152"/>
      <c r="AD200" s="152"/>
      <c r="AE200" s="152"/>
      <c r="AF200" s="152"/>
      <c r="AG200" s="152" t="s">
        <v>122</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5">
      <c r="A201" s="159"/>
      <c r="B201" s="160"/>
      <c r="C201" s="191" t="s">
        <v>324</v>
      </c>
      <c r="D201" s="164"/>
      <c r="E201" s="165">
        <v>13.38</v>
      </c>
      <c r="F201" s="163"/>
      <c r="G201" s="163"/>
      <c r="H201" s="163"/>
      <c r="I201" s="163"/>
      <c r="J201" s="163"/>
      <c r="K201" s="163"/>
      <c r="L201" s="163"/>
      <c r="M201" s="163"/>
      <c r="N201" s="163"/>
      <c r="O201" s="163"/>
      <c r="P201" s="163"/>
      <c r="Q201" s="163"/>
      <c r="R201" s="163"/>
      <c r="S201" s="163"/>
      <c r="T201" s="163"/>
      <c r="U201" s="163"/>
      <c r="V201" s="163"/>
      <c r="W201" s="163"/>
      <c r="X201" s="163"/>
      <c r="Y201" s="152"/>
      <c r="Z201" s="152"/>
      <c r="AA201" s="152"/>
      <c r="AB201" s="152"/>
      <c r="AC201" s="152"/>
      <c r="AD201" s="152"/>
      <c r="AE201" s="152"/>
      <c r="AF201" s="152"/>
      <c r="AG201" s="152" t="s">
        <v>122</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x14ac:dyDescent="0.25">
      <c r="A202" s="167" t="s">
        <v>109</v>
      </c>
      <c r="B202" s="168" t="s">
        <v>78</v>
      </c>
      <c r="C202" s="189" t="s">
        <v>79</v>
      </c>
      <c r="D202" s="169"/>
      <c r="E202" s="170"/>
      <c r="F202" s="171"/>
      <c r="G202" s="171">
        <f>SUMIF(AG203:AG208,"&lt;&gt;NOR",G203:G208)</f>
        <v>0</v>
      </c>
      <c r="H202" s="171"/>
      <c r="I202" s="171">
        <f>SUM(I203:I208)</f>
        <v>0</v>
      </c>
      <c r="J202" s="171"/>
      <c r="K202" s="171">
        <f>SUM(K203:K208)</f>
        <v>0</v>
      </c>
      <c r="L202" s="171"/>
      <c r="M202" s="171">
        <f>SUM(M203:M208)</f>
        <v>0</v>
      </c>
      <c r="N202" s="171"/>
      <c r="O202" s="171">
        <f>SUM(O203:O208)</f>
        <v>0</v>
      </c>
      <c r="P202" s="171"/>
      <c r="Q202" s="171">
        <f>SUM(Q203:Q208)</f>
        <v>0</v>
      </c>
      <c r="R202" s="171"/>
      <c r="S202" s="171"/>
      <c r="T202" s="172"/>
      <c r="U202" s="166"/>
      <c r="V202" s="166">
        <f>SUM(V203:V208)</f>
        <v>1177.8400000000001</v>
      </c>
      <c r="W202" s="166"/>
      <c r="X202" s="166"/>
      <c r="AG202" t="s">
        <v>110</v>
      </c>
    </row>
    <row r="203" spans="1:60" ht="20.399999999999999" outlineLevel="1" x14ac:dyDescent="0.25">
      <c r="A203" s="181">
        <v>57</v>
      </c>
      <c r="B203" s="182" t="s">
        <v>325</v>
      </c>
      <c r="C203" s="193" t="s">
        <v>326</v>
      </c>
      <c r="D203" s="183" t="s">
        <v>156</v>
      </c>
      <c r="E203" s="184">
        <v>340.41592000000003</v>
      </c>
      <c r="F203" s="185"/>
      <c r="G203" s="186">
        <f t="shared" ref="G203:G208" si="0">ROUND(E203*F203,2)</f>
        <v>0</v>
      </c>
      <c r="H203" s="185"/>
      <c r="I203" s="186">
        <f t="shared" ref="I203:I208" si="1">ROUND(E203*H203,2)</f>
        <v>0</v>
      </c>
      <c r="J203" s="185"/>
      <c r="K203" s="186">
        <f t="shared" ref="K203:K208" si="2">ROUND(E203*J203,2)</f>
        <v>0</v>
      </c>
      <c r="L203" s="186">
        <v>21</v>
      </c>
      <c r="M203" s="186">
        <f t="shared" ref="M203:M208" si="3">G203*(1+L203/100)</f>
        <v>0</v>
      </c>
      <c r="N203" s="186">
        <v>0</v>
      </c>
      <c r="O203" s="186">
        <f t="shared" ref="O203:O208" si="4">ROUND(E203*N203,2)</f>
        <v>0</v>
      </c>
      <c r="P203" s="186">
        <v>0</v>
      </c>
      <c r="Q203" s="186">
        <f t="shared" ref="Q203:Q208" si="5">ROUND(E203*P203,2)</f>
        <v>0</v>
      </c>
      <c r="R203" s="186" t="s">
        <v>126</v>
      </c>
      <c r="S203" s="186" t="s">
        <v>115</v>
      </c>
      <c r="T203" s="187" t="s">
        <v>116</v>
      </c>
      <c r="U203" s="163">
        <v>0.01</v>
      </c>
      <c r="V203" s="163">
        <f t="shared" ref="V203:V208" si="6">ROUND(E203*U203,2)</f>
        <v>3.4</v>
      </c>
      <c r="W203" s="163"/>
      <c r="X203" s="163" t="s">
        <v>117</v>
      </c>
      <c r="Y203" s="152"/>
      <c r="Z203" s="152"/>
      <c r="AA203" s="152"/>
      <c r="AB203" s="152"/>
      <c r="AC203" s="152"/>
      <c r="AD203" s="152"/>
      <c r="AE203" s="152"/>
      <c r="AF203" s="152"/>
      <c r="AG203" s="152" t="s">
        <v>327</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5">
      <c r="A204" s="181">
        <v>58</v>
      </c>
      <c r="B204" s="182" t="s">
        <v>328</v>
      </c>
      <c r="C204" s="193" t="s">
        <v>329</v>
      </c>
      <c r="D204" s="183" t="s">
        <v>156</v>
      </c>
      <c r="E204" s="184">
        <v>3404.1592000000001</v>
      </c>
      <c r="F204" s="185"/>
      <c r="G204" s="186">
        <f t="shared" si="0"/>
        <v>0</v>
      </c>
      <c r="H204" s="185"/>
      <c r="I204" s="186">
        <f t="shared" si="1"/>
        <v>0</v>
      </c>
      <c r="J204" s="185"/>
      <c r="K204" s="186">
        <f t="shared" si="2"/>
        <v>0</v>
      </c>
      <c r="L204" s="186">
        <v>21</v>
      </c>
      <c r="M204" s="186">
        <f t="shared" si="3"/>
        <v>0</v>
      </c>
      <c r="N204" s="186">
        <v>0</v>
      </c>
      <c r="O204" s="186">
        <f t="shared" si="4"/>
        <v>0</v>
      </c>
      <c r="P204" s="186">
        <v>0</v>
      </c>
      <c r="Q204" s="186">
        <f t="shared" si="5"/>
        <v>0</v>
      </c>
      <c r="R204" s="186" t="s">
        <v>126</v>
      </c>
      <c r="S204" s="186" t="s">
        <v>115</v>
      </c>
      <c r="T204" s="187" t="s">
        <v>116</v>
      </c>
      <c r="U204" s="163">
        <v>0</v>
      </c>
      <c r="V204" s="163">
        <f t="shared" si="6"/>
        <v>0</v>
      </c>
      <c r="W204" s="163"/>
      <c r="X204" s="163" t="s">
        <v>117</v>
      </c>
      <c r="Y204" s="152"/>
      <c r="Z204" s="152"/>
      <c r="AA204" s="152"/>
      <c r="AB204" s="152"/>
      <c r="AC204" s="152"/>
      <c r="AD204" s="152"/>
      <c r="AE204" s="152"/>
      <c r="AF204" s="152"/>
      <c r="AG204" s="152" t="s">
        <v>327</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5">
      <c r="A205" s="181">
        <v>59</v>
      </c>
      <c r="B205" s="182" t="s">
        <v>330</v>
      </c>
      <c r="C205" s="193" t="s">
        <v>331</v>
      </c>
      <c r="D205" s="183" t="s">
        <v>156</v>
      </c>
      <c r="E205" s="184">
        <v>340.41592000000003</v>
      </c>
      <c r="F205" s="185"/>
      <c r="G205" s="186">
        <f t="shared" si="0"/>
        <v>0</v>
      </c>
      <c r="H205" s="185"/>
      <c r="I205" s="186">
        <f t="shared" si="1"/>
        <v>0</v>
      </c>
      <c r="J205" s="185"/>
      <c r="K205" s="186">
        <f t="shared" si="2"/>
        <v>0</v>
      </c>
      <c r="L205" s="186">
        <v>21</v>
      </c>
      <c r="M205" s="186">
        <f t="shared" si="3"/>
        <v>0</v>
      </c>
      <c r="N205" s="186">
        <v>0</v>
      </c>
      <c r="O205" s="186">
        <f t="shared" si="4"/>
        <v>0</v>
      </c>
      <c r="P205" s="186">
        <v>0</v>
      </c>
      <c r="Q205" s="186">
        <f t="shared" si="5"/>
        <v>0</v>
      </c>
      <c r="R205" s="186" t="s">
        <v>138</v>
      </c>
      <c r="S205" s="186" t="s">
        <v>115</v>
      </c>
      <c r="T205" s="187" t="s">
        <v>116</v>
      </c>
      <c r="U205" s="163">
        <v>0.93300000000000005</v>
      </c>
      <c r="V205" s="163">
        <f t="shared" si="6"/>
        <v>317.61</v>
      </c>
      <c r="W205" s="163"/>
      <c r="X205" s="163" t="s">
        <v>117</v>
      </c>
      <c r="Y205" s="152"/>
      <c r="Z205" s="152"/>
      <c r="AA205" s="152"/>
      <c r="AB205" s="152"/>
      <c r="AC205" s="152"/>
      <c r="AD205" s="152"/>
      <c r="AE205" s="152"/>
      <c r="AF205" s="152"/>
      <c r="AG205" s="152" t="s">
        <v>327</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5">
      <c r="A206" s="181">
        <v>60</v>
      </c>
      <c r="B206" s="182" t="s">
        <v>332</v>
      </c>
      <c r="C206" s="193" t="s">
        <v>333</v>
      </c>
      <c r="D206" s="183" t="s">
        <v>156</v>
      </c>
      <c r="E206" s="184">
        <v>340.41592000000003</v>
      </c>
      <c r="F206" s="185"/>
      <c r="G206" s="186">
        <f t="shared" si="0"/>
        <v>0</v>
      </c>
      <c r="H206" s="185"/>
      <c r="I206" s="186">
        <f t="shared" si="1"/>
        <v>0</v>
      </c>
      <c r="J206" s="185"/>
      <c r="K206" s="186">
        <f t="shared" si="2"/>
        <v>0</v>
      </c>
      <c r="L206" s="186">
        <v>21</v>
      </c>
      <c r="M206" s="186">
        <f t="shared" si="3"/>
        <v>0</v>
      </c>
      <c r="N206" s="186">
        <v>0</v>
      </c>
      <c r="O206" s="186">
        <f t="shared" si="4"/>
        <v>0</v>
      </c>
      <c r="P206" s="186">
        <v>0</v>
      </c>
      <c r="Q206" s="186">
        <f t="shared" si="5"/>
        <v>0</v>
      </c>
      <c r="R206" s="186" t="s">
        <v>138</v>
      </c>
      <c r="S206" s="186" t="s">
        <v>115</v>
      </c>
      <c r="T206" s="187" t="s">
        <v>116</v>
      </c>
      <c r="U206" s="163">
        <v>0.94199999999999995</v>
      </c>
      <c r="V206" s="163">
        <f t="shared" si="6"/>
        <v>320.67</v>
      </c>
      <c r="W206" s="163"/>
      <c r="X206" s="163" t="s">
        <v>117</v>
      </c>
      <c r="Y206" s="152"/>
      <c r="Z206" s="152"/>
      <c r="AA206" s="152"/>
      <c r="AB206" s="152"/>
      <c r="AC206" s="152"/>
      <c r="AD206" s="152"/>
      <c r="AE206" s="152"/>
      <c r="AF206" s="152"/>
      <c r="AG206" s="152" t="s">
        <v>327</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5">
      <c r="A207" s="181">
        <v>61</v>
      </c>
      <c r="B207" s="182" t="s">
        <v>334</v>
      </c>
      <c r="C207" s="193" t="s">
        <v>335</v>
      </c>
      <c r="D207" s="183" t="s">
        <v>156</v>
      </c>
      <c r="E207" s="184">
        <v>5106.2388000000001</v>
      </c>
      <c r="F207" s="185"/>
      <c r="G207" s="186">
        <f t="shared" si="0"/>
        <v>0</v>
      </c>
      <c r="H207" s="185"/>
      <c r="I207" s="186">
        <f t="shared" si="1"/>
        <v>0</v>
      </c>
      <c r="J207" s="185"/>
      <c r="K207" s="186">
        <f t="shared" si="2"/>
        <v>0</v>
      </c>
      <c r="L207" s="186">
        <v>21</v>
      </c>
      <c r="M207" s="186">
        <f t="shared" si="3"/>
        <v>0</v>
      </c>
      <c r="N207" s="186">
        <v>0</v>
      </c>
      <c r="O207" s="186">
        <f t="shared" si="4"/>
        <v>0</v>
      </c>
      <c r="P207" s="186">
        <v>0</v>
      </c>
      <c r="Q207" s="186">
        <f t="shared" si="5"/>
        <v>0</v>
      </c>
      <c r="R207" s="186" t="s">
        <v>138</v>
      </c>
      <c r="S207" s="186" t="s">
        <v>115</v>
      </c>
      <c r="T207" s="187" t="s">
        <v>116</v>
      </c>
      <c r="U207" s="163">
        <v>0.105</v>
      </c>
      <c r="V207" s="163">
        <f t="shared" si="6"/>
        <v>536.16</v>
      </c>
      <c r="W207" s="163"/>
      <c r="X207" s="163" t="s">
        <v>117</v>
      </c>
      <c r="Y207" s="152"/>
      <c r="Z207" s="152"/>
      <c r="AA207" s="152"/>
      <c r="AB207" s="152"/>
      <c r="AC207" s="152"/>
      <c r="AD207" s="152"/>
      <c r="AE207" s="152"/>
      <c r="AF207" s="152"/>
      <c r="AG207" s="152" t="s">
        <v>327</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5">
      <c r="A208" s="181">
        <v>62</v>
      </c>
      <c r="B208" s="182" t="s">
        <v>336</v>
      </c>
      <c r="C208" s="193" t="s">
        <v>337</v>
      </c>
      <c r="D208" s="183" t="s">
        <v>156</v>
      </c>
      <c r="E208" s="184">
        <v>340.41592000000003</v>
      </c>
      <c r="F208" s="185"/>
      <c r="G208" s="186">
        <f t="shared" si="0"/>
        <v>0</v>
      </c>
      <c r="H208" s="185"/>
      <c r="I208" s="186">
        <f t="shared" si="1"/>
        <v>0</v>
      </c>
      <c r="J208" s="185"/>
      <c r="K208" s="186">
        <f t="shared" si="2"/>
        <v>0</v>
      </c>
      <c r="L208" s="186">
        <v>21</v>
      </c>
      <c r="M208" s="186">
        <f t="shared" si="3"/>
        <v>0</v>
      </c>
      <c r="N208" s="186">
        <v>0</v>
      </c>
      <c r="O208" s="186">
        <f t="shared" si="4"/>
        <v>0</v>
      </c>
      <c r="P208" s="186">
        <v>0</v>
      </c>
      <c r="Q208" s="186">
        <f t="shared" si="5"/>
        <v>0</v>
      </c>
      <c r="R208" s="186" t="s">
        <v>138</v>
      </c>
      <c r="S208" s="186" t="s">
        <v>338</v>
      </c>
      <c r="T208" s="187" t="s">
        <v>116</v>
      </c>
      <c r="U208" s="163">
        <v>0</v>
      </c>
      <c r="V208" s="163">
        <f t="shared" si="6"/>
        <v>0</v>
      </c>
      <c r="W208" s="163"/>
      <c r="X208" s="163" t="s">
        <v>117</v>
      </c>
      <c r="Y208" s="152"/>
      <c r="Z208" s="152"/>
      <c r="AA208" s="152"/>
      <c r="AB208" s="152"/>
      <c r="AC208" s="152"/>
      <c r="AD208" s="152"/>
      <c r="AE208" s="152"/>
      <c r="AF208" s="152"/>
      <c r="AG208" s="152" t="s">
        <v>327</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x14ac:dyDescent="0.25">
      <c r="A209" s="167" t="s">
        <v>109</v>
      </c>
      <c r="B209" s="168" t="s">
        <v>81</v>
      </c>
      <c r="C209" s="189" t="s">
        <v>27</v>
      </c>
      <c r="D209" s="169"/>
      <c r="E209" s="170"/>
      <c r="F209" s="171"/>
      <c r="G209" s="171">
        <f>SUMIF(AG210:AG211,"&lt;&gt;NOR",G210:G211)</f>
        <v>0</v>
      </c>
      <c r="H209" s="171"/>
      <c r="I209" s="171">
        <f>SUM(I210:I211)</f>
        <v>0</v>
      </c>
      <c r="J209" s="171"/>
      <c r="K209" s="171">
        <f>SUM(K210:K211)</f>
        <v>0</v>
      </c>
      <c r="L209" s="171"/>
      <c r="M209" s="171">
        <f>SUM(M210:M211)</f>
        <v>0</v>
      </c>
      <c r="N209" s="171"/>
      <c r="O209" s="171">
        <f>SUM(O210:O211)</f>
        <v>0</v>
      </c>
      <c r="P209" s="171"/>
      <c r="Q209" s="171">
        <f>SUM(Q210:Q211)</f>
        <v>0</v>
      </c>
      <c r="R209" s="171"/>
      <c r="S209" s="171"/>
      <c r="T209" s="172"/>
      <c r="U209" s="166"/>
      <c r="V209" s="166">
        <f>SUM(V210:V211)</f>
        <v>0</v>
      </c>
      <c r="W209" s="166"/>
      <c r="X209" s="166"/>
      <c r="AG209" t="s">
        <v>110</v>
      </c>
    </row>
    <row r="210" spans="1:60" outlineLevel="1" x14ac:dyDescent="0.25">
      <c r="A210" s="173">
        <v>63</v>
      </c>
      <c r="B210" s="174" t="s">
        <v>339</v>
      </c>
      <c r="C210" s="190" t="s">
        <v>340</v>
      </c>
      <c r="D210" s="175" t="s">
        <v>341</v>
      </c>
      <c r="E210" s="176">
        <v>1</v>
      </c>
      <c r="F210" s="177"/>
      <c r="G210" s="178">
        <f>ROUND(E210*F210,2)</f>
        <v>0</v>
      </c>
      <c r="H210" s="177"/>
      <c r="I210" s="178">
        <f>ROUND(E210*H210,2)</f>
        <v>0</v>
      </c>
      <c r="J210" s="177"/>
      <c r="K210" s="178">
        <f>ROUND(E210*J210,2)</f>
        <v>0</v>
      </c>
      <c r="L210" s="178">
        <v>21</v>
      </c>
      <c r="M210" s="178">
        <f>G210*(1+L210/100)</f>
        <v>0</v>
      </c>
      <c r="N210" s="178">
        <v>0</v>
      </c>
      <c r="O210" s="178">
        <f>ROUND(E210*N210,2)</f>
        <v>0</v>
      </c>
      <c r="P210" s="178">
        <v>0</v>
      </c>
      <c r="Q210" s="178">
        <f>ROUND(E210*P210,2)</f>
        <v>0</v>
      </c>
      <c r="R210" s="178"/>
      <c r="S210" s="178" t="s">
        <v>115</v>
      </c>
      <c r="T210" s="179" t="s">
        <v>116</v>
      </c>
      <c r="U210" s="163">
        <v>0</v>
      </c>
      <c r="V210" s="163">
        <f>ROUND(E210*U210,2)</f>
        <v>0</v>
      </c>
      <c r="W210" s="163"/>
      <c r="X210" s="163" t="s">
        <v>342</v>
      </c>
      <c r="Y210" s="152"/>
      <c r="Z210" s="152"/>
      <c r="AA210" s="152"/>
      <c r="AB210" s="152"/>
      <c r="AC210" s="152"/>
      <c r="AD210" s="152"/>
      <c r="AE210" s="152"/>
      <c r="AF210" s="152"/>
      <c r="AG210" s="152" t="s">
        <v>343</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30.6" outlineLevel="1" x14ac:dyDescent="0.25">
      <c r="A211" s="159"/>
      <c r="B211" s="160"/>
      <c r="C211" s="191" t="s">
        <v>344</v>
      </c>
      <c r="D211" s="164"/>
      <c r="E211" s="165">
        <v>1</v>
      </c>
      <c r="F211" s="163"/>
      <c r="G211" s="163"/>
      <c r="H211" s="163"/>
      <c r="I211" s="163"/>
      <c r="J211" s="163"/>
      <c r="K211" s="163"/>
      <c r="L211" s="163"/>
      <c r="M211" s="163"/>
      <c r="N211" s="163"/>
      <c r="O211" s="163"/>
      <c r="P211" s="163"/>
      <c r="Q211" s="163"/>
      <c r="R211" s="163"/>
      <c r="S211" s="163"/>
      <c r="T211" s="163"/>
      <c r="U211" s="163"/>
      <c r="V211" s="163"/>
      <c r="W211" s="163"/>
      <c r="X211" s="163"/>
      <c r="Y211" s="152"/>
      <c r="Z211" s="152"/>
      <c r="AA211" s="152"/>
      <c r="AB211" s="152"/>
      <c r="AC211" s="152"/>
      <c r="AD211" s="152"/>
      <c r="AE211" s="152"/>
      <c r="AF211" s="152"/>
      <c r="AG211" s="152" t="s">
        <v>122</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x14ac:dyDescent="0.25">
      <c r="A212" s="167" t="s">
        <v>109</v>
      </c>
      <c r="B212" s="168" t="s">
        <v>82</v>
      </c>
      <c r="C212" s="189" t="s">
        <v>28</v>
      </c>
      <c r="D212" s="169"/>
      <c r="E212" s="170"/>
      <c r="F212" s="171"/>
      <c r="G212" s="171">
        <f>SUMIF(AG213:AG228,"&lt;&gt;NOR",G213:G228)</f>
        <v>450000</v>
      </c>
      <c r="H212" s="171"/>
      <c r="I212" s="171">
        <f>SUM(I213:I228)</f>
        <v>0</v>
      </c>
      <c r="J212" s="171"/>
      <c r="K212" s="171">
        <f>SUM(K213:K228)</f>
        <v>0</v>
      </c>
      <c r="L212" s="171"/>
      <c r="M212" s="171">
        <f>SUM(M213:M228)</f>
        <v>544500</v>
      </c>
      <c r="N212" s="171"/>
      <c r="O212" s="171">
        <f>SUM(O213:O228)</f>
        <v>0</v>
      </c>
      <c r="P212" s="171"/>
      <c r="Q212" s="171">
        <f>SUM(Q213:Q228)</f>
        <v>0</v>
      </c>
      <c r="R212" s="171"/>
      <c r="S212" s="171"/>
      <c r="T212" s="172"/>
      <c r="U212" s="166"/>
      <c r="V212" s="166">
        <f>SUM(V213:V228)</f>
        <v>0</v>
      </c>
      <c r="W212" s="166"/>
      <c r="X212" s="166"/>
      <c r="AG212" t="s">
        <v>110</v>
      </c>
    </row>
    <row r="213" spans="1:60" outlineLevel="1" x14ac:dyDescent="0.25">
      <c r="A213" s="173">
        <v>64</v>
      </c>
      <c r="B213" s="174" t="s">
        <v>345</v>
      </c>
      <c r="C213" s="190" t="s">
        <v>346</v>
      </c>
      <c r="D213" s="175" t="s">
        <v>341</v>
      </c>
      <c r="E213" s="176">
        <v>1</v>
      </c>
      <c r="F213" s="177"/>
      <c r="G213" s="178">
        <f>ROUND(E213*F213,2)</f>
        <v>0</v>
      </c>
      <c r="H213" s="177"/>
      <c r="I213" s="178">
        <f>ROUND(E213*H213,2)</f>
        <v>0</v>
      </c>
      <c r="J213" s="177"/>
      <c r="K213" s="178">
        <f>ROUND(E213*J213,2)</f>
        <v>0</v>
      </c>
      <c r="L213" s="178">
        <v>21</v>
      </c>
      <c r="M213" s="178">
        <f>G213*(1+L213/100)</f>
        <v>0</v>
      </c>
      <c r="N213" s="178">
        <v>0</v>
      </c>
      <c r="O213" s="178">
        <f>ROUND(E213*N213,2)</f>
        <v>0</v>
      </c>
      <c r="P213" s="178">
        <v>0</v>
      </c>
      <c r="Q213" s="178">
        <f>ROUND(E213*P213,2)</f>
        <v>0</v>
      </c>
      <c r="R213" s="178"/>
      <c r="S213" s="178" t="s">
        <v>182</v>
      </c>
      <c r="T213" s="179" t="s">
        <v>116</v>
      </c>
      <c r="U213" s="163">
        <v>0</v>
      </c>
      <c r="V213" s="163">
        <f>ROUND(E213*U213,2)</f>
        <v>0</v>
      </c>
      <c r="W213" s="163"/>
      <c r="X213" s="163" t="s">
        <v>117</v>
      </c>
      <c r="Y213" s="152"/>
      <c r="Z213" s="152"/>
      <c r="AA213" s="152"/>
      <c r="AB213" s="152"/>
      <c r="AC213" s="152"/>
      <c r="AD213" s="152"/>
      <c r="AE213" s="152"/>
      <c r="AF213" s="152"/>
      <c r="AG213" s="152" t="s">
        <v>118</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ht="30.6" outlineLevel="1" x14ac:dyDescent="0.25">
      <c r="A214" s="159"/>
      <c r="B214" s="160"/>
      <c r="C214" s="191" t="s">
        <v>347</v>
      </c>
      <c r="D214" s="164"/>
      <c r="E214" s="165">
        <v>1</v>
      </c>
      <c r="F214" s="163"/>
      <c r="G214" s="163"/>
      <c r="H214" s="163"/>
      <c r="I214" s="163"/>
      <c r="J214" s="163"/>
      <c r="K214" s="163"/>
      <c r="L214" s="163"/>
      <c r="M214" s="163"/>
      <c r="N214" s="163"/>
      <c r="O214" s="163"/>
      <c r="P214" s="163"/>
      <c r="Q214" s="163"/>
      <c r="R214" s="163"/>
      <c r="S214" s="163"/>
      <c r="T214" s="163"/>
      <c r="U214" s="163"/>
      <c r="V214" s="163"/>
      <c r="W214" s="163"/>
      <c r="X214" s="163"/>
      <c r="Y214" s="152"/>
      <c r="Z214" s="152"/>
      <c r="AA214" s="152"/>
      <c r="AB214" s="152"/>
      <c r="AC214" s="152"/>
      <c r="AD214" s="152"/>
      <c r="AE214" s="152"/>
      <c r="AF214" s="152"/>
      <c r="AG214" s="152" t="s">
        <v>122</v>
      </c>
      <c r="AH214" s="152">
        <v>0</v>
      </c>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5">
      <c r="A215" s="173">
        <v>65</v>
      </c>
      <c r="B215" s="174" t="s">
        <v>348</v>
      </c>
      <c r="C215" s="190" t="s">
        <v>349</v>
      </c>
      <c r="D215" s="175" t="s">
        <v>341</v>
      </c>
      <c r="E215" s="176">
        <v>1</v>
      </c>
      <c r="F215" s="177"/>
      <c r="G215" s="178">
        <f>ROUND(E215*F215,2)</f>
        <v>0</v>
      </c>
      <c r="H215" s="177"/>
      <c r="I215" s="178">
        <f>ROUND(E215*H215,2)</f>
        <v>0</v>
      </c>
      <c r="J215" s="177"/>
      <c r="K215" s="178">
        <f>ROUND(E215*J215,2)</f>
        <v>0</v>
      </c>
      <c r="L215" s="178">
        <v>21</v>
      </c>
      <c r="M215" s="178">
        <f>G215*(1+L215/100)</f>
        <v>0</v>
      </c>
      <c r="N215" s="178">
        <v>0</v>
      </c>
      <c r="O215" s="178">
        <f>ROUND(E215*N215,2)</f>
        <v>0</v>
      </c>
      <c r="P215" s="178">
        <v>0</v>
      </c>
      <c r="Q215" s="178">
        <f>ROUND(E215*P215,2)</f>
        <v>0</v>
      </c>
      <c r="R215" s="178"/>
      <c r="S215" s="178" t="s">
        <v>182</v>
      </c>
      <c r="T215" s="179" t="s">
        <v>350</v>
      </c>
      <c r="U215" s="163">
        <v>0</v>
      </c>
      <c r="V215" s="163">
        <f>ROUND(E215*U215,2)</f>
        <v>0</v>
      </c>
      <c r="W215" s="163"/>
      <c r="X215" s="163" t="s">
        <v>117</v>
      </c>
      <c r="Y215" s="152"/>
      <c r="Z215" s="152"/>
      <c r="AA215" s="152"/>
      <c r="AB215" s="152"/>
      <c r="AC215" s="152"/>
      <c r="AD215" s="152"/>
      <c r="AE215" s="152"/>
      <c r="AF215" s="152"/>
      <c r="AG215" s="152" t="s">
        <v>118</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ht="30.6" outlineLevel="1" x14ac:dyDescent="0.25">
      <c r="A216" s="159"/>
      <c r="B216" s="160"/>
      <c r="C216" s="191" t="s">
        <v>351</v>
      </c>
      <c r="D216" s="164"/>
      <c r="E216" s="165">
        <v>1</v>
      </c>
      <c r="F216" s="163"/>
      <c r="G216" s="163"/>
      <c r="H216" s="163"/>
      <c r="I216" s="163"/>
      <c r="J216" s="163"/>
      <c r="K216" s="163"/>
      <c r="L216" s="163"/>
      <c r="M216" s="163"/>
      <c r="N216" s="163"/>
      <c r="O216" s="163"/>
      <c r="P216" s="163"/>
      <c r="Q216" s="163"/>
      <c r="R216" s="163"/>
      <c r="S216" s="163"/>
      <c r="T216" s="163"/>
      <c r="U216" s="163"/>
      <c r="V216" s="163"/>
      <c r="W216" s="163"/>
      <c r="X216" s="163"/>
      <c r="Y216" s="152"/>
      <c r="Z216" s="152"/>
      <c r="AA216" s="152"/>
      <c r="AB216" s="152"/>
      <c r="AC216" s="152"/>
      <c r="AD216" s="152"/>
      <c r="AE216" s="152"/>
      <c r="AF216" s="152"/>
      <c r="AG216" s="152" t="s">
        <v>122</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5">
      <c r="A217" s="173">
        <v>66</v>
      </c>
      <c r="B217" s="174" t="s">
        <v>352</v>
      </c>
      <c r="C217" s="190" t="s">
        <v>353</v>
      </c>
      <c r="D217" s="175" t="s">
        <v>341</v>
      </c>
      <c r="E217" s="176">
        <v>1</v>
      </c>
      <c r="F217" s="177"/>
      <c r="G217" s="178">
        <f>ROUND(E217*F217,2)</f>
        <v>0</v>
      </c>
      <c r="H217" s="177"/>
      <c r="I217" s="178">
        <f>ROUND(E217*H217,2)</f>
        <v>0</v>
      </c>
      <c r="J217" s="177"/>
      <c r="K217" s="178">
        <f>ROUND(E217*J217,2)</f>
        <v>0</v>
      </c>
      <c r="L217" s="178">
        <v>21</v>
      </c>
      <c r="M217" s="178">
        <f>G217*(1+L217/100)</f>
        <v>0</v>
      </c>
      <c r="N217" s="178">
        <v>0</v>
      </c>
      <c r="O217" s="178">
        <f>ROUND(E217*N217,2)</f>
        <v>0</v>
      </c>
      <c r="P217" s="178">
        <v>0</v>
      </c>
      <c r="Q217" s="178">
        <f>ROUND(E217*P217,2)</f>
        <v>0</v>
      </c>
      <c r="R217" s="178"/>
      <c r="S217" s="178" t="s">
        <v>182</v>
      </c>
      <c r="T217" s="179" t="s">
        <v>350</v>
      </c>
      <c r="U217" s="163">
        <v>0</v>
      </c>
      <c r="V217" s="163">
        <f>ROUND(E217*U217,2)</f>
        <v>0</v>
      </c>
      <c r="W217" s="163"/>
      <c r="X217" s="163" t="s">
        <v>117</v>
      </c>
      <c r="Y217" s="152"/>
      <c r="Z217" s="152"/>
      <c r="AA217" s="152"/>
      <c r="AB217" s="152"/>
      <c r="AC217" s="152"/>
      <c r="AD217" s="152"/>
      <c r="AE217" s="152"/>
      <c r="AF217" s="152"/>
      <c r="AG217" s="152" t="s">
        <v>118</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ht="20.399999999999999" outlineLevel="1" x14ac:dyDescent="0.25">
      <c r="A218" s="159"/>
      <c r="B218" s="160"/>
      <c r="C218" s="191" t="s">
        <v>354</v>
      </c>
      <c r="D218" s="164"/>
      <c r="E218" s="165">
        <v>1</v>
      </c>
      <c r="F218" s="163"/>
      <c r="G218" s="163"/>
      <c r="H218" s="163"/>
      <c r="I218" s="163"/>
      <c r="J218" s="163"/>
      <c r="K218" s="163"/>
      <c r="L218" s="163"/>
      <c r="M218" s="163"/>
      <c r="N218" s="163"/>
      <c r="O218" s="163"/>
      <c r="P218" s="163"/>
      <c r="Q218" s="163"/>
      <c r="R218" s="163"/>
      <c r="S218" s="163"/>
      <c r="T218" s="163"/>
      <c r="U218" s="163"/>
      <c r="V218" s="163"/>
      <c r="W218" s="163"/>
      <c r="X218" s="163"/>
      <c r="Y218" s="152"/>
      <c r="Z218" s="152"/>
      <c r="AA218" s="152"/>
      <c r="AB218" s="152"/>
      <c r="AC218" s="152"/>
      <c r="AD218" s="152"/>
      <c r="AE218" s="152"/>
      <c r="AF218" s="152"/>
      <c r="AG218" s="152" t="s">
        <v>122</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5">
      <c r="A219" s="173">
        <v>67</v>
      </c>
      <c r="B219" s="174" t="s">
        <v>355</v>
      </c>
      <c r="C219" s="190" t="s">
        <v>356</v>
      </c>
      <c r="D219" s="175" t="s">
        <v>357</v>
      </c>
      <c r="E219" s="176">
        <v>1</v>
      </c>
      <c r="F219" s="177"/>
      <c r="G219" s="178">
        <f>ROUND(E219*F219,2)</f>
        <v>0</v>
      </c>
      <c r="H219" s="177"/>
      <c r="I219" s="178">
        <f>ROUND(E219*H219,2)</f>
        <v>0</v>
      </c>
      <c r="J219" s="177"/>
      <c r="K219" s="178">
        <f>ROUND(E219*J219,2)</f>
        <v>0</v>
      </c>
      <c r="L219" s="178">
        <v>21</v>
      </c>
      <c r="M219" s="178">
        <f>G219*(1+L219/100)</f>
        <v>0</v>
      </c>
      <c r="N219" s="178">
        <v>0</v>
      </c>
      <c r="O219" s="178">
        <f>ROUND(E219*N219,2)</f>
        <v>0</v>
      </c>
      <c r="P219" s="178">
        <v>0</v>
      </c>
      <c r="Q219" s="178">
        <f>ROUND(E219*P219,2)</f>
        <v>0</v>
      </c>
      <c r="R219" s="178"/>
      <c r="S219" s="178" t="s">
        <v>115</v>
      </c>
      <c r="T219" s="179" t="s">
        <v>116</v>
      </c>
      <c r="U219" s="163">
        <v>0</v>
      </c>
      <c r="V219" s="163">
        <f>ROUND(E219*U219,2)</f>
        <v>0</v>
      </c>
      <c r="W219" s="163"/>
      <c r="X219" s="163" t="s">
        <v>342</v>
      </c>
      <c r="Y219" s="152"/>
      <c r="Z219" s="152"/>
      <c r="AA219" s="152"/>
      <c r="AB219" s="152"/>
      <c r="AC219" s="152"/>
      <c r="AD219" s="152"/>
      <c r="AE219" s="152"/>
      <c r="AF219" s="152"/>
      <c r="AG219" s="152" t="s">
        <v>358</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5">
      <c r="A220" s="159"/>
      <c r="B220" s="160"/>
      <c r="C220" s="265" t="s">
        <v>359</v>
      </c>
      <c r="D220" s="266"/>
      <c r="E220" s="266"/>
      <c r="F220" s="266"/>
      <c r="G220" s="266"/>
      <c r="H220" s="163"/>
      <c r="I220" s="163"/>
      <c r="J220" s="163"/>
      <c r="K220" s="163"/>
      <c r="L220" s="163"/>
      <c r="M220" s="163"/>
      <c r="N220" s="163"/>
      <c r="O220" s="163"/>
      <c r="P220" s="163"/>
      <c r="Q220" s="163"/>
      <c r="R220" s="163"/>
      <c r="S220" s="163"/>
      <c r="T220" s="163"/>
      <c r="U220" s="163"/>
      <c r="V220" s="163"/>
      <c r="W220" s="163"/>
      <c r="X220" s="163"/>
      <c r="Y220" s="152"/>
      <c r="Z220" s="152"/>
      <c r="AA220" s="152"/>
      <c r="AB220" s="152"/>
      <c r="AC220" s="152"/>
      <c r="AD220" s="152"/>
      <c r="AE220" s="152"/>
      <c r="AF220" s="152"/>
      <c r="AG220" s="152" t="s">
        <v>360</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80" t="str">
        <f>C220</f>
        <v>Náklady na vyhotovení dokumentace skutečného provedení stavby a její předání objednateli v požadované formě a požadovaném počtu.</v>
      </c>
      <c r="BB220" s="152"/>
      <c r="BC220" s="152"/>
      <c r="BD220" s="152"/>
      <c r="BE220" s="152"/>
      <c r="BF220" s="152"/>
      <c r="BG220" s="152"/>
      <c r="BH220" s="152"/>
    </row>
    <row r="221" spans="1:60" outlineLevel="1" x14ac:dyDescent="0.25">
      <c r="A221" s="173">
        <v>68</v>
      </c>
      <c r="B221" s="174" t="s">
        <v>361</v>
      </c>
      <c r="C221" s="190" t="s">
        <v>362</v>
      </c>
      <c r="D221" s="175"/>
      <c r="E221" s="176">
        <v>1</v>
      </c>
      <c r="F221" s="177"/>
      <c r="G221" s="178">
        <f>ROUND(E221*F221,2)</f>
        <v>0</v>
      </c>
      <c r="H221" s="177"/>
      <c r="I221" s="178">
        <f>ROUND(E221*H221,2)</f>
        <v>0</v>
      </c>
      <c r="J221" s="177"/>
      <c r="K221" s="178">
        <f>ROUND(E221*J221,2)</f>
        <v>0</v>
      </c>
      <c r="L221" s="178">
        <v>21</v>
      </c>
      <c r="M221" s="178">
        <f>G221*(1+L221/100)</f>
        <v>0</v>
      </c>
      <c r="N221" s="178">
        <v>0</v>
      </c>
      <c r="O221" s="178">
        <f>ROUND(E221*N221,2)</f>
        <v>0</v>
      </c>
      <c r="P221" s="178">
        <v>0</v>
      </c>
      <c r="Q221" s="178">
        <f>ROUND(E221*P221,2)</f>
        <v>0</v>
      </c>
      <c r="R221" s="178"/>
      <c r="S221" s="178" t="s">
        <v>182</v>
      </c>
      <c r="T221" s="179" t="s">
        <v>116</v>
      </c>
      <c r="U221" s="163">
        <v>0</v>
      </c>
      <c r="V221" s="163">
        <f>ROUND(E221*U221,2)</f>
        <v>0</v>
      </c>
      <c r="W221" s="163"/>
      <c r="X221" s="163" t="s">
        <v>342</v>
      </c>
      <c r="Y221" s="152"/>
      <c r="Z221" s="152"/>
      <c r="AA221" s="152"/>
      <c r="AB221" s="152"/>
      <c r="AC221" s="152"/>
      <c r="AD221" s="152"/>
      <c r="AE221" s="152"/>
      <c r="AF221" s="152"/>
      <c r="AG221" s="152" t="s">
        <v>363</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ht="30.6" outlineLevel="1" x14ac:dyDescent="0.25">
      <c r="A222" s="159"/>
      <c r="B222" s="160"/>
      <c r="C222" s="191" t="s">
        <v>364</v>
      </c>
      <c r="D222" s="164"/>
      <c r="E222" s="165">
        <v>1</v>
      </c>
      <c r="F222" s="163"/>
      <c r="G222" s="163"/>
      <c r="H222" s="163"/>
      <c r="I222" s="163"/>
      <c r="J222" s="163"/>
      <c r="K222" s="163"/>
      <c r="L222" s="163"/>
      <c r="M222" s="163"/>
      <c r="N222" s="163"/>
      <c r="O222" s="163"/>
      <c r="P222" s="163"/>
      <c r="Q222" s="163"/>
      <c r="R222" s="163"/>
      <c r="S222" s="163"/>
      <c r="T222" s="163"/>
      <c r="U222" s="163"/>
      <c r="V222" s="163"/>
      <c r="W222" s="163"/>
      <c r="X222" s="163"/>
      <c r="Y222" s="152"/>
      <c r="Z222" s="152"/>
      <c r="AA222" s="152"/>
      <c r="AB222" s="152"/>
      <c r="AC222" s="152"/>
      <c r="AD222" s="152"/>
      <c r="AE222" s="152"/>
      <c r="AF222" s="152"/>
      <c r="AG222" s="152" t="s">
        <v>122</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5">
      <c r="A223" s="181">
        <v>69</v>
      </c>
      <c r="B223" s="182" t="s">
        <v>365</v>
      </c>
      <c r="C223" s="193" t="s">
        <v>366</v>
      </c>
      <c r="D223" s="183" t="s">
        <v>367</v>
      </c>
      <c r="E223" s="184">
        <v>100</v>
      </c>
      <c r="F223" s="185"/>
      <c r="G223" s="186">
        <f>ROUND(E223*F223,2)</f>
        <v>0</v>
      </c>
      <c r="H223" s="185"/>
      <c r="I223" s="186">
        <f>ROUND(E223*H223,2)</f>
        <v>0</v>
      </c>
      <c r="J223" s="185"/>
      <c r="K223" s="186">
        <f>ROUND(E223*J223,2)</f>
        <v>0</v>
      </c>
      <c r="L223" s="186">
        <v>21</v>
      </c>
      <c r="M223" s="186">
        <f>G223*(1+L223/100)</f>
        <v>0</v>
      </c>
      <c r="N223" s="186">
        <v>0</v>
      </c>
      <c r="O223" s="186">
        <f>ROUND(E223*N223,2)</f>
        <v>0</v>
      </c>
      <c r="P223" s="186">
        <v>0</v>
      </c>
      <c r="Q223" s="186">
        <f>ROUND(E223*P223,2)</f>
        <v>0</v>
      </c>
      <c r="R223" s="186"/>
      <c r="S223" s="186" t="s">
        <v>182</v>
      </c>
      <c r="T223" s="187" t="s">
        <v>116</v>
      </c>
      <c r="U223" s="163">
        <v>0</v>
      </c>
      <c r="V223" s="163">
        <f>ROUND(E223*U223,2)</f>
        <v>0</v>
      </c>
      <c r="W223" s="163"/>
      <c r="X223" s="163" t="s">
        <v>342</v>
      </c>
      <c r="Y223" s="152"/>
      <c r="Z223" s="152"/>
      <c r="AA223" s="152"/>
      <c r="AB223" s="152"/>
      <c r="AC223" s="152"/>
      <c r="AD223" s="152"/>
      <c r="AE223" s="152"/>
      <c r="AF223" s="152"/>
      <c r="AG223" s="152" t="s">
        <v>363</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ht="20.399999999999999" outlineLevel="1" x14ac:dyDescent="0.25">
      <c r="A224" s="181">
        <v>70</v>
      </c>
      <c r="B224" s="182" t="s">
        <v>368</v>
      </c>
      <c r="C224" s="193" t="s">
        <v>369</v>
      </c>
      <c r="D224" s="183" t="s">
        <v>341</v>
      </c>
      <c r="E224" s="184">
        <v>1</v>
      </c>
      <c r="F224" s="185"/>
      <c r="G224" s="186">
        <f>ROUND(E224*F224,2)</f>
        <v>0</v>
      </c>
      <c r="H224" s="185"/>
      <c r="I224" s="186">
        <f>ROUND(E224*H224,2)</f>
        <v>0</v>
      </c>
      <c r="J224" s="185"/>
      <c r="K224" s="186">
        <f>ROUND(E224*J224,2)</f>
        <v>0</v>
      </c>
      <c r="L224" s="186">
        <v>21</v>
      </c>
      <c r="M224" s="186">
        <f>G224*(1+L224/100)</f>
        <v>0</v>
      </c>
      <c r="N224" s="186">
        <v>0</v>
      </c>
      <c r="O224" s="186">
        <f>ROUND(E224*N224,2)</f>
        <v>0</v>
      </c>
      <c r="P224" s="186">
        <v>0</v>
      </c>
      <c r="Q224" s="186">
        <f>ROUND(E224*P224,2)</f>
        <v>0</v>
      </c>
      <c r="R224" s="186"/>
      <c r="S224" s="186" t="s">
        <v>182</v>
      </c>
      <c r="T224" s="187" t="s">
        <v>116</v>
      </c>
      <c r="U224" s="163">
        <v>0</v>
      </c>
      <c r="V224" s="163">
        <f>ROUND(E224*U224,2)</f>
        <v>0</v>
      </c>
      <c r="W224" s="163"/>
      <c r="X224" s="163" t="s">
        <v>342</v>
      </c>
      <c r="Y224" s="152"/>
      <c r="Z224" s="152"/>
      <c r="AA224" s="152"/>
      <c r="AB224" s="152"/>
      <c r="AC224" s="152"/>
      <c r="AD224" s="152"/>
      <c r="AE224" s="152"/>
      <c r="AF224" s="152"/>
      <c r="AG224" s="152" t="s">
        <v>363</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ht="20.399999999999999" outlineLevel="1" x14ac:dyDescent="0.25">
      <c r="A225" s="181">
        <v>71</v>
      </c>
      <c r="B225" s="182" t="s">
        <v>370</v>
      </c>
      <c r="C225" s="193" t="s">
        <v>380</v>
      </c>
      <c r="D225" s="183" t="s">
        <v>341</v>
      </c>
      <c r="E225" s="184">
        <v>1</v>
      </c>
      <c r="F225" s="197">
        <v>450000</v>
      </c>
      <c r="G225" s="186">
        <f>ROUND(E225*F225,2)</f>
        <v>450000</v>
      </c>
      <c r="H225" s="185"/>
      <c r="I225" s="186">
        <f>ROUND(E225*H225,2)</f>
        <v>0</v>
      </c>
      <c r="J225" s="185"/>
      <c r="K225" s="186">
        <f>ROUND(E225*J225,2)</f>
        <v>0</v>
      </c>
      <c r="L225" s="186">
        <v>21</v>
      </c>
      <c r="M225" s="186">
        <f>G225*(1+L225/100)</f>
        <v>544500</v>
      </c>
      <c r="N225" s="186">
        <v>0</v>
      </c>
      <c r="O225" s="186">
        <f>ROUND(E225*N225,2)</f>
        <v>0</v>
      </c>
      <c r="P225" s="186">
        <v>0</v>
      </c>
      <c r="Q225" s="186">
        <f>ROUND(E225*P225,2)</f>
        <v>0</v>
      </c>
      <c r="R225" s="186"/>
      <c r="S225" s="186" t="s">
        <v>182</v>
      </c>
      <c r="T225" s="187" t="s">
        <v>116</v>
      </c>
      <c r="U225" s="163">
        <v>0</v>
      </c>
      <c r="V225" s="163">
        <f>ROUND(E225*U225,2)</f>
        <v>0</v>
      </c>
      <c r="W225" s="163"/>
      <c r="X225" s="163" t="s">
        <v>342</v>
      </c>
      <c r="Y225" s="152"/>
      <c r="Z225" s="152"/>
      <c r="AA225" s="152"/>
      <c r="AB225" s="152"/>
      <c r="AC225" s="152"/>
      <c r="AD225" s="152"/>
      <c r="AE225" s="152"/>
      <c r="AF225" s="152"/>
      <c r="AG225" s="152" t="s">
        <v>343</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ht="20.399999999999999" outlineLevel="1" x14ac:dyDescent="0.25">
      <c r="A226" s="181">
        <v>72</v>
      </c>
      <c r="B226" s="182" t="s">
        <v>371</v>
      </c>
      <c r="C226" s="193" t="s">
        <v>372</v>
      </c>
      <c r="D226" s="183" t="s">
        <v>341</v>
      </c>
      <c r="E226" s="184">
        <v>1</v>
      </c>
      <c r="F226" s="185"/>
      <c r="G226" s="186">
        <f>ROUND(E226*F226,2)</f>
        <v>0</v>
      </c>
      <c r="H226" s="185"/>
      <c r="I226" s="186">
        <f>ROUND(E226*H226,2)</f>
        <v>0</v>
      </c>
      <c r="J226" s="185"/>
      <c r="K226" s="186">
        <f>ROUND(E226*J226,2)</f>
        <v>0</v>
      </c>
      <c r="L226" s="186">
        <v>21</v>
      </c>
      <c r="M226" s="186">
        <f>G226*(1+L226/100)</f>
        <v>0</v>
      </c>
      <c r="N226" s="186">
        <v>0</v>
      </c>
      <c r="O226" s="186">
        <f>ROUND(E226*N226,2)</f>
        <v>0</v>
      </c>
      <c r="P226" s="186">
        <v>0</v>
      </c>
      <c r="Q226" s="186">
        <f>ROUND(E226*P226,2)</f>
        <v>0</v>
      </c>
      <c r="R226" s="186"/>
      <c r="S226" s="186" t="s">
        <v>182</v>
      </c>
      <c r="T226" s="187" t="s">
        <v>116</v>
      </c>
      <c r="U226" s="163">
        <v>0</v>
      </c>
      <c r="V226" s="163">
        <f>ROUND(E226*U226,2)</f>
        <v>0</v>
      </c>
      <c r="W226" s="163"/>
      <c r="X226" s="163" t="s">
        <v>342</v>
      </c>
      <c r="Y226" s="152"/>
      <c r="Z226" s="152"/>
      <c r="AA226" s="152"/>
      <c r="AB226" s="152"/>
      <c r="AC226" s="152"/>
      <c r="AD226" s="152"/>
      <c r="AE226" s="152"/>
      <c r="AF226" s="152"/>
      <c r="AG226" s="152" t="s">
        <v>363</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5">
      <c r="A227" s="173">
        <v>73</v>
      </c>
      <c r="B227" s="174" t="s">
        <v>373</v>
      </c>
      <c r="C227" s="190" t="s">
        <v>374</v>
      </c>
      <c r="D227" s="175" t="s">
        <v>341</v>
      </c>
      <c r="E227" s="176">
        <v>1</v>
      </c>
      <c r="F227" s="177"/>
      <c r="G227" s="178">
        <f>ROUND(E227*F227,2)</f>
        <v>0</v>
      </c>
      <c r="H227" s="177"/>
      <c r="I227" s="178">
        <f>ROUND(E227*H227,2)</f>
        <v>0</v>
      </c>
      <c r="J227" s="177"/>
      <c r="K227" s="178">
        <f>ROUND(E227*J227,2)</f>
        <v>0</v>
      </c>
      <c r="L227" s="178">
        <v>21</v>
      </c>
      <c r="M227" s="178">
        <f>G227*(1+L227/100)</f>
        <v>0</v>
      </c>
      <c r="N227" s="178">
        <v>0</v>
      </c>
      <c r="O227" s="178">
        <f>ROUND(E227*N227,2)</f>
        <v>0</v>
      </c>
      <c r="P227" s="178">
        <v>0</v>
      </c>
      <c r="Q227" s="178">
        <f>ROUND(E227*P227,2)</f>
        <v>0</v>
      </c>
      <c r="R227" s="178"/>
      <c r="S227" s="178" t="s">
        <v>182</v>
      </c>
      <c r="T227" s="179" t="s">
        <v>116</v>
      </c>
      <c r="U227" s="163">
        <v>0</v>
      </c>
      <c r="V227" s="163">
        <f>ROUND(E227*U227,2)</f>
        <v>0</v>
      </c>
      <c r="W227" s="163"/>
      <c r="X227" s="163" t="s">
        <v>342</v>
      </c>
      <c r="Y227" s="152"/>
      <c r="Z227" s="152"/>
      <c r="AA227" s="152"/>
      <c r="AB227" s="152"/>
      <c r="AC227" s="152"/>
      <c r="AD227" s="152"/>
      <c r="AE227" s="152"/>
      <c r="AF227" s="152"/>
      <c r="AG227" s="152" t="s">
        <v>363</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ht="20.399999999999999" outlineLevel="1" x14ac:dyDescent="0.25">
      <c r="A228" s="159"/>
      <c r="B228" s="160"/>
      <c r="C228" s="191" t="s">
        <v>375</v>
      </c>
      <c r="D228" s="164"/>
      <c r="E228" s="165">
        <v>1</v>
      </c>
      <c r="F228" s="163"/>
      <c r="G228" s="163"/>
      <c r="H228" s="163"/>
      <c r="I228" s="163"/>
      <c r="J228" s="163"/>
      <c r="K228" s="163"/>
      <c r="L228" s="163"/>
      <c r="M228" s="163"/>
      <c r="N228" s="163"/>
      <c r="O228" s="163"/>
      <c r="P228" s="163"/>
      <c r="Q228" s="163"/>
      <c r="R228" s="163"/>
      <c r="S228" s="163"/>
      <c r="T228" s="163"/>
      <c r="U228" s="163"/>
      <c r="V228" s="163"/>
      <c r="W228" s="163"/>
      <c r="X228" s="163"/>
      <c r="Y228" s="152"/>
      <c r="Z228" s="152"/>
      <c r="AA228" s="152"/>
      <c r="AB228" s="152"/>
      <c r="AC228" s="152"/>
      <c r="AD228" s="152"/>
      <c r="AE228" s="152"/>
      <c r="AF228" s="152"/>
      <c r="AG228" s="152" t="s">
        <v>122</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x14ac:dyDescent="0.25">
      <c r="A229" s="3"/>
      <c r="B229" s="4"/>
      <c r="C229" s="194"/>
      <c r="D229" s="6"/>
      <c r="E229" s="3"/>
      <c r="F229" s="3"/>
      <c r="G229" s="3"/>
      <c r="H229" s="3"/>
      <c r="I229" s="3"/>
      <c r="J229" s="3"/>
      <c r="K229" s="3"/>
      <c r="L229" s="3"/>
      <c r="M229" s="3"/>
      <c r="N229" s="3"/>
      <c r="O229" s="3"/>
      <c r="P229" s="3"/>
      <c r="Q229" s="3"/>
      <c r="R229" s="3"/>
      <c r="S229" s="3"/>
      <c r="T229" s="3"/>
      <c r="U229" s="3"/>
      <c r="V229" s="3"/>
      <c r="W229" s="3"/>
      <c r="X229" s="3"/>
      <c r="AE229">
        <v>15</v>
      </c>
      <c r="AF229">
        <v>21</v>
      </c>
      <c r="AG229" t="s">
        <v>96</v>
      </c>
    </row>
    <row r="230" spans="1:60" x14ac:dyDescent="0.25">
      <c r="A230" s="155"/>
      <c r="B230" s="156" t="s">
        <v>29</v>
      </c>
      <c r="C230" s="195"/>
      <c r="D230" s="157"/>
      <c r="E230" s="158"/>
      <c r="F230" s="158"/>
      <c r="G230" s="188">
        <f>G8+G13+G22+G26+G42+G45+G87+G135+G170+G185+G189+G202+G209+G212</f>
        <v>450000</v>
      </c>
      <c r="H230" s="3"/>
      <c r="I230" s="3"/>
      <c r="J230" s="3"/>
      <c r="K230" s="3"/>
      <c r="L230" s="3"/>
      <c r="M230" s="3"/>
      <c r="N230" s="3"/>
      <c r="O230" s="3"/>
      <c r="P230" s="3"/>
      <c r="Q230" s="3"/>
      <c r="R230" s="3"/>
      <c r="S230" s="3"/>
      <c r="T230" s="3"/>
      <c r="U230" s="3"/>
      <c r="V230" s="3"/>
      <c r="W230" s="3"/>
      <c r="X230" s="3"/>
      <c r="AE230">
        <f>SUMIF(L7:L228,AE229,G7:G228)</f>
        <v>0</v>
      </c>
      <c r="AF230">
        <f>SUMIF(L7:L228,AF229,G7:G228)</f>
        <v>450000</v>
      </c>
      <c r="AG230" t="s">
        <v>376</v>
      </c>
    </row>
    <row r="231" spans="1:60" x14ac:dyDescent="0.25">
      <c r="C231" s="196"/>
      <c r="D231" s="10"/>
      <c r="AG231" t="s">
        <v>377</v>
      </c>
    </row>
    <row r="232" spans="1:60" x14ac:dyDescent="0.25">
      <c r="D232" s="10"/>
    </row>
    <row r="233" spans="1:60" x14ac:dyDescent="0.25">
      <c r="D233" s="10"/>
    </row>
    <row r="234" spans="1:60" x14ac:dyDescent="0.25">
      <c r="D234" s="10"/>
    </row>
    <row r="235" spans="1:60" x14ac:dyDescent="0.25">
      <c r="D235" s="10"/>
    </row>
    <row r="236" spans="1:60" x14ac:dyDescent="0.25">
      <c r="D236" s="10"/>
    </row>
    <row r="237" spans="1:60" x14ac:dyDescent="0.25">
      <c r="D237" s="10"/>
    </row>
    <row r="238" spans="1:60" x14ac:dyDescent="0.25">
      <c r="D238" s="10"/>
    </row>
    <row r="239" spans="1:60" x14ac:dyDescent="0.25">
      <c r="D239" s="10"/>
    </row>
    <row r="240" spans="1:60"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F2E" sheet="1" objects="1" scenarios="1"/>
  <mergeCells count="20">
    <mergeCell ref="C184:G184"/>
    <mergeCell ref="C220:G220"/>
    <mergeCell ref="C105:G105"/>
    <mergeCell ref="C110:G110"/>
    <mergeCell ref="C134:G134"/>
    <mergeCell ref="C137:G137"/>
    <mergeCell ref="C144:G144"/>
    <mergeCell ref="C169:G169"/>
    <mergeCell ref="C99:G99"/>
    <mergeCell ref="A1:G1"/>
    <mergeCell ref="C2:G2"/>
    <mergeCell ref="C3:G3"/>
    <mergeCell ref="C4:G4"/>
    <mergeCell ref="C10:G10"/>
    <mergeCell ref="C15:G15"/>
    <mergeCell ref="C19:G19"/>
    <mergeCell ref="C33:G33"/>
    <mergeCell ref="C36:G36"/>
    <mergeCell ref="C44:G44"/>
    <mergeCell ref="C86:G8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R201901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R201901 Pol'!Názvy_tisku</vt:lpstr>
      <vt:lpstr>oadresa</vt:lpstr>
      <vt:lpstr>Stavba!Objednatel</vt:lpstr>
      <vt:lpstr>Stavba!Objekt</vt:lpstr>
      <vt:lpstr>'01 R201901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Mokroš</dc:creator>
  <cp:lastModifiedBy>Chalupski Martin</cp:lastModifiedBy>
  <cp:lastPrinted>2019-03-19T12:27:02Z</cp:lastPrinted>
  <dcterms:created xsi:type="dcterms:W3CDTF">2009-04-08T07:15:50Z</dcterms:created>
  <dcterms:modified xsi:type="dcterms:W3CDTF">2021-07-19T11:51:56Z</dcterms:modified>
</cp:coreProperties>
</file>