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Městská víceúčelová h..." sheetId="2" r:id="rId2"/>
  </sheets>
  <definedNames>
    <definedName name="_xlnm.Print_Area" localSheetId="0">'Rekapitulace stavby'!$D$4:$AO$76,'Rekapitulace stavby'!$C$82:$AQ$96</definedName>
    <definedName name="_xlnm._FilterDatabase" localSheetId="1" hidden="1">'1 - Městská víceúčelová h...'!$C$124:$K$169</definedName>
    <definedName name="_xlnm.Print_Area" localSheetId="1">'1 - Městská víceúčelová h...'!$C$4:$J$76,'1 - Městská víceúčelová h...'!$C$82:$J$108,'1 - Městská víceúčelová h...'!$C$114:$J$169</definedName>
    <definedName name="_xlnm.Print_Titles" localSheetId="0">'Rekapitulace stavby'!$92:$92</definedName>
    <definedName name="_xlnm.Print_Titles" localSheetId="1">'1 - Městská víceúčelová h...'!$124:$124</definedName>
  </definedNames>
  <calcPr fullCalcOnLoad="1"/>
</workbook>
</file>

<file path=xl/sharedStrings.xml><?xml version="1.0" encoding="utf-8"?>
<sst xmlns="http://schemas.openxmlformats.org/spreadsheetml/2006/main" count="777" uniqueCount="269">
  <si>
    <t>Export Komplet</t>
  </si>
  <si>
    <t/>
  </si>
  <si>
    <t>2.0</t>
  </si>
  <si>
    <t>ZAMOK</t>
  </si>
  <si>
    <t>False</t>
  </si>
  <si>
    <t>{bae9150b-b02b-42eb-a3c0-bf44aac23c40}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</si>
  <si>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</si>
  <si>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</si>
  <si>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</si>
  <si>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</si>
  <si>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</si>
  <si>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</si>
  <si>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</si>
  <si>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</si>
  <si>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</si>
  <si>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</si>
  <si>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</si>
  <si>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Městská víceúčelová hala Opava - Objekt hotel - zelená střecha</t>
  </si>
  <si>
    <t>KSO:</t>
  </si>
  <si>
    <t>CC-CZ:</t>
  </si>
  <si>
    <t>Místo:</t>
  </si>
  <si>
    <t xml:space="preserve"> </t>
  </si>
  <si>
    <t>Datum:</t>
  </si>
  <si>
    <t>19. 8. 2020</t>
  </si>
  <si>
    <t>Zadavatel:</t>
  </si>
  <si>
    <t>IČ:</t>
  </si>
  <si>
    <t>Statutární město Opava</t>
  </si>
  <si>
    <t>DIČ:</t>
  </si>
  <si>
    <t>Uchazeč:</t>
  </si>
  <si>
    <t>Vyplň údaj</t>
  </si>
  <si>
    <t>Projektant:</t>
  </si>
  <si>
    <t>LangrProjekt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</si>
  <si>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</si>
  <si>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</si>
  <si>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</si>
  <si>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</si>
  <si>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</si>
  <si>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</si>
  <si>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</si>
  <si>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</si>
  <si>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</si>
  <si>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</si>
  <si>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</si>
  <si>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</si>
  <si>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</si>
  <si>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</si>
  <si>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</si>
  <si>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</si>
  <si>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</si>
  <si>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</si>
  <si>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</si>
  <si>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</si>
  <si>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</si>
  <si>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</si>
  <si>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</si>
  <si>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</si>
  <si>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</si>
  <si>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</si>
  <si>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</si>
  <si>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</si>
  <si>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</si>
  <si>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</si>
  <si>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</si>
  <si>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</si>
  <si>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</si>
  <si>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</si>
  <si>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</si>
  <si>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</si>
  <si>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</si>
  <si>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</si>
  <si>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</si>
  <si>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</si>
  <si>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</si>
  <si>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</si>
  <si>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</si>
  <si>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</si>
  <si>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</si>
  <si>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</si>
  <si>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</si>
  <si>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</si>
  <si>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</si>
  <si>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</si>
  <si>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</si>
  <si>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</si>
  <si>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</si>
  <si>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</si>
  <si>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</si>
  <si>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</si>
  <si>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</si>
  <si>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</si>
  <si>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</si>
  <si>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</si>
  <si>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</si>
  <si>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</si>
  <si>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</si>
  <si>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789 - Povrchové úpravy ocelových konstrukcí a technologických zařízení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</si>
  <si>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</si>
  <si>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</si>
  <si>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</si>
  <si>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</si>
  <si>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</si>
  <si>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</si>
  <si>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</si>
  <si>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</si>
  <si>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</si>
  <si>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</si>
  <si>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</si>
  <si>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</si>
  <si>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</si>
  <si>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</si>
  <si>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</si>
  <si>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</si>
  <si>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</si>
  <si>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</si>
  <si>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</si>
  <si>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</si>
  <si>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</si>
  <si>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</si>
  <si>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</si>
  <si>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</si>
  <si>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953945131</t>
  </si>
  <si>
    <t>Kotvy mechanické M 12 dl 115 mm pro střední zatížení do betonu, ŽB nebo kamene s vyvrtáním otvoru</t>
  </si>
  <si>
    <t>kus</t>
  </si>
  <si>
    <t>4</t>
  </si>
  <si>
    <t>1002313889</t>
  </si>
  <si>
    <t>953945134</t>
  </si>
  <si>
    <t>Kotvy mechanické M 12 dl 215 mm pro střední zatížení do betonu, ŽB nebo kamene s vyvrtáním otvoru</t>
  </si>
  <si>
    <t>-1335537077</t>
  </si>
  <si>
    <t>3</t>
  </si>
  <si>
    <t>953946121</t>
  </si>
  <si>
    <t>Montáž atypických ocelových kcí hmotnosti do 1 t z profilů hmotnosti do 30 kg/m</t>
  </si>
  <si>
    <t>t</t>
  </si>
  <si>
    <t>1385609194</t>
  </si>
  <si>
    <t>M</t>
  </si>
  <si>
    <t>14550300</t>
  </si>
  <si>
    <t>profil ocelový čtvercový svařovaný 100x100x4mm</t>
  </si>
  <si>
    <t>8</t>
  </si>
  <si>
    <t>-1454825039</t>
  </si>
  <si>
    <t>5</t>
  </si>
  <si>
    <t>965082922</t>
  </si>
  <si>
    <t>Odstranění násypů pod podlahami tl do 100 mm pl do 2 m2</t>
  </si>
  <si>
    <t>m3</t>
  </si>
  <si>
    <t>825419904</t>
  </si>
  <si>
    <t>997</t>
  </si>
  <si>
    <t>Přesun sutě</t>
  </si>
  <si>
    <t>6</t>
  </si>
  <si>
    <t>997013212</t>
  </si>
  <si>
    <t>Vnitrostaveništní doprava suti a vybouraných hmot pro budovy v do 9 m ručně</t>
  </si>
  <si>
    <t>-280688883</t>
  </si>
  <si>
    <t>7</t>
  </si>
  <si>
    <t>997013501</t>
  </si>
  <si>
    <t>Odvoz suti a vybouraných hmot na skládku nebo meziskládku do 1 km se složením</t>
  </si>
  <si>
    <t>-517311414</t>
  </si>
  <si>
    <t>997013509</t>
  </si>
  <si>
    <t>Příplatek k odvozu suti a vybouraných hmot na skládku ZKD 1 km přes 1 km</t>
  </si>
  <si>
    <t>-1810083456</t>
  </si>
  <si>
    <t>997013814</t>
  </si>
  <si>
    <t>Poplatek za uložení na skládce (skládkovné) stavebního odpadu izolací kód odpadu 170 604</t>
  </si>
  <si>
    <t>1760157798</t>
  </si>
  <si>
    <t>998</t>
  </si>
  <si>
    <t>Přesun hmot</t>
  </si>
  <si>
    <t>10</t>
  </si>
  <si>
    <t>998014221</t>
  </si>
  <si>
    <t>Přesun hmot pro budovy vícepodlažní v do 18 m z kovových dílců</t>
  </si>
  <si>
    <t>-748097276</t>
  </si>
  <si>
    <t>PSV</t>
  </si>
  <si>
    <t>Práce a dodávky PSV</t>
  </si>
  <si>
    <t>712</t>
  </si>
  <si>
    <t>Povlakové krytiny</t>
  </si>
  <si>
    <t>11</t>
  </si>
  <si>
    <t>712300831</t>
  </si>
  <si>
    <t>Odstranění povlakové krytiny střech do 10° jednovrstvé</t>
  </si>
  <si>
    <t>m2</t>
  </si>
  <si>
    <t>16</t>
  </si>
  <si>
    <t>-375830951</t>
  </si>
  <si>
    <t>12</t>
  </si>
  <si>
    <t>712363504</t>
  </si>
  <si>
    <t>Provedení povlak krytiny mechanicky kotvenou do betonu TI tl do 200 mm vnitřní pole, budova v do 18m</t>
  </si>
  <si>
    <t>106458300</t>
  </si>
  <si>
    <t>13</t>
  </si>
  <si>
    <t>FTR.31102230</t>
  </si>
  <si>
    <t>fólie hydroizolační nevyztužená FATRAFOL 803, tl. 2,0 mm, šířka 1200 mm, RAL 8025</t>
  </si>
  <si>
    <t>32</t>
  </si>
  <si>
    <t>679640574</t>
  </si>
  <si>
    <t>14</t>
  </si>
  <si>
    <t>712771301</t>
  </si>
  <si>
    <t>Provedení hydroakumulační vrstvy z lehčeného kameniva do 100 mm vegetační střechy sklon do 5°</t>
  </si>
  <si>
    <t>-1503233925</t>
  </si>
  <si>
    <t>998712102</t>
  </si>
  <si>
    <t>Přesun hmot tonážní tonážní pro krytiny povlakové v objektech v do 12 m</t>
  </si>
  <si>
    <t>556969481</t>
  </si>
  <si>
    <t>713</t>
  </si>
  <si>
    <t>Izolace tepelné</t>
  </si>
  <si>
    <t>713140813</t>
  </si>
  <si>
    <t>Odstranění tepelné izolace střech nadstřešní volně kladené z vláknitých materiálů suchých tl přes 100 mm</t>
  </si>
  <si>
    <t>1392798450</t>
  </si>
  <si>
    <t>17</t>
  </si>
  <si>
    <t>713141151</t>
  </si>
  <si>
    <t>Montáž izolace tepelné střech plochých kladené volně 1 vrstva rohoží, pásů, dílců, desek</t>
  </si>
  <si>
    <t>-2118173893</t>
  </si>
  <si>
    <t>18</t>
  </si>
  <si>
    <t>28376372</t>
  </si>
  <si>
    <t>deska z polystyrénu XPS, hrana rovná, polo či pero drážka a hladký povrch λ=0,034 tl 100mm</t>
  </si>
  <si>
    <t>485953414</t>
  </si>
  <si>
    <t>19</t>
  </si>
  <si>
    <t>998713102</t>
  </si>
  <si>
    <t>Přesun hmot tonážní pro izolace tepelné v objektech v do 12 m</t>
  </si>
  <si>
    <t>-1122103819</t>
  </si>
  <si>
    <t>789</t>
  </si>
  <si>
    <t>Povrchové úpravy ocelových konstrukcí a technologických zařízení</t>
  </si>
  <si>
    <t>20</t>
  </si>
  <si>
    <t>789211132</t>
  </si>
  <si>
    <t>Provedení otryskání zařízení nečlenitých stupeň zarezavění C stupeň přípravy Sa 2 1/2</t>
  </si>
  <si>
    <t>1667140299</t>
  </si>
  <si>
    <t>15920105</t>
  </si>
  <si>
    <t>materiál tryskací (ocelové broky)</t>
  </si>
  <si>
    <t>1930331690</t>
  </si>
  <si>
    <t>22</t>
  </si>
  <si>
    <t>789321110</t>
  </si>
  <si>
    <t>Zhotovení nátěru ocelových konstrukcí třídy I jednosložkového základního tl do 40 µm</t>
  </si>
  <si>
    <t>-967006220</t>
  </si>
  <si>
    <t>23</t>
  </si>
  <si>
    <t>24623030</t>
  </si>
  <si>
    <t>hmota nátěrová epoxidová základní antikorozní na kovy</t>
  </si>
  <si>
    <t>kg</t>
  </si>
  <si>
    <t>-609923153</t>
  </si>
  <si>
    <t>24</t>
  </si>
  <si>
    <t>24629095</t>
  </si>
  <si>
    <t>hmota nátěrová epoxidová krycí (email) na ocelové konstrukce RAL 3020</t>
  </si>
  <si>
    <t>-1615322678</t>
  </si>
  <si>
    <t>25</t>
  </si>
  <si>
    <t>789321115</t>
  </si>
  <si>
    <t>Zhotovení nátěru ocelových konstrukcí třídy I jednosložkového mezivrstvy tl do 40 µm</t>
  </si>
  <si>
    <t>-1980227347</t>
  </si>
  <si>
    <t>26</t>
  </si>
  <si>
    <t>789321120</t>
  </si>
  <si>
    <t>Zhotovení nátěru ocelových konstrukcí třídy I jednosložkového krycího (vrchního) tl do 40 µm</t>
  </si>
  <si>
    <t>-415403615</t>
  </si>
  <si>
    <t>VRN</t>
  </si>
  <si>
    <t>Vedlejší rozpočtové náklady</t>
  </si>
  <si>
    <t>VRN1</t>
  </si>
  <si>
    <t>Průzkumné, geodetické a projektové práce</t>
  </si>
  <si>
    <t>27</t>
  </si>
  <si>
    <t>013244000</t>
  </si>
  <si>
    <t>Dokumentace pro provádění stavby</t>
  </si>
  <si>
    <t>kpl</t>
  </si>
  <si>
    <t>1024</t>
  </si>
  <si>
    <t>253289625</t>
  </si>
  <si>
    <t>28</t>
  </si>
  <si>
    <t>013254000</t>
  </si>
  <si>
    <t>Dokumentace skutečného provedení stavby</t>
  </si>
  <si>
    <t>1134396757</t>
  </si>
  <si>
    <t>VRN3</t>
  </si>
  <si>
    <t>Zařízení staveniště</t>
  </si>
  <si>
    <t>29</t>
  </si>
  <si>
    <t>030001000</t>
  </si>
  <si>
    <t>1660016317</t>
  </si>
  <si>
    <t>VRN4</t>
  </si>
  <si>
    <t>Inženýrská činnost</t>
  </si>
  <si>
    <t>30</t>
  </si>
  <si>
    <t>045203000</t>
  </si>
  <si>
    <t>Kompletační činnost</t>
  </si>
  <si>
    <t>1641284735</t>
  </si>
  <si>
    <t>VRN5</t>
  </si>
  <si>
    <t>Finanční náklady</t>
  </si>
  <si>
    <t>31</t>
  </si>
  <si>
    <t>056002000</t>
  </si>
  <si>
    <t>Bankovní záruka</t>
  </si>
  <si>
    <t>-959189675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</si>
</sst>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2" fillId="0" borderId="22" xfId="0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4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33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36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37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38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39</v>
      </c>
      <c r="E29" s="44"/>
      <c r="F29" s="29" t="s">
        <v>40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41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42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43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44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45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46</v>
      </c>
      <c r="U35" s="51"/>
      <c r="V35" s="51"/>
      <c r="W35" s="51"/>
      <c r="X35" s="53" t="s">
        <v>47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48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49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50</v>
      </c>
      <c r="AI60" s="39"/>
      <c r="AJ60" s="39"/>
      <c r="AK60" s="39"/>
      <c r="AL60" s="39"/>
      <c r="AM60" s="61" t="s">
        <v>51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52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53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50</v>
      </c>
      <c r="AI75" s="39"/>
      <c r="AJ75" s="39"/>
      <c r="AK75" s="39"/>
      <c r="AL75" s="39"/>
      <c r="AM75" s="61" t="s">
        <v>51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1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Městská víceúčelová hala Opava - Objekt hotel - zelená střecha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19. 8. 2020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>Statutární město Opava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30</v>
      </c>
      <c r="AJ89" s="37"/>
      <c r="AK89" s="37"/>
      <c r="AL89" s="37"/>
      <c r="AM89" s="77" t="str">
        <f>IF(E17="","",E17)</f>
        <v>LangrProjekt</v>
      </c>
      <c r="AN89" s="68"/>
      <c r="AO89" s="68"/>
      <c r="AP89" s="68"/>
      <c r="AQ89" s="37"/>
      <c r="AR89" s="41"/>
      <c r="AS89" s="78" t="s">
        <v>55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28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32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56</v>
      </c>
      <c r="D92" s="91"/>
      <c r="E92" s="91"/>
      <c r="F92" s="91"/>
      <c r="G92" s="91"/>
      <c r="H92" s="92"/>
      <c r="I92" s="93" t="s">
        <v>57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58</v>
      </c>
      <c r="AH92" s="91"/>
      <c r="AI92" s="91"/>
      <c r="AJ92" s="91"/>
      <c r="AK92" s="91"/>
      <c r="AL92" s="91"/>
      <c r="AM92" s="91"/>
      <c r="AN92" s="93" t="s">
        <v>59</v>
      </c>
      <c r="AO92" s="91"/>
      <c r="AP92" s="95"/>
      <c r="AQ92" s="96" t="s">
        <v>60</v>
      </c>
      <c r="AR92" s="41"/>
      <c r="AS92" s="97" t="s">
        <v>61</v>
      </c>
      <c r="AT92" s="98" t="s">
        <v>62</v>
      </c>
      <c r="AU92" s="98" t="s">
        <v>63</v>
      </c>
      <c r="AV92" s="98" t="s">
        <v>64</v>
      </c>
      <c r="AW92" s="98" t="s">
        <v>65</v>
      </c>
      <c r="AX92" s="98" t="s">
        <v>66</v>
      </c>
      <c r="AY92" s="98" t="s">
        <v>67</v>
      </c>
      <c r="AZ92" s="98" t="s">
        <v>68</v>
      </c>
      <c r="BA92" s="98" t="s">
        <v>69</v>
      </c>
      <c r="BB92" s="98" t="s">
        <v>70</v>
      </c>
      <c r="BC92" s="98" t="s">
        <v>71</v>
      </c>
      <c r="BD92" s="99" t="s">
        <v>72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73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74</v>
      </c>
      <c r="BT94" s="114" t="s">
        <v>75</v>
      </c>
      <c r="BV94" s="114" t="s">
        <v>76</v>
      </c>
      <c r="BW94" s="114" t="s">
        <v>5</v>
      </c>
      <c r="BX94" s="114" t="s">
        <v>77</v>
      </c>
      <c r="CL94" s="114" t="s">
        <v>1</v>
      </c>
    </row>
    <row r="95" spans="1:90" s="7" customFormat="1" ht="24.75" customHeight="1">
      <c r="A95" s="115" t="s">
        <v>78</v>
      </c>
      <c r="B95" s="116"/>
      <c r="C95" s="117"/>
      <c r="D95" s="118" t="s">
        <v>14</v>
      </c>
      <c r="E95" s="118"/>
      <c r="F95" s="118"/>
      <c r="G95" s="118"/>
      <c r="H95" s="118"/>
      <c r="I95" s="119"/>
      <c r="J95" s="118" t="s">
        <v>17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'1 - Městská víceúčelová h...'!J28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79</v>
      </c>
      <c r="AR95" s="122"/>
      <c r="AS95" s="123">
        <v>0</v>
      </c>
      <c r="AT95" s="124">
        <f>ROUND(SUM(AV95:AW95),2)</f>
        <v>0</v>
      </c>
      <c r="AU95" s="125">
        <f>'1 - Městská víceúčelová h...'!P125</f>
        <v>0</v>
      </c>
      <c r="AV95" s="124">
        <f>'1 - Městská víceúčelová h...'!J31</f>
        <v>0</v>
      </c>
      <c r="AW95" s="124">
        <f>'1 - Městská víceúčelová h...'!J32</f>
        <v>0</v>
      </c>
      <c r="AX95" s="124">
        <f>'1 - Městská víceúčelová h...'!J33</f>
        <v>0</v>
      </c>
      <c r="AY95" s="124">
        <f>'1 - Městská víceúčelová h...'!J34</f>
        <v>0</v>
      </c>
      <c r="AZ95" s="124">
        <f>'1 - Městská víceúčelová h...'!F31</f>
        <v>0</v>
      </c>
      <c r="BA95" s="124">
        <f>'1 - Městská víceúčelová h...'!F32</f>
        <v>0</v>
      </c>
      <c r="BB95" s="124">
        <f>'1 - Městská víceúčelová h...'!F33</f>
        <v>0</v>
      </c>
      <c r="BC95" s="124">
        <f>'1 - Městská víceúčelová h...'!F34</f>
        <v>0</v>
      </c>
      <c r="BD95" s="126">
        <f>'1 - Městská víceúčelová h...'!F35</f>
        <v>0</v>
      </c>
      <c r="BE95" s="7"/>
      <c r="BT95" s="127" t="s">
        <v>14</v>
      </c>
      <c r="BU95" s="127" t="s">
        <v>80</v>
      </c>
      <c r="BV95" s="127" t="s">
        <v>76</v>
      </c>
      <c r="BW95" s="127" t="s">
        <v>5</v>
      </c>
      <c r="BX95" s="127" t="s">
        <v>77</v>
      </c>
      <c r="CL95" s="127" t="s">
        <v>1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1 - Městská víceúčelová h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7"/>
      <c r="AT3" s="14" t="s">
        <v>81</v>
      </c>
    </row>
    <row r="4" spans="2:46" s="1" customFormat="1" ht="24.95" customHeight="1">
      <c r="B4" s="17"/>
      <c r="D4" s="130" t="s">
        <v>82</v>
      </c>
      <c r="L4" s="17"/>
      <c r="M4" s="131" t="s">
        <v>10</v>
      </c>
      <c r="AT4" s="14" t="s">
        <v>4</v>
      </c>
    </row>
    <row r="5" spans="2:12" s="1" customFormat="1" ht="6.95" customHeight="1">
      <c r="B5" s="17"/>
      <c r="L5" s="17"/>
    </row>
    <row r="6" spans="1:31" s="2" customFormat="1" ht="12" customHeight="1">
      <c r="A6" s="35"/>
      <c r="B6" s="41"/>
      <c r="C6" s="35"/>
      <c r="D6" s="132" t="s">
        <v>16</v>
      </c>
      <c r="E6" s="35"/>
      <c r="F6" s="35"/>
      <c r="G6" s="35"/>
      <c r="H6" s="35"/>
      <c r="I6" s="35"/>
      <c r="J6" s="35"/>
      <c r="K6" s="35"/>
      <c r="L6" s="60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30" customHeight="1">
      <c r="A7" s="35"/>
      <c r="B7" s="41"/>
      <c r="C7" s="35"/>
      <c r="D7" s="35"/>
      <c r="E7" s="133" t="s">
        <v>17</v>
      </c>
      <c r="F7" s="35"/>
      <c r="G7" s="35"/>
      <c r="H7" s="35"/>
      <c r="I7" s="35"/>
      <c r="J7" s="35"/>
      <c r="K7" s="35"/>
      <c r="L7" s="60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2">
      <c r="A8" s="35"/>
      <c r="B8" s="41"/>
      <c r="C8" s="35"/>
      <c r="D8" s="35"/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41"/>
      <c r="C9" s="35"/>
      <c r="D9" s="132" t="s">
        <v>18</v>
      </c>
      <c r="E9" s="35"/>
      <c r="F9" s="134" t="s">
        <v>1</v>
      </c>
      <c r="G9" s="35"/>
      <c r="H9" s="35"/>
      <c r="I9" s="132" t="s">
        <v>19</v>
      </c>
      <c r="J9" s="134" t="s">
        <v>1</v>
      </c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32" t="s">
        <v>20</v>
      </c>
      <c r="E10" s="35"/>
      <c r="F10" s="134" t="s">
        <v>21</v>
      </c>
      <c r="G10" s="35"/>
      <c r="H10" s="35"/>
      <c r="I10" s="132" t="s">
        <v>22</v>
      </c>
      <c r="J10" s="135" t="str">
        <f>'Rekapitulace stavby'!AN8</f>
        <v>19. 8. 2020</v>
      </c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8" customHeight="1">
      <c r="A11" s="35"/>
      <c r="B11" s="41"/>
      <c r="C11" s="35"/>
      <c r="D11" s="35"/>
      <c r="E11" s="35"/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2" t="s">
        <v>24</v>
      </c>
      <c r="E12" s="35"/>
      <c r="F12" s="35"/>
      <c r="G12" s="35"/>
      <c r="H12" s="35"/>
      <c r="I12" s="132" t="s">
        <v>25</v>
      </c>
      <c r="J12" s="134" t="s">
        <v>1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41"/>
      <c r="C13" s="35"/>
      <c r="D13" s="35"/>
      <c r="E13" s="134" t="s">
        <v>26</v>
      </c>
      <c r="F13" s="35"/>
      <c r="G13" s="35"/>
      <c r="H13" s="35"/>
      <c r="I13" s="132" t="s">
        <v>27</v>
      </c>
      <c r="J13" s="134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1"/>
      <c r="C15" s="35"/>
      <c r="D15" s="132" t="s">
        <v>28</v>
      </c>
      <c r="E15" s="35"/>
      <c r="F15" s="35"/>
      <c r="G15" s="35"/>
      <c r="H15" s="35"/>
      <c r="I15" s="132" t="s">
        <v>25</v>
      </c>
      <c r="J15" s="30" t="str">
        <f>'Rekapitulace stavby'!AN13</f>
        <v>Vyplň údaj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41"/>
      <c r="C16" s="35"/>
      <c r="D16" s="35"/>
      <c r="E16" s="30" t="str">
        <f>'Rekapitulace stavby'!E14</f>
        <v>Vyplň údaj</v>
      </c>
      <c r="F16" s="134"/>
      <c r="G16" s="134"/>
      <c r="H16" s="134"/>
      <c r="I16" s="132" t="s">
        <v>27</v>
      </c>
      <c r="J16" s="30" t="str">
        <f>'Rekapitulace stavby'!AN14</f>
        <v>Vyplň údaj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1"/>
      <c r="C18" s="35"/>
      <c r="D18" s="132" t="s">
        <v>30</v>
      </c>
      <c r="E18" s="35"/>
      <c r="F18" s="35"/>
      <c r="G18" s="35"/>
      <c r="H18" s="35"/>
      <c r="I18" s="132" t="s">
        <v>25</v>
      </c>
      <c r="J18" s="134" t="s">
        <v>1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1"/>
      <c r="C19" s="35"/>
      <c r="D19" s="35"/>
      <c r="E19" s="134" t="s">
        <v>31</v>
      </c>
      <c r="F19" s="35"/>
      <c r="G19" s="35"/>
      <c r="H19" s="35"/>
      <c r="I19" s="132" t="s">
        <v>27</v>
      </c>
      <c r="J19" s="134" t="s">
        <v>1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1"/>
      <c r="C21" s="35"/>
      <c r="D21" s="132" t="s">
        <v>32</v>
      </c>
      <c r="E21" s="35"/>
      <c r="F21" s="35"/>
      <c r="G21" s="35"/>
      <c r="H21" s="35"/>
      <c r="I21" s="132" t="s">
        <v>25</v>
      </c>
      <c r="J21" s="134" t="str">
        <f>IF('Rekapitulace stavby'!AN19="","",'Rekapitulace stavby'!AN19)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1"/>
      <c r="C22" s="35"/>
      <c r="D22" s="35"/>
      <c r="E22" s="134" t="str">
        <f>IF('Rekapitulace stavby'!E20="","",'Rekapitulace stavby'!E20)</f>
        <v xml:space="preserve"> </v>
      </c>
      <c r="F22" s="35"/>
      <c r="G22" s="35"/>
      <c r="H22" s="35"/>
      <c r="I22" s="132" t="s">
        <v>27</v>
      </c>
      <c r="J22" s="134" t="str">
        <f>IF('Rekapitulace stavby'!AN20="","",'Rekapitulace stavby'!AN20)</f>
        <v/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1"/>
      <c r="C24" s="35"/>
      <c r="D24" s="132" t="s">
        <v>34</v>
      </c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16.5" customHeight="1">
      <c r="A25" s="136"/>
      <c r="B25" s="137"/>
      <c r="C25" s="136"/>
      <c r="D25" s="136"/>
      <c r="E25" s="138" t="s">
        <v>1</v>
      </c>
      <c r="F25" s="138"/>
      <c r="G25" s="138"/>
      <c r="H25" s="138"/>
      <c r="I25" s="136"/>
      <c r="J25" s="136"/>
      <c r="K25" s="136"/>
      <c r="L25" s="139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</row>
    <row r="26" spans="1:31" s="2" customFormat="1" ht="6.95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140"/>
      <c r="E27" s="140"/>
      <c r="F27" s="140"/>
      <c r="G27" s="140"/>
      <c r="H27" s="140"/>
      <c r="I27" s="140"/>
      <c r="J27" s="140"/>
      <c r="K27" s="140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4" customHeight="1">
      <c r="A28" s="35"/>
      <c r="B28" s="41"/>
      <c r="C28" s="35"/>
      <c r="D28" s="141" t="s">
        <v>35</v>
      </c>
      <c r="E28" s="35"/>
      <c r="F28" s="35"/>
      <c r="G28" s="35"/>
      <c r="H28" s="35"/>
      <c r="I28" s="35"/>
      <c r="J28" s="142">
        <f>ROUND(J125,2)</f>
        <v>0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0"/>
      <c r="E29" s="140"/>
      <c r="F29" s="140"/>
      <c r="G29" s="140"/>
      <c r="H29" s="140"/>
      <c r="I29" s="140"/>
      <c r="J29" s="140"/>
      <c r="K29" s="140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" customHeight="1">
      <c r="A30" s="35"/>
      <c r="B30" s="41"/>
      <c r="C30" s="35"/>
      <c r="D30" s="35"/>
      <c r="E30" s="35"/>
      <c r="F30" s="143" t="s">
        <v>37</v>
      </c>
      <c r="G30" s="35"/>
      <c r="H30" s="35"/>
      <c r="I30" s="143" t="s">
        <v>36</v>
      </c>
      <c r="J30" s="143" t="s">
        <v>38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" customHeight="1">
      <c r="A31" s="35"/>
      <c r="B31" s="41"/>
      <c r="C31" s="35"/>
      <c r="D31" s="144" t="s">
        <v>39</v>
      </c>
      <c r="E31" s="132" t="s">
        <v>40</v>
      </c>
      <c r="F31" s="145">
        <f>ROUND((SUM(BE125:BE169)),2)</f>
        <v>0</v>
      </c>
      <c r="G31" s="35"/>
      <c r="H31" s="35"/>
      <c r="I31" s="146">
        <v>0.21</v>
      </c>
      <c r="J31" s="145">
        <f>ROUND(((SUM(BE125:BE169))*I31),2)</f>
        <v>0</v>
      </c>
      <c r="K31" s="3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132" t="s">
        <v>41</v>
      </c>
      <c r="F32" s="145">
        <f>ROUND((SUM(BF125:BF169)),2)</f>
        <v>0</v>
      </c>
      <c r="G32" s="35"/>
      <c r="H32" s="35"/>
      <c r="I32" s="146">
        <v>0.15</v>
      </c>
      <c r="J32" s="145">
        <f>ROUND(((SUM(BF125:BF169))*I32),2)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1"/>
      <c r="C33" s="35"/>
      <c r="D33" s="35"/>
      <c r="E33" s="132" t="s">
        <v>42</v>
      </c>
      <c r="F33" s="145">
        <f>ROUND((SUM(BG125:BG169)),2)</f>
        <v>0</v>
      </c>
      <c r="G33" s="35"/>
      <c r="H33" s="35"/>
      <c r="I33" s="146">
        <v>0.21</v>
      </c>
      <c r="J33" s="145">
        <f>0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1"/>
      <c r="C34" s="35"/>
      <c r="D34" s="35"/>
      <c r="E34" s="132" t="s">
        <v>43</v>
      </c>
      <c r="F34" s="145">
        <f>ROUND((SUM(BH125:BH169)),2)</f>
        <v>0</v>
      </c>
      <c r="G34" s="35"/>
      <c r="H34" s="35"/>
      <c r="I34" s="146">
        <v>0.15</v>
      </c>
      <c r="J34" s="145">
        <f>0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2" t="s">
        <v>44</v>
      </c>
      <c r="F35" s="145">
        <f>ROUND((SUM(BI125:BI169)),2)</f>
        <v>0</v>
      </c>
      <c r="G35" s="35"/>
      <c r="H35" s="35"/>
      <c r="I35" s="146">
        <v>0</v>
      </c>
      <c r="J35" s="145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41"/>
      <c r="C36" s="35"/>
      <c r="D36" s="35"/>
      <c r="E36" s="35"/>
      <c r="F36" s="35"/>
      <c r="G36" s="35"/>
      <c r="H36" s="35"/>
      <c r="I36" s="35"/>
      <c r="J36" s="35"/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4" customHeight="1">
      <c r="A37" s="35"/>
      <c r="B37" s="41"/>
      <c r="C37" s="147"/>
      <c r="D37" s="148" t="s">
        <v>45</v>
      </c>
      <c r="E37" s="149"/>
      <c r="F37" s="149"/>
      <c r="G37" s="150" t="s">
        <v>46</v>
      </c>
      <c r="H37" s="151" t="s">
        <v>47</v>
      </c>
      <c r="I37" s="149"/>
      <c r="J37" s="152">
        <f>SUM(J28:J35)</f>
        <v>0</v>
      </c>
      <c r="K37" s="153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2:12" s="1" customFormat="1" ht="14.4" customHeight="1">
      <c r="B39" s="17"/>
      <c r="L39" s="17"/>
    </row>
    <row r="40" spans="2:12" s="1" customFormat="1" ht="14.4" customHeight="1">
      <c r="B40" s="17"/>
      <c r="L40" s="17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54" t="s">
        <v>48</v>
      </c>
      <c r="E50" s="155"/>
      <c r="F50" s="155"/>
      <c r="G50" s="154" t="s">
        <v>49</v>
      </c>
      <c r="H50" s="155"/>
      <c r="I50" s="155"/>
      <c r="J50" s="155"/>
      <c r="K50" s="155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56" t="s">
        <v>50</v>
      </c>
      <c r="E61" s="157"/>
      <c r="F61" s="158" t="s">
        <v>51</v>
      </c>
      <c r="G61" s="156" t="s">
        <v>50</v>
      </c>
      <c r="H61" s="157"/>
      <c r="I61" s="157"/>
      <c r="J61" s="159" t="s">
        <v>51</v>
      </c>
      <c r="K61" s="157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54" t="s">
        <v>52</v>
      </c>
      <c r="E65" s="160"/>
      <c r="F65" s="160"/>
      <c r="G65" s="154" t="s">
        <v>53</v>
      </c>
      <c r="H65" s="160"/>
      <c r="I65" s="160"/>
      <c r="J65" s="160"/>
      <c r="K65" s="160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56" t="s">
        <v>50</v>
      </c>
      <c r="E76" s="157"/>
      <c r="F76" s="158" t="s">
        <v>51</v>
      </c>
      <c r="G76" s="156" t="s">
        <v>50</v>
      </c>
      <c r="H76" s="157"/>
      <c r="I76" s="157"/>
      <c r="J76" s="159" t="s">
        <v>51</v>
      </c>
      <c r="K76" s="157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83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30" customHeight="1">
      <c r="A85" s="35"/>
      <c r="B85" s="36"/>
      <c r="C85" s="37"/>
      <c r="D85" s="37"/>
      <c r="E85" s="73" t="str">
        <f>E7</f>
        <v>Městská víceúčelová hala Opava - Objekt hotel - zelená střecha</v>
      </c>
      <c r="F85" s="37"/>
      <c r="G85" s="37"/>
      <c r="H85" s="37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9" t="s">
        <v>20</v>
      </c>
      <c r="D87" s="37"/>
      <c r="E87" s="37"/>
      <c r="F87" s="24" t="str">
        <f>F10</f>
        <v xml:space="preserve"> </v>
      </c>
      <c r="G87" s="37"/>
      <c r="H87" s="37"/>
      <c r="I87" s="29" t="s">
        <v>22</v>
      </c>
      <c r="J87" s="76" t="str">
        <f>IF(J10="","",J10)</f>
        <v>19. 8. 2020</v>
      </c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15" customHeight="1">
      <c r="A89" s="35"/>
      <c r="B89" s="36"/>
      <c r="C89" s="29" t="s">
        <v>24</v>
      </c>
      <c r="D89" s="37"/>
      <c r="E89" s="37"/>
      <c r="F89" s="24" t="str">
        <f>E13</f>
        <v>Statutární město Opava</v>
      </c>
      <c r="G89" s="37"/>
      <c r="H89" s="37"/>
      <c r="I89" s="29" t="s">
        <v>30</v>
      </c>
      <c r="J89" s="33" t="str">
        <f>E19</f>
        <v>LangrProjekt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5.15" customHeight="1">
      <c r="A90" s="35"/>
      <c r="B90" s="36"/>
      <c r="C90" s="29" t="s">
        <v>28</v>
      </c>
      <c r="D90" s="37"/>
      <c r="E90" s="37"/>
      <c r="F90" s="24" t="str">
        <f>IF(E16="","",E16)</f>
        <v>Vyplň údaj</v>
      </c>
      <c r="G90" s="37"/>
      <c r="H90" s="37"/>
      <c r="I90" s="29" t="s">
        <v>32</v>
      </c>
      <c r="J90" s="33" t="str">
        <f>E22</f>
        <v xml:space="preserve"> </v>
      </c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0.3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9.25" customHeight="1">
      <c r="A92" s="35"/>
      <c r="B92" s="36"/>
      <c r="C92" s="165" t="s">
        <v>84</v>
      </c>
      <c r="D92" s="166"/>
      <c r="E92" s="166"/>
      <c r="F92" s="166"/>
      <c r="G92" s="166"/>
      <c r="H92" s="166"/>
      <c r="I92" s="166"/>
      <c r="J92" s="167" t="s">
        <v>85</v>
      </c>
      <c r="K92" s="166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2.8" customHeight="1">
      <c r="A94" s="35"/>
      <c r="B94" s="36"/>
      <c r="C94" s="168" t="s">
        <v>86</v>
      </c>
      <c r="D94" s="37"/>
      <c r="E94" s="37"/>
      <c r="F94" s="37"/>
      <c r="G94" s="37"/>
      <c r="H94" s="37"/>
      <c r="I94" s="37"/>
      <c r="J94" s="107">
        <f>J125</f>
        <v>0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87</v>
      </c>
    </row>
    <row r="95" spans="1:31" s="9" customFormat="1" ht="24.95" customHeight="1">
      <c r="A95" s="9"/>
      <c r="B95" s="169"/>
      <c r="C95" s="170"/>
      <c r="D95" s="171" t="s">
        <v>88</v>
      </c>
      <c r="E95" s="172"/>
      <c r="F95" s="172"/>
      <c r="G95" s="172"/>
      <c r="H95" s="172"/>
      <c r="I95" s="172"/>
      <c r="J95" s="173">
        <f>J126</f>
        <v>0</v>
      </c>
      <c r="K95" s="170"/>
      <c r="L95" s="174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5"/>
      <c r="C96" s="176"/>
      <c r="D96" s="177" t="s">
        <v>89</v>
      </c>
      <c r="E96" s="178"/>
      <c r="F96" s="178"/>
      <c r="G96" s="178"/>
      <c r="H96" s="178"/>
      <c r="I96" s="178"/>
      <c r="J96" s="179">
        <f>J127</f>
        <v>0</v>
      </c>
      <c r="K96" s="176"/>
      <c r="L96" s="18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5"/>
      <c r="C97" s="176"/>
      <c r="D97" s="177" t="s">
        <v>90</v>
      </c>
      <c r="E97" s="178"/>
      <c r="F97" s="178"/>
      <c r="G97" s="178"/>
      <c r="H97" s="178"/>
      <c r="I97" s="178"/>
      <c r="J97" s="179">
        <f>J133</f>
        <v>0</v>
      </c>
      <c r="K97" s="176"/>
      <c r="L97" s="18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5"/>
      <c r="C98" s="176"/>
      <c r="D98" s="177" t="s">
        <v>91</v>
      </c>
      <c r="E98" s="178"/>
      <c r="F98" s="178"/>
      <c r="G98" s="178"/>
      <c r="H98" s="178"/>
      <c r="I98" s="178"/>
      <c r="J98" s="179">
        <f>J138</f>
        <v>0</v>
      </c>
      <c r="K98" s="176"/>
      <c r="L98" s="18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69"/>
      <c r="C99" s="170"/>
      <c r="D99" s="171" t="s">
        <v>92</v>
      </c>
      <c r="E99" s="172"/>
      <c r="F99" s="172"/>
      <c r="G99" s="172"/>
      <c r="H99" s="172"/>
      <c r="I99" s="172"/>
      <c r="J99" s="173">
        <f>J140</f>
        <v>0</v>
      </c>
      <c r="K99" s="170"/>
      <c r="L99" s="17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75"/>
      <c r="C100" s="176"/>
      <c r="D100" s="177" t="s">
        <v>93</v>
      </c>
      <c r="E100" s="178"/>
      <c r="F100" s="178"/>
      <c r="G100" s="178"/>
      <c r="H100" s="178"/>
      <c r="I100" s="178"/>
      <c r="J100" s="179">
        <f>J141</f>
        <v>0</v>
      </c>
      <c r="K100" s="176"/>
      <c r="L100" s="18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5"/>
      <c r="C101" s="176"/>
      <c r="D101" s="177" t="s">
        <v>94</v>
      </c>
      <c r="E101" s="178"/>
      <c r="F101" s="178"/>
      <c r="G101" s="178"/>
      <c r="H101" s="178"/>
      <c r="I101" s="178"/>
      <c r="J101" s="179">
        <f>J147</f>
        <v>0</v>
      </c>
      <c r="K101" s="176"/>
      <c r="L101" s="18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75"/>
      <c r="C102" s="176"/>
      <c r="D102" s="177" t="s">
        <v>95</v>
      </c>
      <c r="E102" s="178"/>
      <c r="F102" s="178"/>
      <c r="G102" s="178"/>
      <c r="H102" s="178"/>
      <c r="I102" s="178"/>
      <c r="J102" s="179">
        <f>J152</f>
        <v>0</v>
      </c>
      <c r="K102" s="176"/>
      <c r="L102" s="18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69"/>
      <c r="C103" s="170"/>
      <c r="D103" s="171" t="s">
        <v>96</v>
      </c>
      <c r="E103" s="172"/>
      <c r="F103" s="172"/>
      <c r="G103" s="172"/>
      <c r="H103" s="172"/>
      <c r="I103" s="172"/>
      <c r="J103" s="173">
        <f>J160</f>
        <v>0</v>
      </c>
      <c r="K103" s="170"/>
      <c r="L103" s="17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75"/>
      <c r="C104" s="176"/>
      <c r="D104" s="177" t="s">
        <v>97</v>
      </c>
      <c r="E104" s="178"/>
      <c r="F104" s="178"/>
      <c r="G104" s="178"/>
      <c r="H104" s="178"/>
      <c r="I104" s="178"/>
      <c r="J104" s="179">
        <f>J161</f>
        <v>0</v>
      </c>
      <c r="K104" s="176"/>
      <c r="L104" s="18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5"/>
      <c r="C105" s="176"/>
      <c r="D105" s="177" t="s">
        <v>98</v>
      </c>
      <c r="E105" s="178"/>
      <c r="F105" s="178"/>
      <c r="G105" s="178"/>
      <c r="H105" s="178"/>
      <c r="I105" s="178"/>
      <c r="J105" s="179">
        <f>J164</f>
        <v>0</v>
      </c>
      <c r="K105" s="176"/>
      <c r="L105" s="18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5"/>
      <c r="C106" s="176"/>
      <c r="D106" s="177" t="s">
        <v>99</v>
      </c>
      <c r="E106" s="178"/>
      <c r="F106" s="178"/>
      <c r="G106" s="178"/>
      <c r="H106" s="178"/>
      <c r="I106" s="178"/>
      <c r="J106" s="179">
        <f>J166</f>
        <v>0</v>
      </c>
      <c r="K106" s="176"/>
      <c r="L106" s="18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5"/>
      <c r="C107" s="176"/>
      <c r="D107" s="177" t="s">
        <v>100</v>
      </c>
      <c r="E107" s="178"/>
      <c r="F107" s="178"/>
      <c r="G107" s="178"/>
      <c r="H107" s="178"/>
      <c r="I107" s="178"/>
      <c r="J107" s="179">
        <f>J168</f>
        <v>0</v>
      </c>
      <c r="K107" s="176"/>
      <c r="L107" s="18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63"/>
      <c r="C109" s="64"/>
      <c r="D109" s="64"/>
      <c r="E109" s="64"/>
      <c r="F109" s="64"/>
      <c r="G109" s="64"/>
      <c r="H109" s="64"/>
      <c r="I109" s="64"/>
      <c r="J109" s="64"/>
      <c r="K109" s="64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pans="1:31" s="2" customFormat="1" ht="6.95" customHeight="1">
      <c r="A113" s="35"/>
      <c r="B113" s="65"/>
      <c r="C113" s="66"/>
      <c r="D113" s="66"/>
      <c r="E113" s="66"/>
      <c r="F113" s="66"/>
      <c r="G113" s="66"/>
      <c r="H113" s="66"/>
      <c r="I113" s="66"/>
      <c r="J113" s="66"/>
      <c r="K113" s="66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4.95" customHeight="1">
      <c r="A114" s="35"/>
      <c r="B114" s="36"/>
      <c r="C114" s="20" t="s">
        <v>101</v>
      </c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29" t="s">
        <v>16</v>
      </c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30" customHeight="1">
      <c r="A117" s="35"/>
      <c r="B117" s="36"/>
      <c r="C117" s="37"/>
      <c r="D117" s="37"/>
      <c r="E117" s="73" t="str">
        <f>E7</f>
        <v>Městská víceúčelová hala Opava - Objekt hotel - zelená střecha</v>
      </c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29" t="s">
        <v>20</v>
      </c>
      <c r="D119" s="37"/>
      <c r="E119" s="37"/>
      <c r="F119" s="24" t="str">
        <f>F10</f>
        <v xml:space="preserve"> </v>
      </c>
      <c r="G119" s="37"/>
      <c r="H119" s="37"/>
      <c r="I119" s="29" t="s">
        <v>22</v>
      </c>
      <c r="J119" s="76" t="str">
        <f>IF(J10="","",J10)</f>
        <v>19. 8. 2020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15" customHeight="1">
      <c r="A121" s="35"/>
      <c r="B121" s="36"/>
      <c r="C121" s="29" t="s">
        <v>24</v>
      </c>
      <c r="D121" s="37"/>
      <c r="E121" s="37"/>
      <c r="F121" s="24" t="str">
        <f>E13</f>
        <v>Statutární město Opava</v>
      </c>
      <c r="G121" s="37"/>
      <c r="H121" s="37"/>
      <c r="I121" s="29" t="s">
        <v>30</v>
      </c>
      <c r="J121" s="33" t="str">
        <f>E19</f>
        <v>LangrProjekt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15" customHeight="1">
      <c r="A122" s="35"/>
      <c r="B122" s="36"/>
      <c r="C122" s="29" t="s">
        <v>28</v>
      </c>
      <c r="D122" s="37"/>
      <c r="E122" s="37"/>
      <c r="F122" s="24" t="str">
        <f>IF(E16="","",E16)</f>
        <v>Vyplň údaj</v>
      </c>
      <c r="G122" s="37"/>
      <c r="H122" s="37"/>
      <c r="I122" s="29" t="s">
        <v>32</v>
      </c>
      <c r="J122" s="33" t="str">
        <f>E22</f>
        <v xml:space="preserve"> </v>
      </c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0.3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11" customFormat="1" ht="29.25" customHeight="1">
      <c r="A124" s="181"/>
      <c r="B124" s="182"/>
      <c r="C124" s="183" t="s">
        <v>102</v>
      </c>
      <c r="D124" s="184" t="s">
        <v>60</v>
      </c>
      <c r="E124" s="184" t="s">
        <v>56</v>
      </c>
      <c r="F124" s="184" t="s">
        <v>57</v>
      </c>
      <c r="G124" s="184" t="s">
        <v>103</v>
      </c>
      <c r="H124" s="184" t="s">
        <v>104</v>
      </c>
      <c r="I124" s="184" t="s">
        <v>105</v>
      </c>
      <c r="J124" s="185" t="s">
        <v>85</v>
      </c>
      <c r="K124" s="186" t="s">
        <v>106</v>
      </c>
      <c r="L124" s="187"/>
      <c r="M124" s="97" t="s">
        <v>1</v>
      </c>
      <c r="N124" s="98" t="s">
        <v>39</v>
      </c>
      <c r="O124" s="98" t="s">
        <v>107</v>
      </c>
      <c r="P124" s="98" t="s">
        <v>108</v>
      </c>
      <c r="Q124" s="98" t="s">
        <v>109</v>
      </c>
      <c r="R124" s="98" t="s">
        <v>110</v>
      </c>
      <c r="S124" s="98" t="s">
        <v>111</v>
      </c>
      <c r="T124" s="99" t="s">
        <v>112</v>
      </c>
      <c r="U124" s="181"/>
      <c r="V124" s="181"/>
      <c r="W124" s="181"/>
      <c r="X124" s="181"/>
      <c r="Y124" s="181"/>
      <c r="Z124" s="181"/>
      <c r="AA124" s="181"/>
      <c r="AB124" s="181"/>
      <c r="AC124" s="181"/>
      <c r="AD124" s="181"/>
      <c r="AE124" s="181"/>
    </row>
    <row r="125" spans="1:63" s="2" customFormat="1" ht="22.8" customHeight="1">
      <c r="A125" s="35"/>
      <c r="B125" s="36"/>
      <c r="C125" s="104" t="s">
        <v>113</v>
      </c>
      <c r="D125" s="37"/>
      <c r="E125" s="37"/>
      <c r="F125" s="37"/>
      <c r="G125" s="37"/>
      <c r="H125" s="37"/>
      <c r="I125" s="37"/>
      <c r="J125" s="188">
        <f>BK125</f>
        <v>0</v>
      </c>
      <c r="K125" s="37"/>
      <c r="L125" s="41"/>
      <c r="M125" s="100"/>
      <c r="N125" s="189"/>
      <c r="O125" s="101"/>
      <c r="P125" s="190">
        <f>P126+P140+P160</f>
        <v>0</v>
      </c>
      <c r="Q125" s="101"/>
      <c r="R125" s="190">
        <f>R126+R140+R160</f>
        <v>6.090555952000001</v>
      </c>
      <c r="S125" s="101"/>
      <c r="T125" s="191">
        <f>T126+T140+T160</f>
        <v>0.8099999999999999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4" t="s">
        <v>74</v>
      </c>
      <c r="AU125" s="14" t="s">
        <v>87</v>
      </c>
      <c r="BK125" s="192">
        <f>BK126+BK140+BK160</f>
        <v>0</v>
      </c>
    </row>
    <row r="126" spans="1:63" s="12" customFormat="1" ht="25.9" customHeight="1">
      <c r="A126" s="12"/>
      <c r="B126" s="193"/>
      <c r="C126" s="194"/>
      <c r="D126" s="195" t="s">
        <v>74</v>
      </c>
      <c r="E126" s="196" t="s">
        <v>114</v>
      </c>
      <c r="F126" s="196" t="s">
        <v>115</v>
      </c>
      <c r="G126" s="194"/>
      <c r="H126" s="194"/>
      <c r="I126" s="197"/>
      <c r="J126" s="198">
        <f>BK126</f>
        <v>0</v>
      </c>
      <c r="K126" s="194"/>
      <c r="L126" s="199"/>
      <c r="M126" s="200"/>
      <c r="N126" s="201"/>
      <c r="O126" s="201"/>
      <c r="P126" s="202">
        <f>P127+P133+P138</f>
        <v>0</v>
      </c>
      <c r="Q126" s="201"/>
      <c r="R126" s="202">
        <f>R127+R133+R138</f>
        <v>5.925632832000001</v>
      </c>
      <c r="S126" s="201"/>
      <c r="T126" s="203">
        <f>T127+T133+T138</f>
        <v>0.735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4" t="s">
        <v>14</v>
      </c>
      <c r="AT126" s="205" t="s">
        <v>74</v>
      </c>
      <c r="AU126" s="205" t="s">
        <v>75</v>
      </c>
      <c r="AY126" s="204" t="s">
        <v>116</v>
      </c>
      <c r="BK126" s="206">
        <f>BK127+BK133+BK138</f>
        <v>0</v>
      </c>
    </row>
    <row r="127" spans="1:63" s="12" customFormat="1" ht="22.8" customHeight="1">
      <c r="A127" s="12"/>
      <c r="B127" s="193"/>
      <c r="C127" s="194"/>
      <c r="D127" s="195" t="s">
        <v>74</v>
      </c>
      <c r="E127" s="207" t="s">
        <v>117</v>
      </c>
      <c r="F127" s="207" t="s">
        <v>118</v>
      </c>
      <c r="G127" s="194"/>
      <c r="H127" s="194"/>
      <c r="I127" s="197"/>
      <c r="J127" s="208">
        <f>BK127</f>
        <v>0</v>
      </c>
      <c r="K127" s="194"/>
      <c r="L127" s="199"/>
      <c r="M127" s="200"/>
      <c r="N127" s="201"/>
      <c r="O127" s="201"/>
      <c r="P127" s="202">
        <f>SUM(P128:P132)</f>
        <v>0</v>
      </c>
      <c r="Q127" s="201"/>
      <c r="R127" s="202">
        <f>SUM(R128:R132)</f>
        <v>5.925632832000001</v>
      </c>
      <c r="S127" s="201"/>
      <c r="T127" s="203">
        <f>SUM(T128:T132)</f>
        <v>0.735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4" t="s">
        <v>14</v>
      </c>
      <c r="AT127" s="205" t="s">
        <v>74</v>
      </c>
      <c r="AU127" s="205" t="s">
        <v>14</v>
      </c>
      <c r="AY127" s="204" t="s">
        <v>116</v>
      </c>
      <c r="BK127" s="206">
        <f>SUM(BK128:BK132)</f>
        <v>0</v>
      </c>
    </row>
    <row r="128" spans="1:65" s="2" customFormat="1" ht="33" customHeight="1">
      <c r="A128" s="35"/>
      <c r="B128" s="36"/>
      <c r="C128" s="209" t="s">
        <v>14</v>
      </c>
      <c r="D128" s="209" t="s">
        <v>119</v>
      </c>
      <c r="E128" s="210" t="s">
        <v>120</v>
      </c>
      <c r="F128" s="211" t="s">
        <v>121</v>
      </c>
      <c r="G128" s="212" t="s">
        <v>122</v>
      </c>
      <c r="H128" s="213">
        <v>24</v>
      </c>
      <c r="I128" s="214"/>
      <c r="J128" s="215">
        <f>ROUND(I128*H128,2)</f>
        <v>0</v>
      </c>
      <c r="K128" s="216"/>
      <c r="L128" s="41"/>
      <c r="M128" s="217" t="s">
        <v>1</v>
      </c>
      <c r="N128" s="218" t="s">
        <v>40</v>
      </c>
      <c r="O128" s="88"/>
      <c r="P128" s="219">
        <f>O128*H128</f>
        <v>0</v>
      </c>
      <c r="Q128" s="219">
        <v>0.000301026</v>
      </c>
      <c r="R128" s="219">
        <f>Q128*H128</f>
        <v>0.007224623999999999</v>
      </c>
      <c r="S128" s="219">
        <v>0</v>
      </c>
      <c r="T128" s="220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1" t="s">
        <v>123</v>
      </c>
      <c r="AT128" s="221" t="s">
        <v>119</v>
      </c>
      <c r="AU128" s="221" t="s">
        <v>81</v>
      </c>
      <c r="AY128" s="14" t="s">
        <v>116</v>
      </c>
      <c r="BE128" s="222">
        <f>IF(N128="základní",J128,0)</f>
        <v>0</v>
      </c>
      <c r="BF128" s="222">
        <f>IF(N128="snížená",J128,0)</f>
        <v>0</v>
      </c>
      <c r="BG128" s="222">
        <f>IF(N128="zákl. přenesená",J128,0)</f>
        <v>0</v>
      </c>
      <c r="BH128" s="222">
        <f>IF(N128="sníž. přenesená",J128,0)</f>
        <v>0</v>
      </c>
      <c r="BI128" s="222">
        <f>IF(N128="nulová",J128,0)</f>
        <v>0</v>
      </c>
      <c r="BJ128" s="14" t="s">
        <v>14</v>
      </c>
      <c r="BK128" s="222">
        <f>ROUND(I128*H128,2)</f>
        <v>0</v>
      </c>
      <c r="BL128" s="14" t="s">
        <v>123</v>
      </c>
      <c r="BM128" s="221" t="s">
        <v>124</v>
      </c>
    </row>
    <row r="129" spans="1:65" s="2" customFormat="1" ht="33" customHeight="1">
      <c r="A129" s="35"/>
      <c r="B129" s="36"/>
      <c r="C129" s="209" t="s">
        <v>81</v>
      </c>
      <c r="D129" s="209" t="s">
        <v>119</v>
      </c>
      <c r="E129" s="210" t="s">
        <v>125</v>
      </c>
      <c r="F129" s="211" t="s">
        <v>126</v>
      </c>
      <c r="G129" s="212" t="s">
        <v>122</v>
      </c>
      <c r="H129" s="213">
        <v>8</v>
      </c>
      <c r="I129" s="214"/>
      <c r="J129" s="215">
        <f>ROUND(I129*H129,2)</f>
        <v>0</v>
      </c>
      <c r="K129" s="216"/>
      <c r="L129" s="41"/>
      <c r="M129" s="217" t="s">
        <v>1</v>
      </c>
      <c r="N129" s="218" t="s">
        <v>40</v>
      </c>
      <c r="O129" s="88"/>
      <c r="P129" s="219">
        <f>O129*H129</f>
        <v>0</v>
      </c>
      <c r="Q129" s="219">
        <v>0.000301026</v>
      </c>
      <c r="R129" s="219">
        <f>Q129*H129</f>
        <v>0.002408208</v>
      </c>
      <c r="S129" s="219">
        <v>0</v>
      </c>
      <c r="T129" s="220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1" t="s">
        <v>123</v>
      </c>
      <c r="AT129" s="221" t="s">
        <v>119</v>
      </c>
      <c r="AU129" s="221" t="s">
        <v>81</v>
      </c>
      <c r="AY129" s="14" t="s">
        <v>116</v>
      </c>
      <c r="BE129" s="222">
        <f>IF(N129="základní",J129,0)</f>
        <v>0</v>
      </c>
      <c r="BF129" s="222">
        <f>IF(N129="snížená",J129,0)</f>
        <v>0</v>
      </c>
      <c r="BG129" s="222">
        <f>IF(N129="zákl. přenesená",J129,0)</f>
        <v>0</v>
      </c>
      <c r="BH129" s="222">
        <f>IF(N129="sníž. přenesená",J129,0)</f>
        <v>0</v>
      </c>
      <c r="BI129" s="222">
        <f>IF(N129="nulová",J129,0)</f>
        <v>0</v>
      </c>
      <c r="BJ129" s="14" t="s">
        <v>14</v>
      </c>
      <c r="BK129" s="222">
        <f>ROUND(I129*H129,2)</f>
        <v>0</v>
      </c>
      <c r="BL129" s="14" t="s">
        <v>123</v>
      </c>
      <c r="BM129" s="221" t="s">
        <v>127</v>
      </c>
    </row>
    <row r="130" spans="1:65" s="2" customFormat="1" ht="24.15" customHeight="1">
      <c r="A130" s="35"/>
      <c r="B130" s="36"/>
      <c r="C130" s="209" t="s">
        <v>128</v>
      </c>
      <c r="D130" s="209" t="s">
        <v>119</v>
      </c>
      <c r="E130" s="210" t="s">
        <v>129</v>
      </c>
      <c r="F130" s="211" t="s">
        <v>130</v>
      </c>
      <c r="G130" s="212" t="s">
        <v>131</v>
      </c>
      <c r="H130" s="213">
        <v>5.916</v>
      </c>
      <c r="I130" s="214"/>
      <c r="J130" s="215">
        <f>ROUND(I130*H130,2)</f>
        <v>0</v>
      </c>
      <c r="K130" s="216"/>
      <c r="L130" s="41"/>
      <c r="M130" s="217" t="s">
        <v>1</v>
      </c>
      <c r="N130" s="218" t="s">
        <v>40</v>
      </c>
      <c r="O130" s="88"/>
      <c r="P130" s="219">
        <f>O130*H130</f>
        <v>0</v>
      </c>
      <c r="Q130" s="219">
        <v>0</v>
      </c>
      <c r="R130" s="219">
        <f>Q130*H130</f>
        <v>0</v>
      </c>
      <c r="S130" s="219">
        <v>0</v>
      </c>
      <c r="T130" s="220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1" t="s">
        <v>123</v>
      </c>
      <c r="AT130" s="221" t="s">
        <v>119</v>
      </c>
      <c r="AU130" s="221" t="s">
        <v>81</v>
      </c>
      <c r="AY130" s="14" t="s">
        <v>116</v>
      </c>
      <c r="BE130" s="222">
        <f>IF(N130="základní",J130,0)</f>
        <v>0</v>
      </c>
      <c r="BF130" s="222">
        <f>IF(N130="snížená",J130,0)</f>
        <v>0</v>
      </c>
      <c r="BG130" s="222">
        <f>IF(N130="zákl. přenesená",J130,0)</f>
        <v>0</v>
      </c>
      <c r="BH130" s="222">
        <f>IF(N130="sníž. přenesená",J130,0)</f>
        <v>0</v>
      </c>
      <c r="BI130" s="222">
        <f>IF(N130="nulová",J130,0)</f>
        <v>0</v>
      </c>
      <c r="BJ130" s="14" t="s">
        <v>14</v>
      </c>
      <c r="BK130" s="222">
        <f>ROUND(I130*H130,2)</f>
        <v>0</v>
      </c>
      <c r="BL130" s="14" t="s">
        <v>123</v>
      </c>
      <c r="BM130" s="221" t="s">
        <v>132</v>
      </c>
    </row>
    <row r="131" spans="1:65" s="2" customFormat="1" ht="16.5" customHeight="1">
      <c r="A131" s="35"/>
      <c r="B131" s="36"/>
      <c r="C131" s="223" t="s">
        <v>123</v>
      </c>
      <c r="D131" s="223" t="s">
        <v>133</v>
      </c>
      <c r="E131" s="224" t="s">
        <v>134</v>
      </c>
      <c r="F131" s="225" t="s">
        <v>135</v>
      </c>
      <c r="G131" s="226" t="s">
        <v>131</v>
      </c>
      <c r="H131" s="227">
        <v>5.916</v>
      </c>
      <c r="I131" s="228"/>
      <c r="J131" s="229">
        <f>ROUND(I131*H131,2)</f>
        <v>0</v>
      </c>
      <c r="K131" s="230"/>
      <c r="L131" s="231"/>
      <c r="M131" s="232" t="s">
        <v>1</v>
      </c>
      <c r="N131" s="233" t="s">
        <v>40</v>
      </c>
      <c r="O131" s="88"/>
      <c r="P131" s="219">
        <f>O131*H131</f>
        <v>0</v>
      </c>
      <c r="Q131" s="219">
        <v>1</v>
      </c>
      <c r="R131" s="219">
        <f>Q131*H131</f>
        <v>5.916</v>
      </c>
      <c r="S131" s="219">
        <v>0</v>
      </c>
      <c r="T131" s="220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1" t="s">
        <v>136</v>
      </c>
      <c r="AT131" s="221" t="s">
        <v>133</v>
      </c>
      <c r="AU131" s="221" t="s">
        <v>81</v>
      </c>
      <c r="AY131" s="14" t="s">
        <v>116</v>
      </c>
      <c r="BE131" s="222">
        <f>IF(N131="základní",J131,0)</f>
        <v>0</v>
      </c>
      <c r="BF131" s="222">
        <f>IF(N131="snížená",J131,0)</f>
        <v>0</v>
      </c>
      <c r="BG131" s="222">
        <f>IF(N131="zákl. přenesená",J131,0)</f>
        <v>0</v>
      </c>
      <c r="BH131" s="222">
        <f>IF(N131="sníž. přenesená",J131,0)</f>
        <v>0</v>
      </c>
      <c r="BI131" s="222">
        <f>IF(N131="nulová",J131,0)</f>
        <v>0</v>
      </c>
      <c r="BJ131" s="14" t="s">
        <v>14</v>
      </c>
      <c r="BK131" s="222">
        <f>ROUND(I131*H131,2)</f>
        <v>0</v>
      </c>
      <c r="BL131" s="14" t="s">
        <v>123</v>
      </c>
      <c r="BM131" s="221" t="s">
        <v>137</v>
      </c>
    </row>
    <row r="132" spans="1:65" s="2" customFormat="1" ht="24.15" customHeight="1">
      <c r="A132" s="35"/>
      <c r="B132" s="36"/>
      <c r="C132" s="209" t="s">
        <v>138</v>
      </c>
      <c r="D132" s="209" t="s">
        <v>119</v>
      </c>
      <c r="E132" s="210" t="s">
        <v>139</v>
      </c>
      <c r="F132" s="211" t="s">
        <v>140</v>
      </c>
      <c r="G132" s="212" t="s">
        <v>141</v>
      </c>
      <c r="H132" s="213">
        <v>0.525</v>
      </c>
      <c r="I132" s="214"/>
      <c r="J132" s="215">
        <f>ROUND(I132*H132,2)</f>
        <v>0</v>
      </c>
      <c r="K132" s="216"/>
      <c r="L132" s="41"/>
      <c r="M132" s="217" t="s">
        <v>1</v>
      </c>
      <c r="N132" s="218" t="s">
        <v>40</v>
      </c>
      <c r="O132" s="88"/>
      <c r="P132" s="219">
        <f>O132*H132</f>
        <v>0</v>
      </c>
      <c r="Q132" s="219">
        <v>0</v>
      </c>
      <c r="R132" s="219">
        <f>Q132*H132</f>
        <v>0</v>
      </c>
      <c r="S132" s="219">
        <v>1.4</v>
      </c>
      <c r="T132" s="220">
        <f>S132*H132</f>
        <v>0.735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1" t="s">
        <v>123</v>
      </c>
      <c r="AT132" s="221" t="s">
        <v>119</v>
      </c>
      <c r="AU132" s="221" t="s">
        <v>81</v>
      </c>
      <c r="AY132" s="14" t="s">
        <v>116</v>
      </c>
      <c r="BE132" s="222">
        <f>IF(N132="základní",J132,0)</f>
        <v>0</v>
      </c>
      <c r="BF132" s="222">
        <f>IF(N132="snížená",J132,0)</f>
        <v>0</v>
      </c>
      <c r="BG132" s="222">
        <f>IF(N132="zákl. přenesená",J132,0)</f>
        <v>0</v>
      </c>
      <c r="BH132" s="222">
        <f>IF(N132="sníž. přenesená",J132,0)</f>
        <v>0</v>
      </c>
      <c r="BI132" s="222">
        <f>IF(N132="nulová",J132,0)</f>
        <v>0</v>
      </c>
      <c r="BJ132" s="14" t="s">
        <v>14</v>
      </c>
      <c r="BK132" s="222">
        <f>ROUND(I132*H132,2)</f>
        <v>0</v>
      </c>
      <c r="BL132" s="14" t="s">
        <v>123</v>
      </c>
      <c r="BM132" s="221" t="s">
        <v>142</v>
      </c>
    </row>
    <row r="133" spans="1:63" s="12" customFormat="1" ht="22.8" customHeight="1">
      <c r="A133" s="12"/>
      <c r="B133" s="193"/>
      <c r="C133" s="194"/>
      <c r="D133" s="195" t="s">
        <v>74</v>
      </c>
      <c r="E133" s="207" t="s">
        <v>143</v>
      </c>
      <c r="F133" s="207" t="s">
        <v>144</v>
      </c>
      <c r="G133" s="194"/>
      <c r="H133" s="194"/>
      <c r="I133" s="197"/>
      <c r="J133" s="208">
        <f>BK133</f>
        <v>0</v>
      </c>
      <c r="K133" s="194"/>
      <c r="L133" s="199"/>
      <c r="M133" s="200"/>
      <c r="N133" s="201"/>
      <c r="O133" s="201"/>
      <c r="P133" s="202">
        <f>SUM(P134:P137)</f>
        <v>0</v>
      </c>
      <c r="Q133" s="201"/>
      <c r="R133" s="202">
        <f>SUM(R134:R137)</f>
        <v>0</v>
      </c>
      <c r="S133" s="201"/>
      <c r="T133" s="203">
        <f>SUM(T134:T137)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4" t="s">
        <v>14</v>
      </c>
      <c r="AT133" s="205" t="s">
        <v>74</v>
      </c>
      <c r="AU133" s="205" t="s">
        <v>14</v>
      </c>
      <c r="AY133" s="204" t="s">
        <v>116</v>
      </c>
      <c r="BK133" s="206">
        <f>SUM(BK134:BK137)</f>
        <v>0</v>
      </c>
    </row>
    <row r="134" spans="1:65" s="2" customFormat="1" ht="24.15" customHeight="1">
      <c r="A134" s="35"/>
      <c r="B134" s="36"/>
      <c r="C134" s="209" t="s">
        <v>145</v>
      </c>
      <c r="D134" s="209" t="s">
        <v>119</v>
      </c>
      <c r="E134" s="210" t="s">
        <v>146</v>
      </c>
      <c r="F134" s="211" t="s">
        <v>147</v>
      </c>
      <c r="G134" s="212" t="s">
        <v>131</v>
      </c>
      <c r="H134" s="213">
        <v>0.81</v>
      </c>
      <c r="I134" s="214"/>
      <c r="J134" s="215">
        <f>ROUND(I134*H134,2)</f>
        <v>0</v>
      </c>
      <c r="K134" s="216"/>
      <c r="L134" s="41"/>
      <c r="M134" s="217" t="s">
        <v>1</v>
      </c>
      <c r="N134" s="218" t="s">
        <v>40</v>
      </c>
      <c r="O134" s="88"/>
      <c r="P134" s="219">
        <f>O134*H134</f>
        <v>0</v>
      </c>
      <c r="Q134" s="219">
        <v>0</v>
      </c>
      <c r="R134" s="219">
        <f>Q134*H134</f>
        <v>0</v>
      </c>
      <c r="S134" s="219">
        <v>0</v>
      </c>
      <c r="T134" s="220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1" t="s">
        <v>123</v>
      </c>
      <c r="AT134" s="221" t="s">
        <v>119</v>
      </c>
      <c r="AU134" s="221" t="s">
        <v>81</v>
      </c>
      <c r="AY134" s="14" t="s">
        <v>116</v>
      </c>
      <c r="BE134" s="222">
        <f>IF(N134="základní",J134,0)</f>
        <v>0</v>
      </c>
      <c r="BF134" s="222">
        <f>IF(N134="snížená",J134,0)</f>
        <v>0</v>
      </c>
      <c r="BG134" s="222">
        <f>IF(N134="zákl. přenesená",J134,0)</f>
        <v>0</v>
      </c>
      <c r="BH134" s="222">
        <f>IF(N134="sníž. přenesená",J134,0)</f>
        <v>0</v>
      </c>
      <c r="BI134" s="222">
        <f>IF(N134="nulová",J134,0)</f>
        <v>0</v>
      </c>
      <c r="BJ134" s="14" t="s">
        <v>14</v>
      </c>
      <c r="BK134" s="222">
        <f>ROUND(I134*H134,2)</f>
        <v>0</v>
      </c>
      <c r="BL134" s="14" t="s">
        <v>123</v>
      </c>
      <c r="BM134" s="221" t="s">
        <v>148</v>
      </c>
    </row>
    <row r="135" spans="1:65" s="2" customFormat="1" ht="24.15" customHeight="1">
      <c r="A135" s="35"/>
      <c r="B135" s="36"/>
      <c r="C135" s="209" t="s">
        <v>149</v>
      </c>
      <c r="D135" s="209" t="s">
        <v>119</v>
      </c>
      <c r="E135" s="210" t="s">
        <v>150</v>
      </c>
      <c r="F135" s="211" t="s">
        <v>151</v>
      </c>
      <c r="G135" s="212" t="s">
        <v>131</v>
      </c>
      <c r="H135" s="213">
        <v>0.075</v>
      </c>
      <c r="I135" s="214"/>
      <c r="J135" s="215">
        <f>ROUND(I135*H135,2)</f>
        <v>0</v>
      </c>
      <c r="K135" s="216"/>
      <c r="L135" s="41"/>
      <c r="M135" s="217" t="s">
        <v>1</v>
      </c>
      <c r="N135" s="218" t="s">
        <v>40</v>
      </c>
      <c r="O135" s="88"/>
      <c r="P135" s="219">
        <f>O135*H135</f>
        <v>0</v>
      </c>
      <c r="Q135" s="219">
        <v>0</v>
      </c>
      <c r="R135" s="219">
        <f>Q135*H135</f>
        <v>0</v>
      </c>
      <c r="S135" s="219">
        <v>0</v>
      </c>
      <c r="T135" s="220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1" t="s">
        <v>123</v>
      </c>
      <c r="AT135" s="221" t="s">
        <v>119</v>
      </c>
      <c r="AU135" s="221" t="s">
        <v>81</v>
      </c>
      <c r="AY135" s="14" t="s">
        <v>116</v>
      </c>
      <c r="BE135" s="222">
        <f>IF(N135="základní",J135,0)</f>
        <v>0</v>
      </c>
      <c r="BF135" s="222">
        <f>IF(N135="snížená",J135,0)</f>
        <v>0</v>
      </c>
      <c r="BG135" s="222">
        <f>IF(N135="zákl. přenesená",J135,0)</f>
        <v>0</v>
      </c>
      <c r="BH135" s="222">
        <f>IF(N135="sníž. přenesená",J135,0)</f>
        <v>0</v>
      </c>
      <c r="BI135" s="222">
        <f>IF(N135="nulová",J135,0)</f>
        <v>0</v>
      </c>
      <c r="BJ135" s="14" t="s">
        <v>14</v>
      </c>
      <c r="BK135" s="222">
        <f>ROUND(I135*H135,2)</f>
        <v>0</v>
      </c>
      <c r="BL135" s="14" t="s">
        <v>123</v>
      </c>
      <c r="BM135" s="221" t="s">
        <v>152</v>
      </c>
    </row>
    <row r="136" spans="1:65" s="2" customFormat="1" ht="24.15" customHeight="1">
      <c r="A136" s="35"/>
      <c r="B136" s="36"/>
      <c r="C136" s="209" t="s">
        <v>136</v>
      </c>
      <c r="D136" s="209" t="s">
        <v>119</v>
      </c>
      <c r="E136" s="210" t="s">
        <v>153</v>
      </c>
      <c r="F136" s="211" t="s">
        <v>154</v>
      </c>
      <c r="G136" s="212" t="s">
        <v>131</v>
      </c>
      <c r="H136" s="213">
        <v>6.075</v>
      </c>
      <c r="I136" s="214"/>
      <c r="J136" s="215">
        <f>ROUND(I136*H136,2)</f>
        <v>0</v>
      </c>
      <c r="K136" s="216"/>
      <c r="L136" s="41"/>
      <c r="M136" s="217" t="s">
        <v>1</v>
      </c>
      <c r="N136" s="218" t="s">
        <v>40</v>
      </c>
      <c r="O136" s="88"/>
      <c r="P136" s="219">
        <f>O136*H136</f>
        <v>0</v>
      </c>
      <c r="Q136" s="219">
        <v>0</v>
      </c>
      <c r="R136" s="219">
        <f>Q136*H136</f>
        <v>0</v>
      </c>
      <c r="S136" s="219">
        <v>0</v>
      </c>
      <c r="T136" s="220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1" t="s">
        <v>123</v>
      </c>
      <c r="AT136" s="221" t="s">
        <v>119</v>
      </c>
      <c r="AU136" s="221" t="s">
        <v>81</v>
      </c>
      <c r="AY136" s="14" t="s">
        <v>116</v>
      </c>
      <c r="BE136" s="222">
        <f>IF(N136="základní",J136,0)</f>
        <v>0</v>
      </c>
      <c r="BF136" s="222">
        <f>IF(N136="snížená",J136,0)</f>
        <v>0</v>
      </c>
      <c r="BG136" s="222">
        <f>IF(N136="zákl. přenesená",J136,0)</f>
        <v>0</v>
      </c>
      <c r="BH136" s="222">
        <f>IF(N136="sníž. přenesená",J136,0)</f>
        <v>0</v>
      </c>
      <c r="BI136" s="222">
        <f>IF(N136="nulová",J136,0)</f>
        <v>0</v>
      </c>
      <c r="BJ136" s="14" t="s">
        <v>14</v>
      </c>
      <c r="BK136" s="222">
        <f>ROUND(I136*H136,2)</f>
        <v>0</v>
      </c>
      <c r="BL136" s="14" t="s">
        <v>123</v>
      </c>
      <c r="BM136" s="221" t="s">
        <v>155</v>
      </c>
    </row>
    <row r="137" spans="1:65" s="2" customFormat="1" ht="24.15" customHeight="1">
      <c r="A137" s="35"/>
      <c r="B137" s="36"/>
      <c r="C137" s="209" t="s">
        <v>117</v>
      </c>
      <c r="D137" s="209" t="s">
        <v>119</v>
      </c>
      <c r="E137" s="210" t="s">
        <v>156</v>
      </c>
      <c r="F137" s="211" t="s">
        <v>157</v>
      </c>
      <c r="G137" s="212" t="s">
        <v>131</v>
      </c>
      <c r="H137" s="213">
        <v>0.075</v>
      </c>
      <c r="I137" s="214"/>
      <c r="J137" s="215">
        <f>ROUND(I137*H137,2)</f>
        <v>0</v>
      </c>
      <c r="K137" s="216"/>
      <c r="L137" s="41"/>
      <c r="M137" s="217" t="s">
        <v>1</v>
      </c>
      <c r="N137" s="218" t="s">
        <v>40</v>
      </c>
      <c r="O137" s="88"/>
      <c r="P137" s="219">
        <f>O137*H137</f>
        <v>0</v>
      </c>
      <c r="Q137" s="219">
        <v>0</v>
      </c>
      <c r="R137" s="219">
        <f>Q137*H137</f>
        <v>0</v>
      </c>
      <c r="S137" s="219">
        <v>0</v>
      </c>
      <c r="T137" s="220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1" t="s">
        <v>123</v>
      </c>
      <c r="AT137" s="221" t="s">
        <v>119</v>
      </c>
      <c r="AU137" s="221" t="s">
        <v>81</v>
      </c>
      <c r="AY137" s="14" t="s">
        <v>116</v>
      </c>
      <c r="BE137" s="222">
        <f>IF(N137="základní",J137,0)</f>
        <v>0</v>
      </c>
      <c r="BF137" s="222">
        <f>IF(N137="snížená",J137,0)</f>
        <v>0</v>
      </c>
      <c r="BG137" s="222">
        <f>IF(N137="zákl. přenesená",J137,0)</f>
        <v>0</v>
      </c>
      <c r="BH137" s="222">
        <f>IF(N137="sníž. přenesená",J137,0)</f>
        <v>0</v>
      </c>
      <c r="BI137" s="222">
        <f>IF(N137="nulová",J137,0)</f>
        <v>0</v>
      </c>
      <c r="BJ137" s="14" t="s">
        <v>14</v>
      </c>
      <c r="BK137" s="222">
        <f>ROUND(I137*H137,2)</f>
        <v>0</v>
      </c>
      <c r="BL137" s="14" t="s">
        <v>123</v>
      </c>
      <c r="BM137" s="221" t="s">
        <v>158</v>
      </c>
    </row>
    <row r="138" spans="1:63" s="12" customFormat="1" ht="22.8" customHeight="1">
      <c r="A138" s="12"/>
      <c r="B138" s="193"/>
      <c r="C138" s="194"/>
      <c r="D138" s="195" t="s">
        <v>74</v>
      </c>
      <c r="E138" s="207" t="s">
        <v>159</v>
      </c>
      <c r="F138" s="207" t="s">
        <v>160</v>
      </c>
      <c r="G138" s="194"/>
      <c r="H138" s="194"/>
      <c r="I138" s="197"/>
      <c r="J138" s="208">
        <f>BK138</f>
        <v>0</v>
      </c>
      <c r="K138" s="194"/>
      <c r="L138" s="199"/>
      <c r="M138" s="200"/>
      <c r="N138" s="201"/>
      <c r="O138" s="201"/>
      <c r="P138" s="202">
        <f>P139</f>
        <v>0</v>
      </c>
      <c r="Q138" s="201"/>
      <c r="R138" s="202">
        <f>R139</f>
        <v>0</v>
      </c>
      <c r="S138" s="201"/>
      <c r="T138" s="203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4" t="s">
        <v>14</v>
      </c>
      <c r="AT138" s="205" t="s">
        <v>74</v>
      </c>
      <c r="AU138" s="205" t="s">
        <v>14</v>
      </c>
      <c r="AY138" s="204" t="s">
        <v>116</v>
      </c>
      <c r="BK138" s="206">
        <f>BK139</f>
        <v>0</v>
      </c>
    </row>
    <row r="139" spans="1:65" s="2" customFormat="1" ht="24.15" customHeight="1">
      <c r="A139" s="35"/>
      <c r="B139" s="36"/>
      <c r="C139" s="209" t="s">
        <v>161</v>
      </c>
      <c r="D139" s="209" t="s">
        <v>119</v>
      </c>
      <c r="E139" s="210" t="s">
        <v>162</v>
      </c>
      <c r="F139" s="211" t="s">
        <v>163</v>
      </c>
      <c r="G139" s="212" t="s">
        <v>131</v>
      </c>
      <c r="H139" s="213">
        <v>5.926</v>
      </c>
      <c r="I139" s="214"/>
      <c r="J139" s="215">
        <f>ROUND(I139*H139,2)</f>
        <v>0</v>
      </c>
      <c r="K139" s="216"/>
      <c r="L139" s="41"/>
      <c r="M139" s="217" t="s">
        <v>1</v>
      </c>
      <c r="N139" s="218" t="s">
        <v>40</v>
      </c>
      <c r="O139" s="88"/>
      <c r="P139" s="219">
        <f>O139*H139</f>
        <v>0</v>
      </c>
      <c r="Q139" s="219">
        <v>0</v>
      </c>
      <c r="R139" s="219">
        <f>Q139*H139</f>
        <v>0</v>
      </c>
      <c r="S139" s="219">
        <v>0</v>
      </c>
      <c r="T139" s="220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1" t="s">
        <v>123</v>
      </c>
      <c r="AT139" s="221" t="s">
        <v>119</v>
      </c>
      <c r="AU139" s="221" t="s">
        <v>81</v>
      </c>
      <c r="AY139" s="14" t="s">
        <v>116</v>
      </c>
      <c r="BE139" s="222">
        <f>IF(N139="základní",J139,0)</f>
        <v>0</v>
      </c>
      <c r="BF139" s="222">
        <f>IF(N139="snížená",J139,0)</f>
        <v>0</v>
      </c>
      <c r="BG139" s="222">
        <f>IF(N139="zákl. přenesená",J139,0)</f>
        <v>0</v>
      </c>
      <c r="BH139" s="222">
        <f>IF(N139="sníž. přenesená",J139,0)</f>
        <v>0</v>
      </c>
      <c r="BI139" s="222">
        <f>IF(N139="nulová",J139,0)</f>
        <v>0</v>
      </c>
      <c r="BJ139" s="14" t="s">
        <v>14</v>
      </c>
      <c r="BK139" s="222">
        <f>ROUND(I139*H139,2)</f>
        <v>0</v>
      </c>
      <c r="BL139" s="14" t="s">
        <v>123</v>
      </c>
      <c r="BM139" s="221" t="s">
        <v>164</v>
      </c>
    </row>
    <row r="140" spans="1:63" s="12" customFormat="1" ht="25.9" customHeight="1">
      <c r="A140" s="12"/>
      <c r="B140" s="193"/>
      <c r="C140" s="194"/>
      <c r="D140" s="195" t="s">
        <v>74</v>
      </c>
      <c r="E140" s="196" t="s">
        <v>165</v>
      </c>
      <c r="F140" s="196" t="s">
        <v>166</v>
      </c>
      <c r="G140" s="194"/>
      <c r="H140" s="194"/>
      <c r="I140" s="197"/>
      <c r="J140" s="198">
        <f>BK140</f>
        <v>0</v>
      </c>
      <c r="K140" s="194"/>
      <c r="L140" s="199"/>
      <c r="M140" s="200"/>
      <c r="N140" s="201"/>
      <c r="O140" s="201"/>
      <c r="P140" s="202">
        <f>P141+P147+P152</f>
        <v>0</v>
      </c>
      <c r="Q140" s="201"/>
      <c r="R140" s="202">
        <f>R141+R147+R152</f>
        <v>0.16492311999999998</v>
      </c>
      <c r="S140" s="201"/>
      <c r="T140" s="203">
        <f>T141+T147+T152</f>
        <v>0.075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4" t="s">
        <v>81</v>
      </c>
      <c r="AT140" s="205" t="s">
        <v>74</v>
      </c>
      <c r="AU140" s="205" t="s">
        <v>75</v>
      </c>
      <c r="AY140" s="204" t="s">
        <v>116</v>
      </c>
      <c r="BK140" s="206">
        <f>BK141+BK147+BK152</f>
        <v>0</v>
      </c>
    </row>
    <row r="141" spans="1:63" s="12" customFormat="1" ht="22.8" customHeight="1">
      <c r="A141" s="12"/>
      <c r="B141" s="193"/>
      <c r="C141" s="194"/>
      <c r="D141" s="195" t="s">
        <v>74</v>
      </c>
      <c r="E141" s="207" t="s">
        <v>167</v>
      </c>
      <c r="F141" s="207" t="s">
        <v>168</v>
      </c>
      <c r="G141" s="194"/>
      <c r="H141" s="194"/>
      <c r="I141" s="197"/>
      <c r="J141" s="208">
        <f>BK141</f>
        <v>0</v>
      </c>
      <c r="K141" s="194"/>
      <c r="L141" s="199"/>
      <c r="M141" s="200"/>
      <c r="N141" s="201"/>
      <c r="O141" s="201"/>
      <c r="P141" s="202">
        <f>SUM(P142:P146)</f>
        <v>0</v>
      </c>
      <c r="Q141" s="201"/>
      <c r="R141" s="202">
        <f>SUM(R142:R146)</f>
        <v>0.00777312</v>
      </c>
      <c r="S141" s="201"/>
      <c r="T141" s="203">
        <f>SUM(T142:T146)</f>
        <v>0.015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4" t="s">
        <v>81</v>
      </c>
      <c r="AT141" s="205" t="s">
        <v>74</v>
      </c>
      <c r="AU141" s="205" t="s">
        <v>14</v>
      </c>
      <c r="AY141" s="204" t="s">
        <v>116</v>
      </c>
      <c r="BK141" s="206">
        <f>SUM(BK142:BK146)</f>
        <v>0</v>
      </c>
    </row>
    <row r="142" spans="1:65" s="2" customFormat="1" ht="21.75" customHeight="1">
      <c r="A142" s="35"/>
      <c r="B142" s="36"/>
      <c r="C142" s="209" t="s">
        <v>169</v>
      </c>
      <c r="D142" s="209" t="s">
        <v>119</v>
      </c>
      <c r="E142" s="210" t="s">
        <v>170</v>
      </c>
      <c r="F142" s="211" t="s">
        <v>171</v>
      </c>
      <c r="G142" s="212" t="s">
        <v>172</v>
      </c>
      <c r="H142" s="213">
        <v>2.5</v>
      </c>
      <c r="I142" s="214"/>
      <c r="J142" s="215">
        <f>ROUND(I142*H142,2)</f>
        <v>0</v>
      </c>
      <c r="K142" s="216"/>
      <c r="L142" s="41"/>
      <c r="M142" s="217" t="s">
        <v>1</v>
      </c>
      <c r="N142" s="218" t="s">
        <v>40</v>
      </c>
      <c r="O142" s="88"/>
      <c r="P142" s="219">
        <f>O142*H142</f>
        <v>0</v>
      </c>
      <c r="Q142" s="219">
        <v>0</v>
      </c>
      <c r="R142" s="219">
        <f>Q142*H142</f>
        <v>0</v>
      </c>
      <c r="S142" s="219">
        <v>0.006</v>
      </c>
      <c r="T142" s="220">
        <f>S142*H142</f>
        <v>0.015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1" t="s">
        <v>173</v>
      </c>
      <c r="AT142" s="221" t="s">
        <v>119</v>
      </c>
      <c r="AU142" s="221" t="s">
        <v>81</v>
      </c>
      <c r="AY142" s="14" t="s">
        <v>116</v>
      </c>
      <c r="BE142" s="222">
        <f>IF(N142="základní",J142,0)</f>
        <v>0</v>
      </c>
      <c r="BF142" s="222">
        <f>IF(N142="snížená",J142,0)</f>
        <v>0</v>
      </c>
      <c r="BG142" s="222">
        <f>IF(N142="zákl. přenesená",J142,0)</f>
        <v>0</v>
      </c>
      <c r="BH142" s="222">
        <f>IF(N142="sníž. přenesená",J142,0)</f>
        <v>0</v>
      </c>
      <c r="BI142" s="222">
        <f>IF(N142="nulová",J142,0)</f>
        <v>0</v>
      </c>
      <c r="BJ142" s="14" t="s">
        <v>14</v>
      </c>
      <c r="BK142" s="222">
        <f>ROUND(I142*H142,2)</f>
        <v>0</v>
      </c>
      <c r="BL142" s="14" t="s">
        <v>173</v>
      </c>
      <c r="BM142" s="221" t="s">
        <v>174</v>
      </c>
    </row>
    <row r="143" spans="1:65" s="2" customFormat="1" ht="33" customHeight="1">
      <c r="A143" s="35"/>
      <c r="B143" s="36"/>
      <c r="C143" s="209" t="s">
        <v>175</v>
      </c>
      <c r="D143" s="209" t="s">
        <v>119</v>
      </c>
      <c r="E143" s="210" t="s">
        <v>176</v>
      </c>
      <c r="F143" s="211" t="s">
        <v>177</v>
      </c>
      <c r="G143" s="212" t="s">
        <v>172</v>
      </c>
      <c r="H143" s="213">
        <v>2.5</v>
      </c>
      <c r="I143" s="214"/>
      <c r="J143" s="215">
        <f>ROUND(I143*H143,2)</f>
        <v>0</v>
      </c>
      <c r="K143" s="216"/>
      <c r="L143" s="41"/>
      <c r="M143" s="217" t="s">
        <v>1</v>
      </c>
      <c r="N143" s="218" t="s">
        <v>40</v>
      </c>
      <c r="O143" s="88"/>
      <c r="P143" s="219">
        <f>O143*H143</f>
        <v>0</v>
      </c>
      <c r="Q143" s="219">
        <v>0.000109248</v>
      </c>
      <c r="R143" s="219">
        <f>Q143*H143</f>
        <v>0.00027311999999999996</v>
      </c>
      <c r="S143" s="219">
        <v>0</v>
      </c>
      <c r="T143" s="220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1" t="s">
        <v>173</v>
      </c>
      <c r="AT143" s="221" t="s">
        <v>119</v>
      </c>
      <c r="AU143" s="221" t="s">
        <v>81</v>
      </c>
      <c r="AY143" s="14" t="s">
        <v>116</v>
      </c>
      <c r="BE143" s="222">
        <f>IF(N143="základní",J143,0)</f>
        <v>0</v>
      </c>
      <c r="BF143" s="222">
        <f>IF(N143="snížená",J143,0)</f>
        <v>0</v>
      </c>
      <c r="BG143" s="222">
        <f>IF(N143="zákl. přenesená",J143,0)</f>
        <v>0</v>
      </c>
      <c r="BH143" s="222">
        <f>IF(N143="sníž. přenesená",J143,0)</f>
        <v>0</v>
      </c>
      <c r="BI143" s="222">
        <f>IF(N143="nulová",J143,0)</f>
        <v>0</v>
      </c>
      <c r="BJ143" s="14" t="s">
        <v>14</v>
      </c>
      <c r="BK143" s="222">
        <f>ROUND(I143*H143,2)</f>
        <v>0</v>
      </c>
      <c r="BL143" s="14" t="s">
        <v>173</v>
      </c>
      <c r="BM143" s="221" t="s">
        <v>178</v>
      </c>
    </row>
    <row r="144" spans="1:65" s="2" customFormat="1" ht="24.15" customHeight="1">
      <c r="A144" s="35"/>
      <c r="B144" s="36"/>
      <c r="C144" s="223" t="s">
        <v>179</v>
      </c>
      <c r="D144" s="223" t="s">
        <v>133</v>
      </c>
      <c r="E144" s="224" t="s">
        <v>180</v>
      </c>
      <c r="F144" s="225" t="s">
        <v>181</v>
      </c>
      <c r="G144" s="226" t="s">
        <v>172</v>
      </c>
      <c r="H144" s="227">
        <v>3</v>
      </c>
      <c r="I144" s="228"/>
      <c r="J144" s="229">
        <f>ROUND(I144*H144,2)</f>
        <v>0</v>
      </c>
      <c r="K144" s="230"/>
      <c r="L144" s="231"/>
      <c r="M144" s="232" t="s">
        <v>1</v>
      </c>
      <c r="N144" s="233" t="s">
        <v>40</v>
      </c>
      <c r="O144" s="88"/>
      <c r="P144" s="219">
        <f>O144*H144</f>
        <v>0</v>
      </c>
      <c r="Q144" s="219">
        <v>0.0025</v>
      </c>
      <c r="R144" s="219">
        <f>Q144*H144</f>
        <v>0.0075</v>
      </c>
      <c r="S144" s="219">
        <v>0</v>
      </c>
      <c r="T144" s="220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1" t="s">
        <v>182</v>
      </c>
      <c r="AT144" s="221" t="s">
        <v>133</v>
      </c>
      <c r="AU144" s="221" t="s">
        <v>81</v>
      </c>
      <c r="AY144" s="14" t="s">
        <v>116</v>
      </c>
      <c r="BE144" s="222">
        <f>IF(N144="základní",J144,0)</f>
        <v>0</v>
      </c>
      <c r="BF144" s="222">
        <f>IF(N144="snížená",J144,0)</f>
        <v>0</v>
      </c>
      <c r="BG144" s="222">
        <f>IF(N144="zákl. přenesená",J144,0)</f>
        <v>0</v>
      </c>
      <c r="BH144" s="222">
        <f>IF(N144="sníž. přenesená",J144,0)</f>
        <v>0</v>
      </c>
      <c r="BI144" s="222">
        <f>IF(N144="nulová",J144,0)</f>
        <v>0</v>
      </c>
      <c r="BJ144" s="14" t="s">
        <v>14</v>
      </c>
      <c r="BK144" s="222">
        <f>ROUND(I144*H144,2)</f>
        <v>0</v>
      </c>
      <c r="BL144" s="14" t="s">
        <v>173</v>
      </c>
      <c r="BM144" s="221" t="s">
        <v>183</v>
      </c>
    </row>
    <row r="145" spans="1:65" s="2" customFormat="1" ht="33" customHeight="1">
      <c r="A145" s="35"/>
      <c r="B145" s="36"/>
      <c r="C145" s="209" t="s">
        <v>184</v>
      </c>
      <c r="D145" s="209" t="s">
        <v>119</v>
      </c>
      <c r="E145" s="210" t="s">
        <v>185</v>
      </c>
      <c r="F145" s="211" t="s">
        <v>186</v>
      </c>
      <c r="G145" s="212" t="s">
        <v>172</v>
      </c>
      <c r="H145" s="213">
        <v>10</v>
      </c>
      <c r="I145" s="214"/>
      <c r="J145" s="215">
        <f>ROUND(I145*H145,2)</f>
        <v>0</v>
      </c>
      <c r="K145" s="216"/>
      <c r="L145" s="41"/>
      <c r="M145" s="217" t="s">
        <v>1</v>
      </c>
      <c r="N145" s="218" t="s">
        <v>40</v>
      </c>
      <c r="O145" s="88"/>
      <c r="P145" s="219">
        <f>O145*H145</f>
        <v>0</v>
      </c>
      <c r="Q145" s="219">
        <v>0</v>
      </c>
      <c r="R145" s="219">
        <f>Q145*H145</f>
        <v>0</v>
      </c>
      <c r="S145" s="219">
        <v>0</v>
      </c>
      <c r="T145" s="220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1" t="s">
        <v>173</v>
      </c>
      <c r="AT145" s="221" t="s">
        <v>119</v>
      </c>
      <c r="AU145" s="221" t="s">
        <v>81</v>
      </c>
      <c r="AY145" s="14" t="s">
        <v>116</v>
      </c>
      <c r="BE145" s="222">
        <f>IF(N145="základní",J145,0)</f>
        <v>0</v>
      </c>
      <c r="BF145" s="222">
        <f>IF(N145="snížená",J145,0)</f>
        <v>0</v>
      </c>
      <c r="BG145" s="222">
        <f>IF(N145="zákl. přenesená",J145,0)</f>
        <v>0</v>
      </c>
      <c r="BH145" s="222">
        <f>IF(N145="sníž. přenesená",J145,0)</f>
        <v>0</v>
      </c>
      <c r="BI145" s="222">
        <f>IF(N145="nulová",J145,0)</f>
        <v>0</v>
      </c>
      <c r="BJ145" s="14" t="s">
        <v>14</v>
      </c>
      <c r="BK145" s="222">
        <f>ROUND(I145*H145,2)</f>
        <v>0</v>
      </c>
      <c r="BL145" s="14" t="s">
        <v>173</v>
      </c>
      <c r="BM145" s="221" t="s">
        <v>187</v>
      </c>
    </row>
    <row r="146" spans="1:65" s="2" customFormat="1" ht="24.15" customHeight="1">
      <c r="A146" s="35"/>
      <c r="B146" s="36"/>
      <c r="C146" s="209" t="s">
        <v>8</v>
      </c>
      <c r="D146" s="209" t="s">
        <v>119</v>
      </c>
      <c r="E146" s="210" t="s">
        <v>188</v>
      </c>
      <c r="F146" s="211" t="s">
        <v>189</v>
      </c>
      <c r="G146" s="212" t="s">
        <v>131</v>
      </c>
      <c r="H146" s="213">
        <v>0.008</v>
      </c>
      <c r="I146" s="214"/>
      <c r="J146" s="215">
        <f>ROUND(I146*H146,2)</f>
        <v>0</v>
      </c>
      <c r="K146" s="216"/>
      <c r="L146" s="41"/>
      <c r="M146" s="217" t="s">
        <v>1</v>
      </c>
      <c r="N146" s="218" t="s">
        <v>40</v>
      </c>
      <c r="O146" s="88"/>
      <c r="P146" s="219">
        <f>O146*H146</f>
        <v>0</v>
      </c>
      <c r="Q146" s="219">
        <v>0</v>
      </c>
      <c r="R146" s="219">
        <f>Q146*H146</f>
        <v>0</v>
      </c>
      <c r="S146" s="219">
        <v>0</v>
      </c>
      <c r="T146" s="220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1" t="s">
        <v>173</v>
      </c>
      <c r="AT146" s="221" t="s">
        <v>119</v>
      </c>
      <c r="AU146" s="221" t="s">
        <v>81</v>
      </c>
      <c r="AY146" s="14" t="s">
        <v>116</v>
      </c>
      <c r="BE146" s="222">
        <f>IF(N146="základní",J146,0)</f>
        <v>0</v>
      </c>
      <c r="BF146" s="222">
        <f>IF(N146="snížená",J146,0)</f>
        <v>0</v>
      </c>
      <c r="BG146" s="222">
        <f>IF(N146="zákl. přenesená",J146,0)</f>
        <v>0</v>
      </c>
      <c r="BH146" s="222">
        <f>IF(N146="sníž. přenesená",J146,0)</f>
        <v>0</v>
      </c>
      <c r="BI146" s="222">
        <f>IF(N146="nulová",J146,0)</f>
        <v>0</v>
      </c>
      <c r="BJ146" s="14" t="s">
        <v>14</v>
      </c>
      <c r="BK146" s="222">
        <f>ROUND(I146*H146,2)</f>
        <v>0</v>
      </c>
      <c r="BL146" s="14" t="s">
        <v>173</v>
      </c>
      <c r="BM146" s="221" t="s">
        <v>190</v>
      </c>
    </row>
    <row r="147" spans="1:63" s="12" customFormat="1" ht="22.8" customHeight="1">
      <c r="A147" s="12"/>
      <c r="B147" s="193"/>
      <c r="C147" s="194"/>
      <c r="D147" s="195" t="s">
        <v>74</v>
      </c>
      <c r="E147" s="207" t="s">
        <v>191</v>
      </c>
      <c r="F147" s="207" t="s">
        <v>192</v>
      </c>
      <c r="G147" s="194"/>
      <c r="H147" s="194"/>
      <c r="I147" s="197"/>
      <c r="J147" s="208">
        <f>BK147</f>
        <v>0</v>
      </c>
      <c r="K147" s="194"/>
      <c r="L147" s="199"/>
      <c r="M147" s="200"/>
      <c r="N147" s="201"/>
      <c r="O147" s="201"/>
      <c r="P147" s="202">
        <f>SUM(P148:P151)</f>
        <v>0</v>
      </c>
      <c r="Q147" s="201"/>
      <c r="R147" s="202">
        <f>SUM(R148:R151)</f>
        <v>0.00765</v>
      </c>
      <c r="S147" s="201"/>
      <c r="T147" s="203">
        <f>SUM(T148:T151)</f>
        <v>0.06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4" t="s">
        <v>81</v>
      </c>
      <c r="AT147" s="205" t="s">
        <v>74</v>
      </c>
      <c r="AU147" s="205" t="s">
        <v>14</v>
      </c>
      <c r="AY147" s="204" t="s">
        <v>116</v>
      </c>
      <c r="BK147" s="206">
        <f>SUM(BK148:BK151)</f>
        <v>0</v>
      </c>
    </row>
    <row r="148" spans="1:65" s="2" customFormat="1" ht="33" customHeight="1">
      <c r="A148" s="35"/>
      <c r="B148" s="36"/>
      <c r="C148" s="209" t="s">
        <v>173</v>
      </c>
      <c r="D148" s="209" t="s">
        <v>119</v>
      </c>
      <c r="E148" s="210" t="s">
        <v>193</v>
      </c>
      <c r="F148" s="211" t="s">
        <v>194</v>
      </c>
      <c r="G148" s="212" t="s">
        <v>172</v>
      </c>
      <c r="H148" s="213">
        <v>2.5</v>
      </c>
      <c r="I148" s="214"/>
      <c r="J148" s="215">
        <f>ROUND(I148*H148,2)</f>
        <v>0</v>
      </c>
      <c r="K148" s="216"/>
      <c r="L148" s="41"/>
      <c r="M148" s="217" t="s">
        <v>1</v>
      </c>
      <c r="N148" s="218" t="s">
        <v>40</v>
      </c>
      <c r="O148" s="88"/>
      <c r="P148" s="219">
        <f>O148*H148</f>
        <v>0</v>
      </c>
      <c r="Q148" s="219">
        <v>0</v>
      </c>
      <c r="R148" s="219">
        <f>Q148*H148</f>
        <v>0</v>
      </c>
      <c r="S148" s="219">
        <v>0.024</v>
      </c>
      <c r="T148" s="220">
        <f>S148*H148</f>
        <v>0.06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1" t="s">
        <v>173</v>
      </c>
      <c r="AT148" s="221" t="s">
        <v>119</v>
      </c>
      <c r="AU148" s="221" t="s">
        <v>81</v>
      </c>
      <c r="AY148" s="14" t="s">
        <v>116</v>
      </c>
      <c r="BE148" s="222">
        <f>IF(N148="základní",J148,0)</f>
        <v>0</v>
      </c>
      <c r="BF148" s="222">
        <f>IF(N148="snížená",J148,0)</f>
        <v>0</v>
      </c>
      <c r="BG148" s="222">
        <f>IF(N148="zákl. přenesená",J148,0)</f>
        <v>0</v>
      </c>
      <c r="BH148" s="222">
        <f>IF(N148="sníž. přenesená",J148,0)</f>
        <v>0</v>
      </c>
      <c r="BI148" s="222">
        <f>IF(N148="nulová",J148,0)</f>
        <v>0</v>
      </c>
      <c r="BJ148" s="14" t="s">
        <v>14</v>
      </c>
      <c r="BK148" s="222">
        <f>ROUND(I148*H148,2)</f>
        <v>0</v>
      </c>
      <c r="BL148" s="14" t="s">
        <v>173</v>
      </c>
      <c r="BM148" s="221" t="s">
        <v>195</v>
      </c>
    </row>
    <row r="149" spans="1:65" s="2" customFormat="1" ht="24.15" customHeight="1">
      <c r="A149" s="35"/>
      <c r="B149" s="36"/>
      <c r="C149" s="209" t="s">
        <v>196</v>
      </c>
      <c r="D149" s="209" t="s">
        <v>119</v>
      </c>
      <c r="E149" s="210" t="s">
        <v>197</v>
      </c>
      <c r="F149" s="211" t="s">
        <v>198</v>
      </c>
      <c r="G149" s="212" t="s">
        <v>172</v>
      </c>
      <c r="H149" s="213">
        <v>2.5</v>
      </c>
      <c r="I149" s="214"/>
      <c r="J149" s="215">
        <f>ROUND(I149*H149,2)</f>
        <v>0</v>
      </c>
      <c r="K149" s="216"/>
      <c r="L149" s="41"/>
      <c r="M149" s="217" t="s">
        <v>1</v>
      </c>
      <c r="N149" s="218" t="s">
        <v>40</v>
      </c>
      <c r="O149" s="88"/>
      <c r="P149" s="219">
        <f>O149*H149</f>
        <v>0</v>
      </c>
      <c r="Q149" s="219">
        <v>0</v>
      </c>
      <c r="R149" s="219">
        <f>Q149*H149</f>
        <v>0</v>
      </c>
      <c r="S149" s="219">
        <v>0</v>
      </c>
      <c r="T149" s="220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1" t="s">
        <v>173</v>
      </c>
      <c r="AT149" s="221" t="s">
        <v>119</v>
      </c>
      <c r="AU149" s="221" t="s">
        <v>81</v>
      </c>
      <c r="AY149" s="14" t="s">
        <v>116</v>
      </c>
      <c r="BE149" s="222">
        <f>IF(N149="základní",J149,0)</f>
        <v>0</v>
      </c>
      <c r="BF149" s="222">
        <f>IF(N149="snížená",J149,0)</f>
        <v>0</v>
      </c>
      <c r="BG149" s="222">
        <f>IF(N149="zákl. přenesená",J149,0)</f>
        <v>0</v>
      </c>
      <c r="BH149" s="222">
        <f>IF(N149="sníž. přenesená",J149,0)</f>
        <v>0</v>
      </c>
      <c r="BI149" s="222">
        <f>IF(N149="nulová",J149,0)</f>
        <v>0</v>
      </c>
      <c r="BJ149" s="14" t="s">
        <v>14</v>
      </c>
      <c r="BK149" s="222">
        <f>ROUND(I149*H149,2)</f>
        <v>0</v>
      </c>
      <c r="BL149" s="14" t="s">
        <v>173</v>
      </c>
      <c r="BM149" s="221" t="s">
        <v>199</v>
      </c>
    </row>
    <row r="150" spans="1:65" s="2" customFormat="1" ht="24.15" customHeight="1">
      <c r="A150" s="35"/>
      <c r="B150" s="36"/>
      <c r="C150" s="223" t="s">
        <v>200</v>
      </c>
      <c r="D150" s="223" t="s">
        <v>133</v>
      </c>
      <c r="E150" s="224" t="s">
        <v>201</v>
      </c>
      <c r="F150" s="225" t="s">
        <v>202</v>
      </c>
      <c r="G150" s="226" t="s">
        <v>172</v>
      </c>
      <c r="H150" s="227">
        <v>2.55</v>
      </c>
      <c r="I150" s="228"/>
      <c r="J150" s="229">
        <f>ROUND(I150*H150,2)</f>
        <v>0</v>
      </c>
      <c r="K150" s="230"/>
      <c r="L150" s="231"/>
      <c r="M150" s="232" t="s">
        <v>1</v>
      </c>
      <c r="N150" s="233" t="s">
        <v>40</v>
      </c>
      <c r="O150" s="88"/>
      <c r="P150" s="219">
        <f>O150*H150</f>
        <v>0</v>
      </c>
      <c r="Q150" s="219">
        <v>0.003</v>
      </c>
      <c r="R150" s="219">
        <f>Q150*H150</f>
        <v>0.00765</v>
      </c>
      <c r="S150" s="219">
        <v>0</v>
      </c>
      <c r="T150" s="220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1" t="s">
        <v>182</v>
      </c>
      <c r="AT150" s="221" t="s">
        <v>133</v>
      </c>
      <c r="AU150" s="221" t="s">
        <v>81</v>
      </c>
      <c r="AY150" s="14" t="s">
        <v>116</v>
      </c>
      <c r="BE150" s="222">
        <f>IF(N150="základní",J150,0)</f>
        <v>0</v>
      </c>
      <c r="BF150" s="222">
        <f>IF(N150="snížená",J150,0)</f>
        <v>0</v>
      </c>
      <c r="BG150" s="222">
        <f>IF(N150="zákl. přenesená",J150,0)</f>
        <v>0</v>
      </c>
      <c r="BH150" s="222">
        <f>IF(N150="sníž. přenesená",J150,0)</f>
        <v>0</v>
      </c>
      <c r="BI150" s="222">
        <f>IF(N150="nulová",J150,0)</f>
        <v>0</v>
      </c>
      <c r="BJ150" s="14" t="s">
        <v>14</v>
      </c>
      <c r="BK150" s="222">
        <f>ROUND(I150*H150,2)</f>
        <v>0</v>
      </c>
      <c r="BL150" s="14" t="s">
        <v>173</v>
      </c>
      <c r="BM150" s="221" t="s">
        <v>203</v>
      </c>
    </row>
    <row r="151" spans="1:65" s="2" customFormat="1" ht="24.15" customHeight="1">
      <c r="A151" s="35"/>
      <c r="B151" s="36"/>
      <c r="C151" s="209" t="s">
        <v>204</v>
      </c>
      <c r="D151" s="209" t="s">
        <v>119</v>
      </c>
      <c r="E151" s="210" t="s">
        <v>205</v>
      </c>
      <c r="F151" s="211" t="s">
        <v>206</v>
      </c>
      <c r="G151" s="212" t="s">
        <v>131</v>
      </c>
      <c r="H151" s="213">
        <v>0.008</v>
      </c>
      <c r="I151" s="214"/>
      <c r="J151" s="215">
        <f>ROUND(I151*H151,2)</f>
        <v>0</v>
      </c>
      <c r="K151" s="216"/>
      <c r="L151" s="41"/>
      <c r="M151" s="217" t="s">
        <v>1</v>
      </c>
      <c r="N151" s="218" t="s">
        <v>40</v>
      </c>
      <c r="O151" s="88"/>
      <c r="P151" s="219">
        <f>O151*H151</f>
        <v>0</v>
      </c>
      <c r="Q151" s="219">
        <v>0</v>
      </c>
      <c r="R151" s="219">
        <f>Q151*H151</f>
        <v>0</v>
      </c>
      <c r="S151" s="219">
        <v>0</v>
      </c>
      <c r="T151" s="220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1" t="s">
        <v>173</v>
      </c>
      <c r="AT151" s="221" t="s">
        <v>119</v>
      </c>
      <c r="AU151" s="221" t="s">
        <v>81</v>
      </c>
      <c r="AY151" s="14" t="s">
        <v>116</v>
      </c>
      <c r="BE151" s="222">
        <f>IF(N151="základní",J151,0)</f>
        <v>0</v>
      </c>
      <c r="BF151" s="222">
        <f>IF(N151="snížená",J151,0)</f>
        <v>0</v>
      </c>
      <c r="BG151" s="222">
        <f>IF(N151="zákl. přenesená",J151,0)</f>
        <v>0</v>
      </c>
      <c r="BH151" s="222">
        <f>IF(N151="sníž. přenesená",J151,0)</f>
        <v>0</v>
      </c>
      <c r="BI151" s="222">
        <f>IF(N151="nulová",J151,0)</f>
        <v>0</v>
      </c>
      <c r="BJ151" s="14" t="s">
        <v>14</v>
      </c>
      <c r="BK151" s="222">
        <f>ROUND(I151*H151,2)</f>
        <v>0</v>
      </c>
      <c r="BL151" s="14" t="s">
        <v>173</v>
      </c>
      <c r="BM151" s="221" t="s">
        <v>207</v>
      </c>
    </row>
    <row r="152" spans="1:63" s="12" customFormat="1" ht="22.8" customHeight="1">
      <c r="A152" s="12"/>
      <c r="B152" s="193"/>
      <c r="C152" s="194"/>
      <c r="D152" s="195" t="s">
        <v>74</v>
      </c>
      <c r="E152" s="207" t="s">
        <v>208</v>
      </c>
      <c r="F152" s="207" t="s">
        <v>209</v>
      </c>
      <c r="G152" s="194"/>
      <c r="H152" s="194"/>
      <c r="I152" s="197"/>
      <c r="J152" s="208">
        <f>BK152</f>
        <v>0</v>
      </c>
      <c r="K152" s="194"/>
      <c r="L152" s="199"/>
      <c r="M152" s="200"/>
      <c r="N152" s="201"/>
      <c r="O152" s="201"/>
      <c r="P152" s="202">
        <f>SUM(P153:P159)</f>
        <v>0</v>
      </c>
      <c r="Q152" s="201"/>
      <c r="R152" s="202">
        <f>SUM(R153:R159)</f>
        <v>0.1495</v>
      </c>
      <c r="S152" s="201"/>
      <c r="T152" s="203">
        <f>SUM(T153:T159)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4" t="s">
        <v>81</v>
      </c>
      <c r="AT152" s="205" t="s">
        <v>74</v>
      </c>
      <c r="AU152" s="205" t="s">
        <v>14</v>
      </c>
      <c r="AY152" s="204" t="s">
        <v>116</v>
      </c>
      <c r="BK152" s="206">
        <f>SUM(BK153:BK159)</f>
        <v>0</v>
      </c>
    </row>
    <row r="153" spans="1:65" s="2" customFormat="1" ht="24.15" customHeight="1">
      <c r="A153" s="35"/>
      <c r="B153" s="36"/>
      <c r="C153" s="209" t="s">
        <v>210</v>
      </c>
      <c r="D153" s="209" t="s">
        <v>119</v>
      </c>
      <c r="E153" s="210" t="s">
        <v>211</v>
      </c>
      <c r="F153" s="211" t="s">
        <v>212</v>
      </c>
      <c r="G153" s="212" t="s">
        <v>172</v>
      </c>
      <c r="H153" s="213">
        <v>155</v>
      </c>
      <c r="I153" s="214"/>
      <c r="J153" s="215">
        <f>ROUND(I153*H153,2)</f>
        <v>0</v>
      </c>
      <c r="K153" s="216"/>
      <c r="L153" s="41"/>
      <c r="M153" s="217" t="s">
        <v>1</v>
      </c>
      <c r="N153" s="218" t="s">
        <v>40</v>
      </c>
      <c r="O153" s="88"/>
      <c r="P153" s="219">
        <f>O153*H153</f>
        <v>0</v>
      </c>
      <c r="Q153" s="219">
        <v>0</v>
      </c>
      <c r="R153" s="219">
        <f>Q153*H153</f>
        <v>0</v>
      </c>
      <c r="S153" s="219">
        <v>0</v>
      </c>
      <c r="T153" s="220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1" t="s">
        <v>173</v>
      </c>
      <c r="AT153" s="221" t="s">
        <v>119</v>
      </c>
      <c r="AU153" s="221" t="s">
        <v>81</v>
      </c>
      <c r="AY153" s="14" t="s">
        <v>116</v>
      </c>
      <c r="BE153" s="222">
        <f>IF(N153="základní",J153,0)</f>
        <v>0</v>
      </c>
      <c r="BF153" s="222">
        <f>IF(N153="snížená",J153,0)</f>
        <v>0</v>
      </c>
      <c r="BG153" s="222">
        <f>IF(N153="zákl. přenesená",J153,0)</f>
        <v>0</v>
      </c>
      <c r="BH153" s="222">
        <f>IF(N153="sníž. přenesená",J153,0)</f>
        <v>0</v>
      </c>
      <c r="BI153" s="222">
        <f>IF(N153="nulová",J153,0)</f>
        <v>0</v>
      </c>
      <c r="BJ153" s="14" t="s">
        <v>14</v>
      </c>
      <c r="BK153" s="222">
        <f>ROUND(I153*H153,2)</f>
        <v>0</v>
      </c>
      <c r="BL153" s="14" t="s">
        <v>173</v>
      </c>
      <c r="BM153" s="221" t="s">
        <v>213</v>
      </c>
    </row>
    <row r="154" spans="1:65" s="2" customFormat="1" ht="16.5" customHeight="1">
      <c r="A154" s="35"/>
      <c r="B154" s="36"/>
      <c r="C154" s="223" t="s">
        <v>7</v>
      </c>
      <c r="D154" s="223" t="s">
        <v>133</v>
      </c>
      <c r="E154" s="224" t="s">
        <v>214</v>
      </c>
      <c r="F154" s="225" t="s">
        <v>215</v>
      </c>
      <c r="G154" s="226" t="s">
        <v>131</v>
      </c>
      <c r="H154" s="227">
        <v>0.103</v>
      </c>
      <c r="I154" s="228"/>
      <c r="J154" s="229">
        <f>ROUND(I154*H154,2)</f>
        <v>0</v>
      </c>
      <c r="K154" s="230"/>
      <c r="L154" s="231"/>
      <c r="M154" s="232" t="s">
        <v>1</v>
      </c>
      <c r="N154" s="233" t="s">
        <v>40</v>
      </c>
      <c r="O154" s="88"/>
      <c r="P154" s="219">
        <f>O154*H154</f>
        <v>0</v>
      </c>
      <c r="Q154" s="219">
        <v>1</v>
      </c>
      <c r="R154" s="219">
        <f>Q154*H154</f>
        <v>0.103</v>
      </c>
      <c r="S154" s="219">
        <v>0</v>
      </c>
      <c r="T154" s="220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1" t="s">
        <v>182</v>
      </c>
      <c r="AT154" s="221" t="s">
        <v>133</v>
      </c>
      <c r="AU154" s="221" t="s">
        <v>81</v>
      </c>
      <c r="AY154" s="14" t="s">
        <v>116</v>
      </c>
      <c r="BE154" s="222">
        <f>IF(N154="základní",J154,0)</f>
        <v>0</v>
      </c>
      <c r="BF154" s="222">
        <f>IF(N154="snížená",J154,0)</f>
        <v>0</v>
      </c>
      <c r="BG154" s="222">
        <f>IF(N154="zákl. přenesená",J154,0)</f>
        <v>0</v>
      </c>
      <c r="BH154" s="222">
        <f>IF(N154="sníž. přenesená",J154,0)</f>
        <v>0</v>
      </c>
      <c r="BI154" s="222">
        <f>IF(N154="nulová",J154,0)</f>
        <v>0</v>
      </c>
      <c r="BJ154" s="14" t="s">
        <v>14</v>
      </c>
      <c r="BK154" s="222">
        <f>ROUND(I154*H154,2)</f>
        <v>0</v>
      </c>
      <c r="BL154" s="14" t="s">
        <v>173</v>
      </c>
      <c r="BM154" s="221" t="s">
        <v>216</v>
      </c>
    </row>
    <row r="155" spans="1:65" s="2" customFormat="1" ht="24.15" customHeight="1">
      <c r="A155" s="35"/>
      <c r="B155" s="36"/>
      <c r="C155" s="209" t="s">
        <v>217</v>
      </c>
      <c r="D155" s="209" t="s">
        <v>119</v>
      </c>
      <c r="E155" s="210" t="s">
        <v>218</v>
      </c>
      <c r="F155" s="211" t="s">
        <v>219</v>
      </c>
      <c r="G155" s="212" t="s">
        <v>172</v>
      </c>
      <c r="H155" s="213">
        <v>155</v>
      </c>
      <c r="I155" s="214"/>
      <c r="J155" s="215">
        <f>ROUND(I155*H155,2)</f>
        <v>0</v>
      </c>
      <c r="K155" s="216"/>
      <c r="L155" s="41"/>
      <c r="M155" s="217" t="s">
        <v>1</v>
      </c>
      <c r="N155" s="218" t="s">
        <v>40</v>
      </c>
      <c r="O155" s="88"/>
      <c r="P155" s="219">
        <f>O155*H155</f>
        <v>0</v>
      </c>
      <c r="Q155" s="219">
        <v>0</v>
      </c>
      <c r="R155" s="219">
        <f>Q155*H155</f>
        <v>0</v>
      </c>
      <c r="S155" s="219">
        <v>0</v>
      </c>
      <c r="T155" s="220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1" t="s">
        <v>173</v>
      </c>
      <c r="AT155" s="221" t="s">
        <v>119</v>
      </c>
      <c r="AU155" s="221" t="s">
        <v>81</v>
      </c>
      <c r="AY155" s="14" t="s">
        <v>116</v>
      </c>
      <c r="BE155" s="222">
        <f>IF(N155="základní",J155,0)</f>
        <v>0</v>
      </c>
      <c r="BF155" s="222">
        <f>IF(N155="snížená",J155,0)</f>
        <v>0</v>
      </c>
      <c r="BG155" s="222">
        <f>IF(N155="zákl. přenesená",J155,0)</f>
        <v>0</v>
      </c>
      <c r="BH155" s="222">
        <f>IF(N155="sníž. přenesená",J155,0)</f>
        <v>0</v>
      </c>
      <c r="BI155" s="222">
        <f>IF(N155="nulová",J155,0)</f>
        <v>0</v>
      </c>
      <c r="BJ155" s="14" t="s">
        <v>14</v>
      </c>
      <c r="BK155" s="222">
        <f>ROUND(I155*H155,2)</f>
        <v>0</v>
      </c>
      <c r="BL155" s="14" t="s">
        <v>173</v>
      </c>
      <c r="BM155" s="221" t="s">
        <v>220</v>
      </c>
    </row>
    <row r="156" spans="1:65" s="2" customFormat="1" ht="21.75" customHeight="1">
      <c r="A156" s="35"/>
      <c r="B156" s="36"/>
      <c r="C156" s="223" t="s">
        <v>221</v>
      </c>
      <c r="D156" s="223" t="s">
        <v>133</v>
      </c>
      <c r="E156" s="224" t="s">
        <v>222</v>
      </c>
      <c r="F156" s="225" t="s">
        <v>223</v>
      </c>
      <c r="G156" s="226" t="s">
        <v>224</v>
      </c>
      <c r="H156" s="227">
        <v>15.5</v>
      </c>
      <c r="I156" s="228"/>
      <c r="J156" s="229">
        <f>ROUND(I156*H156,2)</f>
        <v>0</v>
      </c>
      <c r="K156" s="230"/>
      <c r="L156" s="231"/>
      <c r="M156" s="232" t="s">
        <v>1</v>
      </c>
      <c r="N156" s="233" t="s">
        <v>40</v>
      </c>
      <c r="O156" s="88"/>
      <c r="P156" s="219">
        <f>O156*H156</f>
        <v>0</v>
      </c>
      <c r="Q156" s="219">
        <v>0.001</v>
      </c>
      <c r="R156" s="219">
        <f>Q156*H156</f>
        <v>0.0155</v>
      </c>
      <c r="S156" s="219">
        <v>0</v>
      </c>
      <c r="T156" s="220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1" t="s">
        <v>182</v>
      </c>
      <c r="AT156" s="221" t="s">
        <v>133</v>
      </c>
      <c r="AU156" s="221" t="s">
        <v>81</v>
      </c>
      <c r="AY156" s="14" t="s">
        <v>116</v>
      </c>
      <c r="BE156" s="222">
        <f>IF(N156="základní",J156,0)</f>
        <v>0</v>
      </c>
      <c r="BF156" s="222">
        <f>IF(N156="snížená",J156,0)</f>
        <v>0</v>
      </c>
      <c r="BG156" s="222">
        <f>IF(N156="zákl. přenesená",J156,0)</f>
        <v>0</v>
      </c>
      <c r="BH156" s="222">
        <f>IF(N156="sníž. přenesená",J156,0)</f>
        <v>0</v>
      </c>
      <c r="BI156" s="222">
        <f>IF(N156="nulová",J156,0)</f>
        <v>0</v>
      </c>
      <c r="BJ156" s="14" t="s">
        <v>14</v>
      </c>
      <c r="BK156" s="222">
        <f>ROUND(I156*H156,2)</f>
        <v>0</v>
      </c>
      <c r="BL156" s="14" t="s">
        <v>173</v>
      </c>
      <c r="BM156" s="221" t="s">
        <v>225</v>
      </c>
    </row>
    <row r="157" spans="1:65" s="2" customFormat="1" ht="24.15" customHeight="1">
      <c r="A157" s="35"/>
      <c r="B157" s="36"/>
      <c r="C157" s="223" t="s">
        <v>226</v>
      </c>
      <c r="D157" s="223" t="s">
        <v>133</v>
      </c>
      <c r="E157" s="224" t="s">
        <v>227</v>
      </c>
      <c r="F157" s="225" t="s">
        <v>228</v>
      </c>
      <c r="G157" s="226" t="s">
        <v>224</v>
      </c>
      <c r="H157" s="227">
        <v>31</v>
      </c>
      <c r="I157" s="228"/>
      <c r="J157" s="229">
        <f>ROUND(I157*H157,2)</f>
        <v>0</v>
      </c>
      <c r="K157" s="230"/>
      <c r="L157" s="231"/>
      <c r="M157" s="232" t="s">
        <v>1</v>
      </c>
      <c r="N157" s="233" t="s">
        <v>40</v>
      </c>
      <c r="O157" s="88"/>
      <c r="P157" s="219">
        <f>O157*H157</f>
        <v>0</v>
      </c>
      <c r="Q157" s="219">
        <v>0.001</v>
      </c>
      <c r="R157" s="219">
        <f>Q157*H157</f>
        <v>0.031</v>
      </c>
      <c r="S157" s="219">
        <v>0</v>
      </c>
      <c r="T157" s="220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1" t="s">
        <v>182</v>
      </c>
      <c r="AT157" s="221" t="s">
        <v>133</v>
      </c>
      <c r="AU157" s="221" t="s">
        <v>81</v>
      </c>
      <c r="AY157" s="14" t="s">
        <v>116</v>
      </c>
      <c r="BE157" s="222">
        <f>IF(N157="základní",J157,0)</f>
        <v>0</v>
      </c>
      <c r="BF157" s="222">
        <f>IF(N157="snížená",J157,0)</f>
        <v>0</v>
      </c>
      <c r="BG157" s="222">
        <f>IF(N157="zákl. přenesená",J157,0)</f>
        <v>0</v>
      </c>
      <c r="BH157" s="222">
        <f>IF(N157="sníž. přenesená",J157,0)</f>
        <v>0</v>
      </c>
      <c r="BI157" s="222">
        <f>IF(N157="nulová",J157,0)</f>
        <v>0</v>
      </c>
      <c r="BJ157" s="14" t="s">
        <v>14</v>
      </c>
      <c r="BK157" s="222">
        <f>ROUND(I157*H157,2)</f>
        <v>0</v>
      </c>
      <c r="BL157" s="14" t="s">
        <v>173</v>
      </c>
      <c r="BM157" s="221" t="s">
        <v>229</v>
      </c>
    </row>
    <row r="158" spans="1:65" s="2" customFormat="1" ht="24.15" customHeight="1">
      <c r="A158" s="35"/>
      <c r="B158" s="36"/>
      <c r="C158" s="209" t="s">
        <v>230</v>
      </c>
      <c r="D158" s="209" t="s">
        <v>119</v>
      </c>
      <c r="E158" s="210" t="s">
        <v>231</v>
      </c>
      <c r="F158" s="211" t="s">
        <v>232</v>
      </c>
      <c r="G158" s="212" t="s">
        <v>172</v>
      </c>
      <c r="H158" s="213">
        <v>155</v>
      </c>
      <c r="I158" s="214"/>
      <c r="J158" s="215">
        <f>ROUND(I158*H158,2)</f>
        <v>0</v>
      </c>
      <c r="K158" s="216"/>
      <c r="L158" s="41"/>
      <c r="M158" s="217" t="s">
        <v>1</v>
      </c>
      <c r="N158" s="218" t="s">
        <v>40</v>
      </c>
      <c r="O158" s="88"/>
      <c r="P158" s="219">
        <f>O158*H158</f>
        <v>0</v>
      </c>
      <c r="Q158" s="219">
        <v>0</v>
      </c>
      <c r="R158" s="219">
        <f>Q158*H158</f>
        <v>0</v>
      </c>
      <c r="S158" s="219">
        <v>0</v>
      </c>
      <c r="T158" s="220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1" t="s">
        <v>173</v>
      </c>
      <c r="AT158" s="221" t="s">
        <v>119</v>
      </c>
      <c r="AU158" s="221" t="s">
        <v>81</v>
      </c>
      <c r="AY158" s="14" t="s">
        <v>116</v>
      </c>
      <c r="BE158" s="222">
        <f>IF(N158="základní",J158,0)</f>
        <v>0</v>
      </c>
      <c r="BF158" s="222">
        <f>IF(N158="snížená",J158,0)</f>
        <v>0</v>
      </c>
      <c r="BG158" s="222">
        <f>IF(N158="zákl. přenesená",J158,0)</f>
        <v>0</v>
      </c>
      <c r="BH158" s="222">
        <f>IF(N158="sníž. přenesená",J158,0)</f>
        <v>0</v>
      </c>
      <c r="BI158" s="222">
        <f>IF(N158="nulová",J158,0)</f>
        <v>0</v>
      </c>
      <c r="BJ158" s="14" t="s">
        <v>14</v>
      </c>
      <c r="BK158" s="222">
        <f>ROUND(I158*H158,2)</f>
        <v>0</v>
      </c>
      <c r="BL158" s="14" t="s">
        <v>173</v>
      </c>
      <c r="BM158" s="221" t="s">
        <v>233</v>
      </c>
    </row>
    <row r="159" spans="1:65" s="2" customFormat="1" ht="24.15" customHeight="1">
      <c r="A159" s="35"/>
      <c r="B159" s="36"/>
      <c r="C159" s="209" t="s">
        <v>234</v>
      </c>
      <c r="D159" s="209" t="s">
        <v>119</v>
      </c>
      <c r="E159" s="210" t="s">
        <v>235</v>
      </c>
      <c r="F159" s="211" t="s">
        <v>236</v>
      </c>
      <c r="G159" s="212" t="s">
        <v>172</v>
      </c>
      <c r="H159" s="213">
        <v>155</v>
      </c>
      <c r="I159" s="214"/>
      <c r="J159" s="215">
        <f>ROUND(I159*H159,2)</f>
        <v>0</v>
      </c>
      <c r="K159" s="216"/>
      <c r="L159" s="41"/>
      <c r="M159" s="217" t="s">
        <v>1</v>
      </c>
      <c r="N159" s="218" t="s">
        <v>40</v>
      </c>
      <c r="O159" s="88"/>
      <c r="P159" s="219">
        <f>O159*H159</f>
        <v>0</v>
      </c>
      <c r="Q159" s="219">
        <v>0</v>
      </c>
      <c r="R159" s="219">
        <f>Q159*H159</f>
        <v>0</v>
      </c>
      <c r="S159" s="219">
        <v>0</v>
      </c>
      <c r="T159" s="220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1" t="s">
        <v>173</v>
      </c>
      <c r="AT159" s="221" t="s">
        <v>119</v>
      </c>
      <c r="AU159" s="221" t="s">
        <v>81</v>
      </c>
      <c r="AY159" s="14" t="s">
        <v>116</v>
      </c>
      <c r="BE159" s="222">
        <f>IF(N159="základní",J159,0)</f>
        <v>0</v>
      </c>
      <c r="BF159" s="222">
        <f>IF(N159="snížená",J159,0)</f>
        <v>0</v>
      </c>
      <c r="BG159" s="222">
        <f>IF(N159="zákl. přenesená",J159,0)</f>
        <v>0</v>
      </c>
      <c r="BH159" s="222">
        <f>IF(N159="sníž. přenesená",J159,0)</f>
        <v>0</v>
      </c>
      <c r="BI159" s="222">
        <f>IF(N159="nulová",J159,0)</f>
        <v>0</v>
      </c>
      <c r="BJ159" s="14" t="s">
        <v>14</v>
      </c>
      <c r="BK159" s="222">
        <f>ROUND(I159*H159,2)</f>
        <v>0</v>
      </c>
      <c r="BL159" s="14" t="s">
        <v>173</v>
      </c>
      <c r="BM159" s="221" t="s">
        <v>237</v>
      </c>
    </row>
    <row r="160" spans="1:63" s="12" customFormat="1" ht="25.9" customHeight="1">
      <c r="A160" s="12"/>
      <c r="B160" s="193"/>
      <c r="C160" s="194"/>
      <c r="D160" s="195" t="s">
        <v>74</v>
      </c>
      <c r="E160" s="196" t="s">
        <v>238</v>
      </c>
      <c r="F160" s="196" t="s">
        <v>239</v>
      </c>
      <c r="G160" s="194"/>
      <c r="H160" s="194"/>
      <c r="I160" s="197"/>
      <c r="J160" s="198">
        <f>BK160</f>
        <v>0</v>
      </c>
      <c r="K160" s="194"/>
      <c r="L160" s="199"/>
      <c r="M160" s="200"/>
      <c r="N160" s="201"/>
      <c r="O160" s="201"/>
      <c r="P160" s="202">
        <f>P161+P164+P166+P168</f>
        <v>0</v>
      </c>
      <c r="Q160" s="201"/>
      <c r="R160" s="202">
        <f>R161+R164+R166+R168</f>
        <v>0</v>
      </c>
      <c r="S160" s="201"/>
      <c r="T160" s="203">
        <f>T161+T164+T166+T168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4" t="s">
        <v>138</v>
      </c>
      <c r="AT160" s="205" t="s">
        <v>74</v>
      </c>
      <c r="AU160" s="205" t="s">
        <v>75</v>
      </c>
      <c r="AY160" s="204" t="s">
        <v>116</v>
      </c>
      <c r="BK160" s="206">
        <f>BK161+BK164+BK166+BK168</f>
        <v>0</v>
      </c>
    </row>
    <row r="161" spans="1:63" s="12" customFormat="1" ht="22.8" customHeight="1">
      <c r="A161" s="12"/>
      <c r="B161" s="193"/>
      <c r="C161" s="194"/>
      <c r="D161" s="195" t="s">
        <v>74</v>
      </c>
      <c r="E161" s="207" t="s">
        <v>240</v>
      </c>
      <c r="F161" s="207" t="s">
        <v>241</v>
      </c>
      <c r="G161" s="194"/>
      <c r="H161" s="194"/>
      <c r="I161" s="197"/>
      <c r="J161" s="208">
        <f>BK161</f>
        <v>0</v>
      </c>
      <c r="K161" s="194"/>
      <c r="L161" s="199"/>
      <c r="M161" s="200"/>
      <c r="N161" s="201"/>
      <c r="O161" s="201"/>
      <c r="P161" s="202">
        <f>SUM(P162:P163)</f>
        <v>0</v>
      </c>
      <c r="Q161" s="201"/>
      <c r="R161" s="202">
        <f>SUM(R162:R163)</f>
        <v>0</v>
      </c>
      <c r="S161" s="201"/>
      <c r="T161" s="203">
        <f>SUM(T162:T163)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4" t="s">
        <v>138</v>
      </c>
      <c r="AT161" s="205" t="s">
        <v>74</v>
      </c>
      <c r="AU161" s="205" t="s">
        <v>14</v>
      </c>
      <c r="AY161" s="204" t="s">
        <v>116</v>
      </c>
      <c r="BK161" s="206">
        <f>SUM(BK162:BK163)</f>
        <v>0</v>
      </c>
    </row>
    <row r="162" spans="1:65" s="2" customFormat="1" ht="16.5" customHeight="1">
      <c r="A162" s="35"/>
      <c r="B162" s="36"/>
      <c r="C162" s="209" t="s">
        <v>242</v>
      </c>
      <c r="D162" s="209" t="s">
        <v>119</v>
      </c>
      <c r="E162" s="210" t="s">
        <v>243</v>
      </c>
      <c r="F162" s="211" t="s">
        <v>244</v>
      </c>
      <c r="G162" s="212" t="s">
        <v>245</v>
      </c>
      <c r="H162" s="213">
        <v>1</v>
      </c>
      <c r="I162" s="214"/>
      <c r="J162" s="215">
        <f>ROUND(I162*H162,2)</f>
        <v>0</v>
      </c>
      <c r="K162" s="216"/>
      <c r="L162" s="41"/>
      <c r="M162" s="217" t="s">
        <v>1</v>
      </c>
      <c r="N162" s="218" t="s">
        <v>40</v>
      </c>
      <c r="O162" s="88"/>
      <c r="P162" s="219">
        <f>O162*H162</f>
        <v>0</v>
      </c>
      <c r="Q162" s="219">
        <v>0</v>
      </c>
      <c r="R162" s="219">
        <f>Q162*H162</f>
        <v>0</v>
      </c>
      <c r="S162" s="219">
        <v>0</v>
      </c>
      <c r="T162" s="220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1" t="s">
        <v>246</v>
      </c>
      <c r="AT162" s="221" t="s">
        <v>119</v>
      </c>
      <c r="AU162" s="221" t="s">
        <v>81</v>
      </c>
      <c r="AY162" s="14" t="s">
        <v>116</v>
      </c>
      <c r="BE162" s="222">
        <f>IF(N162="základní",J162,0)</f>
        <v>0</v>
      </c>
      <c r="BF162" s="222">
        <f>IF(N162="snížená",J162,0)</f>
        <v>0</v>
      </c>
      <c r="BG162" s="222">
        <f>IF(N162="zákl. přenesená",J162,0)</f>
        <v>0</v>
      </c>
      <c r="BH162" s="222">
        <f>IF(N162="sníž. přenesená",J162,0)</f>
        <v>0</v>
      </c>
      <c r="BI162" s="222">
        <f>IF(N162="nulová",J162,0)</f>
        <v>0</v>
      </c>
      <c r="BJ162" s="14" t="s">
        <v>14</v>
      </c>
      <c r="BK162" s="222">
        <f>ROUND(I162*H162,2)</f>
        <v>0</v>
      </c>
      <c r="BL162" s="14" t="s">
        <v>246</v>
      </c>
      <c r="BM162" s="221" t="s">
        <v>247</v>
      </c>
    </row>
    <row r="163" spans="1:65" s="2" customFormat="1" ht="16.5" customHeight="1">
      <c r="A163" s="35"/>
      <c r="B163" s="36"/>
      <c r="C163" s="209" t="s">
        <v>248</v>
      </c>
      <c r="D163" s="209" t="s">
        <v>119</v>
      </c>
      <c r="E163" s="210" t="s">
        <v>249</v>
      </c>
      <c r="F163" s="211" t="s">
        <v>250</v>
      </c>
      <c r="G163" s="212" t="s">
        <v>245</v>
      </c>
      <c r="H163" s="213">
        <v>1</v>
      </c>
      <c r="I163" s="214"/>
      <c r="J163" s="215">
        <f>ROUND(I163*H163,2)</f>
        <v>0</v>
      </c>
      <c r="K163" s="216"/>
      <c r="L163" s="41"/>
      <c r="M163" s="217" t="s">
        <v>1</v>
      </c>
      <c r="N163" s="218" t="s">
        <v>40</v>
      </c>
      <c r="O163" s="88"/>
      <c r="P163" s="219">
        <f>O163*H163</f>
        <v>0</v>
      </c>
      <c r="Q163" s="219">
        <v>0</v>
      </c>
      <c r="R163" s="219">
        <f>Q163*H163</f>
        <v>0</v>
      </c>
      <c r="S163" s="219">
        <v>0</v>
      </c>
      <c r="T163" s="220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1" t="s">
        <v>246</v>
      </c>
      <c r="AT163" s="221" t="s">
        <v>119</v>
      </c>
      <c r="AU163" s="221" t="s">
        <v>81</v>
      </c>
      <c r="AY163" s="14" t="s">
        <v>116</v>
      </c>
      <c r="BE163" s="222">
        <f>IF(N163="základní",J163,0)</f>
        <v>0</v>
      </c>
      <c r="BF163" s="222">
        <f>IF(N163="snížená",J163,0)</f>
        <v>0</v>
      </c>
      <c r="BG163" s="222">
        <f>IF(N163="zákl. přenesená",J163,0)</f>
        <v>0</v>
      </c>
      <c r="BH163" s="222">
        <f>IF(N163="sníž. přenesená",J163,0)</f>
        <v>0</v>
      </c>
      <c r="BI163" s="222">
        <f>IF(N163="nulová",J163,0)</f>
        <v>0</v>
      </c>
      <c r="BJ163" s="14" t="s">
        <v>14</v>
      </c>
      <c r="BK163" s="222">
        <f>ROUND(I163*H163,2)</f>
        <v>0</v>
      </c>
      <c r="BL163" s="14" t="s">
        <v>246</v>
      </c>
      <c r="BM163" s="221" t="s">
        <v>251</v>
      </c>
    </row>
    <row r="164" spans="1:63" s="12" customFormat="1" ht="22.8" customHeight="1">
      <c r="A164" s="12"/>
      <c r="B164" s="193"/>
      <c r="C164" s="194"/>
      <c r="D164" s="195" t="s">
        <v>74</v>
      </c>
      <c r="E164" s="207" t="s">
        <v>252</v>
      </c>
      <c r="F164" s="207" t="s">
        <v>253</v>
      </c>
      <c r="G164" s="194"/>
      <c r="H164" s="194"/>
      <c r="I164" s="197"/>
      <c r="J164" s="208">
        <f>BK164</f>
        <v>0</v>
      </c>
      <c r="K164" s="194"/>
      <c r="L164" s="199"/>
      <c r="M164" s="200"/>
      <c r="N164" s="201"/>
      <c r="O164" s="201"/>
      <c r="P164" s="202">
        <f>P165</f>
        <v>0</v>
      </c>
      <c r="Q164" s="201"/>
      <c r="R164" s="202">
        <f>R165</f>
        <v>0</v>
      </c>
      <c r="S164" s="201"/>
      <c r="T164" s="203">
        <f>T165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4" t="s">
        <v>138</v>
      </c>
      <c r="AT164" s="205" t="s">
        <v>74</v>
      </c>
      <c r="AU164" s="205" t="s">
        <v>14</v>
      </c>
      <c r="AY164" s="204" t="s">
        <v>116</v>
      </c>
      <c r="BK164" s="206">
        <f>BK165</f>
        <v>0</v>
      </c>
    </row>
    <row r="165" spans="1:65" s="2" customFormat="1" ht="16.5" customHeight="1">
      <c r="A165" s="35"/>
      <c r="B165" s="36"/>
      <c r="C165" s="209" t="s">
        <v>254</v>
      </c>
      <c r="D165" s="209" t="s">
        <v>119</v>
      </c>
      <c r="E165" s="210" t="s">
        <v>255</v>
      </c>
      <c r="F165" s="211" t="s">
        <v>253</v>
      </c>
      <c r="G165" s="212" t="s">
        <v>245</v>
      </c>
      <c r="H165" s="213">
        <v>1</v>
      </c>
      <c r="I165" s="214"/>
      <c r="J165" s="215">
        <f>ROUND(I165*H165,2)</f>
        <v>0</v>
      </c>
      <c r="K165" s="216"/>
      <c r="L165" s="41"/>
      <c r="M165" s="217" t="s">
        <v>1</v>
      </c>
      <c r="N165" s="218" t="s">
        <v>40</v>
      </c>
      <c r="O165" s="88"/>
      <c r="P165" s="219">
        <f>O165*H165</f>
        <v>0</v>
      </c>
      <c r="Q165" s="219">
        <v>0</v>
      </c>
      <c r="R165" s="219">
        <f>Q165*H165</f>
        <v>0</v>
      </c>
      <c r="S165" s="219">
        <v>0</v>
      </c>
      <c r="T165" s="220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1" t="s">
        <v>246</v>
      </c>
      <c r="AT165" s="221" t="s">
        <v>119</v>
      </c>
      <c r="AU165" s="221" t="s">
        <v>81</v>
      </c>
      <c r="AY165" s="14" t="s">
        <v>116</v>
      </c>
      <c r="BE165" s="222">
        <f>IF(N165="základní",J165,0)</f>
        <v>0</v>
      </c>
      <c r="BF165" s="222">
        <f>IF(N165="snížená",J165,0)</f>
        <v>0</v>
      </c>
      <c r="BG165" s="222">
        <f>IF(N165="zákl. přenesená",J165,0)</f>
        <v>0</v>
      </c>
      <c r="BH165" s="222">
        <f>IF(N165="sníž. přenesená",J165,0)</f>
        <v>0</v>
      </c>
      <c r="BI165" s="222">
        <f>IF(N165="nulová",J165,0)</f>
        <v>0</v>
      </c>
      <c r="BJ165" s="14" t="s">
        <v>14</v>
      </c>
      <c r="BK165" s="222">
        <f>ROUND(I165*H165,2)</f>
        <v>0</v>
      </c>
      <c r="BL165" s="14" t="s">
        <v>246</v>
      </c>
      <c r="BM165" s="221" t="s">
        <v>256</v>
      </c>
    </row>
    <row r="166" spans="1:63" s="12" customFormat="1" ht="22.8" customHeight="1">
      <c r="A166" s="12"/>
      <c r="B166" s="193"/>
      <c r="C166" s="194"/>
      <c r="D166" s="195" t="s">
        <v>74</v>
      </c>
      <c r="E166" s="207" t="s">
        <v>257</v>
      </c>
      <c r="F166" s="207" t="s">
        <v>258</v>
      </c>
      <c r="G166" s="194"/>
      <c r="H166" s="194"/>
      <c r="I166" s="197"/>
      <c r="J166" s="208">
        <f>BK166</f>
        <v>0</v>
      </c>
      <c r="K166" s="194"/>
      <c r="L166" s="199"/>
      <c r="M166" s="200"/>
      <c r="N166" s="201"/>
      <c r="O166" s="201"/>
      <c r="P166" s="202">
        <f>P167</f>
        <v>0</v>
      </c>
      <c r="Q166" s="201"/>
      <c r="R166" s="202">
        <f>R167</f>
        <v>0</v>
      </c>
      <c r="S166" s="201"/>
      <c r="T166" s="203">
        <f>T167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04" t="s">
        <v>138</v>
      </c>
      <c r="AT166" s="205" t="s">
        <v>74</v>
      </c>
      <c r="AU166" s="205" t="s">
        <v>14</v>
      </c>
      <c r="AY166" s="204" t="s">
        <v>116</v>
      </c>
      <c r="BK166" s="206">
        <f>BK167</f>
        <v>0</v>
      </c>
    </row>
    <row r="167" spans="1:65" s="2" customFormat="1" ht="16.5" customHeight="1">
      <c r="A167" s="35"/>
      <c r="B167" s="36"/>
      <c r="C167" s="209" t="s">
        <v>259</v>
      </c>
      <c r="D167" s="209" t="s">
        <v>119</v>
      </c>
      <c r="E167" s="210" t="s">
        <v>260</v>
      </c>
      <c r="F167" s="211" t="s">
        <v>261</v>
      </c>
      <c r="G167" s="212" t="s">
        <v>245</v>
      </c>
      <c r="H167" s="213">
        <v>1</v>
      </c>
      <c r="I167" s="214"/>
      <c r="J167" s="215">
        <f>ROUND(I167*H167,2)</f>
        <v>0</v>
      </c>
      <c r="K167" s="216"/>
      <c r="L167" s="41"/>
      <c r="M167" s="217" t="s">
        <v>1</v>
      </c>
      <c r="N167" s="218" t="s">
        <v>40</v>
      </c>
      <c r="O167" s="88"/>
      <c r="P167" s="219">
        <f>O167*H167</f>
        <v>0</v>
      </c>
      <c r="Q167" s="219">
        <v>0</v>
      </c>
      <c r="R167" s="219">
        <f>Q167*H167</f>
        <v>0</v>
      </c>
      <c r="S167" s="219">
        <v>0</v>
      </c>
      <c r="T167" s="220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1" t="s">
        <v>246</v>
      </c>
      <c r="AT167" s="221" t="s">
        <v>119</v>
      </c>
      <c r="AU167" s="221" t="s">
        <v>81</v>
      </c>
      <c r="AY167" s="14" t="s">
        <v>116</v>
      </c>
      <c r="BE167" s="222">
        <f>IF(N167="základní",J167,0)</f>
        <v>0</v>
      </c>
      <c r="BF167" s="222">
        <f>IF(N167="snížená",J167,0)</f>
        <v>0</v>
      </c>
      <c r="BG167" s="222">
        <f>IF(N167="zákl. přenesená",J167,0)</f>
        <v>0</v>
      </c>
      <c r="BH167" s="222">
        <f>IF(N167="sníž. přenesená",J167,0)</f>
        <v>0</v>
      </c>
      <c r="BI167" s="222">
        <f>IF(N167="nulová",J167,0)</f>
        <v>0</v>
      </c>
      <c r="BJ167" s="14" t="s">
        <v>14</v>
      </c>
      <c r="BK167" s="222">
        <f>ROUND(I167*H167,2)</f>
        <v>0</v>
      </c>
      <c r="BL167" s="14" t="s">
        <v>246</v>
      </c>
      <c r="BM167" s="221" t="s">
        <v>262</v>
      </c>
    </row>
    <row r="168" spans="1:63" s="12" customFormat="1" ht="22.8" customHeight="1">
      <c r="A168" s="12"/>
      <c r="B168" s="193"/>
      <c r="C168" s="194"/>
      <c r="D168" s="195" t="s">
        <v>74</v>
      </c>
      <c r="E168" s="207" t="s">
        <v>263</v>
      </c>
      <c r="F168" s="207" t="s">
        <v>264</v>
      </c>
      <c r="G168" s="194"/>
      <c r="H168" s="194"/>
      <c r="I168" s="197"/>
      <c r="J168" s="208">
        <f>BK168</f>
        <v>0</v>
      </c>
      <c r="K168" s="194"/>
      <c r="L168" s="199"/>
      <c r="M168" s="200"/>
      <c r="N168" s="201"/>
      <c r="O168" s="201"/>
      <c r="P168" s="202">
        <f>P169</f>
        <v>0</v>
      </c>
      <c r="Q168" s="201"/>
      <c r="R168" s="202">
        <f>R169</f>
        <v>0</v>
      </c>
      <c r="S168" s="201"/>
      <c r="T168" s="203">
        <f>T169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4" t="s">
        <v>138</v>
      </c>
      <c r="AT168" s="205" t="s">
        <v>74</v>
      </c>
      <c r="AU168" s="205" t="s">
        <v>14</v>
      </c>
      <c r="AY168" s="204" t="s">
        <v>116</v>
      </c>
      <c r="BK168" s="206">
        <f>BK169</f>
        <v>0</v>
      </c>
    </row>
    <row r="169" spans="1:65" s="2" customFormat="1" ht="16.5" customHeight="1">
      <c r="A169" s="35"/>
      <c r="B169" s="36"/>
      <c r="C169" s="209" t="s">
        <v>265</v>
      </c>
      <c r="D169" s="209" t="s">
        <v>119</v>
      </c>
      <c r="E169" s="210" t="s">
        <v>266</v>
      </c>
      <c r="F169" s="211" t="s">
        <v>267</v>
      </c>
      <c r="G169" s="212" t="s">
        <v>245</v>
      </c>
      <c r="H169" s="213">
        <v>1</v>
      </c>
      <c r="I169" s="214"/>
      <c r="J169" s="215">
        <f>ROUND(I169*H169,2)</f>
        <v>0</v>
      </c>
      <c r="K169" s="216"/>
      <c r="L169" s="41"/>
      <c r="M169" s="234" t="s">
        <v>1</v>
      </c>
      <c r="N169" s="235" t="s">
        <v>40</v>
      </c>
      <c r="O169" s="236"/>
      <c r="P169" s="237">
        <f>O169*H169</f>
        <v>0</v>
      </c>
      <c r="Q169" s="237">
        <v>0</v>
      </c>
      <c r="R169" s="237">
        <f>Q169*H169</f>
        <v>0</v>
      </c>
      <c r="S169" s="237">
        <v>0</v>
      </c>
      <c r="T169" s="238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1" t="s">
        <v>246</v>
      </c>
      <c r="AT169" s="221" t="s">
        <v>119</v>
      </c>
      <c r="AU169" s="221" t="s">
        <v>81</v>
      </c>
      <c r="AY169" s="14" t="s">
        <v>116</v>
      </c>
      <c r="BE169" s="222">
        <f>IF(N169="základní",J169,0)</f>
        <v>0</v>
      </c>
      <c r="BF169" s="222">
        <f>IF(N169="snížená",J169,0)</f>
        <v>0</v>
      </c>
      <c r="BG169" s="222">
        <f>IF(N169="zákl. přenesená",J169,0)</f>
        <v>0</v>
      </c>
      <c r="BH169" s="222">
        <f>IF(N169="sníž. přenesená",J169,0)</f>
        <v>0</v>
      </c>
      <c r="BI169" s="222">
        <f>IF(N169="nulová",J169,0)</f>
        <v>0</v>
      </c>
      <c r="BJ169" s="14" t="s">
        <v>14</v>
      </c>
      <c r="BK169" s="222">
        <f>ROUND(I169*H169,2)</f>
        <v>0</v>
      </c>
      <c r="BL169" s="14" t="s">
        <v>246</v>
      </c>
      <c r="BM169" s="221" t="s">
        <v>268</v>
      </c>
    </row>
    <row r="170" spans="1:31" s="2" customFormat="1" ht="6.95" customHeight="1">
      <c r="A170" s="35"/>
      <c r="B170" s="63"/>
      <c r="C170" s="64"/>
      <c r="D170" s="64"/>
      <c r="E170" s="64"/>
      <c r="F170" s="64"/>
      <c r="G170" s="64"/>
      <c r="H170" s="64"/>
      <c r="I170" s="64"/>
      <c r="J170" s="64"/>
      <c r="K170" s="64"/>
      <c r="L170" s="41"/>
      <c r="M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</row>
  </sheetData>
  <sheetProtection password="CC35" sheet="1" objects="1" scenarios="1" formatColumns="0" formatRows="0" autoFilter="0"/>
  <autoFilter ref="C124:K169"/>
  <mergeCells count="6">
    <mergeCell ref="E7:H7"/>
    <mergeCell ref="E16:H16"/>
    <mergeCell ref="E25:H25"/>
    <mergeCell ref="E85:H8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Lokoč</dc:creator>
  <cp:keywords/>
  <dc:description/>
  <cp:lastModifiedBy>Jakub Lokoč</cp:lastModifiedBy>
  <dcterms:created xsi:type="dcterms:W3CDTF">2022-08-31T08:49:36Z</dcterms:created>
  <dcterms:modified xsi:type="dcterms:W3CDTF">2022-08-31T08:49:40Z</dcterms:modified>
  <cp:category/>
  <cp:version/>
  <cp:contentType/>
  <cp:contentStatus/>
</cp:coreProperties>
</file>