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aylor/Desktop/CD_CDS_DPS/CDS_STAVEBNÍ ÚPRAVY/ROZPOČTY/"/>
    </mc:Choice>
  </mc:AlternateContent>
  <xr:revisionPtr revIDLastSave="0" documentId="13_ncr:1_{36ED25A5-197C-C74E-8BE8-27E04C06BDC0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ožky" sheetId="12" r:id="rId4"/>
    <sheet name="SO 02 rekapitulace" sheetId="13" r:id="rId5"/>
    <sheet name="SO 02 mezisoučet" sheetId="21" r:id="rId6"/>
    <sheet name="SO 02 silnoproud" sheetId="19" r:id="rId7"/>
    <sheet name="SO 02 slaboproud" sheetId="20" r:id="rId8"/>
    <sheet name="SO 03 SO 03 rekapitulace" sheetId="14" r:id="rId9"/>
    <sheet name="SO 03 položky" sheetId="22" r:id="rId10"/>
    <sheet name="SO 04 SO 04 položky" sheetId="15" r:id="rId11"/>
    <sheet name="SO 05 rekapitulace" sheetId="16" r:id="rId12"/>
    <sheet name="SO 05 položky" sheetId="23" r:id="rId13"/>
    <sheet name="SO 06 položky" sheetId="18" r:id="rId14"/>
    <sheet name="SO 07 VN položky" sheetId="24" r:id="rId15"/>
  </sheets>
  <externalReferences>
    <externalReference r:id="rId16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položky'!$1:$7</definedName>
    <definedName name="_xlnm.Print_Titles" localSheetId="4">'SO 02 rekapitulace'!$1:$7</definedName>
    <definedName name="_xlnm.Print_Titles" localSheetId="8">'SO 03 SO 03 rekapitulace'!$1:$7</definedName>
    <definedName name="_xlnm.Print_Titles" localSheetId="10">'SO 04 SO 04 položky'!$1:$7</definedName>
    <definedName name="_xlnm.Print_Titles" localSheetId="11">'SO 05 rekapitulace'!$1:$7</definedName>
    <definedName name="_xlnm.Print_Titles" localSheetId="13">'SO 06 položky'!$1:$7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položky'!$A$1:$X$956</definedName>
    <definedName name="_xlnm.Print_Area" localSheetId="4">'SO 02 rekapitulace'!$A$1:$X$23</definedName>
    <definedName name="_xlnm.Print_Area" localSheetId="8">'SO 03 SO 03 rekapitulace'!$A$1:$X$23</definedName>
    <definedName name="_xlnm.Print_Area" localSheetId="10">'SO 04 SO 04 položky'!$A$1:$X$53</definedName>
    <definedName name="_xlnm.Print_Area" localSheetId="11">'SO 05 rekapitulace'!$A$1:$X$23</definedName>
    <definedName name="_xlnm.Print_Area" localSheetId="13">'SO 06 položky'!$A$1:$X$92</definedName>
    <definedName name="_xlnm.Print_Area" localSheetId="1">Stavba!$A$1:$J$99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J50" i="1"/>
  <c r="G23" i="24"/>
  <c r="Q27" i="24"/>
  <c r="O27" i="24"/>
  <c r="K27" i="24"/>
  <c r="I27" i="24"/>
  <c r="G27" i="24"/>
  <c r="M27" i="24" s="1"/>
  <c r="Q26" i="24"/>
  <c r="O26" i="24"/>
  <c r="K26" i="24"/>
  <c r="I26" i="24"/>
  <c r="G26" i="24"/>
  <c r="M26" i="24" s="1"/>
  <c r="Q25" i="24"/>
  <c r="O25" i="24"/>
  <c r="K25" i="24"/>
  <c r="I25" i="24"/>
  <c r="G25" i="24"/>
  <c r="M25" i="24" s="1"/>
  <c r="Q24" i="24"/>
  <c r="O24" i="24"/>
  <c r="K24" i="24"/>
  <c r="I24" i="24"/>
  <c r="G24" i="24"/>
  <c r="M24" i="24" s="1"/>
  <c r="Q20" i="24"/>
  <c r="O20" i="24"/>
  <c r="K20" i="24"/>
  <c r="I20" i="24"/>
  <c r="G20" i="24"/>
  <c r="M20" i="24" s="1"/>
  <c r="Q19" i="24"/>
  <c r="O19" i="24"/>
  <c r="K19" i="24"/>
  <c r="I19" i="24"/>
  <c r="G19" i="24"/>
  <c r="M19" i="24" s="1"/>
  <c r="Q18" i="24"/>
  <c r="O18" i="24"/>
  <c r="K18" i="24"/>
  <c r="I18" i="24"/>
  <c r="G18" i="24"/>
  <c r="M18" i="24" s="1"/>
  <c r="Q17" i="24"/>
  <c r="O17" i="24"/>
  <c r="K17" i="24"/>
  <c r="I17" i="24"/>
  <c r="G17" i="24"/>
  <c r="M17" i="24" s="1"/>
  <c r="Q16" i="24"/>
  <c r="O16" i="24"/>
  <c r="M16" i="24"/>
  <c r="K16" i="24"/>
  <c r="I16" i="24"/>
  <c r="G16" i="24"/>
  <c r="Q15" i="24"/>
  <c r="O15" i="24"/>
  <c r="K15" i="24"/>
  <c r="I15" i="24"/>
  <c r="G15" i="24"/>
  <c r="M15" i="24" s="1"/>
  <c r="Q14" i="24"/>
  <c r="O14" i="24"/>
  <c r="K14" i="24"/>
  <c r="I14" i="24"/>
  <c r="G14" i="24"/>
  <c r="M14" i="24" s="1"/>
  <c r="Q13" i="24"/>
  <c r="O13" i="24"/>
  <c r="K13" i="24"/>
  <c r="I13" i="24"/>
  <c r="G13" i="24"/>
  <c r="M13" i="24" s="1"/>
  <c r="Q12" i="24"/>
  <c r="O12" i="24"/>
  <c r="K12" i="24"/>
  <c r="I12" i="24"/>
  <c r="G12" i="24"/>
  <c r="M12" i="24" s="1"/>
  <c r="Q11" i="24"/>
  <c r="O11" i="24"/>
  <c r="K11" i="24"/>
  <c r="I11" i="24"/>
  <c r="G11" i="24"/>
  <c r="M11" i="24" s="1"/>
  <c r="Q10" i="24"/>
  <c r="O10" i="24"/>
  <c r="K10" i="24"/>
  <c r="I10" i="24"/>
  <c r="G10" i="24"/>
  <c r="I21" i="22"/>
  <c r="I22" i="22"/>
  <c r="I23" i="22"/>
  <c r="I24" i="22"/>
  <c r="I25" i="22"/>
  <c r="I26" i="22"/>
  <c r="I27" i="22"/>
  <c r="I28" i="22"/>
  <c r="I29" i="22"/>
  <c r="I30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3" i="22"/>
  <c r="I102" i="22" s="1"/>
  <c r="I9" i="22"/>
  <c r="I10" i="22"/>
  <c r="I11" i="22"/>
  <c r="I12" i="22"/>
  <c r="I13" i="22"/>
  <c r="I14" i="22"/>
  <c r="I15" i="22"/>
  <c r="I16" i="22"/>
  <c r="I17" i="22"/>
  <c r="I18" i="22"/>
  <c r="I19" i="22"/>
  <c r="I8" i="22"/>
  <c r="Q9" i="24" l="1"/>
  <c r="G29" i="24"/>
  <c r="M10" i="24"/>
  <c r="I78" i="22"/>
  <c r="I54" i="22"/>
  <c r="I31" i="22"/>
  <c r="I20" i="22"/>
  <c r="I7" i="22"/>
  <c r="O9" i="24"/>
  <c r="G9" i="24"/>
  <c r="K9" i="24"/>
  <c r="I9" i="24"/>
  <c r="M9" i="24"/>
  <c r="G9" i="23"/>
  <c r="G11" i="23"/>
  <c r="G13" i="23"/>
  <c r="G14" i="23"/>
  <c r="G15" i="23"/>
  <c r="G16" i="23"/>
  <c r="G17" i="23"/>
  <c r="G18" i="23"/>
  <c r="G20" i="23"/>
  <c r="G21" i="23"/>
  <c r="G24" i="23"/>
  <c r="G23" i="23" s="1"/>
  <c r="G27" i="23"/>
  <c r="G28" i="23"/>
  <c r="G29" i="23"/>
  <c r="G30" i="23"/>
  <c r="G32" i="23"/>
  <c r="G34" i="23"/>
  <c r="G33" i="23" s="1"/>
  <c r="G36" i="23"/>
  <c r="G37" i="23"/>
  <c r="G38" i="23"/>
  <c r="G39" i="23"/>
  <c r="G40" i="23"/>
  <c r="G42" i="23"/>
  <c r="G43" i="23"/>
  <c r="G44" i="23"/>
  <c r="G46" i="23"/>
  <c r="G47" i="23"/>
  <c r="G49" i="23"/>
  <c r="G48" i="23" s="1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7" i="23"/>
  <c r="G118" i="23"/>
  <c r="G119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2" i="23"/>
  <c r="G143" i="23"/>
  <c r="G144" i="23"/>
  <c r="G145" i="23"/>
  <c r="G147" i="23"/>
  <c r="G148" i="23"/>
  <c r="G149" i="23"/>
  <c r="G150" i="23"/>
  <c r="G151" i="23"/>
  <c r="G152" i="23"/>
  <c r="G153" i="23"/>
  <c r="I19" i="1" l="1"/>
  <c r="G53" i="1"/>
  <c r="G146" i="23"/>
  <c r="G141" i="23"/>
  <c r="G116" i="23"/>
  <c r="G77" i="23"/>
  <c r="G50" i="23"/>
  <c r="G45" i="23"/>
  <c r="G41" i="23"/>
  <c r="G35" i="23"/>
  <c r="G26" i="23"/>
  <c r="G8" i="23"/>
  <c r="I6" i="22"/>
  <c r="I5" i="22" s="1"/>
  <c r="F9" i="14" s="1"/>
  <c r="G9" i="14" s="1"/>
  <c r="M9" i="14" s="1"/>
  <c r="M8" i="14" s="1"/>
  <c r="F73" i="20"/>
  <c r="F72" i="20"/>
  <c r="F71" i="20"/>
  <c r="F70" i="20"/>
  <c r="H65" i="20"/>
  <c r="F65" i="20"/>
  <c r="H63" i="20"/>
  <c r="F63" i="20"/>
  <c r="H62" i="20"/>
  <c r="F62" i="20"/>
  <c r="H60" i="20"/>
  <c r="F60" i="20"/>
  <c r="H56" i="20"/>
  <c r="F56" i="20"/>
  <c r="H55" i="20"/>
  <c r="H57" i="20" s="1"/>
  <c r="F55" i="20"/>
  <c r="H50" i="20"/>
  <c r="F50" i="20"/>
  <c r="H48" i="20"/>
  <c r="F48" i="20"/>
  <c r="H46" i="20"/>
  <c r="F46" i="20"/>
  <c r="H44" i="20"/>
  <c r="H52" i="20" s="1"/>
  <c r="F44" i="20"/>
  <c r="H39" i="20"/>
  <c r="F39" i="20"/>
  <c r="H36" i="20"/>
  <c r="F36" i="20"/>
  <c r="H34" i="20"/>
  <c r="H41" i="20" s="1"/>
  <c r="F34" i="20"/>
  <c r="H29" i="20"/>
  <c r="F29" i="20"/>
  <c r="H27" i="20"/>
  <c r="F27" i="20"/>
  <c r="H25" i="20"/>
  <c r="F25" i="20"/>
  <c r="H23" i="20"/>
  <c r="F23" i="20"/>
  <c r="H15" i="20"/>
  <c r="F15" i="20"/>
  <c r="H13" i="20"/>
  <c r="F13" i="20"/>
  <c r="H11" i="20"/>
  <c r="F11" i="20"/>
  <c r="H9" i="20"/>
  <c r="H17" i="20" s="1"/>
  <c r="F9" i="20"/>
  <c r="F125" i="19"/>
  <c r="F124" i="19"/>
  <c r="F122" i="19"/>
  <c r="F121" i="19"/>
  <c r="F120" i="19"/>
  <c r="D116" i="19"/>
  <c r="D113" i="19"/>
  <c r="H113" i="19" s="1"/>
  <c r="H111" i="19"/>
  <c r="H110" i="19"/>
  <c r="F110" i="19"/>
  <c r="H109" i="19"/>
  <c r="F109" i="19"/>
  <c r="H107" i="19"/>
  <c r="F107" i="19"/>
  <c r="H105" i="19"/>
  <c r="F105" i="19"/>
  <c r="H103" i="19"/>
  <c r="F103" i="19"/>
  <c r="H101" i="19"/>
  <c r="F101" i="19"/>
  <c r="H99" i="19"/>
  <c r="F99" i="19"/>
  <c r="H94" i="19"/>
  <c r="F94" i="19"/>
  <c r="H92" i="19"/>
  <c r="F92" i="19"/>
  <c r="H90" i="19"/>
  <c r="F90" i="19"/>
  <c r="H88" i="19"/>
  <c r="F88" i="19"/>
  <c r="H86" i="19"/>
  <c r="F86" i="19"/>
  <c r="H84" i="19"/>
  <c r="F84" i="19"/>
  <c r="H82" i="19"/>
  <c r="F82" i="19"/>
  <c r="H80" i="19"/>
  <c r="F80" i="19"/>
  <c r="H78" i="19"/>
  <c r="F78" i="19"/>
  <c r="H73" i="19"/>
  <c r="F73" i="19"/>
  <c r="H71" i="19"/>
  <c r="F71" i="19"/>
  <c r="H69" i="19"/>
  <c r="F69" i="19"/>
  <c r="H67" i="19"/>
  <c r="F67" i="19"/>
  <c r="H65" i="19"/>
  <c r="F65" i="19"/>
  <c r="H63" i="19"/>
  <c r="F63" i="19"/>
  <c r="H61" i="19"/>
  <c r="F61" i="19"/>
  <c r="H59" i="19"/>
  <c r="F59" i="19"/>
  <c r="H57" i="19"/>
  <c r="F57" i="19"/>
  <c r="H55" i="19"/>
  <c r="F55" i="19"/>
  <c r="H53" i="19"/>
  <c r="F53" i="19"/>
  <c r="H48" i="19"/>
  <c r="F48" i="19"/>
  <c r="H46" i="19"/>
  <c r="F46" i="19"/>
  <c r="H44" i="19"/>
  <c r="F44" i="19"/>
  <c r="H42" i="19"/>
  <c r="F42" i="19"/>
  <c r="H38" i="19"/>
  <c r="F38" i="19"/>
  <c r="H37" i="19"/>
  <c r="F37" i="19"/>
  <c r="H36" i="19"/>
  <c r="F36" i="19"/>
  <c r="H35" i="19"/>
  <c r="F35" i="19"/>
  <c r="H34" i="19"/>
  <c r="H33" i="19"/>
  <c r="H32" i="19"/>
  <c r="H31" i="19"/>
  <c r="H30" i="19"/>
  <c r="H29" i="19"/>
  <c r="H28" i="19"/>
  <c r="H27" i="19"/>
  <c r="H22" i="19"/>
  <c r="F22" i="19"/>
  <c r="H20" i="19"/>
  <c r="F20" i="19"/>
  <c r="H18" i="19"/>
  <c r="F18" i="19"/>
  <c r="H16" i="19"/>
  <c r="F16" i="19"/>
  <c r="H14" i="19"/>
  <c r="F14" i="19"/>
  <c r="H12" i="19"/>
  <c r="F12" i="19"/>
  <c r="H10" i="19"/>
  <c r="F10" i="19"/>
  <c r="E856" i="12"/>
  <c r="E855" i="12"/>
  <c r="G9" i="18"/>
  <c r="M9" i="18" s="1"/>
  <c r="I9" i="18"/>
  <c r="K9" i="18"/>
  <c r="O9" i="18"/>
  <c r="Q9" i="18"/>
  <c r="V9" i="18"/>
  <c r="G10" i="18"/>
  <c r="G8" i="18" s="1"/>
  <c r="I10" i="18"/>
  <c r="K10" i="18"/>
  <c r="O10" i="18"/>
  <c r="Q10" i="18"/>
  <c r="V10" i="18"/>
  <c r="G12" i="18"/>
  <c r="M12" i="18" s="1"/>
  <c r="M11" i="18" s="1"/>
  <c r="I12" i="18"/>
  <c r="I11" i="18" s="1"/>
  <c r="K12" i="18"/>
  <c r="K11" i="18" s="1"/>
  <c r="O12" i="18"/>
  <c r="O11" i="18" s="1"/>
  <c r="Q12" i="18"/>
  <c r="Q11" i="18" s="1"/>
  <c r="V12" i="18"/>
  <c r="V11" i="18" s="1"/>
  <c r="O14" i="18"/>
  <c r="Q14" i="18"/>
  <c r="G15" i="18"/>
  <c r="G14" i="18" s="1"/>
  <c r="I15" i="18"/>
  <c r="I14" i="18" s="1"/>
  <c r="K15" i="18"/>
  <c r="K14" i="18" s="1"/>
  <c r="O15" i="18"/>
  <c r="Q15" i="18"/>
  <c r="V15" i="18"/>
  <c r="V14" i="18" s="1"/>
  <c r="V16" i="18"/>
  <c r="G17" i="18"/>
  <c r="M17" i="18" s="1"/>
  <c r="M16" i="18" s="1"/>
  <c r="I17" i="18"/>
  <c r="I16" i="18" s="1"/>
  <c r="K17" i="18"/>
  <c r="K16" i="18" s="1"/>
  <c r="O17" i="18"/>
  <c r="O16" i="18" s="1"/>
  <c r="Q17" i="18"/>
  <c r="Q16" i="18" s="1"/>
  <c r="V17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3" i="18"/>
  <c r="M23" i="18" s="1"/>
  <c r="M22" i="18" s="1"/>
  <c r="I23" i="18"/>
  <c r="I22" i="18" s="1"/>
  <c r="K23" i="18"/>
  <c r="K22" i="18" s="1"/>
  <c r="O23" i="18"/>
  <c r="O22" i="18" s="1"/>
  <c r="Q23" i="18"/>
  <c r="Q22" i="18" s="1"/>
  <c r="V23" i="18"/>
  <c r="V22" i="18" s="1"/>
  <c r="G25" i="18"/>
  <c r="M25" i="18" s="1"/>
  <c r="I25" i="18"/>
  <c r="K25" i="18"/>
  <c r="O25" i="18"/>
  <c r="Q25" i="18"/>
  <c r="V25" i="18"/>
  <c r="G34" i="18"/>
  <c r="M34" i="18" s="1"/>
  <c r="I34" i="18"/>
  <c r="K34" i="18"/>
  <c r="O34" i="18"/>
  <c r="Q34" i="18"/>
  <c r="V34" i="18"/>
  <c r="G36" i="18"/>
  <c r="M36" i="18" s="1"/>
  <c r="I36" i="18"/>
  <c r="K36" i="18"/>
  <c r="O36" i="18"/>
  <c r="Q36" i="18"/>
  <c r="V36" i="18"/>
  <c r="G46" i="18"/>
  <c r="M46" i="18" s="1"/>
  <c r="I46" i="18"/>
  <c r="K46" i="18"/>
  <c r="O46" i="18"/>
  <c r="Q46" i="18"/>
  <c r="V46" i="18"/>
  <c r="G48" i="18"/>
  <c r="M48" i="18" s="1"/>
  <c r="I48" i="18"/>
  <c r="K48" i="18"/>
  <c r="O48" i="18"/>
  <c r="Q48" i="18"/>
  <c r="V48" i="18"/>
  <c r="G50" i="18"/>
  <c r="M50" i="18" s="1"/>
  <c r="I50" i="18"/>
  <c r="K50" i="18"/>
  <c r="O50" i="18"/>
  <c r="Q50" i="18"/>
  <c r="V50" i="18"/>
  <c r="G61" i="18"/>
  <c r="M61" i="18" s="1"/>
  <c r="I61" i="18"/>
  <c r="K61" i="18"/>
  <c r="O61" i="18"/>
  <c r="Q61" i="18"/>
  <c r="V61" i="18"/>
  <c r="G63" i="18"/>
  <c r="G62" i="18" s="1"/>
  <c r="I63" i="18"/>
  <c r="I62" i="18" s="1"/>
  <c r="K63" i="18"/>
  <c r="K62" i="18" s="1"/>
  <c r="O63" i="18"/>
  <c r="O62" i="18" s="1"/>
  <c r="Q63" i="18"/>
  <c r="Q62" i="18" s="1"/>
  <c r="V63" i="18"/>
  <c r="V62" i="18" s="1"/>
  <c r="G75" i="18"/>
  <c r="M75" i="18" s="1"/>
  <c r="I75" i="18"/>
  <c r="K75" i="18"/>
  <c r="O75" i="18"/>
  <c r="Q75" i="18"/>
  <c r="V75" i="18"/>
  <c r="G77" i="18"/>
  <c r="I77" i="18"/>
  <c r="K77" i="18"/>
  <c r="K74" i="18" s="1"/>
  <c r="O77" i="18"/>
  <c r="Q77" i="18"/>
  <c r="V77" i="18"/>
  <c r="G78" i="18"/>
  <c r="M78" i="18" s="1"/>
  <c r="I78" i="18"/>
  <c r="K78" i="18"/>
  <c r="O78" i="18"/>
  <c r="Q78" i="18"/>
  <c r="V78" i="18"/>
  <c r="AE80" i="18"/>
  <c r="F51" i="1" s="1"/>
  <c r="F50" i="1" s="1"/>
  <c r="I9" i="16"/>
  <c r="I8" i="16" s="1"/>
  <c r="K9" i="16"/>
  <c r="K8" i="16" s="1"/>
  <c r="O9" i="16"/>
  <c r="O8" i="16" s="1"/>
  <c r="Q9" i="16"/>
  <c r="Q8" i="16" s="1"/>
  <c r="V9" i="16"/>
  <c r="V8" i="16" s="1"/>
  <c r="AE11" i="16"/>
  <c r="F49" i="1" s="1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2" i="15"/>
  <c r="M12" i="15" s="1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V18" i="15"/>
  <c r="G19" i="15"/>
  <c r="G18" i="15" s="1"/>
  <c r="I19" i="15"/>
  <c r="I18" i="15" s="1"/>
  <c r="K19" i="15"/>
  <c r="K18" i="15" s="1"/>
  <c r="O19" i="15"/>
  <c r="O18" i="15" s="1"/>
  <c r="Q19" i="15"/>
  <c r="Q18" i="15" s="1"/>
  <c r="V19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O38" i="15"/>
  <c r="Q38" i="15"/>
  <c r="V38" i="15"/>
  <c r="G39" i="15"/>
  <c r="I39" i="15"/>
  <c r="K39" i="15"/>
  <c r="M39" i="15"/>
  <c r="O39" i="15"/>
  <c r="Q39" i="15"/>
  <c r="V39" i="15"/>
  <c r="AE41" i="15"/>
  <c r="F47" i="1" s="1"/>
  <c r="I9" i="14"/>
  <c r="I8" i="14" s="1"/>
  <c r="K9" i="14"/>
  <c r="K8" i="14" s="1"/>
  <c r="O9" i="14"/>
  <c r="O8" i="14" s="1"/>
  <c r="Q9" i="14"/>
  <c r="Q8" i="14" s="1"/>
  <c r="V9" i="14"/>
  <c r="V8" i="14" s="1"/>
  <c r="AE11" i="14"/>
  <c r="F45" i="1" s="1"/>
  <c r="I9" i="13"/>
  <c r="I8" i="13" s="1"/>
  <c r="K9" i="13"/>
  <c r="K8" i="13" s="1"/>
  <c r="O9" i="13"/>
  <c r="O8" i="13" s="1"/>
  <c r="Q9" i="13"/>
  <c r="Q8" i="13" s="1"/>
  <c r="V9" i="13"/>
  <c r="V8" i="13" s="1"/>
  <c r="AE11" i="13"/>
  <c r="F43" i="1" s="1"/>
  <c r="G9" i="12"/>
  <c r="M9" i="12" s="1"/>
  <c r="I9" i="12"/>
  <c r="I8" i="12" s="1"/>
  <c r="K9" i="12"/>
  <c r="O9" i="12"/>
  <c r="Q9" i="12"/>
  <c r="V9" i="12"/>
  <c r="V8" i="12" s="1"/>
  <c r="G13" i="12"/>
  <c r="M13" i="12" s="1"/>
  <c r="I13" i="12"/>
  <c r="K13" i="12"/>
  <c r="O13" i="12"/>
  <c r="Q13" i="12"/>
  <c r="V13" i="12"/>
  <c r="G15" i="12"/>
  <c r="M15" i="12" s="1"/>
  <c r="I15" i="12"/>
  <c r="I14" i="12" s="1"/>
  <c r="K15" i="12"/>
  <c r="O15" i="12"/>
  <c r="Q15" i="12"/>
  <c r="V15" i="12"/>
  <c r="G21" i="12"/>
  <c r="M21" i="12" s="1"/>
  <c r="I21" i="12"/>
  <c r="K21" i="12"/>
  <c r="O21" i="12"/>
  <c r="Q21" i="12"/>
  <c r="V21" i="12"/>
  <c r="G27" i="12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70" i="12"/>
  <c r="M70" i="12" s="1"/>
  <c r="I70" i="12"/>
  <c r="K70" i="12"/>
  <c r="O70" i="12"/>
  <c r="Q70" i="12"/>
  <c r="V70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81" i="12"/>
  <c r="M81" i="12" s="1"/>
  <c r="I81" i="12"/>
  <c r="K81" i="12"/>
  <c r="O81" i="12"/>
  <c r="Q81" i="12"/>
  <c r="V81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3" i="12"/>
  <c r="M103" i="12" s="1"/>
  <c r="I103" i="12"/>
  <c r="K103" i="12"/>
  <c r="O103" i="12"/>
  <c r="Q103" i="12"/>
  <c r="V103" i="12"/>
  <c r="G105" i="12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9" i="12"/>
  <c r="M129" i="12" s="1"/>
  <c r="I129" i="12"/>
  <c r="K129" i="12"/>
  <c r="O129" i="12"/>
  <c r="Q129" i="12"/>
  <c r="V129" i="12"/>
  <c r="G137" i="12"/>
  <c r="M137" i="12" s="1"/>
  <c r="M136" i="12" s="1"/>
  <c r="I137" i="12"/>
  <c r="I136" i="12" s="1"/>
  <c r="K137" i="12"/>
  <c r="K136" i="12" s="1"/>
  <c r="O137" i="12"/>
  <c r="O136" i="12" s="1"/>
  <c r="Q137" i="12"/>
  <c r="Q136" i="12" s="1"/>
  <c r="V137" i="12"/>
  <c r="V136" i="12" s="1"/>
  <c r="G145" i="12"/>
  <c r="M145" i="12" s="1"/>
  <c r="I145" i="12"/>
  <c r="K145" i="12"/>
  <c r="O145" i="12"/>
  <c r="Q145" i="12"/>
  <c r="V145" i="12"/>
  <c r="G150" i="12"/>
  <c r="M150" i="12" s="1"/>
  <c r="I150" i="12"/>
  <c r="K150" i="12"/>
  <c r="O150" i="12"/>
  <c r="Q150" i="12"/>
  <c r="V150" i="12"/>
  <c r="G173" i="12"/>
  <c r="M173" i="12" s="1"/>
  <c r="I173" i="12"/>
  <c r="K173" i="12"/>
  <c r="O173" i="12"/>
  <c r="Q173" i="12"/>
  <c r="V173" i="12"/>
  <c r="G178" i="12"/>
  <c r="M178" i="12" s="1"/>
  <c r="I178" i="12"/>
  <c r="K178" i="12"/>
  <c r="O178" i="12"/>
  <c r="Q178" i="12"/>
  <c r="V178" i="12"/>
  <c r="G200" i="12"/>
  <c r="M200" i="12" s="1"/>
  <c r="I200" i="12"/>
  <c r="K200" i="12"/>
  <c r="O200" i="12"/>
  <c r="Q200" i="12"/>
  <c r="V200" i="12"/>
  <c r="G205" i="12"/>
  <c r="M205" i="12" s="1"/>
  <c r="I205" i="12"/>
  <c r="K205" i="12"/>
  <c r="O205" i="12"/>
  <c r="Q205" i="12"/>
  <c r="V205" i="12"/>
  <c r="G217" i="12"/>
  <c r="M217" i="12" s="1"/>
  <c r="I217" i="12"/>
  <c r="K217" i="12"/>
  <c r="O217" i="12"/>
  <c r="Q217" i="12"/>
  <c r="V217" i="12"/>
  <c r="G220" i="12"/>
  <c r="M220" i="12" s="1"/>
  <c r="I220" i="12"/>
  <c r="K220" i="12"/>
  <c r="O220" i="12"/>
  <c r="Q220" i="12"/>
  <c r="V220" i="12"/>
  <c r="G225" i="12"/>
  <c r="M225" i="12" s="1"/>
  <c r="I225" i="12"/>
  <c r="K225" i="12"/>
  <c r="O225" i="12"/>
  <c r="Q225" i="12"/>
  <c r="V225" i="12"/>
  <c r="G228" i="12"/>
  <c r="M228" i="12" s="1"/>
  <c r="I228" i="12"/>
  <c r="K228" i="12"/>
  <c r="O228" i="12"/>
  <c r="Q228" i="12"/>
  <c r="V228" i="12"/>
  <c r="G238" i="12"/>
  <c r="M238" i="12" s="1"/>
  <c r="I238" i="12"/>
  <c r="K238" i="12"/>
  <c r="O238" i="12"/>
  <c r="Q238" i="12"/>
  <c r="V238" i="12"/>
  <c r="G248" i="12"/>
  <c r="M248" i="12" s="1"/>
  <c r="I248" i="12"/>
  <c r="K248" i="12"/>
  <c r="O248" i="12"/>
  <c r="Q248" i="12"/>
  <c r="V248" i="12"/>
  <c r="G258" i="12"/>
  <c r="M258" i="12" s="1"/>
  <c r="I258" i="12"/>
  <c r="K258" i="12"/>
  <c r="O258" i="12"/>
  <c r="Q258" i="12"/>
  <c r="V258" i="12"/>
  <c r="G282" i="12"/>
  <c r="M282" i="12" s="1"/>
  <c r="I282" i="12"/>
  <c r="K282" i="12"/>
  <c r="O282" i="12"/>
  <c r="Q282" i="12"/>
  <c r="V282" i="12"/>
  <c r="G286" i="12"/>
  <c r="M286" i="12" s="1"/>
  <c r="I286" i="12"/>
  <c r="K286" i="12"/>
  <c r="O286" i="12"/>
  <c r="Q286" i="12"/>
  <c r="V286" i="12"/>
  <c r="G293" i="12"/>
  <c r="M293" i="12" s="1"/>
  <c r="I293" i="12"/>
  <c r="K293" i="12"/>
  <c r="O293" i="12"/>
  <c r="Q293" i="12"/>
  <c r="V293" i="12"/>
  <c r="G306" i="12"/>
  <c r="M306" i="12" s="1"/>
  <c r="I306" i="12"/>
  <c r="K306" i="12"/>
  <c r="O306" i="12"/>
  <c r="Q306" i="12"/>
  <c r="V306" i="12"/>
  <c r="G309" i="12"/>
  <c r="M309" i="12" s="1"/>
  <c r="I309" i="12"/>
  <c r="K309" i="12"/>
  <c r="O309" i="12"/>
  <c r="Q309" i="12"/>
  <c r="V309" i="12"/>
  <c r="G314" i="12"/>
  <c r="M314" i="12" s="1"/>
  <c r="I314" i="12"/>
  <c r="K314" i="12"/>
  <c r="O314" i="12"/>
  <c r="Q314" i="12"/>
  <c r="V314" i="12"/>
  <c r="G321" i="12"/>
  <c r="M321" i="12" s="1"/>
  <c r="I321" i="12"/>
  <c r="K321" i="12"/>
  <c r="O321" i="12"/>
  <c r="Q321" i="12"/>
  <c r="V321" i="12"/>
  <c r="G328" i="12"/>
  <c r="M328" i="12" s="1"/>
  <c r="I328" i="12"/>
  <c r="K328" i="12"/>
  <c r="O328" i="12"/>
  <c r="Q328" i="12"/>
  <c r="V328" i="12"/>
  <c r="G335" i="12"/>
  <c r="M335" i="12" s="1"/>
  <c r="I335" i="12"/>
  <c r="K335" i="12"/>
  <c r="O335" i="12"/>
  <c r="Q335" i="12"/>
  <c r="V335" i="12"/>
  <c r="G342" i="12"/>
  <c r="M342" i="12" s="1"/>
  <c r="I342" i="12"/>
  <c r="K342" i="12"/>
  <c r="O342" i="12"/>
  <c r="Q342" i="12"/>
  <c r="V342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51" i="12"/>
  <c r="M351" i="12" s="1"/>
  <c r="I351" i="12"/>
  <c r="K351" i="12"/>
  <c r="O351" i="12"/>
  <c r="Q351" i="12"/>
  <c r="V351" i="12"/>
  <c r="G362" i="12"/>
  <c r="M362" i="12" s="1"/>
  <c r="I362" i="12"/>
  <c r="K362" i="12"/>
  <c r="O362" i="12"/>
  <c r="Q362" i="12"/>
  <c r="V362" i="12"/>
  <c r="G364" i="12"/>
  <c r="M364" i="12" s="1"/>
  <c r="I364" i="12"/>
  <c r="K364" i="12"/>
  <c r="O364" i="12"/>
  <c r="Q364" i="12"/>
  <c r="V364" i="12"/>
  <c r="G366" i="12"/>
  <c r="M366" i="12" s="1"/>
  <c r="I366" i="12"/>
  <c r="K366" i="12"/>
  <c r="O366" i="12"/>
  <c r="Q366" i="12"/>
  <c r="V366" i="12"/>
  <c r="G368" i="12"/>
  <c r="M368" i="12" s="1"/>
  <c r="I368" i="12"/>
  <c r="K368" i="12"/>
  <c r="O368" i="12"/>
  <c r="Q368" i="12"/>
  <c r="V368" i="12"/>
  <c r="G379" i="12"/>
  <c r="M379" i="12" s="1"/>
  <c r="I379" i="12"/>
  <c r="K379" i="12"/>
  <c r="O379" i="12"/>
  <c r="Q379" i="12"/>
  <c r="V379" i="12"/>
  <c r="G388" i="12"/>
  <c r="M388" i="12" s="1"/>
  <c r="I388" i="12"/>
  <c r="K388" i="12"/>
  <c r="O388" i="12"/>
  <c r="Q388" i="12"/>
  <c r="V388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7" i="12"/>
  <c r="M397" i="12" s="1"/>
  <c r="I397" i="12"/>
  <c r="K397" i="12"/>
  <c r="O397" i="12"/>
  <c r="Q397" i="12"/>
  <c r="V397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O403" i="12"/>
  <c r="Q403" i="12"/>
  <c r="V403" i="12"/>
  <c r="G405" i="12"/>
  <c r="M405" i="12" s="1"/>
  <c r="I405" i="12"/>
  <c r="K405" i="12"/>
  <c r="O405" i="12"/>
  <c r="Q405" i="12"/>
  <c r="V405" i="12"/>
  <c r="G407" i="12"/>
  <c r="M407" i="12" s="1"/>
  <c r="I407" i="12"/>
  <c r="K407" i="12"/>
  <c r="O407" i="12"/>
  <c r="Q407" i="12"/>
  <c r="V407" i="12"/>
  <c r="G415" i="12"/>
  <c r="M415" i="12" s="1"/>
  <c r="I415" i="12"/>
  <c r="K415" i="12"/>
  <c r="O415" i="12"/>
  <c r="Q415" i="12"/>
  <c r="V415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2" i="12"/>
  <c r="M422" i="12" s="1"/>
  <c r="I422" i="12"/>
  <c r="K422" i="12"/>
  <c r="O422" i="12"/>
  <c r="Q422" i="12"/>
  <c r="V422" i="12"/>
  <c r="G430" i="12"/>
  <c r="M430" i="12" s="1"/>
  <c r="I430" i="12"/>
  <c r="K430" i="12"/>
  <c r="O430" i="12"/>
  <c r="Q430" i="12"/>
  <c r="V430" i="12"/>
  <c r="G432" i="12"/>
  <c r="M432" i="12" s="1"/>
  <c r="I432" i="12"/>
  <c r="K432" i="12"/>
  <c r="O432" i="12"/>
  <c r="Q432" i="12"/>
  <c r="V432" i="12"/>
  <c r="G436" i="12"/>
  <c r="M436" i="12" s="1"/>
  <c r="I436" i="12"/>
  <c r="K436" i="12"/>
  <c r="O436" i="12"/>
  <c r="Q436" i="12"/>
  <c r="V436" i="12"/>
  <c r="G439" i="12"/>
  <c r="M439" i="12" s="1"/>
  <c r="I439" i="12"/>
  <c r="K439" i="12"/>
  <c r="O439" i="12"/>
  <c r="Q439" i="12"/>
  <c r="V439" i="12"/>
  <c r="G446" i="12"/>
  <c r="M446" i="12" s="1"/>
  <c r="I446" i="12"/>
  <c r="K446" i="12"/>
  <c r="O446" i="12"/>
  <c r="Q446" i="12"/>
  <c r="V446" i="12"/>
  <c r="G458" i="12"/>
  <c r="M458" i="12" s="1"/>
  <c r="I458" i="12"/>
  <c r="K458" i="12"/>
  <c r="O458" i="12"/>
  <c r="Q458" i="12"/>
  <c r="V458" i="12"/>
  <c r="G462" i="12"/>
  <c r="M462" i="12" s="1"/>
  <c r="I462" i="12"/>
  <c r="K462" i="12"/>
  <c r="O462" i="12"/>
  <c r="Q462" i="12"/>
  <c r="V462" i="12"/>
  <c r="G468" i="12"/>
  <c r="M468" i="12" s="1"/>
  <c r="I468" i="12"/>
  <c r="K468" i="12"/>
  <c r="O468" i="12"/>
  <c r="Q468" i="12"/>
  <c r="V468" i="12"/>
  <c r="G470" i="12"/>
  <c r="M470" i="12" s="1"/>
  <c r="I470" i="12"/>
  <c r="K470" i="12"/>
  <c r="O470" i="12"/>
  <c r="Q470" i="12"/>
  <c r="V470" i="12"/>
  <c r="G473" i="12"/>
  <c r="M473" i="12" s="1"/>
  <c r="I473" i="12"/>
  <c r="K473" i="12"/>
  <c r="O473" i="12"/>
  <c r="Q473" i="12"/>
  <c r="V473" i="12"/>
  <c r="G477" i="12"/>
  <c r="M477" i="12" s="1"/>
  <c r="I477" i="12"/>
  <c r="K477" i="12"/>
  <c r="O477" i="12"/>
  <c r="Q477" i="12"/>
  <c r="V477" i="12"/>
  <c r="G480" i="12"/>
  <c r="M480" i="12" s="1"/>
  <c r="I480" i="12"/>
  <c r="K480" i="12"/>
  <c r="O480" i="12"/>
  <c r="Q480" i="12"/>
  <c r="V480" i="12"/>
  <c r="G484" i="12"/>
  <c r="M484" i="12" s="1"/>
  <c r="I484" i="12"/>
  <c r="K484" i="12"/>
  <c r="O484" i="12"/>
  <c r="Q484" i="12"/>
  <c r="V484" i="12"/>
  <c r="G486" i="12"/>
  <c r="M486" i="12" s="1"/>
  <c r="I486" i="12"/>
  <c r="K486" i="12"/>
  <c r="O486" i="12"/>
  <c r="Q486" i="12"/>
  <c r="V486" i="12"/>
  <c r="G488" i="12"/>
  <c r="M488" i="12" s="1"/>
  <c r="I488" i="12"/>
  <c r="K488" i="12"/>
  <c r="O488" i="12"/>
  <c r="Q488" i="12"/>
  <c r="V488" i="12"/>
  <c r="G490" i="12"/>
  <c r="M490" i="12" s="1"/>
  <c r="I490" i="12"/>
  <c r="K490" i="12"/>
  <c r="O490" i="12"/>
  <c r="Q490" i="12"/>
  <c r="V490" i="12"/>
  <c r="G494" i="12"/>
  <c r="M494" i="12" s="1"/>
  <c r="I494" i="12"/>
  <c r="K494" i="12"/>
  <c r="O494" i="12"/>
  <c r="Q494" i="12"/>
  <c r="V494" i="12"/>
  <c r="G500" i="12"/>
  <c r="M500" i="12" s="1"/>
  <c r="I500" i="12"/>
  <c r="K500" i="12"/>
  <c r="O500" i="12"/>
  <c r="Q500" i="12"/>
  <c r="V500" i="12"/>
  <c r="G513" i="12"/>
  <c r="M513" i="12" s="1"/>
  <c r="M512" i="12" s="1"/>
  <c r="I513" i="12"/>
  <c r="I512" i="12" s="1"/>
  <c r="K513" i="12"/>
  <c r="K512" i="12" s="1"/>
  <c r="O513" i="12"/>
  <c r="O512" i="12" s="1"/>
  <c r="Q513" i="12"/>
  <c r="Q512" i="12" s="1"/>
  <c r="V513" i="12"/>
  <c r="V512" i="12" s="1"/>
  <c r="G515" i="12"/>
  <c r="I515" i="12"/>
  <c r="K515" i="12"/>
  <c r="O515" i="12"/>
  <c r="Q515" i="12"/>
  <c r="V515" i="12"/>
  <c r="G522" i="12"/>
  <c r="M522" i="12" s="1"/>
  <c r="I522" i="12"/>
  <c r="K522" i="12"/>
  <c r="O522" i="12"/>
  <c r="Q522" i="12"/>
  <c r="V522" i="12"/>
  <c r="G526" i="12"/>
  <c r="M526" i="12" s="1"/>
  <c r="I526" i="12"/>
  <c r="K526" i="12"/>
  <c r="O526" i="12"/>
  <c r="Q526" i="12"/>
  <c r="V526" i="12"/>
  <c r="G528" i="12"/>
  <c r="M528" i="12" s="1"/>
  <c r="I528" i="12"/>
  <c r="K528" i="12"/>
  <c r="O528" i="12"/>
  <c r="Q528" i="12"/>
  <c r="V528" i="12"/>
  <c r="G538" i="12"/>
  <c r="M538" i="12" s="1"/>
  <c r="I538" i="12"/>
  <c r="K538" i="12"/>
  <c r="O538" i="12"/>
  <c r="Q538" i="12"/>
  <c r="V538" i="12"/>
  <c r="G540" i="12"/>
  <c r="M540" i="12" s="1"/>
  <c r="I540" i="12"/>
  <c r="K540" i="12"/>
  <c r="O540" i="12"/>
  <c r="Q540" i="12"/>
  <c r="V540" i="12"/>
  <c r="G544" i="12"/>
  <c r="M544" i="12" s="1"/>
  <c r="I544" i="12"/>
  <c r="K544" i="12"/>
  <c r="O544" i="12"/>
  <c r="Q544" i="12"/>
  <c r="V544" i="12"/>
  <c r="G547" i="12"/>
  <c r="M547" i="12" s="1"/>
  <c r="I547" i="12"/>
  <c r="K547" i="12"/>
  <c r="O547" i="12"/>
  <c r="Q547" i="12"/>
  <c r="V547" i="12"/>
  <c r="G550" i="12"/>
  <c r="M550" i="12" s="1"/>
  <c r="I550" i="12"/>
  <c r="K550" i="12"/>
  <c r="O550" i="12"/>
  <c r="Q550" i="12"/>
  <c r="V550" i="12"/>
  <c r="G553" i="12"/>
  <c r="M553" i="12" s="1"/>
  <c r="I553" i="12"/>
  <c r="K553" i="12"/>
  <c r="O553" i="12"/>
  <c r="Q553" i="12"/>
  <c r="V553" i="12"/>
  <c r="G575" i="12"/>
  <c r="M575" i="12" s="1"/>
  <c r="I575" i="12"/>
  <c r="K575" i="12"/>
  <c r="O575" i="12"/>
  <c r="Q575" i="12"/>
  <c r="V575" i="12"/>
  <c r="G584" i="12"/>
  <c r="M584" i="12" s="1"/>
  <c r="I584" i="12"/>
  <c r="K584" i="12"/>
  <c r="O584" i="12"/>
  <c r="Q584" i="12"/>
  <c r="V584" i="12"/>
  <c r="G595" i="12"/>
  <c r="M595" i="12" s="1"/>
  <c r="I595" i="12"/>
  <c r="K595" i="12"/>
  <c r="O595" i="12"/>
  <c r="Q595" i="12"/>
  <c r="V595" i="12"/>
  <c r="G597" i="12"/>
  <c r="M597" i="12" s="1"/>
  <c r="I597" i="12"/>
  <c r="K597" i="12"/>
  <c r="O597" i="12"/>
  <c r="Q597" i="12"/>
  <c r="V597" i="12"/>
  <c r="G599" i="12"/>
  <c r="M599" i="12" s="1"/>
  <c r="I599" i="12"/>
  <c r="K599" i="12"/>
  <c r="O599" i="12"/>
  <c r="Q599" i="12"/>
  <c r="V599" i="12"/>
  <c r="G607" i="12"/>
  <c r="M607" i="12" s="1"/>
  <c r="I607" i="12"/>
  <c r="K607" i="12"/>
  <c r="O607" i="12"/>
  <c r="Q607" i="12"/>
  <c r="V607" i="12"/>
  <c r="G615" i="12"/>
  <c r="M615" i="12" s="1"/>
  <c r="I615" i="12"/>
  <c r="K615" i="12"/>
  <c r="O615" i="12"/>
  <c r="Q615" i="12"/>
  <c r="V615" i="12"/>
  <c r="G623" i="12"/>
  <c r="M623" i="12" s="1"/>
  <c r="I623" i="12"/>
  <c r="K623" i="12"/>
  <c r="O623" i="12"/>
  <c r="Q623" i="12"/>
  <c r="V623" i="12"/>
  <c r="G625" i="12"/>
  <c r="I625" i="12"/>
  <c r="K625" i="12"/>
  <c r="O625" i="12"/>
  <c r="Q625" i="12"/>
  <c r="V625" i="12"/>
  <c r="G627" i="12"/>
  <c r="M627" i="12" s="1"/>
  <c r="I627" i="12"/>
  <c r="K627" i="12"/>
  <c r="O627" i="12"/>
  <c r="Q627" i="12"/>
  <c r="V627" i="12"/>
  <c r="G631" i="12"/>
  <c r="M631" i="12" s="1"/>
  <c r="I631" i="12"/>
  <c r="K631" i="12"/>
  <c r="O631" i="12"/>
  <c r="Q631" i="12"/>
  <c r="V631" i="12"/>
  <c r="G633" i="12"/>
  <c r="M633" i="12" s="1"/>
  <c r="I633" i="12"/>
  <c r="K633" i="12"/>
  <c r="O633" i="12"/>
  <c r="Q633" i="12"/>
  <c r="V633" i="12"/>
  <c r="G635" i="12"/>
  <c r="M635" i="12" s="1"/>
  <c r="I635" i="12"/>
  <c r="K635" i="12"/>
  <c r="O635" i="12"/>
  <c r="Q635" i="12"/>
  <c r="V635" i="12"/>
  <c r="G640" i="12"/>
  <c r="M640" i="12" s="1"/>
  <c r="I640" i="12"/>
  <c r="K640" i="12"/>
  <c r="O640" i="12"/>
  <c r="Q640" i="12"/>
  <c r="V640" i="12"/>
  <c r="G642" i="12"/>
  <c r="M642" i="12" s="1"/>
  <c r="I642" i="12"/>
  <c r="K642" i="12"/>
  <c r="O642" i="12"/>
  <c r="Q642" i="12"/>
  <c r="V642" i="12"/>
  <c r="G644" i="12"/>
  <c r="M644" i="12" s="1"/>
  <c r="I644" i="12"/>
  <c r="K644" i="12"/>
  <c r="O644" i="12"/>
  <c r="Q644" i="12"/>
  <c r="V644" i="12"/>
  <c r="G649" i="12"/>
  <c r="M649" i="12" s="1"/>
  <c r="I649" i="12"/>
  <c r="K649" i="12"/>
  <c r="O649" i="12"/>
  <c r="Q649" i="12"/>
  <c r="V649" i="12"/>
  <c r="G651" i="12"/>
  <c r="M651" i="12" s="1"/>
  <c r="I651" i="12"/>
  <c r="K651" i="12"/>
  <c r="O651" i="12"/>
  <c r="Q651" i="12"/>
  <c r="V651" i="12"/>
  <c r="G652" i="12"/>
  <c r="M652" i="12" s="1"/>
  <c r="I652" i="12"/>
  <c r="K652" i="12"/>
  <c r="O652" i="12"/>
  <c r="Q652" i="12"/>
  <c r="V652" i="12"/>
  <c r="G653" i="12"/>
  <c r="M653" i="12" s="1"/>
  <c r="I653" i="12"/>
  <c r="K653" i="12"/>
  <c r="O653" i="12"/>
  <c r="Q653" i="12"/>
  <c r="V653" i="12"/>
  <c r="G654" i="12"/>
  <c r="M654" i="12" s="1"/>
  <c r="I654" i="12"/>
  <c r="K654" i="12"/>
  <c r="O654" i="12"/>
  <c r="Q654" i="12"/>
  <c r="V654" i="12"/>
  <c r="G655" i="12"/>
  <c r="M655" i="12" s="1"/>
  <c r="I655" i="12"/>
  <c r="K655" i="12"/>
  <c r="O655" i="12"/>
  <c r="Q655" i="12"/>
  <c r="V655" i="12"/>
  <c r="G656" i="12"/>
  <c r="M656" i="12" s="1"/>
  <c r="I656" i="12"/>
  <c r="K656" i="12"/>
  <c r="O656" i="12"/>
  <c r="Q656" i="12"/>
  <c r="V656" i="12"/>
  <c r="G657" i="12"/>
  <c r="M657" i="12" s="1"/>
  <c r="I657" i="12"/>
  <c r="K657" i="12"/>
  <c r="O657" i="12"/>
  <c r="Q657" i="12"/>
  <c r="V657" i="12"/>
  <c r="G658" i="12"/>
  <c r="M658" i="12" s="1"/>
  <c r="I658" i="12"/>
  <c r="K658" i="12"/>
  <c r="O658" i="12"/>
  <c r="Q658" i="12"/>
  <c r="V658" i="12"/>
  <c r="G660" i="12"/>
  <c r="M660" i="12" s="1"/>
  <c r="M659" i="12" s="1"/>
  <c r="I660" i="12"/>
  <c r="I659" i="12" s="1"/>
  <c r="K660" i="12"/>
  <c r="K659" i="12" s="1"/>
  <c r="O660" i="12"/>
  <c r="O659" i="12" s="1"/>
  <c r="Q660" i="12"/>
  <c r="Q659" i="12" s="1"/>
  <c r="V660" i="12"/>
  <c r="V659" i="12" s="1"/>
  <c r="G663" i="12"/>
  <c r="M663" i="12" s="1"/>
  <c r="I663" i="12"/>
  <c r="K663" i="12"/>
  <c r="O663" i="12"/>
  <c r="Q663" i="12"/>
  <c r="V663" i="12"/>
  <c r="G665" i="12"/>
  <c r="M665" i="12" s="1"/>
  <c r="I665" i="12"/>
  <c r="K665" i="12"/>
  <c r="O665" i="12"/>
  <c r="Q665" i="12"/>
  <c r="V665" i="12"/>
  <c r="G667" i="12"/>
  <c r="M667" i="12" s="1"/>
  <c r="I667" i="12"/>
  <c r="K667" i="12"/>
  <c r="O667" i="12"/>
  <c r="Q667" i="12"/>
  <c r="V667" i="12"/>
  <c r="G671" i="12"/>
  <c r="M671" i="12" s="1"/>
  <c r="I671" i="12"/>
  <c r="K671" i="12"/>
  <c r="O671" i="12"/>
  <c r="Q671" i="12"/>
  <c r="V671" i="12"/>
  <c r="G673" i="12"/>
  <c r="M673" i="12" s="1"/>
  <c r="I673" i="12"/>
  <c r="K673" i="12"/>
  <c r="O673" i="12"/>
  <c r="Q673" i="12"/>
  <c r="V673" i="12"/>
  <c r="G674" i="12"/>
  <c r="M674" i="12" s="1"/>
  <c r="I674" i="12"/>
  <c r="K674" i="12"/>
  <c r="O674" i="12"/>
  <c r="Q674" i="12"/>
  <c r="V674" i="12"/>
  <c r="G676" i="12"/>
  <c r="M676" i="12" s="1"/>
  <c r="I676" i="12"/>
  <c r="K676" i="12"/>
  <c r="O676" i="12"/>
  <c r="Q676" i="12"/>
  <c r="V676" i="12"/>
  <c r="G679" i="12"/>
  <c r="M679" i="12" s="1"/>
  <c r="I679" i="12"/>
  <c r="K679" i="12"/>
  <c r="O679" i="12"/>
  <c r="Q679" i="12"/>
  <c r="V679" i="12"/>
  <c r="G681" i="12"/>
  <c r="M681" i="12" s="1"/>
  <c r="I681" i="12"/>
  <c r="K681" i="12"/>
  <c r="O681" i="12"/>
  <c r="Q681" i="12"/>
  <c r="V681" i="12"/>
  <c r="G683" i="12"/>
  <c r="M683" i="12" s="1"/>
  <c r="I683" i="12"/>
  <c r="K683" i="12"/>
  <c r="O683" i="12"/>
  <c r="Q683" i="12"/>
  <c r="V683" i="12"/>
  <c r="G685" i="12"/>
  <c r="M685" i="12" s="1"/>
  <c r="I685" i="12"/>
  <c r="K685" i="12"/>
  <c r="O685" i="12"/>
  <c r="Q685" i="12"/>
  <c r="V685" i="12"/>
  <c r="G687" i="12"/>
  <c r="M687" i="12" s="1"/>
  <c r="I687" i="12"/>
  <c r="K687" i="12"/>
  <c r="O687" i="12"/>
  <c r="Q687" i="12"/>
  <c r="V687" i="12"/>
  <c r="G699" i="12"/>
  <c r="M699" i="12" s="1"/>
  <c r="I699" i="12"/>
  <c r="K699" i="12"/>
  <c r="O699" i="12"/>
  <c r="Q699" i="12"/>
  <c r="V699" i="12"/>
  <c r="G711" i="12"/>
  <c r="M711" i="12" s="1"/>
  <c r="I711" i="12"/>
  <c r="K711" i="12"/>
  <c r="O711" i="12"/>
  <c r="Q711" i="12"/>
  <c r="V711" i="12"/>
  <c r="G713" i="12"/>
  <c r="I713" i="12"/>
  <c r="K713" i="12"/>
  <c r="O713" i="12"/>
  <c r="Q713" i="12"/>
  <c r="V713" i="12"/>
  <c r="G717" i="12"/>
  <c r="M717" i="12" s="1"/>
  <c r="I717" i="12"/>
  <c r="K717" i="12"/>
  <c r="O717" i="12"/>
  <c r="Q717" i="12"/>
  <c r="V717" i="12"/>
  <c r="G721" i="12"/>
  <c r="M721" i="12" s="1"/>
  <c r="I721" i="12"/>
  <c r="K721" i="12"/>
  <c r="O721" i="12"/>
  <c r="Q721" i="12"/>
  <c r="V721" i="12"/>
  <c r="G725" i="12"/>
  <c r="M725" i="12" s="1"/>
  <c r="I725" i="12"/>
  <c r="K725" i="12"/>
  <c r="O725" i="12"/>
  <c r="Q725" i="12"/>
  <c r="V725" i="12"/>
  <c r="G728" i="12"/>
  <c r="M728" i="12" s="1"/>
  <c r="I728" i="12"/>
  <c r="K728" i="12"/>
  <c r="O728" i="12"/>
  <c r="Q728" i="12"/>
  <c r="V728" i="12"/>
  <c r="G730" i="12"/>
  <c r="M730" i="12" s="1"/>
  <c r="I730" i="12"/>
  <c r="K730" i="12"/>
  <c r="O730" i="12"/>
  <c r="Q730" i="12"/>
  <c r="V730" i="12"/>
  <c r="G739" i="12"/>
  <c r="M739" i="12" s="1"/>
  <c r="I739" i="12"/>
  <c r="K739" i="12"/>
  <c r="O739" i="12"/>
  <c r="Q739" i="12"/>
  <c r="V739" i="12"/>
  <c r="G741" i="12"/>
  <c r="M741" i="12" s="1"/>
  <c r="I741" i="12"/>
  <c r="K741" i="12"/>
  <c r="O741" i="12"/>
  <c r="Q741" i="12"/>
  <c r="V741" i="12"/>
  <c r="G746" i="12"/>
  <c r="M746" i="12" s="1"/>
  <c r="I746" i="12"/>
  <c r="K746" i="12"/>
  <c r="O746" i="12"/>
  <c r="Q746" i="12"/>
  <c r="V746" i="12"/>
  <c r="G750" i="12"/>
  <c r="M750" i="12" s="1"/>
  <c r="I750" i="12"/>
  <c r="K750" i="12"/>
  <c r="O750" i="12"/>
  <c r="Q750" i="12"/>
  <c r="V750" i="12"/>
  <c r="G754" i="12"/>
  <c r="M754" i="12" s="1"/>
  <c r="I754" i="12"/>
  <c r="K754" i="12"/>
  <c r="O754" i="12"/>
  <c r="Q754" i="12"/>
  <c r="V754" i="12"/>
  <c r="G758" i="12"/>
  <c r="M758" i="12" s="1"/>
  <c r="I758" i="12"/>
  <c r="K758" i="12"/>
  <c r="O758" i="12"/>
  <c r="Q758" i="12"/>
  <c r="V758" i="12"/>
  <c r="G762" i="12"/>
  <c r="M762" i="12" s="1"/>
  <c r="I762" i="12"/>
  <c r="K762" i="12"/>
  <c r="O762" i="12"/>
  <c r="Q762" i="12"/>
  <c r="V762" i="12"/>
  <c r="G764" i="12"/>
  <c r="M764" i="12" s="1"/>
  <c r="I764" i="12"/>
  <c r="K764" i="12"/>
  <c r="O764" i="12"/>
  <c r="Q764" i="12"/>
  <c r="V764" i="12"/>
  <c r="G766" i="12"/>
  <c r="M766" i="12" s="1"/>
  <c r="I766" i="12"/>
  <c r="K766" i="12"/>
  <c r="O766" i="12"/>
  <c r="Q766" i="12"/>
  <c r="V766" i="12"/>
  <c r="G774" i="12"/>
  <c r="I774" i="12"/>
  <c r="K774" i="12"/>
  <c r="O774" i="12"/>
  <c r="Q774" i="12"/>
  <c r="V774" i="12"/>
  <c r="G776" i="12"/>
  <c r="M776" i="12" s="1"/>
  <c r="I776" i="12"/>
  <c r="K776" i="12"/>
  <c r="O776" i="12"/>
  <c r="Q776" i="12"/>
  <c r="V776" i="12"/>
  <c r="G778" i="12"/>
  <c r="M778" i="12" s="1"/>
  <c r="I778" i="12"/>
  <c r="K778" i="12"/>
  <c r="O778" i="12"/>
  <c r="Q778" i="12"/>
  <c r="V778" i="12"/>
  <c r="G780" i="12"/>
  <c r="M780" i="12" s="1"/>
  <c r="I780" i="12"/>
  <c r="K780" i="12"/>
  <c r="O780" i="12"/>
  <c r="Q780" i="12"/>
  <c r="V780" i="12"/>
  <c r="G782" i="12"/>
  <c r="M782" i="12" s="1"/>
  <c r="I782" i="12"/>
  <c r="K782" i="12"/>
  <c r="O782" i="12"/>
  <c r="Q782" i="12"/>
  <c r="V782" i="12"/>
  <c r="G787" i="12"/>
  <c r="M787" i="12" s="1"/>
  <c r="I787" i="12"/>
  <c r="K787" i="12"/>
  <c r="O787" i="12"/>
  <c r="Q787" i="12"/>
  <c r="V787" i="12"/>
  <c r="G789" i="12"/>
  <c r="M789" i="12" s="1"/>
  <c r="I789" i="12"/>
  <c r="K789" i="12"/>
  <c r="O789" i="12"/>
  <c r="Q789" i="12"/>
  <c r="V789" i="12"/>
  <c r="G791" i="12"/>
  <c r="I791" i="12"/>
  <c r="K791" i="12"/>
  <c r="O791" i="12"/>
  <c r="Q791" i="12"/>
  <c r="V791" i="12"/>
  <c r="G793" i="12"/>
  <c r="M793" i="12" s="1"/>
  <c r="I793" i="12"/>
  <c r="K793" i="12"/>
  <c r="O793" i="12"/>
  <c r="Q793" i="12"/>
  <c r="V793" i="12"/>
  <c r="G795" i="12"/>
  <c r="M795" i="12" s="1"/>
  <c r="I795" i="12"/>
  <c r="K795" i="12"/>
  <c r="O795" i="12"/>
  <c r="Q795" i="12"/>
  <c r="V795" i="12"/>
  <c r="G798" i="12"/>
  <c r="M798" i="12" s="1"/>
  <c r="I798" i="12"/>
  <c r="K798" i="12"/>
  <c r="O798" i="12"/>
  <c r="Q798" i="12"/>
  <c r="V798" i="12"/>
  <c r="G800" i="12"/>
  <c r="M800" i="12" s="1"/>
  <c r="I800" i="12"/>
  <c r="K800" i="12"/>
  <c r="O800" i="12"/>
  <c r="Q800" i="12"/>
  <c r="V800" i="12"/>
  <c r="G802" i="12"/>
  <c r="M802" i="12" s="1"/>
  <c r="I802" i="12"/>
  <c r="K802" i="12"/>
  <c r="O802" i="12"/>
  <c r="Q802" i="12"/>
  <c r="V802" i="12"/>
  <c r="G813" i="12"/>
  <c r="M813" i="12" s="1"/>
  <c r="I813" i="12"/>
  <c r="K813" i="12"/>
  <c r="O813" i="12"/>
  <c r="Q813" i="12"/>
  <c r="V813" i="12"/>
  <c r="G816" i="12"/>
  <c r="M816" i="12" s="1"/>
  <c r="I816" i="12"/>
  <c r="K816" i="12"/>
  <c r="O816" i="12"/>
  <c r="Q816" i="12"/>
  <c r="V816" i="12"/>
  <c r="G818" i="12"/>
  <c r="M818" i="12" s="1"/>
  <c r="I818" i="12"/>
  <c r="K818" i="12"/>
  <c r="O818" i="12"/>
  <c r="Q818" i="12"/>
  <c r="V818" i="12"/>
  <c r="G820" i="12"/>
  <c r="M820" i="12" s="1"/>
  <c r="I820" i="12"/>
  <c r="K820" i="12"/>
  <c r="O820" i="12"/>
  <c r="Q820" i="12"/>
  <c r="V820" i="12"/>
  <c r="G831" i="12"/>
  <c r="M831" i="12" s="1"/>
  <c r="I831" i="12"/>
  <c r="K831" i="12"/>
  <c r="O831" i="12"/>
  <c r="Q831" i="12"/>
  <c r="V831" i="12"/>
  <c r="G833" i="12"/>
  <c r="I833" i="12"/>
  <c r="K833" i="12"/>
  <c r="O833" i="12"/>
  <c r="Q833" i="12"/>
  <c r="V833" i="12"/>
  <c r="G834" i="12"/>
  <c r="M834" i="12" s="1"/>
  <c r="I834" i="12"/>
  <c r="K834" i="12"/>
  <c r="O834" i="12"/>
  <c r="Q834" i="12"/>
  <c r="V834" i="12"/>
  <c r="G836" i="12"/>
  <c r="M836" i="12" s="1"/>
  <c r="I836" i="12"/>
  <c r="K836" i="12"/>
  <c r="O836" i="12"/>
  <c r="Q836" i="12"/>
  <c r="V836" i="12"/>
  <c r="G838" i="12"/>
  <c r="M838" i="12" s="1"/>
  <c r="I838" i="12"/>
  <c r="K838" i="12"/>
  <c r="O838" i="12"/>
  <c r="Q838" i="12"/>
  <c r="V838" i="12"/>
  <c r="G857" i="12"/>
  <c r="M857" i="12" s="1"/>
  <c r="I857" i="12"/>
  <c r="K857" i="12"/>
  <c r="O857" i="12"/>
  <c r="Q857" i="12"/>
  <c r="V857" i="12"/>
  <c r="G860" i="12"/>
  <c r="M860" i="12" s="1"/>
  <c r="I860" i="12"/>
  <c r="K860" i="12"/>
  <c r="O860" i="12"/>
  <c r="Q860" i="12"/>
  <c r="V860" i="12"/>
  <c r="G862" i="12"/>
  <c r="I862" i="12"/>
  <c r="K862" i="12"/>
  <c r="O862" i="12"/>
  <c r="Q862" i="12"/>
  <c r="V862" i="12"/>
  <c r="G863" i="12"/>
  <c r="M863" i="12" s="1"/>
  <c r="I863" i="12"/>
  <c r="K863" i="12"/>
  <c r="O863" i="12"/>
  <c r="Q863" i="12"/>
  <c r="V863" i="12"/>
  <c r="G876" i="12"/>
  <c r="M876" i="12" s="1"/>
  <c r="I876" i="12"/>
  <c r="K876" i="12"/>
  <c r="O876" i="12"/>
  <c r="Q876" i="12"/>
  <c r="V876" i="12"/>
  <c r="G882" i="12"/>
  <c r="M882" i="12" s="1"/>
  <c r="I882" i="12"/>
  <c r="K882" i="12"/>
  <c r="O882" i="12"/>
  <c r="Q882" i="12"/>
  <c r="V882" i="12"/>
  <c r="G883" i="12"/>
  <c r="M883" i="12" s="1"/>
  <c r="I883" i="12"/>
  <c r="K883" i="12"/>
  <c r="O883" i="12"/>
  <c r="Q883" i="12"/>
  <c r="V883" i="12"/>
  <c r="G895" i="12"/>
  <c r="M895" i="12" s="1"/>
  <c r="I895" i="12"/>
  <c r="K895" i="12"/>
  <c r="O895" i="12"/>
  <c r="Q895" i="12"/>
  <c r="V895" i="12"/>
  <c r="G897" i="12"/>
  <c r="M897" i="12" s="1"/>
  <c r="I897" i="12"/>
  <c r="K897" i="12"/>
  <c r="O897" i="12"/>
  <c r="Q897" i="12"/>
  <c r="V897" i="12"/>
  <c r="G899" i="12"/>
  <c r="G898" i="12" s="1"/>
  <c r="I899" i="12"/>
  <c r="I898" i="12" s="1"/>
  <c r="K899" i="12"/>
  <c r="K898" i="12" s="1"/>
  <c r="O899" i="12"/>
  <c r="O898" i="12" s="1"/>
  <c r="Q899" i="12"/>
  <c r="Q898" i="12" s="1"/>
  <c r="V899" i="12"/>
  <c r="V898" i="12" s="1"/>
  <c r="G902" i="12"/>
  <c r="M902" i="12" s="1"/>
  <c r="I902" i="12"/>
  <c r="K902" i="12"/>
  <c r="O902" i="12"/>
  <c r="Q902" i="12"/>
  <c r="V902" i="12"/>
  <c r="G904" i="12"/>
  <c r="M904" i="12" s="1"/>
  <c r="I904" i="12"/>
  <c r="K904" i="12"/>
  <c r="O904" i="12"/>
  <c r="Q904" i="12"/>
  <c r="V904" i="12"/>
  <c r="G907" i="12"/>
  <c r="M907" i="12" s="1"/>
  <c r="I907" i="12"/>
  <c r="K907" i="12"/>
  <c r="O907" i="12"/>
  <c r="Q907" i="12"/>
  <c r="V907" i="12"/>
  <c r="G915" i="12"/>
  <c r="M915" i="12" s="1"/>
  <c r="I915" i="12"/>
  <c r="K915" i="12"/>
  <c r="O915" i="12"/>
  <c r="Q915" i="12"/>
  <c r="V915" i="12"/>
  <c r="G917" i="12"/>
  <c r="I917" i="12"/>
  <c r="K917" i="12"/>
  <c r="O917" i="12"/>
  <c r="Q917" i="12"/>
  <c r="V917" i="12"/>
  <c r="G918" i="12"/>
  <c r="M918" i="12" s="1"/>
  <c r="I918" i="12"/>
  <c r="K918" i="12"/>
  <c r="O918" i="12"/>
  <c r="Q918" i="12"/>
  <c r="V918" i="12"/>
  <c r="G919" i="12"/>
  <c r="M919" i="12" s="1"/>
  <c r="I919" i="12"/>
  <c r="K919" i="12"/>
  <c r="O919" i="12"/>
  <c r="Q919" i="12"/>
  <c r="V919" i="12"/>
  <c r="G921" i="12"/>
  <c r="I921" i="12"/>
  <c r="K921" i="12"/>
  <c r="O921" i="12"/>
  <c r="Q921" i="12"/>
  <c r="V921" i="12"/>
  <c r="G923" i="12"/>
  <c r="M923" i="12" s="1"/>
  <c r="I923" i="12"/>
  <c r="K923" i="12"/>
  <c r="O923" i="12"/>
  <c r="Q923" i="12"/>
  <c r="V923" i="12"/>
  <c r="G926" i="12"/>
  <c r="M926" i="12" s="1"/>
  <c r="I926" i="12"/>
  <c r="K926" i="12"/>
  <c r="O926" i="12"/>
  <c r="Q926" i="12"/>
  <c r="V926" i="12"/>
  <c r="G931" i="12"/>
  <c r="M931" i="12" s="1"/>
  <c r="I931" i="12"/>
  <c r="K931" i="12"/>
  <c r="O931" i="12"/>
  <c r="Q931" i="12"/>
  <c r="V931" i="12"/>
  <c r="G938" i="12"/>
  <c r="M938" i="12" s="1"/>
  <c r="I938" i="12"/>
  <c r="K938" i="12"/>
  <c r="O938" i="12"/>
  <c r="Q938" i="12"/>
  <c r="V938" i="12"/>
  <c r="G940" i="12"/>
  <c r="M940" i="12" s="1"/>
  <c r="I940" i="12"/>
  <c r="K940" i="12"/>
  <c r="O940" i="12"/>
  <c r="Q940" i="12"/>
  <c r="V940" i="12"/>
  <c r="G941" i="12"/>
  <c r="M941" i="12" s="1"/>
  <c r="I941" i="12"/>
  <c r="K941" i="12"/>
  <c r="O941" i="12"/>
  <c r="Q941" i="12"/>
  <c r="V941" i="12"/>
  <c r="G942" i="12"/>
  <c r="M942" i="12" s="1"/>
  <c r="I942" i="12"/>
  <c r="K942" i="12"/>
  <c r="O942" i="12"/>
  <c r="Q942" i="12"/>
  <c r="V942" i="12"/>
  <c r="AE944" i="12"/>
  <c r="I20" i="1"/>
  <c r="Q8" i="18" l="1"/>
  <c r="O8" i="18"/>
  <c r="I74" i="18"/>
  <c r="V8" i="18"/>
  <c r="V74" i="18"/>
  <c r="O11" i="15"/>
  <c r="M901" i="12"/>
  <c r="K8" i="12"/>
  <c r="O906" i="12"/>
  <c r="I906" i="12"/>
  <c r="V901" i="12"/>
  <c r="Q916" i="12"/>
  <c r="Q901" i="12"/>
  <c r="G52" i="1"/>
  <c r="H52" i="1" s="1"/>
  <c r="I52" i="1" s="1"/>
  <c r="H53" i="1"/>
  <c r="I53" i="1" s="1"/>
  <c r="I92" i="1"/>
  <c r="M63" i="18"/>
  <c r="M62" i="18" s="1"/>
  <c r="G22" i="18"/>
  <c r="G155" i="23"/>
  <c r="F9" i="16" s="1"/>
  <c r="G9" i="16" s="1"/>
  <c r="M9" i="16" s="1"/>
  <c r="M8" i="16" s="1"/>
  <c r="H67" i="20"/>
  <c r="H31" i="20"/>
  <c r="H78" i="20"/>
  <c r="F67" i="20"/>
  <c r="F57" i="20"/>
  <c r="F52" i="20"/>
  <c r="F41" i="20"/>
  <c r="F31" i="20"/>
  <c r="F17" i="20"/>
  <c r="H96" i="19"/>
  <c r="H75" i="19"/>
  <c r="H50" i="19"/>
  <c r="F117" i="19"/>
  <c r="F39" i="19"/>
  <c r="G136" i="12"/>
  <c r="I68" i="1" s="1"/>
  <c r="F75" i="20"/>
  <c r="F127" i="19"/>
  <c r="K144" i="12"/>
  <c r="V104" i="12"/>
  <c r="V916" i="12"/>
  <c r="O378" i="12"/>
  <c r="Q104" i="12"/>
  <c r="K104" i="12"/>
  <c r="I901" i="12"/>
  <c r="O14" i="12"/>
  <c r="M8" i="12"/>
  <c r="E854" i="12"/>
  <c r="G854" i="12" s="1"/>
  <c r="H24" i="19"/>
  <c r="H39" i="19"/>
  <c r="F50" i="19"/>
  <c r="F75" i="19"/>
  <c r="F96" i="19"/>
  <c r="F24" i="19"/>
  <c r="F78" i="20"/>
  <c r="H117" i="19"/>
  <c r="O8" i="12"/>
  <c r="O916" i="12"/>
  <c r="O920" i="12"/>
  <c r="Q672" i="12"/>
  <c r="K765" i="12"/>
  <c r="O144" i="12"/>
  <c r="I624" i="12"/>
  <c r="K26" i="12"/>
  <c r="K14" i="12"/>
  <c r="V790" i="12"/>
  <c r="Q624" i="12"/>
  <c r="G110" i="12"/>
  <c r="I67" i="1" s="1"/>
  <c r="G45" i="12"/>
  <c r="I64" i="1" s="1"/>
  <c r="V596" i="12"/>
  <c r="I421" i="12"/>
  <c r="Q72" i="12"/>
  <c r="Q18" i="18"/>
  <c r="O18" i="18"/>
  <c r="F39" i="1"/>
  <c r="G765" i="12"/>
  <c r="I88" i="1" s="1"/>
  <c r="I686" i="12"/>
  <c r="V514" i="12"/>
  <c r="K204" i="12"/>
  <c r="I104" i="12"/>
  <c r="G104" i="12"/>
  <c r="I66" i="1" s="1"/>
  <c r="M105" i="12"/>
  <c r="M104" i="12" s="1"/>
  <c r="O861" i="12"/>
  <c r="Q790" i="12"/>
  <c r="I920" i="12"/>
  <c r="K790" i="12"/>
  <c r="G861" i="12"/>
  <c r="I91" i="1" s="1"/>
  <c r="I672" i="12"/>
  <c r="K650" i="12"/>
  <c r="K596" i="12"/>
  <c r="Q378" i="12"/>
  <c r="M18" i="18"/>
  <c r="I98" i="1"/>
  <c r="G790" i="12"/>
  <c r="I89" i="1" s="1"/>
  <c r="I765" i="12"/>
  <c r="K662" i="12"/>
  <c r="K400" i="12"/>
  <c r="K901" i="12"/>
  <c r="K421" i="12"/>
  <c r="K313" i="12"/>
  <c r="O790" i="12"/>
  <c r="G920" i="12"/>
  <c r="K916" i="12"/>
  <c r="G906" i="12"/>
  <c r="I94" i="1" s="1"/>
  <c r="V861" i="12"/>
  <c r="V765" i="12"/>
  <c r="Q514" i="12"/>
  <c r="K361" i="12"/>
  <c r="I662" i="12"/>
  <c r="V650" i="12"/>
  <c r="O514" i="12"/>
  <c r="V421" i="12"/>
  <c r="V400" i="12"/>
  <c r="I400" i="12"/>
  <c r="K378" i="12"/>
  <c r="V361" i="12"/>
  <c r="V313" i="12"/>
  <c r="I313" i="12"/>
  <c r="O110" i="12"/>
  <c r="Q920" i="12"/>
  <c r="G916" i="12"/>
  <c r="I95" i="1" s="1"/>
  <c r="Q906" i="12"/>
  <c r="O901" i="12"/>
  <c r="I861" i="12"/>
  <c r="O765" i="12"/>
  <c r="O686" i="12"/>
  <c r="V672" i="12"/>
  <c r="O650" i="12"/>
  <c r="V624" i="12"/>
  <c r="K514" i="12"/>
  <c r="Q421" i="12"/>
  <c r="O421" i="12"/>
  <c r="O361" i="12"/>
  <c r="G144" i="12"/>
  <c r="O104" i="12"/>
  <c r="G72" i="12"/>
  <c r="I65" i="1" s="1"/>
  <c r="O45" i="12"/>
  <c r="V26" i="12"/>
  <c r="G8" i="12"/>
  <c r="K33" i="15"/>
  <c r="I33" i="15"/>
  <c r="V20" i="15"/>
  <c r="M19" i="15"/>
  <c r="M18" i="15" s="1"/>
  <c r="AF80" i="18"/>
  <c r="G51" i="1" s="1"/>
  <c r="Q74" i="18"/>
  <c r="M15" i="18"/>
  <c r="M14" i="18" s="1"/>
  <c r="K8" i="18"/>
  <c r="F40" i="1"/>
  <c r="F44" i="1"/>
  <c r="F48" i="1"/>
  <c r="V204" i="12"/>
  <c r="V110" i="12"/>
  <c r="I26" i="12"/>
  <c r="G14" i="12"/>
  <c r="M10" i="18"/>
  <c r="M8" i="18" s="1"/>
  <c r="I8" i="18"/>
  <c r="K920" i="12"/>
  <c r="K906" i="12"/>
  <c r="V686" i="12"/>
  <c r="O672" i="12"/>
  <c r="Q662" i="12"/>
  <c r="I650" i="12"/>
  <c r="O624" i="12"/>
  <c r="Q596" i="12"/>
  <c r="G514" i="12"/>
  <c r="I77" i="1" s="1"/>
  <c r="Q400" i="12"/>
  <c r="I361" i="12"/>
  <c r="Q313" i="12"/>
  <c r="Q204" i="12"/>
  <c r="I110" i="12"/>
  <c r="K72" i="12"/>
  <c r="G26" i="12"/>
  <c r="I63" i="1" s="1"/>
  <c r="V14" i="12"/>
  <c r="Q8" i="12"/>
  <c r="O33" i="15"/>
  <c r="O20" i="15"/>
  <c r="K11" i="15"/>
  <c r="I11" i="15"/>
  <c r="Q24" i="18"/>
  <c r="K18" i="18"/>
  <c r="F41" i="1"/>
  <c r="G686" i="12"/>
  <c r="I87" i="1" s="1"/>
  <c r="Q686" i="12"/>
  <c r="K672" i="12"/>
  <c r="V662" i="12"/>
  <c r="K624" i="12"/>
  <c r="O596" i="12"/>
  <c r="V378" i="12"/>
  <c r="M361" i="12"/>
  <c r="O313" i="12"/>
  <c r="Q144" i="12"/>
  <c r="V45" i="12"/>
  <c r="Q45" i="12"/>
  <c r="Q14" i="12"/>
  <c r="K20" i="15"/>
  <c r="I20" i="15"/>
  <c r="G8" i="15"/>
  <c r="O74" i="18"/>
  <c r="V24" i="18"/>
  <c r="O24" i="18"/>
  <c r="Q33" i="15"/>
  <c r="F42" i="1"/>
  <c r="F46" i="1"/>
  <c r="Q861" i="12"/>
  <c r="Q765" i="12"/>
  <c r="K686" i="12"/>
  <c r="O662" i="12"/>
  <c r="G624" i="12"/>
  <c r="I79" i="1" s="1"/>
  <c r="I596" i="12"/>
  <c r="I514" i="12"/>
  <c r="O400" i="12"/>
  <c r="I204" i="12"/>
  <c r="V144" i="12"/>
  <c r="K110" i="12"/>
  <c r="O72" i="12"/>
  <c r="AF11" i="14"/>
  <c r="G33" i="15"/>
  <c r="V33" i="15"/>
  <c r="I18" i="18"/>
  <c r="G18" i="18"/>
  <c r="V72" i="12"/>
  <c r="I45" i="12"/>
  <c r="Q26" i="12"/>
  <c r="G8" i="14"/>
  <c r="Q11" i="15"/>
  <c r="G74" i="18"/>
  <c r="K24" i="18"/>
  <c r="I24" i="18"/>
  <c r="V18" i="18"/>
  <c r="V920" i="12"/>
  <c r="I916" i="12"/>
  <c r="V906" i="12"/>
  <c r="K861" i="12"/>
  <c r="I790" i="12"/>
  <c r="G659" i="12"/>
  <c r="I84" i="1" s="1"/>
  <c r="Q650" i="12"/>
  <c r="M515" i="12"/>
  <c r="M514" i="12" s="1"/>
  <c r="I378" i="12"/>
  <c r="Q361" i="12"/>
  <c r="G313" i="12"/>
  <c r="I71" i="1" s="1"/>
  <c r="O204" i="12"/>
  <c r="I144" i="12"/>
  <c r="Q110" i="12"/>
  <c r="I72" i="12"/>
  <c r="K45" i="12"/>
  <c r="O26" i="12"/>
  <c r="M14" i="12"/>
  <c r="Q20" i="15"/>
  <c r="V11" i="15"/>
  <c r="G24" i="18"/>
  <c r="M24" i="18"/>
  <c r="M77" i="18"/>
  <c r="M74" i="18" s="1"/>
  <c r="G16" i="18"/>
  <c r="G11" i="18"/>
  <c r="G8" i="16"/>
  <c r="M20" i="15"/>
  <c r="M11" i="15"/>
  <c r="G20" i="15"/>
  <c r="I82" i="1" s="1"/>
  <c r="AF41" i="15"/>
  <c r="M38" i="15"/>
  <c r="M33" i="15" s="1"/>
  <c r="G11" i="15"/>
  <c r="M906" i="12"/>
  <c r="M662" i="12"/>
  <c r="M400" i="12"/>
  <c r="M378" i="12"/>
  <c r="M313" i="12"/>
  <c r="M650" i="12"/>
  <c r="M421" i="12"/>
  <c r="M596" i="12"/>
  <c r="M204" i="12"/>
  <c r="M672" i="12"/>
  <c r="M144" i="12"/>
  <c r="M45" i="12"/>
  <c r="M921" i="12"/>
  <c r="M920" i="12" s="1"/>
  <c r="M917" i="12"/>
  <c r="M916" i="12" s="1"/>
  <c r="G901" i="12"/>
  <c r="I93" i="1" s="1"/>
  <c r="M899" i="12"/>
  <c r="M898" i="12" s="1"/>
  <c r="M862" i="12"/>
  <c r="M861" i="12" s="1"/>
  <c r="M833" i="12"/>
  <c r="M791" i="12"/>
  <c r="M790" i="12" s="1"/>
  <c r="M774" i="12"/>
  <c r="M765" i="12" s="1"/>
  <c r="M713" i="12"/>
  <c r="M686" i="12" s="1"/>
  <c r="G378" i="12"/>
  <c r="G204" i="12"/>
  <c r="I70" i="1" s="1"/>
  <c r="M115" i="12"/>
  <c r="M110" i="12" s="1"/>
  <c r="M73" i="12"/>
  <c r="M72" i="12" s="1"/>
  <c r="M27" i="12"/>
  <c r="M26" i="12" s="1"/>
  <c r="G672" i="12"/>
  <c r="I86" i="1" s="1"/>
  <c r="G650" i="12"/>
  <c r="I81" i="1" s="1"/>
  <c r="M625" i="12"/>
  <c r="M624" i="12" s="1"/>
  <c r="G596" i="12"/>
  <c r="I78" i="1" s="1"/>
  <c r="G512" i="12"/>
  <c r="G421" i="12"/>
  <c r="G361" i="12"/>
  <c r="I72" i="1" s="1"/>
  <c r="G662" i="12"/>
  <c r="G400" i="12"/>
  <c r="J28" i="1"/>
  <c r="J26" i="1"/>
  <c r="G38" i="1"/>
  <c r="F38" i="1"/>
  <c r="J23" i="1"/>
  <c r="J24" i="1"/>
  <c r="J25" i="1"/>
  <c r="J27" i="1"/>
  <c r="E24" i="1"/>
  <c r="E26" i="1"/>
  <c r="I76" i="1" l="1"/>
  <c r="M854" i="12"/>
  <c r="G817" i="12"/>
  <c r="I90" i="1" s="1"/>
  <c r="AF944" i="12"/>
  <c r="G41" i="1" s="1"/>
  <c r="H41" i="1" s="1"/>
  <c r="I41" i="1" s="1"/>
  <c r="K854" i="12"/>
  <c r="K817" i="12" s="1"/>
  <c r="I854" i="12"/>
  <c r="I817" i="12" s="1"/>
  <c r="V854" i="12"/>
  <c r="V817" i="12" s="1"/>
  <c r="Q854" i="12"/>
  <c r="Q817" i="12" s="1"/>
  <c r="O854" i="12"/>
  <c r="O817" i="12" s="1"/>
  <c r="I85" i="1"/>
  <c r="I74" i="1"/>
  <c r="I73" i="1"/>
  <c r="I62" i="1"/>
  <c r="AF11" i="16"/>
  <c r="G48" i="1" s="1"/>
  <c r="H48" i="1" s="1"/>
  <c r="I48" i="1" s="1"/>
  <c r="I97" i="1"/>
  <c r="D5" i="21"/>
  <c r="H130" i="19"/>
  <c r="F130" i="19"/>
  <c r="M817" i="12"/>
  <c r="I61" i="1"/>
  <c r="H51" i="1"/>
  <c r="G50" i="1"/>
  <c r="F54" i="1"/>
  <c r="G23" i="1" s="1"/>
  <c r="A23" i="1" s="1"/>
  <c r="G80" i="18"/>
  <c r="G41" i="15"/>
  <c r="G11" i="14"/>
  <c r="I83" i="1"/>
  <c r="G47" i="1"/>
  <c r="H47" i="1" s="1"/>
  <c r="I47" i="1" s="1"/>
  <c r="G46" i="1"/>
  <c r="H46" i="1" s="1"/>
  <c r="I46" i="1" s="1"/>
  <c r="I75" i="1"/>
  <c r="I69" i="1"/>
  <c r="G11" i="16"/>
  <c r="I80" i="1"/>
  <c r="G45" i="1"/>
  <c r="H45" i="1" s="1"/>
  <c r="I45" i="1" s="1"/>
  <c r="G44" i="1"/>
  <c r="H44" i="1" s="1"/>
  <c r="I44" i="1" s="1"/>
  <c r="G944" i="12" l="1"/>
  <c r="G40" i="1"/>
  <c r="H40" i="1" s="1"/>
  <c r="I40" i="1" s="1"/>
  <c r="G49" i="1"/>
  <c r="H49" i="1" s="1"/>
  <c r="I49" i="1" s="1"/>
  <c r="I17" i="1"/>
  <c r="D4" i="21"/>
  <c r="D7" i="21" s="1"/>
  <c r="F9" i="13" s="1"/>
  <c r="G9" i="13" s="1"/>
  <c r="M9" i="13" s="1"/>
  <c r="M8" i="13" s="1"/>
  <c r="I51" i="1"/>
  <c r="I50" i="1" s="1"/>
  <c r="H50" i="1"/>
  <c r="I16" i="1"/>
  <c r="A24" i="1"/>
  <c r="G24" i="1"/>
  <c r="G8" i="13" l="1"/>
  <c r="G11" i="13" s="1"/>
  <c r="AF11" i="13"/>
  <c r="G43" i="1" s="1"/>
  <c r="H43" i="1" s="1"/>
  <c r="I43" i="1" s="1"/>
  <c r="I96" i="1" l="1"/>
  <c r="I18" i="1" s="1"/>
  <c r="I21" i="1" s="1"/>
  <c r="G42" i="1"/>
  <c r="H42" i="1" s="1"/>
  <c r="H54" i="1" s="1"/>
  <c r="G39" i="1"/>
  <c r="H39" i="1" s="1"/>
  <c r="I39" i="1" s="1"/>
  <c r="I99" i="1" l="1"/>
  <c r="J73" i="1" s="1"/>
  <c r="G54" i="1"/>
  <c r="G25" i="1" s="1"/>
  <c r="A25" i="1" s="1"/>
  <c r="A26" i="1" s="1"/>
  <c r="I42" i="1"/>
  <c r="I54" i="1" s="1"/>
  <c r="J68" i="1" l="1"/>
  <c r="J62" i="1"/>
  <c r="J70" i="1"/>
  <c r="J80" i="1"/>
  <c r="J92" i="1"/>
  <c r="J79" i="1"/>
  <c r="J75" i="1"/>
  <c r="J96" i="1"/>
  <c r="J65" i="1"/>
  <c r="J69" i="1"/>
  <c r="J84" i="1"/>
  <c r="J86" i="1"/>
  <c r="J74" i="1"/>
  <c r="J66" i="1"/>
  <c r="J76" i="1"/>
  <c r="J89" i="1"/>
  <c r="J97" i="1"/>
  <c r="J82" i="1"/>
  <c r="J88" i="1"/>
  <c r="J72" i="1"/>
  <c r="J71" i="1"/>
  <c r="J98" i="1"/>
  <c r="J87" i="1"/>
  <c r="J95" i="1"/>
  <c r="J81" i="1"/>
  <c r="J91" i="1"/>
  <c r="J83" i="1"/>
  <c r="J63" i="1"/>
  <c r="J61" i="1"/>
  <c r="J99" i="1" s="1"/>
  <c r="J78" i="1"/>
  <c r="J94" i="1"/>
  <c r="J85" i="1"/>
  <c r="J90" i="1"/>
  <c r="J77" i="1"/>
  <c r="J93" i="1"/>
  <c r="J64" i="1"/>
  <c r="G28" i="1"/>
  <c r="J67" i="1"/>
  <c r="G26" i="1"/>
  <c r="A27" i="1" s="1"/>
  <c r="A29" i="1" s="1"/>
  <c r="G29" i="1" l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033E24CF-5B2B-2346-83AD-239A809878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51CEFF-AE8B-AB4E-BBBE-8CB38C07E7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C9D9D65-3099-894D-A3B0-D739272FC4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6413A3-3139-6644-8AE1-7BB1878FE4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<sst xmlns="http://schemas.openxmlformats.org/spreadsheetml/2006/main" count="5832" uniqueCount="1981">
  <si>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</si>
  <si>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</si>
  <si>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</si>
  <si>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</si>
  <si>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</si>
  <si>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</si>
  <si>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</si>
  <si>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</si>
  <si>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</si>
  <si>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</si>
  <si>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</si>
  <si>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</si>
  <si>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</si>
  <si>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</si>
  <si>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</si>
  <si>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</si>
  <si>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</si>
  <si>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</si>
  <si>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</si>
  <si>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</si>
  <si>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</si>
  <si>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</si>
  <si>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</si>
  <si>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</si>
  <si>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</si>
  <si>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</si>
  <si>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</si>
  <si>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</si>
  <si>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</si>
  <si>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</si>
  <si>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</si>
  <si>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</si>
  <si>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</si>
  <si>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</si>
  <si>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</si>
  <si>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</si>
  <si>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</si>
  <si>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</si>
  <si>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</si>
  <si>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</si>
  <si>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</si>
  <si>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IČO:</t>
  </si>
  <si>
    <t>1451</t>
  </si>
  <si>
    <t>Centrum denních služeb Opava - stavební úpravy</t>
  </si>
  <si>
    <t>Stavba</t>
  </si>
  <si>
    <t>SO 01</t>
  </si>
  <si>
    <t>Stavební část</t>
  </si>
  <si>
    <t>SO 02</t>
  </si>
  <si>
    <t>Vnitřní elektroinstalace a hromosvod</t>
  </si>
  <si>
    <t>SO 03</t>
  </si>
  <si>
    <t>Vytápění</t>
  </si>
  <si>
    <t>SO 04</t>
  </si>
  <si>
    <t>Vzduchotechnika</t>
  </si>
  <si>
    <t>SO 05</t>
  </si>
  <si>
    <t>Zdravotechnika</t>
  </si>
  <si>
    <t>SO 06</t>
  </si>
  <si>
    <t>Pergola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</si>
  <si>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</si>
  <si>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</si>
  <si>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</si>
  <si>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</si>
  <si>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</si>
  <si>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</si>
  <si>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</si>
  <si>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</si>
  <si>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27</t>
  </si>
  <si>
    <t>Základy</t>
  </si>
  <si>
    <t>31</t>
  </si>
  <si>
    <t>Zdi podpěrné a volné</t>
  </si>
  <si>
    <t>34</t>
  </si>
  <si>
    <t>Stěny a příčky</t>
  </si>
  <si>
    <t>38</t>
  </si>
  <si>
    <t>Kompletní konstrukce</t>
  </si>
  <si>
    <t>41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</si>
  <si>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</si>
  <si>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</si>
  <si>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</si>
  <si>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</si>
  <si>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</si>
  <si>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</si>
  <si>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</si>
  <si>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</si>
  <si>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</si>
  <si>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</si>
  <si>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</si>
  <si>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</si>
  <si>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</si>
  <si>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</si>
  <si>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</si>
  <si>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</si>
  <si>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</si>
  <si>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</si>
  <si>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</si>
  <si>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</si>
  <si>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</si>
  <si>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</si>
  <si>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</si>
  <si>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</si>
  <si>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</si>
  <si>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</si>
  <si>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</si>
  <si>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725</t>
  </si>
  <si>
    <t>Zařizovací předměty</t>
  </si>
  <si>
    <t>728</t>
  </si>
  <si>
    <t>730</t>
  </si>
  <si>
    <t>Ústřední vytápění</t>
  </si>
  <si>
    <t>736</t>
  </si>
  <si>
    <t>Podlahové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</si>
  <si>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</si>
  <si>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</si>
  <si>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</si>
  <si>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</si>
  <si>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</si>
  <si>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</si>
  <si>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</si>
  <si>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</si>
  <si>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</si>
  <si>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</si>
  <si>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</si>
  <si>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</si>
  <si>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</si>
  <si>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</si>
  <si>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</si>
  <si>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</si>
  <si>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</si>
  <si>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</si>
  <si>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</si>
  <si>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</si>
  <si>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798</t>
  </si>
  <si>
    <t>Protipožární vybavení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</si>
  <si>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</si>
  <si>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</si>
  <si>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</si>
  <si>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</si>
  <si>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</si>
  <si>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</si>
  <si>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</si>
  <si>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</si>
  <si>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</si>
  <si>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</si>
  <si>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</si>
  <si>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</si>
  <si>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</si>
  <si>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</si>
  <si>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</si>
  <si>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</si>
  <si>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</si>
  <si>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</si>
  <si>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</si>
  <si>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</si>
  <si>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</si>
  <si>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</si>
  <si>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</si>
  <si>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</si>
  <si>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</si>
  <si>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</si>
  <si>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</si>
  <si>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</si>
  <si>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</si>
  <si>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</si>
  <si>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</si>
  <si>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</si>
  <si>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</si>
  <si>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</si>
  <si>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</si>
  <si>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</si>
  <si>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</si>
  <si>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23/ I</t>
  </si>
  <si>
    <t>Práce</t>
  </si>
  <si>
    <t>POL1_</t>
  </si>
  <si>
    <t xml:space="preserve">pro obvodovou izolací : </t>
  </si>
  <si>
    <t>VV</t>
  </si>
  <si>
    <t>(11,145+5,083+4,12*2+9,722+6,323)*0,60*0,20</t>
  </si>
  <si>
    <t>(11,145+8,279+7,212*2+14,255+8,319)*0,60*0,20</t>
  </si>
  <si>
    <t>174101102R00</t>
  </si>
  <si>
    <t>Zásyp ruční se zhutněním</t>
  </si>
  <si>
    <t>113106231R00</t>
  </si>
  <si>
    <t>Rozebrání dlažeb ze zámkové dlažby v kamenivu</t>
  </si>
  <si>
    <t>m2</t>
  </si>
  <si>
    <t xml:space="preserve">venkovní dlažba : </t>
  </si>
  <si>
    <t>západní strana : 11,145*0,60</t>
  </si>
  <si>
    <t>východní strana : 11,145*0,60</t>
  </si>
  <si>
    <t>jižní strana : (8,179+7,212*2+14,255+8,319)*0,60</t>
  </si>
  <si>
    <t>severní strana : (5,663+4,12*2+9,722+5,723)*0,60</t>
  </si>
  <si>
    <t>113107615R00</t>
  </si>
  <si>
    <t>Odstranění podkladu nad 50 m2,kam.drcené tl.15 cm</t>
  </si>
  <si>
    <t>274272110RT4</t>
  </si>
  <si>
    <t>topný kanál : (5,551+5,876+5,875+5,521)*0,50</t>
  </si>
  <si>
    <t>274272120RT4</t>
  </si>
  <si>
    <t>topný kanál : 1,60*0,50</t>
  </si>
  <si>
    <t>274272130RT4</t>
  </si>
  <si>
    <t xml:space="preserve">topný kanál : </t>
  </si>
  <si>
    <t>(4,88+4,626+10,036+4,626+4,77)*0,50</t>
  </si>
  <si>
    <t>274272140RT4</t>
  </si>
  <si>
    <t>(4,35+4,35)*0,60</t>
  </si>
  <si>
    <t>279361821R00</t>
  </si>
  <si>
    <t>t</t>
  </si>
  <si>
    <t>topný kanál : (5,551+5,876+5,875+5,521)*0,50*0,15*50,00*0,001</t>
  </si>
  <si>
    <t>1,60*0,50*0,20*0,50*0,001</t>
  </si>
  <si>
    <t>(4,88+4,626+10,036+4,626+4,77)*0,50*0,25*50,00*0,01</t>
  </si>
  <si>
    <t>(4,35+4,35)*0,50*0,30*50,00*0,001</t>
  </si>
  <si>
    <t>(0,70+5,466+5,71+11,251+5,71+5,415+0,70)*0,50*0,10*50,00*0,001</t>
  </si>
  <si>
    <t>27427211PC</t>
  </si>
  <si>
    <t>Vlastní</t>
  </si>
  <si>
    <t>Indiv</t>
  </si>
  <si>
    <t>topný kanál : (0,70+5,466+5,71+11,251+5,71+5,415+0,70)*0,50</t>
  </si>
  <si>
    <t>311271182R00</t>
  </si>
  <si>
    <t>1,20*2,40*2</t>
  </si>
  <si>
    <t>311271187RT5</t>
  </si>
  <si>
    <t>1,00*2,05*4</t>
  </si>
  <si>
    <t>2,541*3,04-0,90*2,05</t>
  </si>
  <si>
    <t>317121047RT2</t>
  </si>
  <si>
    <t>Překlad nenosný pórobetonový, světlost otvoru do 1050 mm překlad nenosný NEP 100-1250, 124 x 24,9 x 10 cm</t>
  </si>
  <si>
    <t>kus</t>
  </si>
  <si>
    <t>317121047RT4</t>
  </si>
  <si>
    <t>Překlad nenosný pórobetonový, světlost otvoru do 1050 mm překlad nenosný NEP 150-1250, 124 x 24,9 x 15 cm</t>
  </si>
  <si>
    <t>317944311RT3</t>
  </si>
  <si>
    <t>(99,90+53,28+75,48)*0,001</t>
  </si>
  <si>
    <t>317944313R00</t>
  </si>
  <si>
    <t>tyče I 160 : (100,24+107,4)*0,001</t>
  </si>
  <si>
    <t>319201311R00</t>
  </si>
  <si>
    <t>Vyrovnání povrchu zdiva maltou tl.do 3 cm</t>
  </si>
  <si>
    <t xml:space="preserve">po vybouraných obkladech : </t>
  </si>
  <si>
    <t>místnost 1.04 : (2,495+0,90*2+1,595)*1,50</t>
  </si>
  <si>
    <t>místnost 1.05 : (3,50*2+5,375+2,37)*1,50+1,50*0,90*2</t>
  </si>
  <si>
    <t>místnost 1.06 : (3,90+3,00+0,40+0,60)*1,50+1,20*0,60</t>
  </si>
  <si>
    <t>místnost 1.07 : (1,50*2+0,90+0,30)*1,50</t>
  </si>
  <si>
    <t>místnost 1.08 : (1,50+0,60+0,90*2)*1,50</t>
  </si>
  <si>
    <t>místnost 1.11 : (1,50+0,60+0,90*2)*1,50</t>
  </si>
  <si>
    <t>místnost 1.12 : (1,50+0,60+0,90*2)*1,50</t>
  </si>
  <si>
    <t>místnost 1.20 : (2,90+2,00+1,14+0,60*+0,574)*1,50</t>
  </si>
  <si>
    <t>místnost 1.21 : (1,474+0,774+0,90*2)*1,50</t>
  </si>
  <si>
    <t>místnost 1.25 : (0,80*2+0,90*2)*1,50</t>
  </si>
  <si>
    <t>místnost 1.26 : (1,50+0,80+0,90+1,10)*1,50</t>
  </si>
  <si>
    <t>topný kanál : (0,70+5,466+5,71+11,251+5,71+5,415+0,70)*0,60*2</t>
  </si>
  <si>
    <t>342263410R00</t>
  </si>
  <si>
    <t>Osazení revizních dvířek do SDK příček, do 0,25 m2</t>
  </si>
  <si>
    <t>342255024RT1</t>
  </si>
  <si>
    <t>Příčky z desek  tl. 100 mm desky, 599 x 249 x 100 mm</t>
  </si>
  <si>
    <t>topný kanál : (5,281+0,50+0,45+5,626+0,30+0,361*2+5,00+0,90)*0,60</t>
  </si>
  <si>
    <t>(2,91+1,216)*3,04-0,80*2,02</t>
  </si>
  <si>
    <t>(3,947+0,90)*3,04-0,80*2,02</t>
  </si>
  <si>
    <t>(1,728+1,558)*3,04-0,80*2,02*2</t>
  </si>
  <si>
    <t>0,90*2,00</t>
  </si>
  <si>
    <t>342255028RT1</t>
  </si>
  <si>
    <t>Příčky z desek tl. 150 mm desky, 599 x 249 x 150 mm</t>
  </si>
  <si>
    <t>(1,96+1,00+5,281)*3,04-(0,80*2,02+0,90*2,02*2)</t>
  </si>
  <si>
    <t>3,85*3,04-0,80*2,02</t>
  </si>
  <si>
    <t>2,70*3,04</t>
  </si>
  <si>
    <t>(3,331+1,50)*3,04-(1,00*2,02+3,16*1,22)</t>
  </si>
  <si>
    <t>(4,785+0,50)*3,04-1,00*2,02</t>
  </si>
  <si>
    <t>(6,099+2,25*2)*3,04-(0,90*2,02+1,00*2,02)</t>
  </si>
  <si>
    <t>2,747*3,04-1,00*2,02</t>
  </si>
  <si>
    <t>342948111R00</t>
  </si>
  <si>
    <t>Ukotvení příček k cihel.konstr. kotvami na hmožd.</t>
  </si>
  <si>
    <t>m</t>
  </si>
  <si>
    <t>Včetně dodávky kotev i spojovacího materiálu.</t>
  </si>
  <si>
    <t>POP</t>
  </si>
  <si>
    <t>3,04*22</t>
  </si>
  <si>
    <t>346244315R00</t>
  </si>
  <si>
    <t>obezdívka geberitů : (1,00*2+0,90*2,25)*1,20</t>
  </si>
  <si>
    <t>346244381RT2</t>
  </si>
  <si>
    <t>Plentování ocelových nosníků výšky do 20 cm s použitím suché maltové směsi</t>
  </si>
  <si>
    <t>1,00*0,30*4</t>
  </si>
  <si>
    <t>2,50*0,30</t>
  </si>
  <si>
    <t>346244821R00</t>
  </si>
  <si>
    <t>místnost 1.16 : 2,25*1,20</t>
  </si>
  <si>
    <t>místnost 1.21 : 2,25*1,20</t>
  </si>
  <si>
    <t>28349010R</t>
  </si>
  <si>
    <t>Dvířka revizní plná SI 2020 rozměr 200 x 200 mm</t>
  </si>
  <si>
    <t>SPCM</t>
  </si>
  <si>
    <t>Specifikace</t>
  </si>
  <si>
    <t>POL3_</t>
  </si>
  <si>
    <t>380941113R00</t>
  </si>
  <si>
    <t>(11,79+4,825+4,579+0,30*2+4,437+4,679+4,868)*2</t>
  </si>
  <si>
    <t>(11,786+7,889+7,606*4+7,849)*2</t>
  </si>
  <si>
    <t>389381001RT4</t>
  </si>
  <si>
    <t>Dobetonování prefabrikovaných konstrukcí betonem třídy C 20/25</t>
  </si>
  <si>
    <t>topný kanál : (4,88+4,6260+11,25+4,626+4,777+4,35+4,35)*0,15*0,10</t>
  </si>
  <si>
    <t>411121232RT2</t>
  </si>
  <si>
    <t>Osazování stropních desek š. do 60, dl. do 180 cm včetně dodávky PZD 119x29x9</t>
  </si>
  <si>
    <t>topný kanál : 19+17+37+18+18</t>
  </si>
  <si>
    <t>416021122R00</t>
  </si>
  <si>
    <t>podhled P4 : 35,88</t>
  </si>
  <si>
    <t>416021123R00</t>
  </si>
  <si>
    <t>podhled P5 : 24,39</t>
  </si>
  <si>
    <t>416061512R00</t>
  </si>
  <si>
    <t>podhled P1 : 39,94</t>
  </si>
  <si>
    <t>podhled P2 : 152,64</t>
  </si>
  <si>
    <t>podhled P3 : 22,21</t>
  </si>
  <si>
    <t>416091081R00</t>
  </si>
  <si>
    <t>Příplatek k podhledu sádrokart. za plochu do 2 m2</t>
  </si>
  <si>
    <t>místnost 1.04 : 1,71</t>
  </si>
  <si>
    <t>416091082R00</t>
  </si>
  <si>
    <t>Příplatek k podhledu sádrokart. za plochu do 5 m2</t>
  </si>
  <si>
    <t>místnost 1.08 : 3,30</t>
  </si>
  <si>
    <t>místnost 1.11 : 4,72</t>
  </si>
  <si>
    <t>místnost 1.15 : 4,03</t>
  </si>
  <si>
    <t>místnost 1.17 : 3,02</t>
  </si>
  <si>
    <t>místnost 1.18 : 4,17</t>
  </si>
  <si>
    <t>416091083R00</t>
  </si>
  <si>
    <t>Příplatek k podhledu sádrokart. za plochu do 10 m2</t>
  </si>
  <si>
    <t>místnost 1.01 : 7,03</t>
  </si>
  <si>
    <t>místnost 1.02 : 6,44</t>
  </si>
  <si>
    <t>místnost 1.03 : 5,24</t>
  </si>
  <si>
    <t>místnost 1.14 : 8,86</t>
  </si>
  <si>
    <t>místnost 1.16 : 6,75</t>
  </si>
  <si>
    <t>místnost 1.21 : 6,87</t>
  </si>
  <si>
    <t>591100020RAA</t>
  </si>
  <si>
    <t>Chodník z dlažby zámkové, podklad štěrkodrť dlažba přírodní tloušťka 6 cm</t>
  </si>
  <si>
    <t>Agregovaná položka</t>
  </si>
  <si>
    <t>POL2_</t>
  </si>
  <si>
    <t>vstup : 1,50*1,50</t>
  </si>
  <si>
    <t>610991111R00</t>
  </si>
  <si>
    <t>Zakrývání výplní vnitřních otvorů</t>
  </si>
  <si>
    <t>1,50*2,10*8</t>
  </si>
  <si>
    <t>3,60*2,94*2</t>
  </si>
  <si>
    <t>1,20*1,20*5</t>
  </si>
  <si>
    <t>1,20*2,40*10</t>
  </si>
  <si>
    <t>612421431R00</t>
  </si>
  <si>
    <t>Oprava vápen.omítek stěn do 50 % pl. - štukových</t>
  </si>
  <si>
    <t>místnost 1.01 : (1,29*2+1,20+1,50)*3,30-1,00*2,02*2</t>
  </si>
  <si>
    <t>místnost 1.02 : (2,313+2,96)*3,30-(1,50*2,10)</t>
  </si>
  <si>
    <t>místnost 1.03 : 2,00*3,30-1,50*2,10+1,27*3,30</t>
  </si>
  <si>
    <t>místnost 1.04 : 1,617*3,30</t>
  </si>
  <si>
    <t>místnost 1.05 : (1,50+3,947+3,104)*3,30-(1,20*1,20)</t>
  </si>
  <si>
    <t>místnost 1.06 : (2,464+0,90*3+1,615+2,065+1,769+1,05)*3,30-(1,20*1,20+0,90*2,02)</t>
  </si>
  <si>
    <t>místnost 1.07 : (3,90+1,60+6,762+5,004)*3,30-(1,00*2,02+1,20*2,40*4+1,20*2,40)</t>
  </si>
  <si>
    <t>místnost 1.08 : (1,20+1,425)*3,30</t>
  </si>
  <si>
    <t>místnost 1.09 : (4,40*2+5,626+4,437)*3,30-(1,50*2,10*2+1,00*2,02*4)</t>
  </si>
  <si>
    <t>místnost 1.10 : (5,00*2+0,361*2+0,90+2,05*2+8,502)*3,30-(3,60*2,94*2+2,50*2,00+5,00*2,94*2+1,00*2,02*2)</t>
  </si>
  <si>
    <t>(11,622+1,45+2,98+0,15+3,90+1,94)*3,30-(5,00*2,94*2+1,20*2,00+1,00*2,02+1,20*2,40)</t>
  </si>
  <si>
    <t>místnost 1.11 : 3,15*3,30-(1,20*2,40+1,20*2,94)</t>
  </si>
  <si>
    <t>místnost 1.12 : (2,99*2+4,635+2,25)*3,30-(1,20*2,40*5)</t>
  </si>
  <si>
    <t>místnost 1.13 : (6,099+4,15+4,40*2)*3,30-(1,50*2,10*2+1,00*2,02+2,50*2,00)</t>
  </si>
  <si>
    <t>místnost 1.14 : (6,099+1,50*2)*3,30-1,20*2,00*2</t>
  </si>
  <si>
    <t>místnost 1.15 : (2,25+1,644)*3,30-(1,20*1,20)</t>
  </si>
  <si>
    <t>místnost 1.16 : 2,85*3,30-(1,20*1,20+1,20*2,40)</t>
  </si>
  <si>
    <t>místnost 1.17 : (1,175+2,25)*3,30-(1,20*2,40-1,00*2,02)</t>
  </si>
  <si>
    <t>místnost 1.18 : (2,877+1,50*2)*3,30-(1,50*2,02+1,00*2,02+1,20*2,00)</t>
  </si>
  <si>
    <t>místnost 1.19 : (3,021+1,150+1,14+4,40)*2*3,30-(1,50*2,10*2+1,00*2,02+1,50*2,02)</t>
  </si>
  <si>
    <t>místnost 1.20 : (3,90*2+2,70+2,76+3,10)*3,30-(1,20*1,20*2+1,00*2,02)</t>
  </si>
  <si>
    <t>místnost 1.21 : (2,25*2+2,747)*3,30-(1,20*1,20+0,60*2,02)</t>
  </si>
  <si>
    <t>612425931RT2</t>
  </si>
  <si>
    <t>Omítka vápenná vnitřního ostění - štuková s použitím suché maltové směsi</t>
  </si>
  <si>
    <t>POL1_1</t>
  </si>
  <si>
    <t>(1,50+2,10*2)*0,45*8</t>
  </si>
  <si>
    <t>(3,60+2,94*2)*0,45*2</t>
  </si>
  <si>
    <t>1,20*0,45*5</t>
  </si>
  <si>
    <t>(1,20+2,40*2)*0,45*10</t>
  </si>
  <si>
    <t>612472181R00</t>
  </si>
  <si>
    <t>Omítka stěn, jádro míchané, štuk ze suché směsi</t>
  </si>
  <si>
    <t xml:space="preserve">na nové zdivo : </t>
  </si>
  <si>
    <t>místnost 1.01 : (5,281+1,29)*2*3,30-(1,20*3,30+0,90*2,02+0,80*2,02+4,60*3,30)</t>
  </si>
  <si>
    <t>místnost 1.02 : (2,96+2,312)*3,30-0,90*2,02</t>
  </si>
  <si>
    <t>místnost 1.03 : (2,962*2+1,90+1,00)*3,30-(0,80*2,02+0,90*2,02)</t>
  </si>
  <si>
    <t>místnost 1.04 : (1,216*2+1,00+1,27+1,617)*3,30-(0,80*2,02*2)</t>
  </si>
  <si>
    <t>místnost 1.05 : (1,10+3,947+1,00)*3,30-(0,80*2,02)</t>
  </si>
  <si>
    <t>místnost 1.06 : (3,947*2+1,00*3)*3,30-(0,80*2,02*3)</t>
  </si>
  <si>
    <t>místnost 1.07 : (2,10+1,876+0,40)*3,30-0,80*2,02</t>
  </si>
  <si>
    <t>místnost 1.08 : (1,728+1,556+1,425+0,90+1,20)*3,30-0,80*2,02*3</t>
  </si>
  <si>
    <t>místnost 1.10 : (1,65+3,31+0,50+4,785)*3,30-(1,00*2,02*2+3,16*1,22)</t>
  </si>
  <si>
    <t>místnost 1.11 : (3,15+1,60*2)*3,30-(1,002*2,02+3,16*1,22)</t>
  </si>
  <si>
    <t>místnost 1.12 : (1,30+0,65+4,635)*3,30-(1,00*2,02*3+4,635*1,22)</t>
  </si>
  <si>
    <t>místnost 1.13 : 1,10*2,10</t>
  </si>
  <si>
    <t>místnost 1.14 : 6,099*3,30-(0,90*2,02+0,80*2,02+1,00*2,02)</t>
  </si>
  <si>
    <t>místnost 1.15 : (1,644+2,25)*3,30-0,90*2,02</t>
  </si>
  <si>
    <t>místnost 1.16 : (3,00+2,25*2)*3,30-(1,00*2,02)+1,05*2,40</t>
  </si>
  <si>
    <t>místnost 1.17 : (1,195+2,25)*3,30+(1,20*2,40+0,65*2,10)-0,80*2,02</t>
  </si>
  <si>
    <t>místnost 1.18 : (2,877+1,50+0,40)*3,30-(1,00*2,02*2)</t>
  </si>
  <si>
    <t>místnost 1.19 : (1,50*2,10*3,30+1,00*2,10)-1,00*2,02</t>
  </si>
  <si>
    <t>místnost 1.20 : 0,45*2,10</t>
  </si>
  <si>
    <t>místnost 1.21 : (2,747+0,45+0,60)*3,30-1,00*2,02</t>
  </si>
  <si>
    <t>615481111R00</t>
  </si>
  <si>
    <t>Potažení válc.nosníků pletivem a postřik MC</t>
  </si>
  <si>
    <t>(1,00*0,30*3)*4</t>
  </si>
  <si>
    <t>2,50*0,30*3</t>
  </si>
  <si>
    <t>1,20*0,30*3*5</t>
  </si>
  <si>
    <t>602021187RT2</t>
  </si>
  <si>
    <t>Stěrka na stěnách silikonová   škrábaná, zrnitost 2,0 mm</t>
  </si>
  <si>
    <t xml:space="preserve">atika : </t>
  </si>
  <si>
    <t xml:space="preserve">západní strana : </t>
  </si>
  <si>
    <t>9,945*3,65*0,60</t>
  </si>
  <si>
    <t xml:space="preserve">jižní strana : </t>
  </si>
  <si>
    <t>(7,679+7,212*2+14,255+7,719)*0,60</t>
  </si>
  <si>
    <t xml:space="preserve">severní strana : </t>
  </si>
  <si>
    <t>(5,083+4,12*2+9,722+5,123)*0,60</t>
  </si>
  <si>
    <t xml:space="preserve">východní strana : </t>
  </si>
  <si>
    <t>9,945*0,60</t>
  </si>
  <si>
    <t xml:space="preserve">sloupy : </t>
  </si>
  <si>
    <t>2*3,14*0,20*2,25*13</t>
  </si>
  <si>
    <t>602021189R00</t>
  </si>
  <si>
    <t xml:space="preserve">Stěrka na stěnách mozaiková </t>
  </si>
  <si>
    <t>0,60*4*0,75*13</t>
  </si>
  <si>
    <t>620991121R00</t>
  </si>
  <si>
    <t>Zakrývání výplní vnějších otvorů z lešení</t>
  </si>
  <si>
    <t>621471119R00</t>
  </si>
  <si>
    <t>Příplatek za provádění úprav na podhledech</t>
  </si>
  <si>
    <t xml:space="preserve">podhled - jižní strana : </t>
  </si>
  <si>
    <t>(7,679+7,212*2+14,255+7,719+0,40*2)*2,95</t>
  </si>
  <si>
    <t>622311524RU1</t>
  </si>
  <si>
    <t>Zateplovací systém sokl, XPS tl. 140 mm s mozaikovou omítkou 5,5 kg/m2</t>
  </si>
  <si>
    <t xml:space="preserve">sokl : </t>
  </si>
  <si>
    <t>9,945*3,65*0,40</t>
  </si>
  <si>
    <t>(7,679+7,212*2+14,255+7,719)*0,40</t>
  </si>
  <si>
    <t>(5,083+4,12*2+9,722+5,123)*0,40</t>
  </si>
  <si>
    <t>9,945*0,40</t>
  </si>
  <si>
    <t>622311330RT3</t>
  </si>
  <si>
    <t xml:space="preserve">Zatepl.systém, fasáda, EPS F plus tl. 60 mm s omítkou </t>
  </si>
  <si>
    <t xml:space="preserve">atika - vnitřní strana : </t>
  </si>
  <si>
    <t>9,945*(0,884+0,40)*0,50</t>
  </si>
  <si>
    <t>(5,083+4,12*2+9,722+5,123)*0,884</t>
  </si>
  <si>
    <t>622311730RT3</t>
  </si>
  <si>
    <t xml:space="preserve">Zatepl.syst. fasáda, miner.desky KV 60 mm s omítkou K2, lepidlo </t>
  </si>
  <si>
    <t xml:space="preserve">atika - vrchní část : </t>
  </si>
  <si>
    <t>9,945*3,65*0,20</t>
  </si>
  <si>
    <t>(7,679+7,212*2+14,255+7,719)*0,20</t>
  </si>
  <si>
    <t>(5,083+4,12*2+9,722+5,123)*0,20</t>
  </si>
  <si>
    <t>9,945*0,20</t>
  </si>
  <si>
    <t>622311736RT3</t>
  </si>
  <si>
    <t xml:space="preserve">Zatepl.syst. fasáda, miner.desky KV 180 mm s omítkou K2, lepidlo </t>
  </si>
  <si>
    <t xml:space="preserve">od kóty +0,30 po kótu +3,95 : </t>
  </si>
  <si>
    <t>9,945*3,65</t>
  </si>
  <si>
    <t xml:space="preserve">odpočet otvorů : </t>
  </si>
  <si>
    <t>-1,10*2,10</t>
  </si>
  <si>
    <t>(7,679+7,212*2+14,255+7,719)*3,65</t>
  </si>
  <si>
    <t>-1,20*1,20*7</t>
  </si>
  <si>
    <t>-1,20*2,40*11</t>
  </si>
  <si>
    <t>-1,20*2,94</t>
  </si>
  <si>
    <t>(5,083+4,12*2+9,722+5,123)*3,65</t>
  </si>
  <si>
    <t>-1,50*2,108*8</t>
  </si>
  <si>
    <t>-3,60*2,94*2</t>
  </si>
  <si>
    <t>622311563R00</t>
  </si>
  <si>
    <t>Zateplovací systém parapet, XPS tl. 30 mm</t>
  </si>
  <si>
    <t>1,50*8</t>
  </si>
  <si>
    <t>1,20*18</t>
  </si>
  <si>
    <t>3,60*2</t>
  </si>
  <si>
    <t>622311150RT3</t>
  </si>
  <si>
    <t xml:space="preserve">Povrchová úprava ostění KZS s EPS F s omítkou, lepidlo </t>
  </si>
  <si>
    <t>(1,10+2,10*2)*0,20</t>
  </si>
  <si>
    <t>(1,50+2,10*2)*0,20*8</t>
  </si>
  <si>
    <t>(3,60+2,94*2)*0,20*2</t>
  </si>
  <si>
    <t>1,20*3*0,20*6</t>
  </si>
  <si>
    <t>(1,20+2,40*2)*0,20*11</t>
  </si>
  <si>
    <t>(1,20+2,94*2)*0,20</t>
  </si>
  <si>
    <t>622423522R00</t>
  </si>
  <si>
    <t>Oprava vněj. omítek III,do50%, štuk na 100% plochy</t>
  </si>
  <si>
    <t>622471318RU0</t>
  </si>
  <si>
    <t xml:space="preserve">Nátěr nebo nástřik stěn vnějších, složitost 3 - 4 hmota nátěrová </t>
  </si>
  <si>
    <t>622481211RT2</t>
  </si>
  <si>
    <t xml:space="preserve">Montáž výztužné sítě(perlinky)do stěrky-vněj.stěny včetně výztužné sítě a stěrkového tmelu </t>
  </si>
  <si>
    <t>631312621R00</t>
  </si>
  <si>
    <t>Mazanina betonová tl. 5 - 8 cm C 20/25</t>
  </si>
  <si>
    <t>5,466*0,30*2*0,05</t>
  </si>
  <si>
    <t>5,71*(0,30+0,50)*0,05</t>
  </si>
  <si>
    <t>11,251*(0,30+0,50)*0,05</t>
  </si>
  <si>
    <t>5,415*(0,30+0,50)*0,05</t>
  </si>
  <si>
    <t>631319161R00</t>
  </si>
  <si>
    <t>Příplatek za konečnou úpravu mazanin tl. 8 cm</t>
  </si>
  <si>
    <t>631319171R00</t>
  </si>
  <si>
    <t>Příplatek za stržení povrchu mazaniny tl. 8 cm</t>
  </si>
  <si>
    <t>631361921RT5</t>
  </si>
  <si>
    <t>Výztuž mazanin svařovanou sítí KH 20, drát d 6,0 mm, oko 150 x 150 mm</t>
  </si>
  <si>
    <t>5,466*0,30*2*3,301*0,001</t>
  </si>
  <si>
    <t>5,71*(0,30+0,50)*3,301*0,001</t>
  </si>
  <si>
    <t>11,251*(0,30+0,50)*3,301*0,001</t>
  </si>
  <si>
    <t>5,415*(0,30+0,50)*3,301*0,001</t>
  </si>
  <si>
    <t>632441015R00</t>
  </si>
  <si>
    <t>Potěr anhydritový, plocha do 100 m2, tl.50 mm</t>
  </si>
  <si>
    <t>39,94+152,64+22,21+35,88+24,39</t>
  </si>
  <si>
    <t>632441491R00</t>
  </si>
  <si>
    <t>Broušení anhydritových potěrů - odstranění šlemu</t>
  </si>
  <si>
    <t>632451022R00</t>
  </si>
  <si>
    <t>Vyrovnávací potěr MC 15, v pásu, tl. 30 mm</t>
  </si>
  <si>
    <t>parapety : 1,50*0,45*8</t>
  </si>
  <si>
    <t>1,20*0,45*18</t>
  </si>
  <si>
    <t>3,60*0,45*2</t>
  </si>
  <si>
    <t>atika : (12,808+5,172+3,97+9,903+0,54*2+3,967+5,212)*0,60</t>
  </si>
  <si>
    <t>(12,802+0,60+7,749+7,606*4+7,789+0,60)*0,60</t>
  </si>
  <si>
    <t>632451032R00</t>
  </si>
  <si>
    <t>Vyrovnávací potěr MC 15, v ploše, tl. 30 mm</t>
  </si>
  <si>
    <t xml:space="preserve">topný kanál oprava cca 20% : </t>
  </si>
  <si>
    <t xml:space="preserve">skladba S3 : </t>
  </si>
  <si>
    <t>(5,466+0,70)*1,20*0,20</t>
  </si>
  <si>
    <t>5,71*1,40*0,20</t>
  </si>
  <si>
    <t>11,251*1,55*0,20</t>
  </si>
  <si>
    <t>5,71*1,30*0,20</t>
  </si>
  <si>
    <t>(5,415+0,70)*1,40*0,20</t>
  </si>
  <si>
    <t>skladba S2 : (6,44+5,24+1,71+12,77+10,17+3,30+22,21+3,75+3,02+6,87)*0,20</t>
  </si>
  <si>
    <t>skladba S1 : (7,03+20,22+78,84+15,15+22,21+8,86+4,03+4,17+22,58+11,77)*0,20</t>
  </si>
  <si>
    <t>642952110RU3</t>
  </si>
  <si>
    <t>označení D7 : 8</t>
  </si>
  <si>
    <t>642952110RU4</t>
  </si>
  <si>
    <t xml:space="preserve">Osazení zárubní dveřních dřevěných, pl. do 2,5 m2 včetně dodávky zárubně  197 x 80/10 - 35 </t>
  </si>
  <si>
    <t>označení D5 : 5</t>
  </si>
  <si>
    <t>642952110RU5</t>
  </si>
  <si>
    <t>označení D6 : 1</t>
  </si>
  <si>
    <t>648991113RT3</t>
  </si>
  <si>
    <t xml:space="preserve">Osazení parapet.desek plast. a lamin. š.nad 20cm včetně dodávky plastové parapetní desky </t>
  </si>
  <si>
    <t>označení O1 : 1,50*6</t>
  </si>
  <si>
    <t>označení O2 : 1,50*2</t>
  </si>
  <si>
    <t>označení O3 : 3,60*2</t>
  </si>
  <si>
    <t>označení O4 : 1,20*6</t>
  </si>
  <si>
    <t>označení O5 : 1,20*4</t>
  </si>
  <si>
    <t>označení O6 : 1,00</t>
  </si>
  <si>
    <t>označení O9 : 1,00</t>
  </si>
  <si>
    <t>označení O10 : 1,20*5</t>
  </si>
  <si>
    <t>označení O11 : 1,20*2</t>
  </si>
  <si>
    <t>941941041R00</t>
  </si>
  <si>
    <t>Montáž lešení leh.řad.s podlahami,š.1,2 m, H 10 m</t>
  </si>
  <si>
    <t>(9,945+1,20*2)*4,55</t>
  </si>
  <si>
    <t>(7,679+7,212*2+14,255+7,719+1,20*2)*4,55</t>
  </si>
  <si>
    <t>(5,083+4,12*2+9,722+5,123+1,20*2)*4,55</t>
  </si>
  <si>
    <t>941941291R00</t>
  </si>
  <si>
    <t>Příplatek za každý měsíc použití lešení k pol.1041</t>
  </si>
  <si>
    <t>462,89425*3</t>
  </si>
  <si>
    <t>941941841R00</t>
  </si>
  <si>
    <t>Demontáž lešení leh.řad.s podlahami,š.1,2 m,H 10 m</t>
  </si>
  <si>
    <t>941955002R00</t>
  </si>
  <si>
    <t>Lešení lehké pomocné, výška podlahy do 1,9 m</t>
  </si>
  <si>
    <t>941955003R00</t>
  </si>
  <si>
    <t>Lešení lehké pomocné, výška podlahy do 2,5 m</t>
  </si>
  <si>
    <t>952901111R00</t>
  </si>
  <si>
    <t>Vyčištění budov o výšce podlaží do 4 m</t>
  </si>
  <si>
    <t>953921115R00</t>
  </si>
  <si>
    <t>stožárová trojnožka : 3</t>
  </si>
  <si>
    <t>953942121R00</t>
  </si>
  <si>
    <t>označení L1 : 25,50</t>
  </si>
  <si>
    <t>9539451T01</t>
  </si>
  <si>
    <t>Síť proti hmyzu</t>
  </si>
  <si>
    <t>označení O1 : 1,50*2,10*6</t>
  </si>
  <si>
    <t>označení O2 : 1,50*2,10*2</t>
  </si>
  <si>
    <t>označení O4 : 1,20*2,40*4</t>
  </si>
  <si>
    <t>označení O5 : 1,20*1,20*4</t>
  </si>
  <si>
    <t>označení O6 : 1,00*1,20</t>
  </si>
  <si>
    <t>označení O10 : 1,20*2,40*5</t>
  </si>
  <si>
    <t>označení O11 : 1,20*1,20*2</t>
  </si>
  <si>
    <t>953981106R00</t>
  </si>
  <si>
    <t>Chemické kotvy do betonu, hl. 210 mm, M 24, ampule</t>
  </si>
  <si>
    <t>označení Z1 : 4</t>
  </si>
  <si>
    <t>95/02-PC</t>
  </si>
  <si>
    <t>ks</t>
  </si>
  <si>
    <t>95/11-PC</t>
  </si>
  <si>
    <t>95/14-PC</t>
  </si>
  <si>
    <t>962031113R00</t>
  </si>
  <si>
    <t>Bourání příček z cihel pálených plných tl. 65 mm</t>
  </si>
  <si>
    <t>(5,293+1,50*2+4,20+1,474+0,60)*3,35</t>
  </si>
  <si>
    <t>(3,90+1,50*3+3,00*2+2,595+1,10)*3,35</t>
  </si>
  <si>
    <t>(5,281+1,30+2,50+1,745+1,50*3+1,45+5,00)*3,35</t>
  </si>
  <si>
    <t>-0,90*2,05*5</t>
  </si>
  <si>
    <t>-0,70*2,05*7</t>
  </si>
  <si>
    <t>-1,50*3,20*2</t>
  </si>
  <si>
    <t>962032231R00</t>
  </si>
  <si>
    <t>Bourání zdiva z cihel pálených na MVC</t>
  </si>
  <si>
    <t>2,50*2,00*0,30</t>
  </si>
  <si>
    <t>962032241R00</t>
  </si>
  <si>
    <t>Bourání zdiva z cihel pálených na MC</t>
  </si>
  <si>
    <t>topný kanál : (5,281+0,50+0,45+5,626+0,30+0,361*2+5,00+0,90)*0,60*0,30</t>
  </si>
  <si>
    <t>(5,00+0,30*3+6,099+2,877+3,021)*0,60*0,30</t>
  </si>
  <si>
    <t>(0,70+5,466+5,71+11,251+5,71+5,415+0,70)*0,10*0,50</t>
  </si>
  <si>
    <t>962041315R00</t>
  </si>
  <si>
    <t>Bourání příček z betonu prostého tl. 15 cm</t>
  </si>
  <si>
    <t>topný kanál : (5,281+0,50+0,45+5,626+0,30+0,361*2+5,00+0,90)*0,60*2</t>
  </si>
  <si>
    <t>(5,00+0,30*3+6,099+2,877+3,021)*0,60*2</t>
  </si>
  <si>
    <t>963012510R00</t>
  </si>
  <si>
    <t>Bourání stropů z desek žb. š. 30 cm, tl. do 14 cm</t>
  </si>
  <si>
    <t>5,466*1,20*0,10</t>
  </si>
  <si>
    <t>5,71*(0,30+0,50)*1,20*0,10</t>
  </si>
  <si>
    <t>11,251*(0,30+0,50)*1,20*0,10</t>
  </si>
  <si>
    <t>5,415*(0,30+0,50)*1,20*0,10</t>
  </si>
  <si>
    <t>965042141R00</t>
  </si>
  <si>
    <t>Bourání mazanin betonových tl. 10 cm, nad 4 m2</t>
  </si>
  <si>
    <t>topný kanál : (5,281+0,50+0,45+5,626+0,30+0,361*2+5,00+0,90)*0,80*0,10</t>
  </si>
  <si>
    <t>(5,00+0,30*3+6,099+2,877+3,021)*0,80*0,10</t>
  </si>
  <si>
    <t>podlaha : (4,97+11,91+1,98+2,29+17,19+5,49+1,35*2+24,25+3,82)*0,10</t>
  </si>
  <si>
    <t>(1,35*2+8,00+2,03+72,58+4,60+2,03+22,25+24,25+3,68)*0,10</t>
  </si>
  <si>
    <t>(1,38+11,35+22,21+13,64+1,35+1,50+11,77)*0,10</t>
  </si>
  <si>
    <t>perlitbeton : (4,97+11,91+1,98+2,29+17,19+5,49+1,35*2+24,25+3,82)*0,05</t>
  </si>
  <si>
    <t>(1,35*2+8,00+2,03+72,58+4,60+2,03+22,25+24,25+3,68)*0,05</t>
  </si>
  <si>
    <t>(1,38+11,35+22,21+13,64+1,35+1,50+11,77)*0,05</t>
  </si>
  <si>
    <t>bet.mazanina : (4,97+11,91+1,98+2,29+17,19+5,49+1,35*2+24,25+3,82)*0,04</t>
  </si>
  <si>
    <t>(1,35*2+8,00+2,03+72,58+4,60+2,03+22,25+24,25+3,68)*0,04</t>
  </si>
  <si>
    <t>(1,38+11,35+22,21+13,64+1,35+1,50+11,77)*0,04</t>
  </si>
  <si>
    <t>965081713RT1</t>
  </si>
  <si>
    <t>Bourání dlažeb keramických tl.10 mm, nad 1 m2 ručně, dlaždice keramické</t>
  </si>
  <si>
    <t>4,97+11,91+1,98+2,29+17,19+5,49+1,35*2+24,25+3,82</t>
  </si>
  <si>
    <t>1,35*2+8,00+2,03+72,58+4,60+2,03+22,25+24,25+3,68</t>
  </si>
  <si>
    <t>1,38+11,35+22,21+13,64+1,35+1,50+11,77</t>
  </si>
  <si>
    <t>967031132R00</t>
  </si>
  <si>
    <t>Přisekání rovných ostění cihelných na MVC</t>
  </si>
  <si>
    <t>1,00*0,45*2</t>
  </si>
  <si>
    <t>1,00*0,30*2*4</t>
  </si>
  <si>
    <t>0,90*0,30*2*2</t>
  </si>
  <si>
    <t>2,00*0,30*2</t>
  </si>
  <si>
    <t>1,20*0,30*2*2</t>
  </si>
  <si>
    <t>968083002R00</t>
  </si>
  <si>
    <t>Vybourání plastových oken do 2 m2</t>
  </si>
  <si>
    <t>1,020*1,20*4</t>
  </si>
  <si>
    <t>968083003R00</t>
  </si>
  <si>
    <t>Vybourání plastových oken do 4 m2</t>
  </si>
  <si>
    <t>1,20*2,40*12</t>
  </si>
  <si>
    <t>1,20*1,20*2</t>
  </si>
  <si>
    <t>1,20*2,40*13</t>
  </si>
  <si>
    <t>968083012R00</t>
  </si>
  <si>
    <t>Vybourání plastových prosklených dveří pl.nad 2 m2</t>
  </si>
  <si>
    <t>1,50*3,20*2</t>
  </si>
  <si>
    <t>1,20*3,00*6</t>
  </si>
  <si>
    <t>968083021R00</t>
  </si>
  <si>
    <t>Vybourání plastových dveří plných pl. do 2 m2</t>
  </si>
  <si>
    <t>0,70*2,02*7</t>
  </si>
  <si>
    <t>0,90*2,02*15</t>
  </si>
  <si>
    <t>1,00*2,02*2</t>
  </si>
  <si>
    <t>968083022R00</t>
  </si>
  <si>
    <t>Vybourání plastových plných dveří pl.nad 2 m2</t>
  </si>
  <si>
    <t>968096001R00</t>
  </si>
  <si>
    <t xml:space="preserve">Bourání parapetů plastových š. do 20 cm </t>
  </si>
  <si>
    <t>1,50*8+3,60*2+1,20*14</t>
  </si>
  <si>
    <t>971033641R00</t>
  </si>
  <si>
    <t>Vybourání otv. zeď cihel. pl.4 m2, tl.30 cm, MVC</t>
  </si>
  <si>
    <t>1,00*2,05*3*0,30</t>
  </si>
  <si>
    <t>971033651R00</t>
  </si>
  <si>
    <t>Vybourání otv. zeď cihel. pl.4 m2, tl.60 cm, MVC</t>
  </si>
  <si>
    <t>1,20*1,20*0,45*2</t>
  </si>
  <si>
    <t>1,20*2,94*0,45</t>
  </si>
  <si>
    <t>1,10*2,10*0,45</t>
  </si>
  <si>
    <t>974031666R00</t>
  </si>
  <si>
    <t>Vysekání rýh zeď cihelná vtah. nosníků 15 x 25 cm</t>
  </si>
  <si>
    <t>1,50*3*2</t>
  </si>
  <si>
    <t>1,80*3</t>
  </si>
  <si>
    <t>1,40*3*3</t>
  </si>
  <si>
    <t>3,00*2</t>
  </si>
  <si>
    <t>1,70*2</t>
  </si>
  <si>
    <t>978059531R00</t>
  </si>
  <si>
    <t>Odsekání vnitřních obkladů stěn nad 2 m2</t>
  </si>
  <si>
    <t>998011001R00</t>
  </si>
  <si>
    <t>Přesun hmot pro budovy zděné výšky do 6 m</t>
  </si>
  <si>
    <t>Přesun hmot</t>
  </si>
  <si>
    <t>POL7_</t>
  </si>
  <si>
    <t>711111001RZ1</t>
  </si>
  <si>
    <t>5,466*1,20</t>
  </si>
  <si>
    <t>5,71*1,40</t>
  </si>
  <si>
    <t>11,251*1,55</t>
  </si>
  <si>
    <t>5,71*1,30</t>
  </si>
  <si>
    <t>5,415*1,40</t>
  </si>
  <si>
    <t xml:space="preserve">podlaha : </t>
  </si>
  <si>
    <t>skladba S1 : 194,86</t>
  </si>
  <si>
    <t>skladba S2 : 75,48</t>
  </si>
  <si>
    <t>711112001RZ1</t>
  </si>
  <si>
    <t>711141559RT1</t>
  </si>
  <si>
    <t>711142559RT1</t>
  </si>
  <si>
    <t>711140102R00</t>
  </si>
  <si>
    <t>Odstranění izolace proti vlhkosti na ploše vodorovné, asfaltové pásy přitavením, 2 vrstvy</t>
  </si>
  <si>
    <t>podlaha : 4,97+11,91+1,98+2,29+17,19+5,49+1,35*2+24,25+3,82</t>
  </si>
  <si>
    <t>topný kanál : (5,281+0,50+0,45+5,626+0,30+0,361*2+5,00+0,90)*0,80</t>
  </si>
  <si>
    <t>(5,00+0,30*3+6,099+2,877+3,021)*0,80</t>
  </si>
  <si>
    <t>711140202R00</t>
  </si>
  <si>
    <t>Odstranění izolace proti vlhkosti na ploše svislé, asfaltové pásy přitavením, 2 vrstvy</t>
  </si>
  <si>
    <t>(5,00+0,30*3+6,099+2,877+3,021)*0,60</t>
  </si>
  <si>
    <t>711212002RT1</t>
  </si>
  <si>
    <t>Stěrka hydroizolační těsnicí hmotou, proti vlhkosti, tl. 2mm</t>
  </si>
  <si>
    <t>POL1_7</t>
  </si>
  <si>
    <t>6,44+5,24+1,71+12,77+10,17+3,30+22,21</t>
  </si>
  <si>
    <t>6,75+3,02+6,87</t>
  </si>
  <si>
    <t>711212601R00</t>
  </si>
  <si>
    <t>Těsnicí pás do spoje podlaha - stěna</t>
  </si>
  <si>
    <t>místnost 1.01 : (5,281+1,20)*2</t>
  </si>
  <si>
    <t>místnost 1.02 : (2,312+2,96)*2</t>
  </si>
  <si>
    <t>místnost 1.03 : (2,96+1,90)*2+(1,27+1,90)*2</t>
  </si>
  <si>
    <t>místnost 1.04 : (1,617+1,216)*2</t>
  </si>
  <si>
    <t>místnost 1.05 : (3,90+4,04)*2</t>
  </si>
  <si>
    <t>místnost 1.06 : (3,947+0,90*2)*2+(1,619+0,90)*2+(1,915+0,90)*2</t>
  </si>
  <si>
    <t>místnost 1.07 : (6,732+3,90)*2</t>
  </si>
  <si>
    <t>místnost 1.08 : (1,556+1,20)*2+(1,425+0,909)*2</t>
  </si>
  <si>
    <t>místnost 1.09 : (4,85+5,626)*2</t>
  </si>
  <si>
    <t>místnost 1.10 : (12,16+9,10)*2</t>
  </si>
  <si>
    <t>místnost 1.11 : (3,15+1,50)*2</t>
  </si>
  <si>
    <t>místnost 1.12 : (2,99+4,676+2,30)*2</t>
  </si>
  <si>
    <t>místnost 1.13 : (6,00+4,40)*2</t>
  </si>
  <si>
    <t>místnost 1.14 : (6,099+1,50)*2</t>
  </si>
  <si>
    <t>místnost 1.15 : (1,644+2,25)*2</t>
  </si>
  <si>
    <t>místnost 1.16 : (2,85+2,25)*2</t>
  </si>
  <si>
    <t>místnost 1.17 : (2,25+1,045)*2</t>
  </si>
  <si>
    <t>místnost 1.18 : (2,877+1,50)*2</t>
  </si>
  <si>
    <t>místnost 1.19 : (3,021+1,50+1,14+4,40)*2</t>
  </si>
  <si>
    <t>místnost 1.20 : (3,90+2,721)*2</t>
  </si>
  <si>
    <t>místnost 1.21 : (2,747+2,25)*2</t>
  </si>
  <si>
    <t>711212611R00</t>
  </si>
  <si>
    <t>Utěsnění detailů při stěrkových hydroizolacích, těsnicí pás do svislých koutů</t>
  </si>
  <si>
    <t>místnost 1.03 : 1,50*4+2,00*4</t>
  </si>
  <si>
    <t>místnost 1.04 : 1,50*8</t>
  </si>
  <si>
    <t>místnost 1.06 : 1,50*11+2,00*8</t>
  </si>
  <si>
    <t>místnost 1.08 : 1,50*11</t>
  </si>
  <si>
    <t>místnost 1.09 : 2,00*13</t>
  </si>
  <si>
    <t>místnost 1.16 : 1,50*2+2,00*2</t>
  </si>
  <si>
    <t>místnost 1.17 : 1,50*4</t>
  </si>
  <si>
    <t>místnost 1.21 : 1,50*3+2,00*2</t>
  </si>
  <si>
    <t>62852265R</t>
  </si>
  <si>
    <t>skladba S1 : 194,86*1,10</t>
  </si>
  <si>
    <t>skladba S2 : 75,48*1,10</t>
  </si>
  <si>
    <t>5,466*1,20*1,10</t>
  </si>
  <si>
    <t>5,71*1,40*1,10</t>
  </si>
  <si>
    <t>11,251*1,55*1,10</t>
  </si>
  <si>
    <t>5,71*1,30*1,10</t>
  </si>
  <si>
    <t>5,415*1,40*1,10</t>
  </si>
  <si>
    <t>topný kanál : (0,70+5,466+5,71+11,251+5,71+5,415+0,70)*0,60*2*1,15</t>
  </si>
  <si>
    <t>998711201R00</t>
  </si>
  <si>
    <t>Přesun hmot pro izolace proti vodě, výšky do 6 m</t>
  </si>
  <si>
    <t>712300833R00</t>
  </si>
  <si>
    <t>Odstranění povlakové krytiny střech do 10°, 3 vrstvy</t>
  </si>
  <si>
    <t>141,38+149,32+141,44</t>
  </si>
  <si>
    <t>712311106RZ3</t>
  </si>
  <si>
    <t>střecha : 144,20+151,94+144,66</t>
  </si>
  <si>
    <t>vytažení na atiku : (11,442+7,649+7,505+7,506*3+7,681)*0,90</t>
  </si>
  <si>
    <t>(11,377+4,705+4,52+8,674+4,59+4,655)*0,90</t>
  </si>
  <si>
    <t>(11,452+12,252*2+11,461)*0,90</t>
  </si>
  <si>
    <t>atika : (12,717+4,668+4,59+0,54*2+0,68*2+9,903+4,52+4,705)*0,68</t>
  </si>
  <si>
    <t>(12,708+7,681+7,506*3+0,46+7,505+7,649)*0,68</t>
  </si>
  <si>
    <t>(11,452+11,461)*0,46*2</t>
  </si>
  <si>
    <t>712341559RZ5</t>
  </si>
  <si>
    <t>712373121RT2</t>
  </si>
  <si>
    <t>998712201R00</t>
  </si>
  <si>
    <t>Přesun hmot pro povlakové krytiny, výšky do 6 m</t>
  </si>
  <si>
    <t>713101321R00</t>
  </si>
  <si>
    <t>Odstranění tepelné izolace stropů a podhledů, lepené, z desek minerálních, tl. do 100 mm</t>
  </si>
  <si>
    <t>713102121R00</t>
  </si>
  <si>
    <t>Odstranění tepelné izolace podlah, volně uložené, z desek tl. do 100 mm</t>
  </si>
  <si>
    <t>713121111RV5</t>
  </si>
  <si>
    <t>Montáž tepelné izolace podlah na sucho, jednovrstvá včetně dodávky polystyren tl. 100 mm</t>
  </si>
  <si>
    <t>713121211RT1</t>
  </si>
  <si>
    <t>Montáž tepelné izolace podlah, lepená, 1 vrstva včetně dodávky spádových klínů tl. 20 mm</t>
  </si>
  <si>
    <t>144,20+151,94+144,66</t>
  </si>
  <si>
    <t>713131131R00</t>
  </si>
  <si>
    <t>Montáž tepelné izolace stěn lepením</t>
  </si>
  <si>
    <t>713141131R00</t>
  </si>
  <si>
    <t>Montáž tepelné izolace střech, plně lepená za studena, 1 vrstva</t>
  </si>
  <si>
    <t>(144,20+151,94+144,66)*2</t>
  </si>
  <si>
    <t>283754621R</t>
  </si>
  <si>
    <t>Deska polystyrenová XPS  50 mm</t>
  </si>
  <si>
    <t>topný kanál : (0,70+5,466+5,71+11,251+5,71+5,415+0,70)*0,60*2*1,10</t>
  </si>
  <si>
    <t>28376500R</t>
  </si>
  <si>
    <t>Deska izolační PIR Alu pro střechy 2400x1240x 80mm</t>
  </si>
  <si>
    <t>střecha : (144,20+151,94+144,66)*2*1,10</t>
  </si>
  <si>
    <t>998713201R00</t>
  </si>
  <si>
    <t>Přesun hmot pro izolace tepelné, výšky do 6 m</t>
  </si>
  <si>
    <t>725292001R00</t>
  </si>
  <si>
    <t>Zásobník na toaletní papír nerezový</t>
  </si>
  <si>
    <t>soubor</t>
  </si>
  <si>
    <t>725292011R00</t>
  </si>
  <si>
    <t>Zásobník na papírové ručníky nerezový</t>
  </si>
  <si>
    <t>725292041R00</t>
  </si>
  <si>
    <t>Dávkovač tekutého mýdla nerezový 0,35 l</t>
  </si>
  <si>
    <t>725292061R00</t>
  </si>
  <si>
    <t>WC kartáč s nerezovým držákem na stěnu</t>
  </si>
  <si>
    <t>725291117R00</t>
  </si>
  <si>
    <t>Madlo rovné bílé Novaservis dl. 800 mm</t>
  </si>
  <si>
    <t>725291135R00</t>
  </si>
  <si>
    <t>Madlo dvojité sklopné bílé Novaservis dl. 572 mm</t>
  </si>
  <si>
    <t>725291175R00</t>
  </si>
  <si>
    <t>Sedátko sklopné s opěrnou nohou nerez Novaservis</t>
  </si>
  <si>
    <t>725291755</t>
  </si>
  <si>
    <t>Sklopné zrcadlo nad umyvadlo pro bezbariérové WC</t>
  </si>
  <si>
    <t>736312122R00</t>
  </si>
  <si>
    <t>762331812R00</t>
  </si>
  <si>
    <t>Demontáž konstrukcí krovů z hranolů do 224 cm2</t>
  </si>
  <si>
    <t>34*12,40</t>
  </si>
  <si>
    <t>762341811R00</t>
  </si>
  <si>
    <t>Demontáž bednění střech rovných z prken hrubých</t>
  </si>
  <si>
    <t>762512255RT3</t>
  </si>
  <si>
    <t>Položení podlah  na beton hmoždinkami včetně dodávky, vodovzdorná překližka</t>
  </si>
  <si>
    <t>(11,452+11,461)*0,46</t>
  </si>
  <si>
    <t>998762202R00</t>
  </si>
  <si>
    <t>Přesun hmot pro tesařské konstrukce, výšky do 12 m</t>
  </si>
  <si>
    <t>764259411R00</t>
  </si>
  <si>
    <t>Kotlík kónický z pl.Ti-Zn pro trouby D do 150 mm</t>
  </si>
  <si>
    <t>764510450R00</t>
  </si>
  <si>
    <t>Oplechování parapetů včetně rohů Ti Zn, rš 330 mm</t>
  </si>
  <si>
    <t>označení K1 : 34,00</t>
  </si>
  <si>
    <t>764530450R00</t>
  </si>
  <si>
    <t>Oplechování zdí z Ti Zn plechu, rš 600 mm</t>
  </si>
  <si>
    <t>označení K4 : 24,00</t>
  </si>
  <si>
    <t>označení K5 : 1,00</t>
  </si>
  <si>
    <t>764530460R00</t>
  </si>
  <si>
    <t>Oplechování zdí z Ti Zn plechu, rš 750 mm</t>
  </si>
  <si>
    <t>označení K3 : 102,00</t>
  </si>
  <si>
    <t>764554403R00</t>
  </si>
  <si>
    <t>Odpadní trouby z Ti Zn plechu, kruhové, D 120 mm</t>
  </si>
  <si>
    <t>oznažení K2 : 15,00</t>
  </si>
  <si>
    <t>764410850R00</t>
  </si>
  <si>
    <t>Demontáž oplechování parapetů,rš od 100 do 330 mm</t>
  </si>
  <si>
    <t>1,50*8 : 1,50*8+3,60*2+1,20*18</t>
  </si>
  <si>
    <t>998764201R00</t>
  </si>
  <si>
    <t>Přesun hmot pro klempířské konstr., výšky do 6 m</t>
  </si>
  <si>
    <t>766601216R00</t>
  </si>
  <si>
    <t>Těsnění oken.spáry, ostění, PT folie + PP páska</t>
  </si>
  <si>
    <t>označení O1 : (1,50+1,20*2)*6</t>
  </si>
  <si>
    <t>označení O2 : (1,50+2,10*2)*2</t>
  </si>
  <si>
    <t>označení O3 : (3,60+2,94*2)*2</t>
  </si>
  <si>
    <t>označení O4 : (1,20+2,40*2)*6</t>
  </si>
  <si>
    <t>označení O5 : 1,20*3*4</t>
  </si>
  <si>
    <t>označení O6 : 1,00+1,20*2</t>
  </si>
  <si>
    <t>označení O7 : 4,635+1,22*2</t>
  </si>
  <si>
    <t>označení O8 : 3,16+1,22*2</t>
  </si>
  <si>
    <t>označení O9 : 1,00+1,06*2</t>
  </si>
  <si>
    <t>označení O10 : (1,20+2,40*2)*5</t>
  </si>
  <si>
    <t>označení O11 : 1,20*3*2</t>
  </si>
  <si>
    <t>766601229R00</t>
  </si>
  <si>
    <t>Těsnění oken.spáry,parapet,PT folie+PP folie+páska</t>
  </si>
  <si>
    <t>označení O7 : 4,635</t>
  </si>
  <si>
    <t>označení O8 : 3,16</t>
  </si>
  <si>
    <t>označení O11 : 1,20</t>
  </si>
  <si>
    <t>766666112R00</t>
  </si>
  <si>
    <t>Montáž dveří posuvných, osazení závěsu, 1kř.</t>
  </si>
  <si>
    <t>766669117R00</t>
  </si>
  <si>
    <t xml:space="preserve">Dokování samozavírače </t>
  </si>
  <si>
    <t>označení D1 : 1</t>
  </si>
  <si>
    <t>označení D2 : 1</t>
  </si>
  <si>
    <t>označení D3 : 1</t>
  </si>
  <si>
    <t>766669118R00</t>
  </si>
  <si>
    <t>Dokování stavěče křídla</t>
  </si>
  <si>
    <t>767649194R00</t>
  </si>
  <si>
    <t>Montáž doplňků dveří, madla</t>
  </si>
  <si>
    <t>označení D2 : 1*2</t>
  </si>
  <si>
    <t>označení D3 : 1*2</t>
  </si>
  <si>
    <t>označení D4 : 8*2</t>
  </si>
  <si>
    <t>766/11-PC</t>
  </si>
  <si>
    <t xml:space="preserve">D+M okno plastové pevné </t>
  </si>
  <si>
    <t>označení O7 : 4,635*1,22</t>
  </si>
  <si>
    <t>označení O8 : 3,16*1,22</t>
  </si>
  <si>
    <t>766/22-PC</t>
  </si>
  <si>
    <t>Příplatek za větrací mřížku</t>
  </si>
  <si>
    <t>označení D7 : 6</t>
  </si>
  <si>
    <t>7666701-PC</t>
  </si>
  <si>
    <t>D+M Okno plastové, 3sklo, OS, včetně kování</t>
  </si>
  <si>
    <t>označení O4 : 1,20*2,40*6</t>
  </si>
  <si>
    <t>označení O9 : 1,00*1,06</t>
  </si>
  <si>
    <t>7666702-PC</t>
  </si>
  <si>
    <t>D+M pkno plastové, 3sklo, posuvné, včetně kování</t>
  </si>
  <si>
    <t>označení O3 : 3,60*2,94*2</t>
  </si>
  <si>
    <t>7666700PC</t>
  </si>
  <si>
    <t>Dveře dřevěné hladké, plné, dýhované interierové vč.rámu a kování</t>
  </si>
  <si>
    <t>označení D4 : 8</t>
  </si>
  <si>
    <t>766670PC</t>
  </si>
  <si>
    <t>Dveře vstupní plastové 3sklo, vč.rámu a kování</t>
  </si>
  <si>
    <t>označení D1 : 0,90*2,00</t>
  </si>
  <si>
    <t>označení D2 : 1,00*2,94</t>
  </si>
  <si>
    <t>označení D3 : 0,90*1,97</t>
  </si>
  <si>
    <t>54916340R</t>
  </si>
  <si>
    <t>Stavěč dveřního křídla</t>
  </si>
  <si>
    <t>100 ks</t>
  </si>
  <si>
    <t>54917015R</t>
  </si>
  <si>
    <t>Zavírač dveří hydraulický</t>
  </si>
  <si>
    <t>54921-PC</t>
  </si>
  <si>
    <t>Dveřní vodorovné madlo</t>
  </si>
  <si>
    <t>55328-PC</t>
  </si>
  <si>
    <t>Kolejnice s krycí lištou pro posuvné dveře</t>
  </si>
  <si>
    <t>998766201R00</t>
  </si>
  <si>
    <t>Přesun hmot pro truhlářské konstr., výšky do 6 m</t>
  </si>
  <si>
    <t>767583354R00</t>
  </si>
  <si>
    <t>Montáž vložené lišty</t>
  </si>
  <si>
    <t>označení D1 : 0,90</t>
  </si>
  <si>
    <t>označení D2 : 1,00</t>
  </si>
  <si>
    <t>označení D3 : 0,90</t>
  </si>
  <si>
    <t>označení D4 : 0,90*8</t>
  </si>
  <si>
    <t>označení D5 : 0,80*5</t>
  </si>
  <si>
    <t>označení D6 : 0,90</t>
  </si>
  <si>
    <t>označení D7 : 0,70*8</t>
  </si>
  <si>
    <t>767995102R00</t>
  </si>
  <si>
    <t>Výroba a montáž kov. atypických konstr. do 10 kg</t>
  </si>
  <si>
    <t>kg</t>
  </si>
  <si>
    <t>označení Z1 : 30,00</t>
  </si>
  <si>
    <t>553/1 kg cenyT</t>
  </si>
  <si>
    <t>55331221R</t>
  </si>
  <si>
    <t>Prahová lišta PL-2, l=700 mm s profilovým silikonovým těsněním</t>
  </si>
  <si>
    <t>55331222R</t>
  </si>
  <si>
    <t>Prahová lišta PL-2, l=800 mm s profilovým silikonovým těsněním</t>
  </si>
  <si>
    <t>55331223R</t>
  </si>
  <si>
    <t>Prahová lišta PL-2, l=900 mm s profilovým silikonovým těsněním</t>
  </si>
  <si>
    <t>55331224R</t>
  </si>
  <si>
    <t>Prahová lišta PL-2, l=1100 mm s profilovým silikonovým těsněním</t>
  </si>
  <si>
    <t>998767201R00</t>
  </si>
  <si>
    <t>Přesun hmot pro zámečnické konstr., výšky do 6 m</t>
  </si>
  <si>
    <t>771101101R00</t>
  </si>
  <si>
    <t>Vysávání podlah prům.vysavačem pro pokládku dlažby</t>
  </si>
  <si>
    <t>771101210RT1</t>
  </si>
  <si>
    <t xml:space="preserve">Penetrace podkladu pod dlažby penetrační nátěr </t>
  </si>
  <si>
    <t>771475014RU1</t>
  </si>
  <si>
    <t>Obklad soklíků keram.rovných, tmel,výška 10 cm  (flex.lepidlo),  (spár.hmota)</t>
  </si>
  <si>
    <t>místnost 1.02 : (5,281*2+1,29*2)-(1,10+0,90*4+0,80+1,00)</t>
  </si>
  <si>
    <t>místnost 1.05 : (3,90+3,441)*2-(0,80+0,90)</t>
  </si>
  <si>
    <t>771479001R00</t>
  </si>
  <si>
    <t>Řezání dlaždic keramických pro soklíky</t>
  </si>
  <si>
    <t>soklík : 19,624</t>
  </si>
  <si>
    <t>771575109RU1</t>
  </si>
  <si>
    <t>771578011RT1</t>
  </si>
  <si>
    <t>Spára podlaha - stěna, silikonem</t>
  </si>
  <si>
    <t>místnost 1.03 : (2,96+2,00)*2</t>
  </si>
  <si>
    <t>místnost 1.04 : (1,467+1,216+0,80+1,12)*2</t>
  </si>
  <si>
    <t>místnost 1.05 : (3,90+3,441)*2</t>
  </si>
  <si>
    <t>místnost 1.06 : (1,664+3,90+0,90+3,80+0,90*2)*2</t>
  </si>
  <si>
    <t>místnost 1.08 : (1,728+1,425+1,20+0,90)*2</t>
  </si>
  <si>
    <t>místnost 1.09 : (4,85*2+4,467+5,626)</t>
  </si>
  <si>
    <t>místnost 1.17 : (1,045+2,25)*2</t>
  </si>
  <si>
    <t>místnost 1.21 : (2,25+2,747)*2</t>
  </si>
  <si>
    <t>59762-PC</t>
  </si>
  <si>
    <t>soklík : 19,624*0,10*1,10</t>
  </si>
  <si>
    <t>998771201R00</t>
  </si>
  <si>
    <t>Přesun hmot pro podlahy z dlaždic, výšky do 6 m</t>
  </si>
  <si>
    <t>776101101R00</t>
  </si>
  <si>
    <t>Vysávání podlah prům.vysavačem pod povlak.podlahy</t>
  </si>
  <si>
    <t>776421200R00</t>
  </si>
  <si>
    <t>Lepení podlahových soklíků k PVC podlahám,na lišty</t>
  </si>
  <si>
    <t>místnost 1.01 : (5,281+1,29)*2-(1,10+0,90+0,80+1,00+0,90*2)</t>
  </si>
  <si>
    <t>místnost 1.07 : (6,732+3,90)*2-1,00</t>
  </si>
  <si>
    <t>místnost 1.10 : (11,622+0,30*2+9,10)*2-(2,50+1,20+1,00*5)</t>
  </si>
  <si>
    <t>místnost 1.12 : (7,666+2,15)*2-1,00*2</t>
  </si>
  <si>
    <t>místnost 1.13 : (4,40+6,099)*2-2,50</t>
  </si>
  <si>
    <t>místnost 1.14 : (6,099+1,50)*2-(1,20*2+0,80+1,00)</t>
  </si>
  <si>
    <t>místnost 1.15 : (1,644+2,25)*2-0,90</t>
  </si>
  <si>
    <t>místnost 1.18 : (2,877+1,50)*2-(1,00*3+1,20)</t>
  </si>
  <si>
    <t>místnost 1.19 : (5,661+4,40)*2-1,50</t>
  </si>
  <si>
    <t>místnost 1.20 : (3,90+2,721)*2-1,00</t>
  </si>
  <si>
    <t>776521200RT1</t>
  </si>
  <si>
    <t>776971118R00</t>
  </si>
  <si>
    <t>Rohož textilní tl. 18 mm</t>
  </si>
  <si>
    <t>776971T01</t>
  </si>
  <si>
    <t>Al rám pro textilní rohož vč.náběhové hrany</t>
  </si>
  <si>
    <t xml:space="preserve">m     </t>
  </si>
  <si>
    <t>RTS 17/I</t>
  </si>
  <si>
    <t>(3,15+1,50)*2</t>
  </si>
  <si>
    <t>24696906.AR</t>
  </si>
  <si>
    <t>194,86*0,20</t>
  </si>
  <si>
    <t>28342458R</t>
  </si>
  <si>
    <t>Začátek provozního součtu</t>
  </si>
  <si>
    <t xml:space="preserve">  </t>
  </si>
  <si>
    <t xml:space="preserve">  místnost 1.01 : (5,281+1,29)*2-(1,10+0,90+0,80+1,00+0,90*2)</t>
  </si>
  <si>
    <t xml:space="preserve">  místnost 1.07 : (6,732+3,90)*2-1,00</t>
  </si>
  <si>
    <t xml:space="preserve">  místnost 1.10 : (11,622+0,30*2+9,10)*2-(2,50+1,20+1,00*5)</t>
  </si>
  <si>
    <t xml:space="preserve">  místnost 1.12 : (7,666+2,15)*2-1,00*2</t>
  </si>
  <si>
    <t xml:space="preserve">  místnost 1.13 : (4,40+6,099)*2-2,50</t>
  </si>
  <si>
    <t xml:space="preserve">  místnost 1.14 : (6,099+1,50)*2-(1,20*2+0,80+1,00)</t>
  </si>
  <si>
    <t xml:space="preserve">  místnost 1.15 : (1,644+2,25)*2-0,90</t>
  </si>
  <si>
    <t xml:space="preserve">  místnost 1.18 : (2,877+1,50)*2-(1,00*3+1,20)</t>
  </si>
  <si>
    <t xml:space="preserve">  místnost 1.19 : (5,661+4,40)*2-1,50</t>
  </si>
  <si>
    <t xml:space="preserve">  místnost 1.20 : (3,90+2,721)*2-1,00</t>
  </si>
  <si>
    <t xml:space="preserve">  Mezisoučet</t>
  </si>
  <si>
    <t>Konec provozního součtu</t>
  </si>
  <si>
    <t>151,184*1,10</t>
  </si>
  <si>
    <t>28410105R</t>
  </si>
  <si>
    <t>776101121R00</t>
  </si>
  <si>
    <t>Provedení penetrace podkladu pod.povlak.podlahy</t>
  </si>
  <si>
    <t>R-položka</t>
  </si>
  <si>
    <t>POL12_1</t>
  </si>
  <si>
    <t>7,03+20,22+78,84+15,15+22,21+8,86</t>
  </si>
  <si>
    <t>4,03+4,17+22,58+11,77</t>
  </si>
  <si>
    <t>998776201R00</t>
  </si>
  <si>
    <t>Přesun hmot pro podlahy povlakové, výšky do 6 m</t>
  </si>
  <si>
    <t>781101141R00</t>
  </si>
  <si>
    <t>Hydroizolační stěrka jednovrstvá pod obklady</t>
  </si>
  <si>
    <t>781101210R00</t>
  </si>
  <si>
    <t>Penetrace podkladu pod obklady</t>
  </si>
  <si>
    <t>místnost 1.03 : (2,96+2,06+1,10*2)*1,50+0,90*3*2,00-(0,80*1,50+0,90*1,50)</t>
  </si>
  <si>
    <t>místnost 1.04 : (1,617*2+1,216+1,00)*1,50+(1,27+0,80+1,00+0,47)*1,50</t>
  </si>
  <si>
    <t>místnost 1.06 : (3,947+2,00+1,564+1,05)*1,50+(0,90+6*2,00)-(0,80*3+0,90)*1,50</t>
  </si>
  <si>
    <t>(1,915+0,90)*2*1,50+(1,425+0,90)*2*1,50-(0,80*2*1,50)</t>
  </si>
  <si>
    <t>místnost 1.07 : (1,20+1,00)*1,50</t>
  </si>
  <si>
    <t>místnost 1.08 : (0,756*2+1,20*2)*1,50+(1,425+0,625+0,90*2)*1,50</t>
  </si>
  <si>
    <t>místnost 1.09 : (5,626+4,467+4,85*2)*2,00-(1,00*3*2,00)</t>
  </si>
  <si>
    <t>místnost 1.10 : 1,73*1,50</t>
  </si>
  <si>
    <t>místnost 1.16 : (2,25+2,85*2)*2,00+(2,25*1,50)-(1,00*2,00+1,20*0,26)</t>
  </si>
  <si>
    <t>místnost 1.17 : (2,25*2+0,395+1,50)*1,50</t>
  </si>
  <si>
    <t>místnost 1.21 : (2,747+1,747+2,25)*2,00+2,25*1,50-(1,00*2,00+1,20*0,26)</t>
  </si>
  <si>
    <t>parapety : 7,90*0,30</t>
  </si>
  <si>
    <t>781320121R00</t>
  </si>
  <si>
    <t>Obkládání parapetů do tmele šířky do 300 mm</t>
  </si>
  <si>
    <t>místnost 1.03+1.04 : 1,50</t>
  </si>
  <si>
    <t>místnost 1.06 : 1,00</t>
  </si>
  <si>
    <t>místnost 1.09 : 1,50*2</t>
  </si>
  <si>
    <t>místnost 1.16 : 1,20</t>
  </si>
  <si>
    <t>místnost 1.21 : 1,20</t>
  </si>
  <si>
    <t>781415016RU1</t>
  </si>
  <si>
    <t>781497111R00</t>
  </si>
  <si>
    <t xml:space="preserve">Lišta hliníková ukončovacích k obkladům </t>
  </si>
  <si>
    <t>místnost 1.03 : (2,96+2,06+1,10*2)+0,90*3-(0,80+0,90)</t>
  </si>
  <si>
    <t>místnost 1.04 : (1,617*2+1,216+1,00)+(1,27+0,80+1,00+0,47)</t>
  </si>
  <si>
    <t>místnost 1.06 : (3,947+2,00+1,564+1,05)+(0,90+6*2,00)-(0,80*3+0,90)</t>
  </si>
  <si>
    <t>(1,915+0,90)*2+(1,425+0,90)*2*-0,80*2</t>
  </si>
  <si>
    <t>místnost 1.07 : 1,20+1,00</t>
  </si>
  <si>
    <t>místnost 1.08 : (0,756*2+1,20*2)+(1,425+0,625+0,90*2)</t>
  </si>
  <si>
    <t>místnost 1.09 : (5,626+4,467+4,85*2)-(1,00*3)</t>
  </si>
  <si>
    <t>místnost 1.10 : 1,73</t>
  </si>
  <si>
    <t>místnost 1.16 : (2,25+2,85*2)+2,25-(1,00+1,20)</t>
  </si>
  <si>
    <t>místnost 1.17 : 2,25*2+0,395+1,50</t>
  </si>
  <si>
    <t>místnost 1.21 : (2,747+1,747+2,25)+2,25-(1,00+1,20)</t>
  </si>
  <si>
    <t>597813</t>
  </si>
  <si>
    <t>155,577*1,10</t>
  </si>
  <si>
    <t>998781201R00</t>
  </si>
  <si>
    <t>Přesun hmot pro obklady keramické, výšky do 6 m</t>
  </si>
  <si>
    <t>783181121R00</t>
  </si>
  <si>
    <t>označení Z1 : 30,00*0,065</t>
  </si>
  <si>
    <t>784191101R00</t>
  </si>
  <si>
    <t>524,864+58,752+311,489</t>
  </si>
  <si>
    <t>784195312R00</t>
  </si>
  <si>
    <t>786622211RT2</t>
  </si>
  <si>
    <t>Žaluzie horizontální vnitřní AL lamely bílé včetně dodávky žaluzie</t>
  </si>
  <si>
    <t>998786201R00</t>
  </si>
  <si>
    <t>Přesun hmot pro zastiň. techniku, výšky do 6 m</t>
  </si>
  <si>
    <t>953941312R00</t>
  </si>
  <si>
    <t>Osazení hasicího přístroje na stěnu</t>
  </si>
  <si>
    <t>44984124R</t>
  </si>
  <si>
    <t>798/01 PC</t>
  </si>
  <si>
    <t>Požární znacení, štítky</t>
  </si>
  <si>
    <t>kpl</t>
  </si>
  <si>
    <t>979990107R00</t>
  </si>
  <si>
    <t>Poplatek za uložení suti - směs betonu, cihel, dřeva, skupina odpadu 170904</t>
  </si>
  <si>
    <t>284,327-12,21283-9,28934-7,6827</t>
  </si>
  <si>
    <t>979990111R00</t>
  </si>
  <si>
    <t>Poplatek za uložení suti - stavební keramika, skupina odpadu 170103</t>
  </si>
  <si>
    <t>279,92*0,02</t>
  </si>
  <si>
    <t>97,271*0,068</t>
  </si>
  <si>
    <t>979990121R00</t>
  </si>
  <si>
    <t>Poplatek za uložení suti - asfaltové pásy, skupina odpadu 170302</t>
  </si>
  <si>
    <t>279,92*0,00974</t>
  </si>
  <si>
    <t>29,3408*0,00974</t>
  </si>
  <si>
    <t>22,056*0,0103</t>
  </si>
  <si>
    <t>432,14*0,014</t>
  </si>
  <si>
    <t>979990163R00</t>
  </si>
  <si>
    <t>Poplatek za uložení suti - plast + sklo, skupina odpadu 170904</t>
  </si>
  <si>
    <t>4,896*0,03492</t>
  </si>
  <si>
    <t>59,76*0,04</t>
  </si>
  <si>
    <t>65,52*0,04</t>
  </si>
  <si>
    <t>31,20*0,0412</t>
  </si>
  <si>
    <t>21,168*0,0372</t>
  </si>
  <si>
    <t>36,00*0,01188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</si>
  <si>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</si>
  <si>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</si>
  <si>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</si>
  <si>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</si>
  <si>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</si>
  <si>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</si>
  <si>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</si>
  <si>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</si>
  <si>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</si>
  <si>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</si>
  <si>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</si>
  <si>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005111021R</t>
  </si>
  <si>
    <t>Vytyčení inženýrských sítí</t>
  </si>
  <si>
    <t>Soubor</t>
  </si>
  <si>
    <t>VN12</t>
  </si>
  <si>
    <t>Generální koordinace všech činnosti stavby (všech profesí)</t>
  </si>
  <si>
    <t>VN13</t>
  </si>
  <si>
    <t>Uvedení stavby a všech jejich součástí do provozu,funkční zkoušky, vystavení protokolů</t>
  </si>
  <si>
    <t>VON002</t>
  </si>
  <si>
    <t>Dokumentace skutečného provedení - včetně profesí v digitálníi i tištěné podobě</t>
  </si>
  <si>
    <t>VON003</t>
  </si>
  <si>
    <t>Fotodokumentace původního, nového stavu a celého průběhu výstavby odevzdávaného po měsících výstavby společně s fakturací</t>
  </si>
  <si>
    <t>VON006</t>
  </si>
  <si>
    <t>Zařízení staveniště včetně napojení stavby na všechna potřebná média a jejich spotřeby</t>
  </si>
  <si>
    <t>VON007</t>
  </si>
  <si>
    <t>Čištění vařejných komunikací při výjezdu ze staveniště</t>
  </si>
  <si>
    <t>VON008</t>
  </si>
  <si>
    <t>Čištění vozidel při výjezdu ze staveniště</t>
  </si>
  <si>
    <t>VON009</t>
  </si>
  <si>
    <t>Vjezd na staveniště pro obslužný provoz</t>
  </si>
  <si>
    <t>VON010</t>
  </si>
  <si>
    <t>Potřebné skládky a meziskládky stavebních materiálů, sutě a vybouraných hmot</t>
  </si>
  <si>
    <t>VON011</t>
  </si>
  <si>
    <t>D+M osazení stále vysvětlující tabulky</t>
  </si>
  <si>
    <t>mosazná nebo měděná s výrazným písmem vel.300x400mm,</t>
  </si>
  <si>
    <t>VON012</t>
  </si>
  <si>
    <t>Autorský dozor nad dílenskou dokumentací</t>
  </si>
  <si>
    <t>VON013</t>
  </si>
  <si>
    <t>Provedení zadávací dokumentace do fáze pro realizací díla (dílenská dokumentace, výrobní atd.)</t>
  </si>
  <si>
    <t>VON014</t>
  </si>
  <si>
    <t>Náklady zhotovitele  na nutné konzultace se  PD během realizace stavby</t>
  </si>
  <si>
    <t>VON016</t>
  </si>
  <si>
    <t>SUM</t>
  </si>
  <si>
    <t>Poznámky uchazeče k zadání</t>
  </si>
  <si>
    <t>POPUZIV</t>
  </si>
  <si>
    <t>END</t>
  </si>
  <si>
    <t>21/1</t>
  </si>
  <si>
    <t>730/1</t>
  </si>
  <si>
    <t>612423531RT2</t>
  </si>
  <si>
    <t>pro trubky klimatizace : 20,50*1,20*0,30</t>
  </si>
  <si>
    <t>970031200R00</t>
  </si>
  <si>
    <t>Vrtání jádrové do zdiva cihelného do D 200 mm</t>
  </si>
  <si>
    <t>10*0,45</t>
  </si>
  <si>
    <t>prostupy pro trubky klimatizace : 0,30*7</t>
  </si>
  <si>
    <t>974031133R00</t>
  </si>
  <si>
    <t>Vysekání rýh ve zdi cihelné 5 x 10 cm</t>
  </si>
  <si>
    <t>pro trubky klimatizace : 20,50*1,20</t>
  </si>
  <si>
    <t>998011002R00</t>
  </si>
  <si>
    <t>Přesun hmot pro budovy zděné výšky do 12 m</t>
  </si>
  <si>
    <t>728112112R00</t>
  </si>
  <si>
    <t>Montáž potrubí plechového kruhového do d 200 mm</t>
  </si>
  <si>
    <t>728212712R00</t>
  </si>
  <si>
    <t>Montáž střišky nebo hlavice do plechového kruhového potrubí do d 200 mm</t>
  </si>
  <si>
    <t>728415114R00</t>
  </si>
  <si>
    <t>Montáž mřížky větrací nebo ventilační do 0,20 m2</t>
  </si>
  <si>
    <t>728/10</t>
  </si>
  <si>
    <t>potrubí klimatizace : 2*20,50*1,20</t>
  </si>
  <si>
    <t>728/14-PC</t>
  </si>
  <si>
    <t>s odnímatelnými koleny, kotvení do stávající stropní konstrukce</t>
  </si>
  <si>
    <t>429811</t>
  </si>
  <si>
    <t>42981164R</t>
  </si>
  <si>
    <t>Potrubí SPIRO, 160 mm x 3 m</t>
  </si>
  <si>
    <t>59896r</t>
  </si>
  <si>
    <t>RTS 20/ I</t>
  </si>
  <si>
    <t>s lamelami a  sítí proti hmyzu</t>
  </si>
  <si>
    <t>998728101R00</t>
  </si>
  <si>
    <t>Přesun hmot pro vzduchotechniku, výšky do 6 m</t>
  </si>
  <si>
    <t>Zdravotechnika viz samostatný rozpočet</t>
  </si>
  <si>
    <t>113107515R00</t>
  </si>
  <si>
    <t>Odstranění podkladu pl. 50 m2,kam.drcené tl.15 cm</t>
  </si>
  <si>
    <t>181101102R00</t>
  </si>
  <si>
    <t>Úprava pláně v zářezech v hor. 1-4, se zhutněním</t>
  </si>
  <si>
    <t>3,50*8,15</t>
  </si>
  <si>
    <t>953981206R00</t>
  </si>
  <si>
    <t>Chemické kotvy, beton, hl.210 mm, M24, malta 2slož</t>
  </si>
  <si>
    <t>95398</t>
  </si>
  <si>
    <t>553438</t>
  </si>
  <si>
    <t>762332120R00</t>
  </si>
  <si>
    <t>označení K1 : 8,15</t>
  </si>
  <si>
    <t>označení K4 : 0,90*4</t>
  </si>
  <si>
    <t>označení K5 : 5,00*2</t>
  </si>
  <si>
    <t>označení K6 : 4,60*2</t>
  </si>
  <si>
    <t>označení K7 : 4,30*2</t>
  </si>
  <si>
    <t>označení K8 : 4,07*2</t>
  </si>
  <si>
    <t>označení K9 : 3,94*2</t>
  </si>
  <si>
    <t>označení K10 : 3,90*2</t>
  </si>
  <si>
    <t>762332130R00</t>
  </si>
  <si>
    <t>označení K2 : 4,75*2</t>
  </si>
  <si>
    <t>762395000R00</t>
  </si>
  <si>
    <t>Spojovací a ochranné prostředky pro střechy</t>
  </si>
  <si>
    <t>označení K1 : 8,15*0,12*0,18</t>
  </si>
  <si>
    <t>označení K2 : 4,75*2*0,15*0,18</t>
  </si>
  <si>
    <t>označení K4 : 0,90*4*0,12*0,12</t>
  </si>
  <si>
    <t>označení K5 : 5,00*2*0,10*0,15</t>
  </si>
  <si>
    <t>označení K6 : 4,60*2*0,10*0,15</t>
  </si>
  <si>
    <t>označení K7 : 4,30*2*0,10*0,15</t>
  </si>
  <si>
    <t>označení K8 : 4,07*2*0,10*0,15</t>
  </si>
  <si>
    <t>označení K9 : 3,94*2*0,10*0,15</t>
  </si>
  <si>
    <t>762712120R00</t>
  </si>
  <si>
    <t>Montáž vázaných konstrukcí hraněných do 224 cm2</t>
  </si>
  <si>
    <t>762795000R00</t>
  </si>
  <si>
    <t>Spojovací prostředky pro vázané konstrukce</t>
  </si>
  <si>
    <t>označení K3 : 2,52*3*0,15*0,15</t>
  </si>
  <si>
    <t>605/01 PCT</t>
  </si>
  <si>
    <t xml:space="preserve">m3    </t>
  </si>
  <si>
    <t>označení K1 : 8,15*0,12*0,18*1,10</t>
  </si>
  <si>
    <t>označení K2 : 4,75*2*0,15*0,18*1,10</t>
  </si>
  <si>
    <t>označení K3 : 2,52*0,15*0,15*1,10</t>
  </si>
  <si>
    <t>označení K4 : 0,90*4*0,12*0,12*1,10</t>
  </si>
  <si>
    <t>označení K5 : 5,00*2*0,10*0,15*1,10</t>
  </si>
  <si>
    <t>označení K6 : 4,60*2*0,10*0,15*1,10</t>
  </si>
  <si>
    <t>označení K7 : 4,30*2*0,10*0,15*1,10</t>
  </si>
  <si>
    <t>označení K8 : 4,07*2*0,10*0,15*1,10</t>
  </si>
  <si>
    <t>označení K9 : 3,94*2*0,10*0,15*1,10</t>
  </si>
  <si>
    <t>označení K10 : 3,90*2*0,10*0,15*1,10</t>
  </si>
  <si>
    <t>označení K10 : 3,90*2*0,15*0,15</t>
  </si>
  <si>
    <t>označení K4 : 2,52*3</t>
  </si>
  <si>
    <t>783711101R00</t>
  </si>
  <si>
    <t>Nátěr olejový tesařských konstrukcí, napuštění</t>
  </si>
  <si>
    <t>označení K1 : 8,15*(0,12+0,18)*2</t>
  </si>
  <si>
    <t>označení K2 : 4,75*2*(0,15+0,18)*2</t>
  </si>
  <si>
    <t>označení K3 : 2,52*3*0,15*4</t>
  </si>
  <si>
    <t>označení K4 : 0,90*4*0,12*4</t>
  </si>
  <si>
    <t>označení K5 : 5,00*2*(0,10*0,15)*2</t>
  </si>
  <si>
    <t>označení K6 : 4,60*2*(0,10+0,15)*2</t>
  </si>
  <si>
    <t>označení K7 : 4,30*2*(0,10+0,15)*2</t>
  </si>
  <si>
    <t>označení K8 : 4,07*2*(0,10+0,15)*2</t>
  </si>
  <si>
    <t>označení K9 : 3,94*2*(0,10+0,15)*2</t>
  </si>
  <si>
    <t>označení K10 : 3,90*2*(0,10+0,15)*2</t>
  </si>
  <si>
    <t>Chemické kotvy, cihly, hl. 250 mm, vč. distančníku</t>
  </si>
  <si>
    <t>D+M Cu potrubí v izolačním obalu, výkres č. 01</t>
  </si>
  <si>
    <t>D+M Prostup nerezový střechou pro vývod klimatizace DN110 vrtání, komínek,výkres č. 01</t>
  </si>
  <si>
    <t>Mřížka fasádní větrací Al 250x250mm,výkres č. 01</t>
  </si>
  <si>
    <t>Omítka a vyplnění rýh stěn vápenná šířky do 15 cm, štuková s použitím suché maltové směsi,výkres č. 01</t>
  </si>
  <si>
    <t>Koncový kryt Spiro potrubí DN 160,výkres č. 01</t>
  </si>
  <si>
    <t>Kotevní ocelová patka pozinkovaná, výkres č. 01</t>
  </si>
  <si>
    <t>Montáž vázaných krovů pravidelných do 224 cm2, výkres č. 01</t>
  </si>
  <si>
    <t>Montáž vázaných krovů pravidelných do 288 cm2, výkres č. 01</t>
  </si>
  <si>
    <t>Řezivo hraněné lepené KVH v pohledové kvalitě, výkres č. 01</t>
  </si>
  <si>
    <t xml:space="preserve">geberity v místě mon táže madel pro bezb. využití : </t>
  </si>
  <si>
    <t>Osazení zárubní dveřních dřevěných, pl. do 2,5 m2 včetně dodávky zárubně 197 x 70/10 - 35 cm</t>
  </si>
  <si>
    <t>Osazení zárubní dveřních dřevěných, pl. do 2,5 m2 včetně dodávky zárubně 197 x 90/10 - 35 cm</t>
  </si>
  <si>
    <t>Systémová izolační deska podlahového vytápění</t>
  </si>
  <si>
    <t>Dlaždice do rozměru 60x60cm - nutno vzorkovat s investorem</t>
  </si>
  <si>
    <t>Nátěr penetrační pro savý podklad, bal. 200 kg</t>
  </si>
  <si>
    <t>Lišta soklová pro vytažení marmolea na stěny, v.č. 05</t>
  </si>
  <si>
    <t>skladba S1 : 194,86*1,20</t>
  </si>
  <si>
    <t>soklík - vytažení na stěny: 151,184*0,15*1,20</t>
  </si>
  <si>
    <t>Penetrace podkladu univerzální  1x</t>
  </si>
  <si>
    <t>Malba vnitřní, bílá, bez penetrace, 2 x</t>
  </si>
  <si>
    <t>Prístroj hasicí práškový  PG 6 PDC, min. hasební schopnost 21A, viz PBŘ</t>
  </si>
  <si>
    <t>umístění a grafické provedení dle pokynu investora - metodycký pokyn pro publicitu, regionální operační program</t>
  </si>
  <si>
    <t>Ostatní náklady spojené s požadavky objednatele, které jsou uvedené v jednotlivých článcích smlouvy pokud nejsou zahrnuty v soupisech prací vč. požadované záruky (60měsíců) na provedené práce a dodávky</t>
  </si>
  <si>
    <t xml:space="preserve"> </t>
  </si>
  <si>
    <t>Zdivo základové z bednicích tvárnic, tl. 200 mm výplň tvárnic betonem C 20/25, v.č. 07</t>
  </si>
  <si>
    <t>Zdivo základové z bednicích tvárnic, tl. 150 mm výplň tvárnic betonem C 20/25, v. č. 07</t>
  </si>
  <si>
    <t>Rozebrání dlažeb ze zámkové dlažby v kamenivu, v.č.05, 10</t>
  </si>
  <si>
    <t>Zdivo základové z bednicích tvárnic, tl. 250 mm výplň tvárnic betonem C 20/25, v.č.07</t>
  </si>
  <si>
    <t>Zdivo základové z bednicích tvárnic, tl. 300 mm výplň tvárnic betonem C 20/25, v.č. 07</t>
  </si>
  <si>
    <t>Výztuž základových zdí z betonářské oceli B500B (10 505), v.č.07</t>
  </si>
  <si>
    <t>Zdivo základové z bednicích tvárnic, tl. 100 mm výplň tvárnic betonem C 20/25, v.č.07</t>
  </si>
  <si>
    <t>Zdivo z tvárnic  tl. 450 mm, v.č.05</t>
  </si>
  <si>
    <t>Zdivo z tvárnic  pero - drážka tl. 300 mm tvárnice, 499 x 249 x 300 mm, v.č.05</t>
  </si>
  <si>
    <t>Válcované nosníky do č.12 do připravených otvorů včetně dodávky profilu I č.12, v.č.06</t>
  </si>
  <si>
    <t>Válcované nosníky č.14-22 do připravených otvorů, v.č.06</t>
  </si>
  <si>
    <t>Vyrovnání povrchu zdiva maltou tl.do 3 cm, v.č.07</t>
  </si>
  <si>
    <t>Obezdívky van a WC nádržek z desek tl. 150 mm, v.č.05</t>
  </si>
  <si>
    <t>Přizdívky izol. z CPP dl.29 cm, MC 10, tl.140 mm, v.č.05</t>
  </si>
  <si>
    <t>Výztuž helikální 1x d 9 mm, drážka, cihelné zdivo, vč. závrtů a výplně polymercementovou maltou a zapravení drážky, v.č.01</t>
  </si>
  <si>
    <t>Podhledy SDK, kovová.kce CD. 1x deska RF 12,5 mm, v.č.07,08</t>
  </si>
  <si>
    <t>Podhledy SDK, kovová.kce CD. 1x deska RBI 12,5 mm, v.č.07,08</t>
  </si>
  <si>
    <t>Kazetový podhled  hrana A, bez izolace, v.č.07,08</t>
  </si>
  <si>
    <t>Chodník z dlažby zámkové, podklad štěrkodrť dlažba přírodní tloušťka 6 cm, v.č. 05</t>
  </si>
  <si>
    <t>Dlaždice betonové volně na střechu, 50 x 50 x 6 cm, vč. přířezu PVC krytiny 60x60 cm, v.č. 08</t>
  </si>
  <si>
    <t>D+M stožárová trojnožka žárově pozinkovaná technická charakteristika, v.č. 08</t>
  </si>
  <si>
    <t>Lišta rohová  Al 45/45/8 mm lakovaná, bílá, v.č. 05</t>
  </si>
  <si>
    <t>Osazení ochranných úhelníků do rohů zdiva, v.č. 05</t>
  </si>
  <si>
    <t>D+M úprava a prodloužení odtoku dešťové vody v atice, v.č.08</t>
  </si>
  <si>
    <t>Bourání konstrukcí, v.č. 06</t>
  </si>
  <si>
    <t>Provedení izolace proti vlhkosti na ploše vodorovné, 1x asfaltovým penetračním nátěrem včetně dodávky asfaltového penetračního laku, v.č. 07</t>
  </si>
  <si>
    <t>Provedení izolace proti vlhkosti na ploše vodorovné, 1x asfaltovým penetračním nátěrem včetně dodávky asfaltového penetračního laku, v.č. 05</t>
  </si>
  <si>
    <t>Provedení izolace proti vlhkosti na ploše svislé, 1x asfaltovým penetračním nátěr včetně dodávky asfaltového laku, v.č. 07</t>
  </si>
  <si>
    <t>Provedení izolace proti vlhkosti na ploše vodorovné, asfaltovými pásy přitavením 1 vrstva - pásy ve specifikaci, v.č. 05</t>
  </si>
  <si>
    <t>Provedení izolace proti vlhkosti na ploše svislé, asfaltovými pásy přitavením 1 vrstva - pásy ve specifikaci, v.č. 07</t>
  </si>
  <si>
    <t>Pás asfaltový modifikovaný minerální tl. min. 4mm, natavovací, kotvicí</t>
  </si>
  <si>
    <t>Provedení povlakové krytiny střech do 10°, asfaltovou penetrační emulzí včetně emulze, v.č. 08</t>
  </si>
  <si>
    <t>Provedení povlakové krytiny střech do 10°, asfaltovými pásy, přitavení celoplošně 1 vrstva - včetně dodávky, v.č. 08</t>
  </si>
  <si>
    <t>Provedení povlakové krytiny střech do 10°, fólií kotvená do profil. plechu nebo bednění, 6 kotev/m2 pro tloušťku tepelné izolace do 200 mm, vč.dodávky, v.č. 08</t>
  </si>
  <si>
    <t>Konstrukce klempířské, v.č. 02</t>
  </si>
  <si>
    <t>Konstrukce truhlářské, v.č. 01</t>
  </si>
  <si>
    <t>Atypické kovové výrobky včetně kotvení, víčka a závěsů, v.č. 03</t>
  </si>
  <si>
    <t>Montáž podlah keram.,hladké, tmel, do 60x60 cm  (flex.lepidlo), (spár.hmota)</t>
  </si>
  <si>
    <t>Lepení povlakových podlah z pásů PVC a CV (vinyl) pouze položení - PVC ve specifikaci</t>
  </si>
  <si>
    <t>Marmoleum tl. 2,5 mm, š. 2 m dl. 32 m, prořez 20%</t>
  </si>
  <si>
    <t>Obkládačka keramická do 30 x 60cm- nutno vzorkovat s investorem</t>
  </si>
  <si>
    <t>Montáž obkladů stěn, porovin.,tmel, nad 30x30 cm  (flex.lepidlo),  (spár.hmota)</t>
  </si>
  <si>
    <t>Metalizace zinkem tl. 80-100 mikrometrů, v.č. 03</t>
  </si>
  <si>
    <t>Zastiňující technika, v.č. 01</t>
  </si>
  <si>
    <t>Statutární město Opava</t>
  </si>
  <si>
    <t>Horní náměstí 69, 746 01 Opava</t>
  </si>
  <si>
    <t>TAYLORTEAM s.r.o.</t>
  </si>
  <si>
    <t>CPV kód: 45215200-9 Stavební úpravy zařízení sociální péče</t>
  </si>
  <si>
    <t>_00300535</t>
  </si>
  <si>
    <t>CZ00300535</t>
  </si>
  <si>
    <t>stavba:</t>
  </si>
  <si>
    <t>Centrum denních služeb Opava, stavební úpravy</t>
  </si>
  <si>
    <t>materiál</t>
  </si>
  <si>
    <t>montáž</t>
  </si>
  <si>
    <t>číslo pol.</t>
  </si>
  <si>
    <t>popis položky</t>
  </si>
  <si>
    <t>měrná jednotka</t>
  </si>
  <si>
    <t>množství</t>
  </si>
  <si>
    <t>jednotková                       cena</t>
  </si>
  <si>
    <t>cena celkem</t>
  </si>
  <si>
    <t>cenová soustava</t>
  </si>
  <si>
    <t>Silnoproudá elektrotechnika</t>
  </si>
  <si>
    <t>Kabely</t>
  </si>
  <si>
    <t>CYKY-J 3x1,5</t>
  </si>
  <si>
    <t>VLASTNÍ</t>
  </si>
  <si>
    <t>-  Včetně uložení a zapojení</t>
  </si>
  <si>
    <t>CYKY -O 3x1,5</t>
  </si>
  <si>
    <t>CYKY-J 3x2,5</t>
  </si>
  <si>
    <t>CYKY-J 4x10</t>
  </si>
  <si>
    <t>CYKY-J 5x2,5</t>
  </si>
  <si>
    <t>CYA 25</t>
  </si>
  <si>
    <t>CY 6zž</t>
  </si>
  <si>
    <t>CELKEM - Kabely</t>
  </si>
  <si>
    <t>Kabelové trasy</t>
  </si>
  <si>
    <t>Drážka do cihlového zdiva 30/30</t>
  </si>
  <si>
    <t>Drážka do sihlového zdiva 30/70</t>
  </si>
  <si>
    <t>Průraz cihlovým zdivem do 30mm</t>
  </si>
  <si>
    <t>Vysekání kapes do 100/100</t>
  </si>
  <si>
    <r>
      <t>Vysekání kapes do 0,25m</t>
    </r>
    <r>
      <rPr>
        <sz val="11"/>
        <color theme="1"/>
        <rFont val="Calibri"/>
        <family val="2"/>
        <charset val="238"/>
      </rPr>
      <t>² do hloubky 300</t>
    </r>
  </si>
  <si>
    <t>Vyplnění rýh 30/30 včetně materiálu</t>
  </si>
  <si>
    <t>Vyplnění rýh 30/70 včetně materiálu</t>
  </si>
  <si>
    <t>zapravení povrchu stěny</t>
  </si>
  <si>
    <r>
      <t>m</t>
    </r>
    <r>
      <rPr>
        <sz val="11"/>
        <color theme="1"/>
        <rFont val="Calibri"/>
        <family val="2"/>
        <charset val="238"/>
      </rPr>
      <t>²</t>
    </r>
  </si>
  <si>
    <t>Krabice KU68</t>
  </si>
  <si>
    <t>Lišta LV 20/20</t>
  </si>
  <si>
    <t>Lišta LV 40/40</t>
  </si>
  <si>
    <t>Průchod přes střechu včetně utěsnění</t>
  </si>
  <si>
    <t>CELKEM - Kabelové trasy</t>
  </si>
  <si>
    <t>Rozvaděče</t>
  </si>
  <si>
    <t>Rozvaděč ELM</t>
  </si>
  <si>
    <t>-  Včetně vystrojení, dopojení do stávající skříně, montážního materiálu, montáže a zapojení, nutná úprava stávajícícho vystrojení pro zajištění napojení</t>
  </si>
  <si>
    <t>Rozvaděč RS</t>
  </si>
  <si>
    <t>-  Včetně vystrojení, skříně, montážního materiálu, montáže a zapojení</t>
  </si>
  <si>
    <t>Rozvaděč RST</t>
  </si>
  <si>
    <t>Úprava rozvaděč RS2</t>
  </si>
  <si>
    <t>-  Včetně doplnění, skříně, montážního materiálu, montáže a zapojení</t>
  </si>
  <si>
    <t>CELKEM - Rozvaděče</t>
  </si>
  <si>
    <t>Přístroje</t>
  </si>
  <si>
    <t>Vypínač č.1. pod omítku, včetně rámečku</t>
  </si>
  <si>
    <t>-  Včetně instalace, napojení, rámečku, krytu</t>
  </si>
  <si>
    <t>Vypínač č.3. pod omítku, včetně rámečku</t>
  </si>
  <si>
    <t>Vypínač č.5. pod omítku, včetně rámečku</t>
  </si>
  <si>
    <t>Vypínač č.6 pod omítku, včetně rámečku</t>
  </si>
  <si>
    <t>Tačítko pod omítku, včetně rámečku</t>
  </si>
  <si>
    <t>-  Včetně rámečku, zapojení a zprovoznění</t>
  </si>
  <si>
    <t>Zásuvka 230V včetně rámečku</t>
  </si>
  <si>
    <t>-  Včetně instalace, napojení, rámečku</t>
  </si>
  <si>
    <t>Zásuvka s přepěťovou ochranou včetně rámečku</t>
  </si>
  <si>
    <t xml:space="preserve">Dvojzásuvka 230V </t>
  </si>
  <si>
    <t>Tlačítko CENTRAL STOP v krabici se sklem</t>
  </si>
  <si>
    <t>-  Včetně krabice se sklem, zapojení a zprovoznění</t>
  </si>
  <si>
    <t>Kabelový vývod</t>
  </si>
  <si>
    <t>-  Kabelový vývod ukončený svorkou pro napojení prvků</t>
  </si>
  <si>
    <t>Ventilátor s doběhem a zpětnou klapkou</t>
  </si>
  <si>
    <t>-  Včetně osazení, zapojení a zprovoznění, čidel, regulace</t>
  </si>
  <si>
    <t>CELKEM - Přístroje</t>
  </si>
  <si>
    <t>Svítidla</t>
  </si>
  <si>
    <t>A - Svítidlo do podhledu LED 600/600 52W 3800K</t>
  </si>
  <si>
    <t>- Včetně montáže a zapojení</t>
  </si>
  <si>
    <t>AN - Svítidlo do podhledu LED 600/600 52W 4000K + nouzový zdroj</t>
  </si>
  <si>
    <t>B - Svítidlo do podhledu LED 600/600 27W 4000K</t>
  </si>
  <si>
    <t>BN - Svítidlo do podhledu LED 600/600 27W 4000K+ nouzový zdroj</t>
  </si>
  <si>
    <t>C -  Přisaazené LED svítidlo prům 370 , 26W 4000K</t>
  </si>
  <si>
    <t>D - Přisazené LED svítidlo prům. 190, 19W 3000K</t>
  </si>
  <si>
    <t>E - přisazené LED svítidlo prům. 300, 25W 4000K IP 65</t>
  </si>
  <si>
    <t>N - Nouzové svítidlo LED 3W 1h s piktogramem</t>
  </si>
  <si>
    <t>LED pásek 3m  IP44 14W/m včetně zdroje</t>
  </si>
  <si>
    <t>CELKEM - Svítidla</t>
  </si>
  <si>
    <t>Hromosvody - uzemnění</t>
  </si>
  <si>
    <t>AlMgSi vodič 8mm</t>
  </si>
  <si>
    <t>Vodič FeZn 30/4mm</t>
  </si>
  <si>
    <t>Vodič FeZn 10mm</t>
  </si>
  <si>
    <t>Jímač 2m včetně podstavce</t>
  </si>
  <si>
    <t>-  Včetně kotvících a upevňovacích prvků</t>
  </si>
  <si>
    <t>Podpěra PV21</t>
  </si>
  <si>
    <t>-  Včetně kotvících prvků</t>
  </si>
  <si>
    <t>Svorka SP1, SS, SO, SR, SP</t>
  </si>
  <si>
    <t>Svorka SZ, OU, 2xDUZ</t>
  </si>
  <si>
    <t>Výkop uzemnění + zpětný zásyp</t>
  </si>
  <si>
    <t>- V ceně výkop zeminy, svislý přesun, uložení zeminy podél výkopu, zpětný zához rýhy, zhutnění</t>
  </si>
  <si>
    <t>Rozebrání a opětovné složení  dlažby</t>
  </si>
  <si>
    <t>- V ceně rozebrání, přesun na místo uskladnění, očištění dlažby, přesun na místo pokládky a zpětná pokládka dlažby</t>
  </si>
  <si>
    <t>- Rozebrání v místě svodů</t>
  </si>
  <si>
    <t>2x4,0m svod č. 2 a3</t>
  </si>
  <si>
    <t>CELKEM - Hromosvody - uzemnění</t>
  </si>
  <si>
    <t>Ostatní</t>
  </si>
  <si>
    <t>Revize</t>
  </si>
  <si>
    <t>hod</t>
  </si>
  <si>
    <t>Dílenská výrobní dokumentace</t>
  </si>
  <si>
    <t>Odvoz suti na skládku</t>
  </si>
  <si>
    <t>- V ceně naložení suti, svislý a vodorovný přesunu suti, vnitrostaveništní doprava, doprava na skládku (dle zhotovitele), poplatek za uložení odpadu na skládku</t>
  </si>
  <si>
    <t>Doprava materiálu</t>
  </si>
  <si>
    <t>Podružný materiál</t>
  </si>
  <si>
    <t>sada</t>
  </si>
  <si>
    <t>- Spojovací a připevňovací materiál, hmoždinky, vruty, sádra</t>
  </si>
  <si>
    <t>CELKEM - Ostatní</t>
  </si>
  <si>
    <t>CENA CELKEM</t>
  </si>
  <si>
    <t>Elektronické komunikace</t>
  </si>
  <si>
    <t>Kabel FTP Cat 6a</t>
  </si>
  <si>
    <t>Kabel J-Y(ST)Y 4x2x0,8mm</t>
  </si>
  <si>
    <t>Kabel J-Y(ST)Y 2x2x0,8mm</t>
  </si>
  <si>
    <r>
      <t xml:space="preserve">Koaxiální kabel 75 </t>
    </r>
    <r>
      <rPr>
        <sz val="11"/>
        <color theme="1"/>
        <rFont val="Calibri"/>
        <family val="2"/>
        <charset val="238"/>
      </rPr>
      <t>Ω venkovní použití</t>
    </r>
  </si>
  <si>
    <t>Kabelové trasy viz silnoproud</t>
  </si>
  <si>
    <t>Strukturovaná kabeláž</t>
  </si>
  <si>
    <t xml:space="preserve">Datový rozvaděč RACK </t>
  </si>
  <si>
    <t>-  Včetně pasivních a aktivních  prvků, patch panelů, switche, zdroje atd.</t>
  </si>
  <si>
    <t>Anténa WiFi, napojení na poskytovatele připojení</t>
  </si>
  <si>
    <t>-  Včetně montáže, krabice, rámečku</t>
  </si>
  <si>
    <t xml:space="preserve">Datová zásuvka 2xRJ45 </t>
  </si>
  <si>
    <t xml:space="preserve">Datová zásuvka RJ45 </t>
  </si>
  <si>
    <t>CELKEM - Strukturovaná kabeláž</t>
  </si>
  <si>
    <t>Domácí telefony</t>
  </si>
  <si>
    <t>Domácí telefon</t>
  </si>
  <si>
    <t>-  Včetně zapojení, zprovoznění</t>
  </si>
  <si>
    <t>Zvonkové tablo</t>
  </si>
  <si>
    <t>-  Včetně zápustné krabice a ochranného límce proti dešti</t>
  </si>
  <si>
    <t>-  Včetně krabice, zdroje, montáže, zapojení, nastavení, zprovoznění, odzkoušení</t>
  </si>
  <si>
    <t>Spínavý síťový zdroj</t>
  </si>
  <si>
    <t>CELKEM - Domácí telefony</t>
  </si>
  <si>
    <t>Signalizační systém pro invalidy</t>
  </si>
  <si>
    <t>Potvrzovací jednotka</t>
  </si>
  <si>
    <t>Tlačítko s tahovým prvkem</t>
  </si>
  <si>
    <t>Signalizační jednotka</t>
  </si>
  <si>
    <t>Napájecí zdroj</t>
  </si>
  <si>
    <t>CELKEM - Signalizační systém pro invalidy</t>
  </si>
  <si>
    <t>Měření a Regulace</t>
  </si>
  <si>
    <t>Zapojení výměníků a dodávka regulace směšovacího uzlu</t>
  </si>
  <si>
    <t>kplt</t>
  </si>
  <si>
    <t>Dodávka termostatů a termopohonů pro 7 místností</t>
  </si>
  <si>
    <t>CELKEM - Měření a Regulace</t>
  </si>
  <si>
    <t>Ostatní systémy</t>
  </si>
  <si>
    <t>Autonomní kouřový hlásič</t>
  </si>
  <si>
    <t>-  Včetně patice, baterie a zapojení</t>
  </si>
  <si>
    <t>DVBT2 anténa</t>
  </si>
  <si>
    <t>Anténní  zásuvka, včetně krytu</t>
  </si>
  <si>
    <t>-  Kompletní zásuvka - tělo + kryt + rámeček</t>
  </si>
  <si>
    <t>Anténní stožár</t>
  </si>
  <si>
    <t>-  V ceně veškeré nutné práce, materiál a příslušenství - stojan, případné podkladní, spojovací a úložné prvky, napojení na střešní krytinu</t>
  </si>
  <si>
    <t xml:space="preserve"> CELKEM - Ostatní systémy</t>
  </si>
  <si>
    <t>Podružný materiál materiál</t>
  </si>
  <si>
    <t>Vnitřní elektroinstalace a hromosvod viz samostatná přílohy</t>
  </si>
  <si>
    <t>SO-02</t>
  </si>
  <si>
    <t>silnoproud</t>
  </si>
  <si>
    <t>slaboproud</t>
  </si>
  <si>
    <t>celkem</t>
  </si>
  <si>
    <t>pracovní mezisoučet objektu SO-02</t>
  </si>
  <si>
    <t>2023/002</t>
  </si>
  <si>
    <t>CENTRUM DENNÍCH SLUŽEB OPAVA</t>
  </si>
  <si>
    <t>1.4</t>
  </si>
  <si>
    <t>Zdravotechnické instalace</t>
  </si>
  <si>
    <t>Zdravotechnické instalace, VÝKR.Č. 1.4.1 02,03,04,05</t>
  </si>
  <si>
    <t>139601102</t>
  </si>
  <si>
    <t>lapač splavenin : 4*1,5*0,8*2</t>
  </si>
  <si>
    <t>139711101</t>
  </si>
  <si>
    <t>Vykopávka v uzavřených prostorách v hor.1-4</t>
  </si>
  <si>
    <t>0,8*2*10+0,8*1*30</t>
  </si>
  <si>
    <t>162201102</t>
  </si>
  <si>
    <t>Vodorovné přemístění výkopku z hor.1-4 do 50 m</t>
  </si>
  <si>
    <t>162701105</t>
  </si>
  <si>
    <t>Vodorovné přemístění výkopku z hor.1-4 do 10000 m</t>
  </si>
  <si>
    <t>167101101</t>
  </si>
  <si>
    <t>Nakládání výkopku z hor.1-4 v množství do 100 m3</t>
  </si>
  <si>
    <t>174101101</t>
  </si>
  <si>
    <t>Zásyp jam, rýh, šachet se zhutněním</t>
  </si>
  <si>
    <t>174101102</t>
  </si>
  <si>
    <t>175101101</t>
  </si>
  <si>
    <t>Obsyp potrubí bez prohození sypaniny</t>
  </si>
  <si>
    <t>0,8*0,5*(17+8+25)</t>
  </si>
  <si>
    <t>98546</t>
  </si>
  <si>
    <t>Poplatek za skládku</t>
  </si>
  <si>
    <t>58341200</t>
  </si>
  <si>
    <t>Kamenivo drcené frakce  0/4</t>
  </si>
  <si>
    <t>T</t>
  </si>
  <si>
    <t>RTS 22/ I</t>
  </si>
  <si>
    <t>20*2</t>
  </si>
  <si>
    <t>4</t>
  </si>
  <si>
    <t>451572111</t>
  </si>
  <si>
    <t>Lože pod potrubí z kameniva těženého 0 - 4 mm</t>
  </si>
  <si>
    <t>0,8*0,1*50</t>
  </si>
  <si>
    <t>Upravy povrchů vnitřní</t>
  </si>
  <si>
    <t>612401391</t>
  </si>
  <si>
    <t>Omítka malých ploch vnitřních stěn do 1 m2</t>
  </si>
  <si>
    <t>612403384</t>
  </si>
  <si>
    <t>Hrubá výplň rýh ve stěnách do 7x7 cm maltou ze SMS</t>
  </si>
  <si>
    <t>RTS 19/ I</t>
  </si>
  <si>
    <t>612403388</t>
  </si>
  <si>
    <t>Hrubá výplň rýh ve stěnách do 15x15cm maltou z SMS</t>
  </si>
  <si>
    <t>612423521</t>
  </si>
  <si>
    <t>Omítka rýh stěn MV o šířce do 15 cm, hladká</t>
  </si>
  <si>
    <t>(150+22)*0,15</t>
  </si>
  <si>
    <t>612424992</t>
  </si>
  <si>
    <t>Omítka zarabicovaných trub maltou vápennou</t>
  </si>
  <si>
    <t>8</t>
  </si>
  <si>
    <t>Trubní vedení</t>
  </si>
  <si>
    <t>899311111</t>
  </si>
  <si>
    <t>Osazení poklopů litinových s rámem do 50 kg</t>
  </si>
  <si>
    <t>89</t>
  </si>
  <si>
    <t>Ostatní konstrukce na trubním vedení</t>
  </si>
  <si>
    <t>894432112</t>
  </si>
  <si>
    <t>Osazení plastové šachty revizní prům.425 mm,</t>
  </si>
  <si>
    <t>28697081.</t>
  </si>
  <si>
    <t>Poklop teleskopický DN 425 D 400 G + klip</t>
  </si>
  <si>
    <t>RTS 16/ I</t>
  </si>
  <si>
    <t>28697140</t>
  </si>
  <si>
    <t>Roura šachtová korugovaná  bez hrdla 425/2000 mm</t>
  </si>
  <si>
    <t>28697147</t>
  </si>
  <si>
    <t>Těsnění šachtové roury a teleskopu 425 mm</t>
  </si>
  <si>
    <t>28697167</t>
  </si>
  <si>
    <t>Dno šachtové výkyvné  425/160 přímé pro KG</t>
  </si>
  <si>
    <t>9659421</t>
  </si>
  <si>
    <t>Zafoukání stávající kanal popílkocem. do DN 150</t>
  </si>
  <si>
    <t>969011121</t>
  </si>
  <si>
    <t>Vybourání vodovod., plynového vedení DN do 52 mm</t>
  </si>
  <si>
    <t>969021121</t>
  </si>
  <si>
    <t>Vybourání kanalizačního potrubí DN do 200 mm</t>
  </si>
  <si>
    <t>97</t>
  </si>
  <si>
    <t>Prorážení otvorů</t>
  </si>
  <si>
    <t>974031142</t>
  </si>
  <si>
    <t>Vysekání rýh ve zdi cihelné 7 x 7 cm</t>
  </si>
  <si>
    <t>974031164</t>
  </si>
  <si>
    <t>Vysekání rýh ve zdi cihelné 15 x 15 cm</t>
  </si>
  <si>
    <t>998276101</t>
  </si>
  <si>
    <t>Přesun hmot pro trubní vedení plastová,otevř.výkop</t>
  </si>
  <si>
    <t>721</t>
  </si>
  <si>
    <t>Vnitřní kanalizace</t>
  </si>
  <si>
    <t>721 1456</t>
  </si>
  <si>
    <t>Kamerová zkouška potrubí DN 150</t>
  </si>
  <si>
    <t>721110917</t>
  </si>
  <si>
    <t>Oprava - propojení dosavadního potrubí DN 150</t>
  </si>
  <si>
    <t>721110927</t>
  </si>
  <si>
    <t>Oprava potrubí kameninového, krácení trub DN 150</t>
  </si>
  <si>
    <t>721140802</t>
  </si>
  <si>
    <t>Demontáž potrubí litinového DN 100</t>
  </si>
  <si>
    <t>721140905</t>
  </si>
  <si>
    <t>Potrubí lit odpad vsazení odb DN100</t>
  </si>
  <si>
    <t>URS</t>
  </si>
  <si>
    <t>URS 12/ I</t>
  </si>
  <si>
    <t>721176101</t>
  </si>
  <si>
    <t>Potrubí HT připojovací DN 32 x 1,8 mm</t>
  </si>
  <si>
    <t>721176102</t>
  </si>
  <si>
    <t>Potrubí HT připojovací DN 40 x 1,8 mm</t>
  </si>
  <si>
    <t>721176103</t>
  </si>
  <si>
    <t>Potrubí HT připojovací DN 50 x 1,8 mm</t>
  </si>
  <si>
    <t>721176105</t>
  </si>
  <si>
    <t>Potrubí HT připojovací DN 100 x 2,7 mm</t>
  </si>
  <si>
    <t>721176114</t>
  </si>
  <si>
    <t>Potrubí HT odpadní svislé DN 70 x 1,9 mm</t>
  </si>
  <si>
    <t>721176115</t>
  </si>
  <si>
    <t>Potrubí HT odpadní svislé DN 100 x 2,7 mm</t>
  </si>
  <si>
    <t>721176222</t>
  </si>
  <si>
    <t>Potrubí svodné (ležaté) v zemi DN 100 x 3,2 mm</t>
  </si>
  <si>
    <t>721176223</t>
  </si>
  <si>
    <t>Potrubí svodné (ležaté) v zemi DN 125 x 3,2 mm</t>
  </si>
  <si>
    <t>721176224</t>
  </si>
  <si>
    <t>Potrubí KG svodné (ležaté) v zemi DN 150 x 4,0 mm</t>
  </si>
  <si>
    <t>721176242</t>
  </si>
  <si>
    <t>Potrubí KG dešťové (svislé) DN 100 x 3,2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</si>
  <si>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</si>
  <si>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</si>
  <si>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</si>
  <si>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</si>
  <si>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</si>
  <si>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</si>
  <si>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721212113</t>
  </si>
  <si>
    <t>Žlab odtok 90cm+rošt+zápach uzávěr</t>
  </si>
  <si>
    <t>721226411U00</t>
  </si>
  <si>
    <t>Zápachová uzávěrka dřez DN 40</t>
  </si>
  <si>
    <t>721242110</t>
  </si>
  <si>
    <t>Lapač střešních splavenin PP HL600 DN 100, kloub zápachová klapka, koš na listí</t>
  </si>
  <si>
    <t>721273150</t>
  </si>
  <si>
    <t>Hlavice ventilační přivětrávací HL900 přivzdušňovací ventil HL900, DN 50/70/100</t>
  </si>
  <si>
    <t>721273200</t>
  </si>
  <si>
    <t>Souprava ventilační střešní souprava větrací hlavice DN 100</t>
  </si>
  <si>
    <t>721290123</t>
  </si>
  <si>
    <t>Zkouška těsnosti kanalizace kouřem DN 300</t>
  </si>
  <si>
    <t>721300922</t>
  </si>
  <si>
    <t>Pročištění ležatých svodů do DN 300</t>
  </si>
  <si>
    <t>998721101</t>
  </si>
  <si>
    <t>Přesun hmot pro vnitřní kanalizaci, výšky do 6 m</t>
  </si>
  <si>
    <t>722</t>
  </si>
  <si>
    <t>Vnitřní vodovod</t>
  </si>
  <si>
    <t>722262211</t>
  </si>
  <si>
    <t>Vodoměr do 30 °C, závitový G 3/4 MN-QN 1,5XN.EBH</t>
  </si>
  <si>
    <t>RTS 15/ II</t>
  </si>
  <si>
    <t>722100010RA0</t>
  </si>
  <si>
    <t>Přerušení ocelového potrubí, vsazení odbočky</t>
  </si>
  <si>
    <t>722130236</t>
  </si>
  <si>
    <t>Potrubí z trub.závit.pozink.svařovan. 11343,DN 50 Výměna hlavního rozvodu</t>
  </si>
  <si>
    <t>722130916</t>
  </si>
  <si>
    <t>Oprava-přeřezání ocelové trubky DN 50</t>
  </si>
  <si>
    <t>722130996</t>
  </si>
  <si>
    <t>Vsaz odboč záv potr svěr spojka 65</t>
  </si>
  <si>
    <t>722131936</t>
  </si>
  <si>
    <t>Oprava-propojení dosavadního potrubí závit. DN 50</t>
  </si>
  <si>
    <t>722170911</t>
  </si>
  <si>
    <t>Oprava potrubí z PE trubek,vsazení odbočky DN 32</t>
  </si>
  <si>
    <t>722170914</t>
  </si>
  <si>
    <t>Oprava potrubí z PE trubek,vsazení odbočky DN 63</t>
  </si>
  <si>
    <t>722174022</t>
  </si>
  <si>
    <t>Potr vod PPR PN20 svar polyfuz D 20</t>
  </si>
  <si>
    <t>722174023</t>
  </si>
  <si>
    <t>Potr vod PPR PN20 svar polyfuz D 25</t>
  </si>
  <si>
    <t>722174024</t>
  </si>
  <si>
    <t>Potr vod PPR PN20 svar polyfuz D 32</t>
  </si>
  <si>
    <t>722174074</t>
  </si>
  <si>
    <t>Potr vod komp smyčka PPR PN20 D 32</t>
  </si>
  <si>
    <t>722174075</t>
  </si>
  <si>
    <t>Potr vod komp smyčka PPR PN20 D 63</t>
  </si>
  <si>
    <t>722181212</t>
  </si>
  <si>
    <t>Izolace návleková  tl. stěny 9 mm vnitřní průměr 22 mm</t>
  </si>
  <si>
    <t>Izolace návleková  tl. stěny 9 mm vnitřní průměr 25 mm</t>
  </si>
  <si>
    <t>Izolace návleková  tl. stěny 9 mm vnitřní průměr 32 mm</t>
  </si>
  <si>
    <t>Izolace návleková MIRELON PRO tl. stěny 9 mm vnitřní průměr 52 mm</t>
  </si>
  <si>
    <t>RTS 13/ I</t>
  </si>
  <si>
    <t>RTS 11/ I</t>
  </si>
  <si>
    <t>722181215</t>
  </si>
  <si>
    <t>Iizolace návleková   tl. stěny 25 mm vnitřní průměr 22 mm</t>
  </si>
  <si>
    <t>Iizolace návleková   tl. stěny 25 mm vnitřní průměr 25 mm</t>
  </si>
  <si>
    <t>Iizolace návleková   tl. stěny 25 mm vnitřní průměr 32 mm</t>
  </si>
  <si>
    <t>722190224</t>
  </si>
  <si>
    <t>Přípojky vodovodní pro pevné připojení DN 32</t>
  </si>
  <si>
    <t>722190226</t>
  </si>
  <si>
    <t>Přípojky vodovodní pro pevné připojení DN 50</t>
  </si>
  <si>
    <t>722190402</t>
  </si>
  <si>
    <t>Vyvedení a upevnění výpustek DN 20</t>
  </si>
  <si>
    <t>722191133</t>
  </si>
  <si>
    <t>Hadice sanitární flexibilní, DN 15, délka 0,5 m</t>
  </si>
  <si>
    <t>722220111</t>
  </si>
  <si>
    <t>Nástěnky K 247,pro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</si>
  <si>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</si>
  <si>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</si>
  <si>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</si>
  <si>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</si>
  <si>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</si>
  <si>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722232044</t>
  </si>
  <si>
    <t>Kulový kohout  3/4 páčka</t>
  </si>
  <si>
    <t>722232046</t>
  </si>
  <si>
    <t>Kulo koh vnit záv G11/4</t>
  </si>
  <si>
    <t>722235113</t>
  </si>
  <si>
    <t>Kohout kulový, vnitř.-vnitř.z.  DN 25</t>
  </si>
  <si>
    <t>722235116</t>
  </si>
  <si>
    <t>Kohout kulový, vnitř.-vnitř.z. DN 50</t>
  </si>
  <si>
    <t>722290226</t>
  </si>
  <si>
    <t>Zkouška tlaku potrubí závitového DN 50</t>
  </si>
  <si>
    <t>722290234</t>
  </si>
  <si>
    <t>Proplach a dezinfekce vodovod.potrubí DN 80</t>
  </si>
  <si>
    <t>725869218</t>
  </si>
  <si>
    <t>Montáž U-sifonu</t>
  </si>
  <si>
    <t>733184106</t>
  </si>
  <si>
    <t>Montáž předizolovaného potrubí DN 65 mm</t>
  </si>
  <si>
    <t>998722102</t>
  </si>
  <si>
    <t>Přesun hmot pro vnitřní vodovod, výšky do 12 m</t>
  </si>
  <si>
    <t>1471001</t>
  </si>
  <si>
    <t>Potrubí předizolované PIP 130 "A" DN 25/90</t>
  </si>
  <si>
    <t>Potrubí předizolované PIP 130 "A" DN 50/125</t>
  </si>
  <si>
    <t>725850145</t>
  </si>
  <si>
    <t>Sifon kondenzační HL 136N, DN 40 mm, vodorovný odtok</t>
  </si>
  <si>
    <t>725014131</t>
  </si>
  <si>
    <t>Klozet závěsný  + sedátko, bílý</t>
  </si>
  <si>
    <t>725014141</t>
  </si>
  <si>
    <t>Klozet závěsný  ZTP + sedátko, bílý oddálené splachování, madlo</t>
  </si>
  <si>
    <t>sedátko nerez : 2</t>
  </si>
  <si>
    <t>725017130</t>
  </si>
  <si>
    <t>Umyvadlo malé na šrouby , bílé</t>
  </si>
  <si>
    <t>725017132</t>
  </si>
  <si>
    <t>Umyvadlo na šrouby  , bílé diturvit s jedním otvorem pro baterii</t>
  </si>
  <si>
    <t>725017151</t>
  </si>
  <si>
    <t>Umyvadlo invalidní  bílé, ploché</t>
  </si>
  <si>
    <t>725017187</t>
  </si>
  <si>
    <t>Kryt sifonu umyvadel , bílý</t>
  </si>
  <si>
    <t>RTS 17/ I</t>
  </si>
  <si>
    <t>725019103</t>
  </si>
  <si>
    <t>Výlevka závěsná  s plastovou mžížkou</t>
  </si>
  <si>
    <t>725112011</t>
  </si>
  <si>
    <t>Souprava zvukizolační mezi klozet a stěnu</t>
  </si>
  <si>
    <t>RTS 14/ I</t>
  </si>
  <si>
    <t>725119401</t>
  </si>
  <si>
    <t>Montáž předstěnových systémů pro zazdění</t>
  </si>
  <si>
    <t>725245122</t>
  </si>
  <si>
    <t>Zástěna sprch závěs v-2m š900 + 900 mm</t>
  </si>
  <si>
    <t>725311121</t>
  </si>
  <si>
    <t>Dřez nerez bez odkap plochou</t>
  </si>
  <si>
    <t>725311125</t>
  </si>
  <si>
    <t>Dřez nerez  s odkap plochou</t>
  </si>
  <si>
    <t>725314290</t>
  </si>
  <si>
    <t>Příslušenství k dřezu v kuchyňské sestavě</t>
  </si>
  <si>
    <t>725810402</t>
  </si>
  <si>
    <t>Ventil rohový bez přípoj. trubičky TE 66 G 1/2</t>
  </si>
  <si>
    <t>725822612</t>
  </si>
  <si>
    <t>Baterie umyv stoj páka+ invalid, zrcadlo 6l/min</t>
  </si>
  <si>
    <t>725823111</t>
  </si>
  <si>
    <t>Baterie umyvadlová stoján. páková výtok 6l/min</t>
  </si>
  <si>
    <t>725823114</t>
  </si>
  <si>
    <t>Baterie dřezová stojánková ruční, bez otvír.odpadu 6l/min</t>
  </si>
  <si>
    <t>725825114</t>
  </si>
  <si>
    <t>Baterie dřezová nástěnná, prodl. Raménko</t>
  </si>
  <si>
    <t>725841332</t>
  </si>
  <si>
    <t>725841351</t>
  </si>
  <si>
    <t>Baterie sprcha aut 8l/s+termostat ventil madlo, sedátko</t>
  </si>
  <si>
    <t>725861301</t>
  </si>
  <si>
    <t>Zápach uzávěr nerez  umyvadlo+přípojkaDN32</t>
  </si>
  <si>
    <t>998725101</t>
  </si>
  <si>
    <t>Přesun hmot pro zařizovací předměty, výšky do 6 m</t>
  </si>
  <si>
    <t>726</t>
  </si>
  <si>
    <t>Instalační prefabrikáty</t>
  </si>
  <si>
    <t>726211161</t>
  </si>
  <si>
    <t>Modul-výlevka + tlakový ventil</t>
  </si>
  <si>
    <t>726211325</t>
  </si>
  <si>
    <t>Modul-WC  h 98 cm, dvojí spalchování 3.5,6 l</t>
  </si>
  <si>
    <t>RTS 15/ I</t>
  </si>
  <si>
    <t>726211331</t>
  </si>
  <si>
    <t>Modul-WC  ZTP, h 112 cm, dvojí splachování 3.5,6l</t>
  </si>
  <si>
    <t>998726122</t>
  </si>
  <si>
    <t>Přesun hmot pro předstěnové systémy, výšky do 12 m</t>
  </si>
  <si>
    <t>979011111</t>
  </si>
  <si>
    <t>Svislá doprava suti a vybour. hmot za 1. podlaží</t>
  </si>
  <si>
    <t>979011121</t>
  </si>
  <si>
    <t>Příplatek za každé další podlaží</t>
  </si>
  <si>
    <t>979081111</t>
  </si>
  <si>
    <t>979081121</t>
  </si>
  <si>
    <t>979082111</t>
  </si>
  <si>
    <t>979082121</t>
  </si>
  <si>
    <t>979990001</t>
  </si>
  <si>
    <t>Poplatek za skládku stavební suti</t>
  </si>
  <si>
    <t>PČ</t>
  </si>
  <si>
    <t>Typ</t>
  </si>
  <si>
    <t>Kód</t>
  </si>
  <si>
    <t>Popis</t>
  </si>
  <si>
    <t>J.cena [CZK]</t>
  </si>
  <si>
    <t>Cena celkem [CZK]</t>
  </si>
  <si>
    <t>Náklady soupisu celkem</t>
  </si>
  <si>
    <t>D</t>
  </si>
  <si>
    <t>Práce a dodávky PSV</t>
  </si>
  <si>
    <t>86</t>
  </si>
  <si>
    <t>K</t>
  </si>
  <si>
    <t>713410831</t>
  </si>
  <si>
    <t>Odstranění izolace tepelné potrubí pásy nebo rohožemi s AL fólií staženými drátem tl do 50 mm</t>
  </si>
  <si>
    <t>87</t>
  </si>
  <si>
    <t>713410833</t>
  </si>
  <si>
    <t>Odstranění izolace tepelné potrubí pásy nebo rohožemi s AL fólií staženými drátem tl přes 50 mm</t>
  </si>
  <si>
    <t>713463111</t>
  </si>
  <si>
    <t>Montáž izolace tepelné potrubí potrubními pouzdry bez úpravy staženými drátem 1x D do 100 mm</t>
  </si>
  <si>
    <t>2</t>
  </si>
  <si>
    <t>M</t>
  </si>
  <si>
    <t>63154531</t>
  </si>
  <si>
    <t>pouzdro izolační potrubní z minerální vlny s Al fólií max. 250/100°C 28/30mm</t>
  </si>
  <si>
    <t>3</t>
  </si>
  <si>
    <t>63154006</t>
  </si>
  <si>
    <t>pouzdro izolační potrubní z minerální vlny s Al fólií max. 250/100°C 35/20mm</t>
  </si>
  <si>
    <t>63154573</t>
  </si>
  <si>
    <t>pouzdro izolační potrubní z minerální vlny s Al fólií max. 250/100°C 42/40mm</t>
  </si>
  <si>
    <t>6</t>
  </si>
  <si>
    <t>63154032</t>
  </si>
  <si>
    <t>pouzdro izolační potrubní z minerální vlny s Al fólií max. 250/100°C 76/60mm</t>
  </si>
  <si>
    <t>90</t>
  </si>
  <si>
    <t>28377707</t>
  </si>
  <si>
    <t>izolace tepelná vrstvená pro šoupata PN16 s povrchovou teplotou do 150°C DN 65</t>
  </si>
  <si>
    <t>91</t>
  </si>
  <si>
    <t>28377705</t>
  </si>
  <si>
    <t>izolace tepelná vrstvená pro armatury do 150°C do DN 40</t>
  </si>
  <si>
    <t>92</t>
  </si>
  <si>
    <t>28377704</t>
  </si>
  <si>
    <t>izolace tepelná vrstvená pro řerpadlo do 150°C DN 32</t>
  </si>
  <si>
    <t>7</t>
  </si>
  <si>
    <t>998713101</t>
  </si>
  <si>
    <t>Přesun hmot tonážní pro izolace tepelné v objektech v do 6 m</t>
  </si>
  <si>
    <t>998713181</t>
  </si>
  <si>
    <t>Příplatek k přesunu hmot tonážní 713 prováděný bez použití mechanizace</t>
  </si>
  <si>
    <t>732</t>
  </si>
  <si>
    <t>Ústřední vytápění - strojovny</t>
  </si>
  <si>
    <t>9</t>
  </si>
  <si>
    <t>732111135</t>
  </si>
  <si>
    <t>Tělesa rozdělovačů a sběračů DN 150 z trub ocelových bezešvých</t>
  </si>
  <si>
    <t>10</t>
  </si>
  <si>
    <t>732111312</t>
  </si>
  <si>
    <t>Trubková hrdla rozdělovačů a sběračů bez přírub DN 20</t>
  </si>
  <si>
    <t>732111314</t>
  </si>
  <si>
    <t>Trubková hrdla rozdělovačů a sběračů bez přírub DN 25</t>
  </si>
  <si>
    <t>12</t>
  </si>
  <si>
    <t>732111316</t>
  </si>
  <si>
    <t>Trubková hrdla rozdělovačů a sběračů bez přírub DN 40</t>
  </si>
  <si>
    <t>13</t>
  </si>
  <si>
    <t>732111322</t>
  </si>
  <si>
    <t>Trubková hrdla rozdělovačů a sběračů bez přírub DN 65</t>
  </si>
  <si>
    <t>14</t>
  </si>
  <si>
    <t>732111332</t>
  </si>
  <si>
    <t>Trubková hrdla rozdělovačů a sběračů bez přírub DN 125</t>
  </si>
  <si>
    <t>15</t>
  </si>
  <si>
    <t>732199100</t>
  </si>
  <si>
    <t>Montáž orientačních štítků</t>
  </si>
  <si>
    <t>16</t>
  </si>
  <si>
    <t>732422203</t>
  </si>
  <si>
    <t>Čerpadlo teplovodní mokroběžné přírubové DN 32 výtlak do 12 m průtok 12 m3/h jednodílné pro vytápění</t>
  </si>
  <si>
    <t>17</t>
  </si>
  <si>
    <t>998732101</t>
  </si>
  <si>
    <t>Přesun hmot tonážní pro strojovny v objektech v do 6 m</t>
  </si>
  <si>
    <t>18</t>
  </si>
  <si>
    <t>998732181</t>
  </si>
  <si>
    <t>Příplatek k přesunu hmot tonážní 732 prováděný bez použití mechanizace</t>
  </si>
  <si>
    <t>733</t>
  </si>
  <si>
    <t>Ústřední vytápění - rozvodné potrubí</t>
  </si>
  <si>
    <t>19</t>
  </si>
  <si>
    <t>733110803</t>
  </si>
  <si>
    <t>Demontáž potrubí ocelového závitového DN do 15</t>
  </si>
  <si>
    <t>20</t>
  </si>
  <si>
    <t>733110808</t>
  </si>
  <si>
    <t>Demontáž potrubí ocelového závitového DN přes 32 do 50</t>
  </si>
  <si>
    <t>21</t>
  </si>
  <si>
    <t>733120826</t>
  </si>
  <si>
    <t>Demontáž potrubí ocelového hladkého D přes 60,3 do 89</t>
  </si>
  <si>
    <t>22</t>
  </si>
  <si>
    <t>733121124</t>
  </si>
  <si>
    <t>Potrubí ocelové hladké bezešvé nízkotlaké spojované svařováním D 76x3,6</t>
  </si>
  <si>
    <t>23</t>
  </si>
  <si>
    <t>733121124p.c.1</t>
  </si>
  <si>
    <t>konzoly pro uložení potrubí DN 65 v kanále - upřesnit po odkrytí kanálu</t>
  </si>
  <si>
    <t>24</t>
  </si>
  <si>
    <t>733121222</t>
  </si>
  <si>
    <t>Potrubí ocelové hladké bezešvé v kotelnách nebo strojovnách spojované svařováním D 76x3,2</t>
  </si>
  <si>
    <t>25</t>
  </si>
  <si>
    <t>14391011</t>
  </si>
  <si>
    <t>potrubí teplovodní ocelové předizolované kompaktní systém s antidifúzní barierou DN 40/125</t>
  </si>
  <si>
    <t>26</t>
  </si>
  <si>
    <t>14391011p.c.1</t>
  </si>
  <si>
    <t>potrubí teplovodní ocelové předizolované kompaktní systém s antidifúzní barierou DN 40/125 montáž</t>
  </si>
  <si>
    <t>14391017</t>
  </si>
  <si>
    <t>potrubí teplovodní ocelové předizolované kompaktní systém s antidifúzní barierou DN 65/160</t>
  </si>
  <si>
    <t>28</t>
  </si>
  <si>
    <t>14391017p.c.1</t>
  </si>
  <si>
    <t>potrubí teplovodní ocelové předizolované kompaktní systém s antidifúzní barierou DN 65/160 - montáž</t>
  </si>
  <si>
    <t>29</t>
  </si>
  <si>
    <t>733190225</t>
  </si>
  <si>
    <t>Zkouška těsnosti potrubí ocelové hladké D přes 60,3x2,9 do 89x5,0</t>
  </si>
  <si>
    <t>30</t>
  </si>
  <si>
    <t>733223205</t>
  </si>
  <si>
    <t>Potrubí měděné tvrdé spojované tvrdým pájením D 28x1,5 mm</t>
  </si>
  <si>
    <t>733223206</t>
  </si>
  <si>
    <t>Potrubí měděné tvrdé spojované tvrdým pájením D 35x1,5 mm</t>
  </si>
  <si>
    <t>32</t>
  </si>
  <si>
    <t>733223207</t>
  </si>
  <si>
    <t>Potrubí měděné tvrdé spojované tvrdým pájením D 42x1,5 mm</t>
  </si>
  <si>
    <t>33</t>
  </si>
  <si>
    <t>733223207p.c.1</t>
  </si>
  <si>
    <t>konzoly pro uložení potrubí DN 25-40 v kanále - upřesnit po odkrytí kanálu</t>
  </si>
  <si>
    <t>733291101</t>
  </si>
  <si>
    <t>Zkouška těsnosti potrubí měděné D do 35x1,5</t>
  </si>
  <si>
    <t>35</t>
  </si>
  <si>
    <t>733291102</t>
  </si>
  <si>
    <t>Zkouška těsnosti potrubí měděné D přes 35x1,5 do 64x2</t>
  </si>
  <si>
    <t>36</t>
  </si>
  <si>
    <t>733390404</t>
  </si>
  <si>
    <t>Manžeta prostupová primárních okruhů průměru D 32 - 40</t>
  </si>
  <si>
    <t>37</t>
  </si>
  <si>
    <t>733390407</t>
  </si>
  <si>
    <t>Manžeta prostupová primárních okruhů průměru D 90</t>
  </si>
  <si>
    <t>733811222</t>
  </si>
  <si>
    <t>Ochrana potrubí ústředního vytápění termoizolačními trubicemi z PE tl přes 6 do 9 mm DN přes 22 do 45 mm</t>
  </si>
  <si>
    <t>39</t>
  </si>
  <si>
    <t>998733101</t>
  </si>
  <si>
    <t>Přesun hmot tonážní pro rozvody potrubí v objektech v do 6 m</t>
  </si>
  <si>
    <t>40</t>
  </si>
  <si>
    <t>998733181</t>
  </si>
  <si>
    <t>Příplatek k přesunu hmot tonážní 733 prováděný bez použití mechanizace</t>
  </si>
  <si>
    <t>734</t>
  </si>
  <si>
    <t>Ústřední vytápění - armatury</t>
  </si>
  <si>
    <t>734100811</t>
  </si>
  <si>
    <t>Demontáž armatury přírubové se dvěma přírubami DN do 50</t>
  </si>
  <si>
    <t>42</t>
  </si>
  <si>
    <t>734100812</t>
  </si>
  <si>
    <t>Demontáž armatury přírubové se dvěma přírubami DN přes 50 do 100</t>
  </si>
  <si>
    <t>43</t>
  </si>
  <si>
    <t>734152333</t>
  </si>
  <si>
    <t>uzavírací klapka DN 65</t>
  </si>
  <si>
    <t>44</t>
  </si>
  <si>
    <t>734209113</t>
  </si>
  <si>
    <t>Montáž armatury závitové s dvěma závity G 1/2</t>
  </si>
  <si>
    <t>45</t>
  </si>
  <si>
    <t>734209113p.c.1</t>
  </si>
  <si>
    <t>vyvažovací ventil DN 15 kvs=2.52</t>
  </si>
  <si>
    <t>46</t>
  </si>
  <si>
    <t>734209114</t>
  </si>
  <si>
    <t>Montáž armatury závitové s dvěma závity G 3/4</t>
  </si>
  <si>
    <t>47</t>
  </si>
  <si>
    <t>734209114p.c.1</t>
  </si>
  <si>
    <t>tlakově nez. reg. a vyvažovací ventil pro plynulou regulaci DN 20, max. tlak. dif. 400 kPa, průtok 200-975 l/h</t>
  </si>
  <si>
    <t>48</t>
  </si>
  <si>
    <t>734209114p.c.2</t>
  </si>
  <si>
    <t>digitálně konfigurovaný proporcionální pohon 24V, uz. síla 160 N</t>
  </si>
  <si>
    <t>49</t>
  </si>
  <si>
    <t>734209114p.c.3</t>
  </si>
  <si>
    <t>vyvažovací ventil DN 20 kvs=5,7</t>
  </si>
  <si>
    <t>50</t>
  </si>
  <si>
    <t>734209117</t>
  </si>
  <si>
    <t>Montáž armatury závitové s dvěma závity G 6/4</t>
  </si>
  <si>
    <t>51</t>
  </si>
  <si>
    <t>734242416</t>
  </si>
  <si>
    <t>Ventil závitový zpětný přímý G 6/4 PN 16 do 110°C</t>
  </si>
  <si>
    <t>52</t>
  </si>
  <si>
    <t>734291123</t>
  </si>
  <si>
    <t>Kohout plnící a vypouštěcí G 1/2 PN 10 do 90°C závitový</t>
  </si>
  <si>
    <t>53</t>
  </si>
  <si>
    <t>734291246</t>
  </si>
  <si>
    <t>Filtr závitový přímý G 1 1/2 PN 16 do 130°C s vnitřními závity</t>
  </si>
  <si>
    <t>54</t>
  </si>
  <si>
    <t>734292714</t>
  </si>
  <si>
    <t>Kohout kulový přímý G 3/4 PN 42 do 185°C vnitřní závit</t>
  </si>
  <si>
    <t>55</t>
  </si>
  <si>
    <t>734292715</t>
  </si>
  <si>
    <t>Kohout kulový přímý G 1 PN 42 do 185°C vnitřní závit</t>
  </si>
  <si>
    <t>56</t>
  </si>
  <si>
    <t>734292717</t>
  </si>
  <si>
    <t>Kohout kulový přímý G 1 1/2 PN 42 do 185°C vnitřní závit</t>
  </si>
  <si>
    <t>57</t>
  </si>
  <si>
    <t>734292717p.c.1</t>
  </si>
  <si>
    <t>vyvažovací ventil DN 40 kvs=19,2</t>
  </si>
  <si>
    <t>58</t>
  </si>
  <si>
    <t>734294107</t>
  </si>
  <si>
    <t>Růžice dělená krycí přes G 3/4 do G 6/4</t>
  </si>
  <si>
    <t>59</t>
  </si>
  <si>
    <t>734411101</t>
  </si>
  <si>
    <t>Teploměr technický s pevným stonkem a jímkou zadní připojení průměr 63 mm délky 50 mm</t>
  </si>
  <si>
    <t>60</t>
  </si>
  <si>
    <t>734412112</t>
  </si>
  <si>
    <t>Měřič tepla kompaktní Qn 1,5 G 1/2</t>
  </si>
  <si>
    <t>734421101</t>
  </si>
  <si>
    <t>Tlakoměr s pevným stonkem a zpětnou klapkou tlak 0-16 bar průměr 50 mm spodní připojení</t>
  </si>
  <si>
    <t>998734101</t>
  </si>
  <si>
    <t>Přesun hmot tonážní pro armatury v objektech v do 6 m</t>
  </si>
  <si>
    <t>998734181</t>
  </si>
  <si>
    <t>Příplatek k přesunu hmot tonážní 734 prováděný bez použití mechanizace</t>
  </si>
  <si>
    <t>735</t>
  </si>
  <si>
    <t>Ústřední vytápění - otopná tělesa</t>
  </si>
  <si>
    <t>735151821</t>
  </si>
  <si>
    <t>Demontáž otopného tělesa panelového dvouřadého dl do 1500 mm</t>
  </si>
  <si>
    <t>65</t>
  </si>
  <si>
    <t>735164512</t>
  </si>
  <si>
    <t>Montáž otopného tělesa trubkového na stěnu v tělesa přes 1500 mm</t>
  </si>
  <si>
    <t>66</t>
  </si>
  <si>
    <t>735164512p.c.1</t>
  </si>
  <si>
    <t>ocelové trubkové těleso 1800x600 vč. radiátorové armatury a termostatické hlavice</t>
  </si>
  <si>
    <t>88</t>
  </si>
  <si>
    <t>735494811</t>
  </si>
  <si>
    <t>Vypuštění vody z otopných těles</t>
  </si>
  <si>
    <t>67</t>
  </si>
  <si>
    <t>735511010</t>
  </si>
  <si>
    <t>Podlahové vytápění - rozvodné potrubí polyethylen PE-Xa 18x2,0 mm pro systémovou desku rozteč 150 mm</t>
  </si>
  <si>
    <t>68</t>
  </si>
  <si>
    <t>735511026</t>
  </si>
  <si>
    <t>Podlahové vytápění - systémová deska s kombinovanou tepelnou a kročejovou izolací celkové výšky 31 mm</t>
  </si>
  <si>
    <t>69</t>
  </si>
  <si>
    <t>735511062</t>
  </si>
  <si>
    <t>Podlahové vytápění - obvodový dilatační pás samolepící s folií</t>
  </si>
  <si>
    <t>70</t>
  </si>
  <si>
    <t>735511063</t>
  </si>
  <si>
    <t>Podlahové vytápění - ochranná trubka potrubí podlahového topení</t>
  </si>
  <si>
    <t>71</t>
  </si>
  <si>
    <t>735511064</t>
  </si>
  <si>
    <t>Podlahové vytápění - středový (spárový) dilatační profil</t>
  </si>
  <si>
    <t>72</t>
  </si>
  <si>
    <t>735511083p.c.1</t>
  </si>
  <si>
    <t>Podlahové vytápění - rozdělovač s automatickou regulací průtoku dvouokruhový</t>
  </si>
  <si>
    <t>73</t>
  </si>
  <si>
    <t>735511083p.c.2</t>
  </si>
  <si>
    <t>Podlahové vytápění - rozdělovač s automatickou regulací průtoku čtyřokruhový</t>
  </si>
  <si>
    <t>74</t>
  </si>
  <si>
    <t>735511083p.c.3</t>
  </si>
  <si>
    <t>Podlahové vytápění - rozdělovač s automatickou regulací průtoku pětiokruhový</t>
  </si>
  <si>
    <t>75</t>
  </si>
  <si>
    <t>735511083p.c.4</t>
  </si>
  <si>
    <t>Podlahové vytápění - rozdělovač s automatickou regulací průtoku osmiokruhový</t>
  </si>
  <si>
    <t>76</t>
  </si>
  <si>
    <t>735511102</t>
  </si>
  <si>
    <t>Podlahové vytápění - skříň podomítková pro rozdělovač s 2 okruhy</t>
  </si>
  <si>
    <t>77</t>
  </si>
  <si>
    <t>735511102p.c.1</t>
  </si>
  <si>
    <t>Podlahové vytápění - skříň podomítková pro rozdělovač s 4-5 okruhy</t>
  </si>
  <si>
    <t>78</t>
  </si>
  <si>
    <t>735511102p.c.3</t>
  </si>
  <si>
    <t>Podlahové vytápění - skříň podomítková pro rozdělovač s 8 okruhy</t>
  </si>
  <si>
    <t>79</t>
  </si>
  <si>
    <t>735511139</t>
  </si>
  <si>
    <t>Podlahové vytápění - svěrné šroubení se závitem EK 3/4" pro připojení potrubí 18x2,0 mm na rozdělovač</t>
  </si>
  <si>
    <t>80</t>
  </si>
  <si>
    <t>735511144p.c.3</t>
  </si>
  <si>
    <t>plastifikátor</t>
  </si>
  <si>
    <t>l</t>
  </si>
  <si>
    <t>81</t>
  </si>
  <si>
    <t>735511144p.c.4</t>
  </si>
  <si>
    <t>montáž podlahového vytápění</t>
  </si>
  <si>
    <t>82</t>
  </si>
  <si>
    <t>735511144p.c.5</t>
  </si>
  <si>
    <t>topná zkouška</t>
  </si>
  <si>
    <t>83</t>
  </si>
  <si>
    <t>735511144p.c.6</t>
  </si>
  <si>
    <t>úprava stávajícího systému,vyregulování systému vč. vyhotovení protoku</t>
  </si>
  <si>
    <t>84</t>
  </si>
  <si>
    <t>998735101</t>
  </si>
  <si>
    <t>Přesun hmot tonážní pro otopná tělesa v objektech v do 6 m</t>
  </si>
  <si>
    <t>85</t>
  </si>
  <si>
    <t>998735181</t>
  </si>
  <si>
    <t>Příplatek k přesunu hmot tonážní 735 prováděný bez použití mechanizace</t>
  </si>
  <si>
    <t>Dokončovací práce - nátěry</t>
  </si>
  <si>
    <t>783614661</t>
  </si>
  <si>
    <t>Základní antikorozní jednonásobný syntetický potrubí přes DN 50 do DN 100 mm</t>
  </si>
  <si>
    <t>Ve všech listech tohoto souboru můžete měnit pouze buňky s tmavě modrým pozadím. Jedná se o tyto údaje : 
- údaje o firmě
- jednotkové ceny položek zadané na maximálně dvě desetinná místa</t>
  </si>
  <si>
    <t>Baterie sprcha podom+pohyb držák max. 8 l/min.</t>
  </si>
  <si>
    <t>CPV kód:</t>
  </si>
  <si>
    <t>45332000-3 Instalace a montáž vodovodních a odpadních rozvodů</t>
  </si>
  <si>
    <t>45215200-9 Stavební úpravy zařízení sociální péče</t>
  </si>
  <si>
    <t xml:space="preserve"> 45331000-6 Instalace a montáž topení, větrání a klimatizace</t>
  </si>
  <si>
    <t>CVP kód:</t>
  </si>
  <si>
    <t>Instalace a montáž elektrických zařízení</t>
  </si>
  <si>
    <t>SO 07</t>
  </si>
  <si>
    <t>VON015</t>
  </si>
  <si>
    <t>D+M informační tabule s textem obsahujícím údaje: název zhotovitele, termín stavby - zahájení a ukončení, jméno a kontakt na odpovědného stavbyvedoucího</t>
  </si>
  <si>
    <t>CPV kód</t>
  </si>
  <si>
    <t>45215200-9</t>
  </si>
  <si>
    <t>45311200-2</t>
  </si>
  <si>
    <t>45232141-2</t>
  </si>
  <si>
    <t>45331000-6</t>
  </si>
  <si>
    <t>45332000-3</t>
  </si>
  <si>
    <t>45232141-2 Vytápění</t>
  </si>
  <si>
    <t>POZNÁMKA: veškeré vedlejší náklady související s provedením tohoto stavebního objektu jsou obsaženy souhrnně 
v samostatných Vedlejších nákladech vedených jako stavební objekt SO 07 tohoto rozpočtu</t>
  </si>
  <si>
    <t>POZNÁMKA: veškeré vedlejší náklady související s provedením všech stavebních objektů jsou obsaženy souhrnně 
v tomto stavebním objektu SO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</si>
</sst>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\ &quot;Kč&quot;;[Red]#,##0.00\ &quot;Kč&quot;"/>
    <numFmt numFmtId="166" formatCode="#,##0.00\ &quot;Kč&quot;"/>
    <numFmt numFmtId="167" formatCode="#,##0.000"/>
  </numFmts>
  <fonts count="3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9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i/>
      <sz val="9"/>
      <color rgb="FF0000FF"/>
      <name val="Arial CE"/>
    </font>
    <font>
      <sz val="11"/>
      <color theme="1"/>
      <name val="Calibri"/>
      <family val="2"/>
      <scheme val="minor"/>
    </font>
    <font>
      <i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2D2D2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0" fillId="0" borderId="1" xfId="0" applyNumberFormat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9" fillId="0" borderId="39" xfId="0" applyFont="1" applyBorder="1"/>
    <xf numFmtId="0" fontId="9" fillId="0" borderId="39" xfId="0" applyFont="1" applyBorder="1" applyAlignment="1">
      <alignment horizontal="center"/>
    </xf>
    <xf numFmtId="4" fontId="9" fillId="0" borderId="39" xfId="0" applyNumberFormat="1" applyFont="1" applyBorder="1" applyAlignment="1">
      <alignment horizontal="center"/>
    </xf>
    <xf numFmtId="165" fontId="9" fillId="0" borderId="39" xfId="0" applyNumberFormat="1" applyFont="1" applyBorder="1" applyAlignment="1">
      <alignment horizontal="center"/>
    </xf>
    <xf numFmtId="0" fontId="0" fillId="0" borderId="39" xfId="0" applyBorder="1" applyAlignment="1">
      <alignment vertical="center"/>
    </xf>
    <xf numFmtId="0" fontId="0" fillId="5" borderId="39" xfId="0" applyFill="1" applyBorder="1" applyAlignment="1">
      <alignment wrapText="1"/>
    </xf>
    <xf numFmtId="4" fontId="16" fillId="0" borderId="0" xfId="0" applyNumberFormat="1" applyFont="1" applyAlignment="1" applyProtection="1">
      <alignment vertical="top" shrinkToFit="1"/>
      <protection locked="0"/>
    </xf>
    <xf numFmtId="4" fontId="0" fillId="7" borderId="0" xfId="0" applyNumberFormat="1" applyFill="1" applyAlignment="1" applyProtection="1">
      <alignment vertical="top" shrinkToFit="1"/>
      <protection locked="0"/>
    </xf>
    <xf numFmtId="4" fontId="29" fillId="7" borderId="39" xfId="0" applyNumberFormat="1" applyFont="1" applyFill="1" applyBorder="1" applyAlignment="1" applyProtection="1">
      <alignment vertical="center"/>
      <protection locked="0"/>
    </xf>
    <xf numFmtId="4" fontId="33" fillId="7" borderId="39" xfId="0" applyNumberFormat="1" applyFont="1" applyFill="1" applyBorder="1" applyAlignment="1" applyProtection="1">
      <alignment vertical="center"/>
      <protection locked="0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1" fontId="8" fillId="0" borderId="15" xfId="0" applyNumberFormat="1" applyFont="1" applyBorder="1" applyAlignment="1">
      <alignment horizontal="right" vertical="center" wrapText="1"/>
    </xf>
    <xf numFmtId="49" fontId="0" fillId="0" borderId="16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righ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35" fillId="0" borderId="35" xfId="0" applyNumberFormat="1" applyFont="1" applyBorder="1" applyAlignment="1">
      <alignment horizontal="center"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9" fontId="35" fillId="0" borderId="39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left" vertical="center"/>
    </xf>
    <xf numFmtId="4" fontId="8" fillId="0" borderId="39" xfId="0" applyNumberFormat="1" applyFont="1" applyBorder="1" applyAlignment="1">
      <alignment vertical="center" wrapText="1" shrinkToFit="1"/>
    </xf>
    <xf numFmtId="4" fontId="8" fillId="0" borderId="39" xfId="0" applyNumberFormat="1" applyFont="1" applyBorder="1" applyAlignment="1">
      <alignment vertical="center" shrinkToFit="1"/>
    </xf>
    <xf numFmtId="3" fontId="35" fillId="0" borderId="39" xfId="0" applyNumberFormat="1" applyFont="1" applyBorder="1" applyAlignment="1">
      <alignment horizontal="center" vertical="center"/>
    </xf>
    <xf numFmtId="4" fontId="0" fillId="0" borderId="36" xfId="0" applyNumberFormat="1" applyBorder="1" applyAlignment="1">
      <alignment horizontal="left" vertical="center"/>
    </xf>
    <xf numFmtId="4" fontId="0" fillId="0" borderId="39" xfId="0" applyNumberFormat="1" applyBorder="1" applyAlignment="1">
      <alignment vertical="center" wrapText="1" shrinkToFit="1"/>
    </xf>
    <xf numFmtId="4" fontId="0" fillId="0" borderId="39" xfId="0" applyNumberFormat="1" applyBorder="1" applyAlignment="1">
      <alignment vertical="center" shrinkToFit="1"/>
    </xf>
    <xf numFmtId="4" fontId="0" fillId="3" borderId="39" xfId="0" applyNumberFormat="1" applyFill="1" applyBorder="1" applyAlignment="1">
      <alignment vertical="center" shrinkToFit="1"/>
    </xf>
    <xf numFmtId="9" fontId="0" fillId="3" borderId="39" xfId="0" applyNumberFormat="1" applyFill="1" applyBorder="1" applyAlignment="1">
      <alignment horizontal="center" vertical="center"/>
    </xf>
    <xf numFmtId="0" fontId="6" fillId="0" borderId="0" xfId="0" applyFont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1" xfId="0" applyFill="1" applyBorder="1"/>
    <xf numFmtId="49" fontId="0" fillId="5" borderId="21" xfId="0" applyNumberFormat="1" applyFill="1" applyBorder="1"/>
    <xf numFmtId="0" fontId="0" fillId="5" borderId="21" xfId="0" applyFill="1" applyBorder="1" applyAlignment="1">
      <alignment horizontal="center"/>
    </xf>
    <xf numFmtId="0" fontId="0" fillId="5" borderId="15" xfId="0" applyFill="1" applyBorder="1"/>
    <xf numFmtId="164" fontId="0" fillId="0" borderId="0" xfId="0" applyNumberFormat="1" applyAlignment="1">
      <alignment vertical="top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7" fillId="0" borderId="0" xfId="0" quotePrefix="1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>
      <alignment vertical="top" shrinkToFit="1"/>
    </xf>
    <xf numFmtId="164" fontId="19" fillId="0" borderId="0" xfId="0" applyNumberFormat="1" applyFont="1" applyAlignment="1">
      <alignment horizontal="left" vertical="top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19" fillId="0" borderId="0" xfId="0" quotePrefix="1" applyNumberFormat="1" applyFont="1" applyAlignment="1">
      <alignment horizontal="left" vertical="top" wrapText="1"/>
    </xf>
    <xf numFmtId="164" fontId="20" fillId="0" borderId="0" xfId="0" quotePrefix="1" applyNumberFormat="1" applyFont="1" applyAlignment="1">
      <alignment horizontal="left" vertical="top" wrapText="1"/>
    </xf>
    <xf numFmtId="164" fontId="20" fillId="0" borderId="0" xfId="0" applyNumberFormat="1" applyFont="1" applyAlignment="1">
      <alignment horizontal="center" vertical="top" wrapText="1" shrinkToFit="1"/>
    </xf>
    <xf numFmtId="164" fontId="20" fillId="0" borderId="0" xfId="0" applyNumberFormat="1" applyFont="1" applyAlignment="1">
      <alignment vertical="top" wrapText="1" shrinkToFit="1"/>
    </xf>
    <xf numFmtId="0" fontId="16" fillId="0" borderId="39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49" fontId="16" fillId="0" borderId="39" xfId="0" applyNumberFormat="1" applyFont="1" applyBorder="1" applyAlignment="1">
      <alignment horizontal="left" vertical="top" wrapText="1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0" xfId="0" applyFont="1" applyProtection="1">
      <protection locked="0"/>
    </xf>
    <xf numFmtId="0" fontId="22" fillId="0" borderId="11" xfId="0" applyFont="1" applyBorder="1"/>
    <xf numFmtId="0" fontId="22" fillId="0" borderId="13" xfId="0" applyFont="1" applyBorder="1"/>
    <xf numFmtId="0" fontId="0" fillId="0" borderId="1" xfId="0" applyBorder="1" applyAlignment="1">
      <alignment horizontal="center"/>
    </xf>
    <xf numFmtId="0" fontId="34" fillId="0" borderId="47" xfId="0" applyFont="1" applyBorder="1"/>
    <xf numFmtId="0" fontId="22" fillId="0" borderId="3" xfId="0" applyFont="1" applyBorder="1"/>
    <xf numFmtId="0" fontId="22" fillId="0" borderId="4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0" fontId="0" fillId="0" borderId="49" xfId="0" applyBorder="1" applyAlignment="1">
      <alignment horizontal="center"/>
    </xf>
    <xf numFmtId="4" fontId="0" fillId="0" borderId="49" xfId="0" applyNumberFormat="1" applyBorder="1" applyAlignment="1">
      <alignment horizontal="center"/>
    </xf>
    <xf numFmtId="0" fontId="0" fillId="0" borderId="49" xfId="0" applyBorder="1"/>
    <xf numFmtId="0" fontId="23" fillId="0" borderId="1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0" xfId="0" applyFont="1" applyAlignment="1">
      <alignment horizontal="left"/>
    </xf>
    <xf numFmtId="4" fontId="0" fillId="0" borderId="49" xfId="0" applyNumberFormat="1" applyBorder="1" applyAlignment="1">
      <alignment horizontal="right"/>
    </xf>
    <xf numFmtId="4" fontId="0" fillId="0" borderId="2" xfId="0" applyNumberFormat="1" applyBorder="1"/>
    <xf numFmtId="2" fontId="0" fillId="0" borderId="49" xfId="0" applyNumberFormat="1" applyBorder="1" applyAlignment="1">
      <alignment horizontal="center"/>
    </xf>
    <xf numFmtId="49" fontId="24" fillId="0" borderId="0" xfId="0" applyNumberFormat="1" applyFont="1"/>
    <xf numFmtId="4" fontId="0" fillId="0" borderId="1" xfId="0" applyNumberFormat="1" applyBorder="1"/>
    <xf numFmtId="0" fontId="25" fillId="0" borderId="0" xfId="0" applyFont="1"/>
    <xf numFmtId="4" fontId="25" fillId="0" borderId="2" xfId="0" applyNumberFormat="1" applyFont="1" applyBorder="1"/>
    <xf numFmtId="2" fontId="0" fillId="0" borderId="49" xfId="0" applyNumberFormat="1" applyBorder="1"/>
    <xf numFmtId="0" fontId="22" fillId="0" borderId="0" xfId="0" applyFont="1"/>
    <xf numFmtId="49" fontId="24" fillId="0" borderId="0" xfId="0" applyNumberFormat="1" applyFont="1" applyAlignment="1">
      <alignment wrapText="1"/>
    </xf>
    <xf numFmtId="2" fontId="24" fillId="0" borderId="0" xfId="0" applyNumberFormat="1" applyFont="1" applyAlignment="1">
      <alignment horizontal="right" wrapText="1"/>
    </xf>
    <xf numFmtId="4" fontId="27" fillId="0" borderId="2" xfId="0" applyNumberFormat="1" applyFont="1" applyBorder="1"/>
    <xf numFmtId="10" fontId="0" fillId="0" borderId="49" xfId="0" applyNumberFormat="1" applyBorder="1" applyAlignment="1">
      <alignment horizontal="center"/>
    </xf>
    <xf numFmtId="4" fontId="27" fillId="0" borderId="0" xfId="0" applyNumberFormat="1" applyFont="1"/>
    <xf numFmtId="0" fontId="25" fillId="0" borderId="4" xfId="0" applyFont="1" applyBorder="1"/>
    <xf numFmtId="0" fontId="0" fillId="0" borderId="50" xfId="0" applyBorder="1" applyAlignment="1">
      <alignment horizontal="center"/>
    </xf>
    <xf numFmtId="0" fontId="0" fillId="0" borderId="50" xfId="0" applyBorder="1" applyAlignment="1">
      <alignment horizontal="right"/>
    </xf>
    <xf numFmtId="4" fontId="0" fillId="0" borderId="3" xfId="0" applyNumberFormat="1" applyBorder="1"/>
    <xf numFmtId="4" fontId="25" fillId="0" borderId="5" xfId="0" applyNumberFormat="1" applyFont="1" applyBorder="1"/>
    <xf numFmtId="4" fontId="0" fillId="0" borderId="4" xfId="0" applyNumberFormat="1" applyBorder="1"/>
    <xf numFmtId="0" fontId="0" fillId="0" borderId="50" xfId="0" applyBorder="1"/>
    <xf numFmtId="0" fontId="0" fillId="0" borderId="11" xfId="0" applyBorder="1"/>
    <xf numFmtId="0" fontId="28" fillId="0" borderId="7" xfId="0" applyFont="1" applyBorder="1"/>
    <xf numFmtId="4" fontId="0" fillId="0" borderId="7" xfId="0" applyNumberFormat="1" applyBorder="1"/>
    <xf numFmtId="4" fontId="28" fillId="0" borderId="7" xfId="0" applyNumberFormat="1" applyFont="1" applyBorder="1"/>
    <xf numFmtId="4" fontId="28" fillId="0" borderId="13" xfId="0" applyNumberFormat="1" applyFont="1" applyBorder="1"/>
    <xf numFmtId="4" fontId="0" fillId="7" borderId="0" xfId="0" applyNumberFormat="1" applyFill="1" applyProtection="1">
      <protection locked="0"/>
    </xf>
    <xf numFmtId="4" fontId="0" fillId="7" borderId="1" xfId="0" applyNumberFormat="1" applyFill="1" applyBorder="1" applyProtection="1">
      <protection locked="0"/>
    </xf>
    <xf numFmtId="0" fontId="22" fillId="0" borderId="47" xfId="0" applyFont="1" applyBorder="1"/>
    <xf numFmtId="0" fontId="0" fillId="6" borderId="1" xfId="0" applyFill="1" applyBorder="1" applyAlignment="1">
      <alignment horizontal="center"/>
    </xf>
    <xf numFmtId="0" fontId="25" fillId="6" borderId="0" xfId="0" applyFont="1" applyFill="1"/>
    <xf numFmtId="0" fontId="0" fillId="6" borderId="49" xfId="0" applyFill="1" applyBorder="1" applyAlignment="1">
      <alignment horizontal="center"/>
    </xf>
    <xf numFmtId="4" fontId="0" fillId="6" borderId="49" xfId="0" applyNumberFormat="1" applyFill="1" applyBorder="1" applyAlignment="1">
      <alignment horizontal="right"/>
    </xf>
    <xf numFmtId="49" fontId="24" fillId="6" borderId="0" xfId="0" applyNumberFormat="1" applyFont="1" applyFill="1"/>
    <xf numFmtId="49" fontId="24" fillId="6" borderId="0" xfId="0" applyNumberFormat="1" applyFont="1" applyFill="1" applyAlignment="1">
      <alignment wrapText="1"/>
    </xf>
    <xf numFmtId="49" fontId="22" fillId="0" borderId="0" xfId="0" applyNumberFormat="1" applyFont="1"/>
    <xf numFmtId="0" fontId="0" fillId="6" borderId="0" xfId="0" applyFill="1"/>
    <xf numFmtId="49" fontId="0" fillId="3" borderId="37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29" fillId="8" borderId="39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/>
    </xf>
    <xf numFmtId="4" fontId="30" fillId="0" borderId="39" xfId="0" applyNumberFormat="1" applyFont="1" applyBorder="1"/>
    <xf numFmtId="0" fontId="31" fillId="0" borderId="39" xfId="0" applyFont="1" applyBorder="1"/>
    <xf numFmtId="0" fontId="31" fillId="0" borderId="39" xfId="0" applyFont="1" applyBorder="1" applyAlignment="1">
      <alignment horizontal="left"/>
    </xf>
    <xf numFmtId="0" fontId="32" fillId="0" borderId="39" xfId="0" applyFont="1" applyBorder="1" applyAlignment="1">
      <alignment horizontal="left"/>
    </xf>
    <xf numFmtId="4" fontId="32" fillId="0" borderId="39" xfId="0" applyNumberFormat="1" applyFont="1" applyBorder="1"/>
    <xf numFmtId="49" fontId="8" fillId="3" borderId="39" xfId="0" applyNumberFormat="1" applyFont="1" applyFill="1" applyBorder="1" applyAlignment="1">
      <alignment horizontal="left" vertical="top" wrapText="1"/>
    </xf>
    <xf numFmtId="165" fontId="8" fillId="3" borderId="39" xfId="0" applyNumberFormat="1" applyFont="1" applyFill="1" applyBorder="1" applyAlignment="1">
      <alignment horizontal="right" vertical="top" wrapText="1"/>
    </xf>
    <xf numFmtId="0" fontId="29" fillId="0" borderId="39" xfId="0" applyFont="1" applyBorder="1" applyAlignment="1">
      <alignment horizontal="center" vertical="center"/>
    </xf>
    <xf numFmtId="49" fontId="29" fillId="0" borderId="39" xfId="0" applyNumberFormat="1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center" vertical="center" wrapText="1"/>
    </xf>
    <xf numFmtId="167" fontId="29" fillId="0" borderId="39" xfId="0" applyNumberFormat="1" applyFont="1" applyBorder="1" applyAlignment="1">
      <alignment vertical="center"/>
    </xf>
    <xf numFmtId="4" fontId="29" fillId="0" borderId="39" xfId="0" applyNumberFormat="1" applyFont="1" applyBorder="1" applyAlignment="1">
      <alignment vertical="center"/>
    </xf>
    <xf numFmtId="0" fontId="33" fillId="0" borderId="39" xfId="0" applyFont="1" applyBorder="1" applyAlignment="1">
      <alignment horizontal="center" vertical="center"/>
    </xf>
    <xf numFmtId="49" fontId="33" fillId="0" borderId="39" xfId="0" applyNumberFormat="1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center" vertical="center" wrapText="1"/>
    </xf>
    <xf numFmtId="167" fontId="33" fillId="0" borderId="39" xfId="0" applyNumberFormat="1" applyFon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5" borderId="39" xfId="0" applyFill="1" applyBorder="1"/>
    <xf numFmtId="49" fontId="0" fillId="5" borderId="39" xfId="0" applyNumberFormat="1" applyFill="1" applyBorder="1"/>
    <xf numFmtId="0" fontId="0" fillId="5" borderId="39" xfId="0" applyFill="1" applyBorder="1" applyAlignment="1">
      <alignment horizontal="center"/>
    </xf>
    <xf numFmtId="0" fontId="0" fillId="5" borderId="36" xfId="0" applyFill="1" applyBorder="1"/>
    <xf numFmtId="164" fontId="16" fillId="0" borderId="0" xfId="0" applyNumberFormat="1" applyFont="1" applyAlignment="1">
      <alignment vertical="top" shrinkToFit="1"/>
    </xf>
    <xf numFmtId="0" fontId="8" fillId="3" borderId="11" xfId="0" applyFont="1" applyFill="1" applyBorder="1" applyAlignment="1">
      <alignment vertical="top"/>
    </xf>
    <xf numFmtId="0" fontId="8" fillId="3" borderId="7" xfId="0" applyFont="1" applyFill="1" applyBorder="1" applyAlignment="1">
      <alignment vertical="top"/>
    </xf>
    <xf numFmtId="166" fontId="8" fillId="3" borderId="13" xfId="0" applyNumberFormat="1" applyFont="1" applyFill="1" applyBorder="1" applyAlignment="1">
      <alignment vertical="top"/>
    </xf>
    <xf numFmtId="4" fontId="16" fillId="7" borderId="42" xfId="0" applyNumberFormat="1" applyFont="1" applyFill="1" applyBorder="1" applyAlignment="1" applyProtection="1">
      <alignment vertical="top" shrinkToFit="1"/>
      <protection locked="0"/>
    </xf>
    <xf numFmtId="4" fontId="16" fillId="7" borderId="45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7" xfId="0" applyNumberFormat="1" applyFont="1" applyBorder="1" applyAlignment="1">
      <alignment horizontal="left" vertical="center" wrapText="1"/>
    </xf>
    <xf numFmtId="4" fontId="8" fillId="0" borderId="38" xfId="0" applyNumberFormat="1" applyFont="1" applyBorder="1" applyAlignment="1">
      <alignment horizontal="left" vertical="center" wrapText="1"/>
    </xf>
    <xf numFmtId="4" fontId="0" fillId="0" borderId="37" xfId="0" applyNumberFormat="1" applyBorder="1" applyAlignment="1">
      <alignment horizontal="left" vertical="center" wrapText="1"/>
    </xf>
    <xf numFmtId="4" fontId="0" fillId="0" borderId="38" xfId="0" applyNumberFormat="1" applyBorder="1" applyAlignment="1">
      <alignment horizontal="left" vertical="center" wrapText="1"/>
    </xf>
    <xf numFmtId="0" fontId="0" fillId="0" borderId="18" xfId="0" applyBorder="1" applyAlignment="1" applyProtection="1">
      <alignment horizontal="center" wrapText="1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3" borderId="37" xfId="0" applyNumberFormat="1" applyFill="1" applyBorder="1" applyAlignment="1">
      <alignment vertical="center"/>
    </xf>
    <xf numFmtId="49" fontId="0" fillId="3" borderId="38" xfId="0" applyNumberFormat="1" applyFill="1" applyBorder="1" applyAlignment="1">
      <alignment vertical="center"/>
    </xf>
    <xf numFmtId="0" fontId="8" fillId="0" borderId="3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0" borderId="2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zoomScale="150" zoomScaleNormal="150" workbookViewId="0"/>
  </sheetViews>
  <sheetFormatPr baseColWidth="10" defaultColWidth="8.83203125" defaultRowHeight="13"/>
  <sheetData>
    <row r="1" spans="1:7">
      <c r="A1" s="11" t="s">
        <v>40</v>
      </c>
    </row>
    <row r="2" spans="1:7" ht="57.75" customHeight="1">
      <c r="A2" s="320" t="s">
        <v>1961</v>
      </c>
      <c r="B2" s="320"/>
      <c r="C2" s="320"/>
      <c r="D2" s="320"/>
      <c r="E2" s="320"/>
      <c r="F2" s="320"/>
      <c r="G2" s="320"/>
    </row>
  </sheetData>
  <sheetProtection algorithmName="SHA-512" hashValue="wzyy0b0pDi6sGkudg7JezmC2PELX05hshZvXoxjWh4Tt3cfhdUR5LOeKMNroIWzzDCObDgyXNMZ6kiAqStr0Og==" saltValue="M1MFmVI0Uflxz56BFuF/yw==" spinCount="100000" sheet="1" objects="1" scenarios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2"/>
  <sheetViews>
    <sheetView showGridLines="0" topLeftCell="B1" zoomScale="130" zoomScaleNormal="130" zoomScaleSheetLayoutView="75" workbookViewId="0">
      <selection activeCell="D11" sqref="D11:G11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15" customWidth="1"/>
    <col min="4" max="4" width="13" style="15" customWidth="1"/>
    <col min="5" max="5" width="9.6640625" style="15" customWidth="1"/>
    <col min="6" max="6" width="11.6640625" customWidth="1"/>
    <col min="7" max="9" width="13" customWidth="1"/>
    <col min="10" max="10" width="11" bestFit="1" customWidth="1"/>
    <col min="11" max="11" width="4.33203125" customWidth="1"/>
    <col min="12" max="15" width="10.6640625" customWidth="1"/>
  </cols>
  <sheetData>
    <row r="1" spans="1:15" ht="33.75" customHeight="1">
      <c r="A1" s="12" t="s">
        <v>38</v>
      </c>
      <c r="B1" s="360" t="s">
        <v>4</v>
      </c>
      <c r="C1" s="361"/>
      <c r="D1" s="361"/>
      <c r="E1" s="361"/>
      <c r="F1" s="361"/>
      <c r="G1" s="361"/>
      <c r="H1" s="361"/>
      <c r="I1" s="361"/>
      <c r="J1" s="362"/>
    </row>
    <row r="2" spans="1:15" ht="36" customHeight="1">
      <c r="A2" s="2"/>
      <c r="B2" s="52" t="s">
        <v>24</v>
      </c>
      <c r="C2" s="53"/>
      <c r="D2" s="54" t="s">
        <v>42</v>
      </c>
      <c r="E2" s="366" t="s">
        <v>43</v>
      </c>
      <c r="F2" s="367"/>
      <c r="G2" s="367"/>
      <c r="H2" s="367"/>
      <c r="I2" s="367"/>
      <c r="J2" s="368"/>
      <c r="O2" s="1"/>
    </row>
    <row r="3" spans="1:15" ht="27" hidden="1" customHeight="1">
      <c r="A3" s="2"/>
      <c r="B3" s="55"/>
      <c r="C3" s="53"/>
      <c r="D3" s="56"/>
      <c r="E3" s="369"/>
      <c r="F3" s="370"/>
      <c r="G3" s="370"/>
      <c r="H3" s="370"/>
      <c r="I3" s="370"/>
      <c r="J3" s="371"/>
    </row>
    <row r="4" spans="1:15" ht="23.25" customHeight="1">
      <c r="A4" s="2"/>
      <c r="B4" s="57"/>
      <c r="C4" s="58"/>
      <c r="D4" s="59"/>
      <c r="E4" s="349" t="s">
        <v>1244</v>
      </c>
      <c r="F4" s="349"/>
      <c r="G4" s="349"/>
      <c r="H4" s="349"/>
      <c r="I4" s="349"/>
      <c r="J4" s="350"/>
    </row>
    <row r="5" spans="1:15" ht="24" customHeight="1">
      <c r="A5" s="2"/>
      <c r="B5" s="60" t="s">
        <v>23</v>
      </c>
      <c r="D5" s="353" t="s">
        <v>1241</v>
      </c>
      <c r="E5" s="354"/>
      <c r="F5" s="354"/>
      <c r="G5" s="354"/>
      <c r="H5" s="61" t="s">
        <v>41</v>
      </c>
      <c r="I5" s="62" t="s">
        <v>1245</v>
      </c>
      <c r="J5" s="63"/>
    </row>
    <row r="6" spans="1:15" ht="15.75" customHeight="1">
      <c r="A6" s="2"/>
      <c r="B6" s="64"/>
      <c r="C6" s="65"/>
      <c r="D6" s="355" t="s">
        <v>1242</v>
      </c>
      <c r="E6" s="356"/>
      <c r="F6" s="356"/>
      <c r="G6" s="356"/>
      <c r="H6" s="61" t="s">
        <v>36</v>
      </c>
      <c r="I6" s="62" t="s">
        <v>1246</v>
      </c>
      <c r="J6" s="63"/>
    </row>
    <row r="7" spans="1:15" ht="15.75" customHeight="1">
      <c r="A7" s="2"/>
      <c r="B7" s="67"/>
      <c r="C7" s="68"/>
      <c r="D7" s="69"/>
      <c r="E7" s="357"/>
      <c r="F7" s="358"/>
      <c r="G7" s="358"/>
      <c r="H7" s="71"/>
      <c r="I7" s="72"/>
      <c r="J7" s="73"/>
    </row>
    <row r="8" spans="1:15" ht="24" hidden="1" customHeight="1">
      <c r="A8" s="2"/>
      <c r="B8" s="60" t="s">
        <v>21</v>
      </c>
      <c r="D8" s="66"/>
      <c r="H8" s="61" t="s">
        <v>41</v>
      </c>
      <c r="I8" s="62"/>
      <c r="J8" s="63"/>
    </row>
    <row r="9" spans="1:15" ht="15.75" hidden="1" customHeight="1">
      <c r="A9" s="2"/>
      <c r="B9" s="2"/>
      <c r="D9" s="66"/>
      <c r="H9" s="61" t="s">
        <v>36</v>
      </c>
      <c r="I9" s="62"/>
      <c r="J9" s="63"/>
    </row>
    <row r="10" spans="1:15" ht="15.75" hidden="1" customHeight="1">
      <c r="A10" s="2"/>
      <c r="B10" s="74"/>
      <c r="C10" s="68"/>
      <c r="D10" s="69"/>
      <c r="E10" s="70"/>
      <c r="F10" s="71"/>
      <c r="G10" s="75"/>
      <c r="H10" s="75"/>
      <c r="I10" s="76"/>
      <c r="J10" s="73"/>
    </row>
    <row r="11" spans="1:15" ht="24" customHeight="1">
      <c r="A11" s="2"/>
      <c r="B11" s="60" t="s">
        <v>20</v>
      </c>
      <c r="D11" s="373"/>
      <c r="E11" s="373"/>
      <c r="F11" s="373"/>
      <c r="G11" s="373"/>
      <c r="H11" s="61" t="s">
        <v>41</v>
      </c>
      <c r="I11" s="16"/>
      <c r="J11" s="63"/>
    </row>
    <row r="12" spans="1:15" ht="15.75" customHeight="1">
      <c r="A12" s="2"/>
      <c r="B12" s="64"/>
      <c r="C12" s="65"/>
      <c r="D12" s="348"/>
      <c r="E12" s="348"/>
      <c r="F12" s="348"/>
      <c r="G12" s="348"/>
      <c r="H12" s="61" t="s">
        <v>36</v>
      </c>
      <c r="I12" s="16"/>
      <c r="J12" s="63"/>
    </row>
    <row r="13" spans="1:15" ht="15.75" customHeight="1">
      <c r="A13" s="2"/>
      <c r="B13" s="67"/>
      <c r="C13" s="68"/>
      <c r="D13" s="17"/>
      <c r="E13" s="351"/>
      <c r="F13" s="352"/>
      <c r="G13" s="352"/>
      <c r="H13" s="77"/>
      <c r="I13" s="72"/>
      <c r="J13" s="73"/>
    </row>
    <row r="14" spans="1:15" ht="24" customHeight="1">
      <c r="A14" s="2"/>
      <c r="B14" s="78" t="s">
        <v>22</v>
      </c>
      <c r="C14" s="79"/>
      <c r="D14" s="359" t="s">
        <v>1243</v>
      </c>
      <c r="E14" s="359"/>
      <c r="F14" s="80"/>
      <c r="G14" s="80"/>
      <c r="H14" s="81"/>
      <c r="I14" s="80"/>
      <c r="J14" s="82"/>
    </row>
    <row r="15" spans="1:15" ht="32.25" customHeight="1">
      <c r="A15" s="2"/>
      <c r="B15" s="74" t="s">
        <v>34</v>
      </c>
      <c r="C15" s="83"/>
      <c r="D15" s="84"/>
      <c r="E15" s="372"/>
      <c r="F15" s="372"/>
      <c r="G15" s="374"/>
      <c r="H15" s="374"/>
      <c r="I15" s="374" t="s">
        <v>31</v>
      </c>
      <c r="J15" s="375"/>
    </row>
    <row r="16" spans="1:15" ht="23.25" customHeight="1">
      <c r="A16" s="25" t="s">
        <v>26</v>
      </c>
      <c r="B16" s="85" t="s">
        <v>26</v>
      </c>
      <c r="C16" s="86"/>
      <c r="D16" s="87"/>
      <c r="E16" s="337"/>
      <c r="F16" s="338"/>
      <c r="G16" s="337"/>
      <c r="H16" s="338"/>
      <c r="I16" s="337">
        <f>SUMIF(F61:F98,A16,I61:I98)+SUMIF(F61:F98,"PSU",I61:I98)</f>
        <v>0</v>
      </c>
      <c r="J16" s="339"/>
    </row>
    <row r="17" spans="1:10" ht="23.25" customHeight="1">
      <c r="A17" s="25" t="s">
        <v>27</v>
      </c>
      <c r="B17" s="85" t="s">
        <v>27</v>
      </c>
      <c r="C17" s="86"/>
      <c r="D17" s="87"/>
      <c r="E17" s="337"/>
      <c r="F17" s="338"/>
      <c r="G17" s="337"/>
      <c r="H17" s="338"/>
      <c r="I17" s="337">
        <f>SUMIF(F61:F98,A17,I61:I98)</f>
        <v>0</v>
      </c>
      <c r="J17" s="339"/>
    </row>
    <row r="18" spans="1:10" ht="23.25" customHeight="1">
      <c r="A18" s="25" t="s">
        <v>28</v>
      </c>
      <c r="B18" s="85" t="s">
        <v>28</v>
      </c>
      <c r="C18" s="86"/>
      <c r="D18" s="87"/>
      <c r="E18" s="337"/>
      <c r="F18" s="338"/>
      <c r="G18" s="337"/>
      <c r="H18" s="338"/>
      <c r="I18" s="337">
        <f>SUMIF(F61:F98,A18,I61:I98)</f>
        <v>0</v>
      </c>
      <c r="J18" s="339"/>
    </row>
    <row r="19" spans="1:10" ht="23.25" customHeight="1">
      <c r="A19" s="25" t="s">
        <v>135</v>
      </c>
      <c r="B19" s="85" t="s">
        <v>29</v>
      </c>
      <c r="C19" s="86"/>
      <c r="D19" s="87"/>
      <c r="E19" s="337"/>
      <c r="F19" s="338"/>
      <c r="G19" s="337"/>
      <c r="H19" s="338"/>
      <c r="I19" s="337">
        <f>'SO 07 VN položky'!G9</f>
        <v>0</v>
      </c>
      <c r="J19" s="339"/>
    </row>
    <row r="20" spans="1:10" ht="23.25" customHeight="1">
      <c r="A20" s="25" t="s">
        <v>136</v>
      </c>
      <c r="B20" s="85" t="s">
        <v>30</v>
      </c>
      <c r="C20" s="86"/>
      <c r="D20" s="87"/>
      <c r="E20" s="337"/>
      <c r="F20" s="338"/>
      <c r="G20" s="337"/>
      <c r="H20" s="338"/>
      <c r="I20" s="337">
        <f>SUMIF(F61:F98,A20,I61:I98)</f>
        <v>0</v>
      </c>
      <c r="J20" s="339"/>
    </row>
    <row r="21" spans="1:10" ht="23.25" customHeight="1">
      <c r="A21" s="2"/>
      <c r="B21" s="88" t="s">
        <v>31</v>
      </c>
      <c r="C21" s="89"/>
      <c r="D21" s="90"/>
      <c r="E21" s="340"/>
      <c r="F21" s="376"/>
      <c r="G21" s="340"/>
      <c r="H21" s="376"/>
      <c r="I21" s="340">
        <f>SUM(I16:J20)</f>
        <v>0</v>
      </c>
      <c r="J21" s="341"/>
    </row>
    <row r="22" spans="1:10" ht="33" customHeight="1">
      <c r="A22" s="2"/>
      <c r="B22" s="91" t="s">
        <v>35</v>
      </c>
      <c r="C22" s="86"/>
      <c r="D22" s="87"/>
      <c r="E22" s="92"/>
      <c r="F22" s="93"/>
      <c r="G22" s="94"/>
      <c r="H22" s="94"/>
      <c r="I22" s="94"/>
      <c r="J22" s="95"/>
    </row>
    <row r="23" spans="1:10" ht="23.25" customHeight="1">
      <c r="A23" s="2">
        <f>ZakladDPHSni*SazbaDPH1/100</f>
        <v>0</v>
      </c>
      <c r="B23" s="85" t="s">
        <v>13</v>
      </c>
      <c r="C23" s="86"/>
      <c r="D23" s="87"/>
      <c r="E23" s="96">
        <v>15</v>
      </c>
      <c r="F23" s="93" t="s">
        <v>0</v>
      </c>
      <c r="G23" s="335">
        <f>ZakladDPHSniVypocet</f>
        <v>0</v>
      </c>
      <c r="H23" s="336"/>
      <c r="I23" s="336"/>
      <c r="J23" s="97" t="str">
        <f t="shared" ref="J23:J28" si="0">Mena</f>
        <v>CZK</v>
      </c>
    </row>
    <row r="24" spans="1:10" ht="23.25" customHeight="1">
      <c r="A24" s="2">
        <f>(A23-INT(A23))*100</f>
        <v>0</v>
      </c>
      <c r="B24" s="85" t="s">
        <v>14</v>
      </c>
      <c r="C24" s="86"/>
      <c r="D24" s="87"/>
      <c r="E24" s="96">
        <f>SazbaDPH1</f>
        <v>15</v>
      </c>
      <c r="F24" s="93" t="s">
        <v>0</v>
      </c>
      <c r="G24" s="333">
        <f>A23</f>
        <v>0</v>
      </c>
      <c r="H24" s="334"/>
      <c r="I24" s="334"/>
      <c r="J24" s="97" t="str">
        <f t="shared" si="0"/>
        <v>CZK</v>
      </c>
    </row>
    <row r="25" spans="1:10" ht="23.25" customHeight="1">
      <c r="A25" s="2">
        <f>ZakladDPHZakl*SazbaDPH2/100</f>
        <v>0</v>
      </c>
      <c r="B25" s="85" t="s">
        <v>15</v>
      </c>
      <c r="C25" s="86"/>
      <c r="D25" s="87"/>
      <c r="E25" s="96">
        <v>21</v>
      </c>
      <c r="F25" s="93" t="s">
        <v>0</v>
      </c>
      <c r="G25" s="335">
        <f>ZakladDPHZaklVypocet</f>
        <v>0</v>
      </c>
      <c r="H25" s="336"/>
      <c r="I25" s="336"/>
      <c r="J25" s="97" t="str">
        <f t="shared" si="0"/>
        <v>CZK</v>
      </c>
    </row>
    <row r="26" spans="1:10" ht="23.25" customHeight="1">
      <c r="A26" s="2">
        <f>(A25-INT(A25))*100</f>
        <v>0</v>
      </c>
      <c r="B26" s="98" t="s">
        <v>16</v>
      </c>
      <c r="C26" s="99"/>
      <c r="D26" s="84"/>
      <c r="E26" s="100">
        <f>SazbaDPH2</f>
        <v>21</v>
      </c>
      <c r="F26" s="101" t="s">
        <v>0</v>
      </c>
      <c r="G26" s="363">
        <f>A25</f>
        <v>0</v>
      </c>
      <c r="H26" s="364"/>
      <c r="I26" s="364"/>
      <c r="J26" s="102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60" t="s">
        <v>5</v>
      </c>
      <c r="C27" s="103"/>
      <c r="D27" s="104"/>
      <c r="E27" s="103"/>
      <c r="F27" s="105"/>
      <c r="G27" s="365">
        <f>CenaCelkem-(ZakladDPHSni+DPHSni+ZakladDPHZakl+DPHZakl)</f>
        <v>0</v>
      </c>
      <c r="H27" s="365"/>
      <c r="I27" s="365"/>
      <c r="J27" s="106" t="str">
        <f t="shared" si="0"/>
        <v>CZK</v>
      </c>
    </row>
    <row r="28" spans="1:10" ht="27.75" hidden="1" customHeight="1" thickBot="1">
      <c r="A28" s="2"/>
      <c r="B28" s="107" t="s">
        <v>25</v>
      </c>
      <c r="C28" s="108"/>
      <c r="D28" s="108"/>
      <c r="E28" s="109"/>
      <c r="F28" s="110"/>
      <c r="G28" s="342">
        <f>ZakladDPHSniVypocet+ZakladDPHZaklVypocet</f>
        <v>0</v>
      </c>
      <c r="H28" s="343"/>
      <c r="I28" s="343"/>
      <c r="J28" s="111" t="str">
        <f t="shared" si="0"/>
        <v>CZK</v>
      </c>
    </row>
    <row r="29" spans="1:10" ht="27.75" customHeight="1" thickBot="1">
      <c r="A29" s="2">
        <f>(A27-INT(A27))*100</f>
        <v>0</v>
      </c>
      <c r="B29" s="107" t="s">
        <v>37</v>
      </c>
      <c r="C29" s="112"/>
      <c r="D29" s="112"/>
      <c r="E29" s="112"/>
      <c r="F29" s="113"/>
      <c r="G29" s="342">
        <f>A27</f>
        <v>0</v>
      </c>
      <c r="H29" s="342"/>
      <c r="I29" s="342"/>
      <c r="J29" s="114" t="s">
        <v>58</v>
      </c>
    </row>
    <row r="30" spans="1:10" ht="12.75" customHeight="1">
      <c r="A30" s="2"/>
      <c r="B30" s="159"/>
      <c r="C30" s="160"/>
      <c r="D30" s="160"/>
      <c r="E30" s="160"/>
      <c r="F30" s="161"/>
      <c r="G30" s="161"/>
      <c r="H30" s="161"/>
      <c r="I30" s="161"/>
      <c r="J30" s="162"/>
    </row>
    <row r="31" spans="1:10" ht="30" customHeight="1">
      <c r="A31" s="2"/>
      <c r="B31" s="159"/>
      <c r="C31" s="160"/>
      <c r="D31" s="160"/>
      <c r="E31" s="160"/>
      <c r="F31" s="161"/>
      <c r="G31" s="161"/>
      <c r="H31" s="161"/>
      <c r="I31" s="161"/>
      <c r="J31" s="162"/>
    </row>
    <row r="32" spans="1:10" ht="18.75" customHeight="1">
      <c r="A32" s="2"/>
      <c r="B32" s="163"/>
      <c r="C32" s="164" t="s">
        <v>12</v>
      </c>
      <c r="D32" s="165"/>
      <c r="E32" s="165"/>
      <c r="F32" s="166" t="s">
        <v>11</v>
      </c>
      <c r="G32" s="167"/>
      <c r="H32" s="168"/>
      <c r="I32" s="167"/>
      <c r="J32" s="162"/>
    </row>
    <row r="33" spans="1:10" ht="47.25" customHeight="1">
      <c r="A33" s="2"/>
      <c r="B33" s="159"/>
      <c r="C33" s="160"/>
      <c r="D33" s="160"/>
      <c r="E33" s="160"/>
      <c r="F33" s="161"/>
      <c r="G33" s="161"/>
      <c r="H33" s="161"/>
      <c r="I33" s="161"/>
      <c r="J33" s="162"/>
    </row>
    <row r="34" spans="1:10" s="11" customFormat="1" ht="18.75" customHeight="1">
      <c r="A34" s="10"/>
      <c r="B34" s="169"/>
      <c r="C34" s="170"/>
      <c r="D34" s="344"/>
      <c r="E34" s="345"/>
      <c r="F34" s="171"/>
      <c r="G34" s="346"/>
      <c r="H34" s="347"/>
      <c r="I34" s="347"/>
      <c r="J34" s="172"/>
    </row>
    <row r="35" spans="1:10" ht="12.75" customHeight="1">
      <c r="A35" s="2"/>
      <c r="B35" s="159"/>
      <c r="C35" s="160"/>
      <c r="D35" s="332" t="s">
        <v>2</v>
      </c>
      <c r="E35" s="332"/>
      <c r="F35" s="161"/>
      <c r="G35" s="161"/>
      <c r="H35" s="173" t="s">
        <v>3</v>
      </c>
      <c r="I35" s="161"/>
      <c r="J35" s="162"/>
    </row>
    <row r="36" spans="1:10" ht="13.5" customHeight="1" thickBot="1">
      <c r="A36" s="9"/>
      <c r="B36" s="174"/>
      <c r="C36" s="175"/>
      <c r="D36" s="175"/>
      <c r="E36" s="175"/>
      <c r="F36" s="176"/>
      <c r="G36" s="176"/>
      <c r="H36" s="176"/>
      <c r="I36" s="176"/>
      <c r="J36" s="177"/>
    </row>
    <row r="37" spans="1:10" ht="27" customHeight="1">
      <c r="B37" s="115" t="s">
        <v>17</v>
      </c>
      <c r="C37" s="116"/>
      <c r="D37" s="116"/>
      <c r="E37" s="116"/>
      <c r="F37" s="117"/>
      <c r="G37" s="117"/>
      <c r="H37" s="117"/>
      <c r="I37" s="117"/>
      <c r="J37" s="118"/>
    </row>
    <row r="38" spans="1:10" ht="25.5" customHeight="1">
      <c r="A38" s="20" t="s">
        <v>39</v>
      </c>
      <c r="B38" s="119" t="s">
        <v>18</v>
      </c>
      <c r="C38" s="120" t="s">
        <v>6</v>
      </c>
      <c r="D38" s="120"/>
      <c r="E38" s="120"/>
      <c r="F38" s="121" t="str">
        <f>B23</f>
        <v>Základ pro sníženou DPH</v>
      </c>
      <c r="G38" s="121" t="str">
        <f>B25</f>
        <v>Základ pro základní DPH</v>
      </c>
      <c r="H38" s="122" t="s">
        <v>19</v>
      </c>
      <c r="I38" s="122" t="s">
        <v>1</v>
      </c>
      <c r="J38" s="123" t="s">
        <v>1972</v>
      </c>
    </row>
    <row r="39" spans="1:10" ht="25.5" hidden="1" customHeight="1">
      <c r="A39" s="20">
        <v>1</v>
      </c>
      <c r="B39" s="124" t="s">
        <v>44</v>
      </c>
      <c r="C39" s="323"/>
      <c r="D39" s="323"/>
      <c r="E39" s="323"/>
      <c r="F39" s="125" t="e">
        <f>'SO 01 položky'!AE944+'SO 02 rekapitulace'!AE11+'SO 03 SO 03 rekapitulace'!AE11+'SO 04 SO 04 položky'!AE41+'SO 05 rekapitulace'!AE11+#REF!+'SO 06 položky'!AE80</f>
        <v>#REF!</v>
      </c>
      <c r="G39" s="126" t="e">
        <f>'SO 01 položky'!AF944+'SO 02 rekapitulace'!AF11+'SO 03 SO 03 rekapitulace'!AF11+'SO 04 SO 04 položky'!AF41+'SO 05 rekapitulace'!AF11+#REF!+'SO 06 položky'!AF80</f>
        <v>#REF!</v>
      </c>
      <c r="H39" s="127" t="e">
        <f t="shared" ref="H39:H51" si="1">(F39*SazbaDPH1/100)+(G39*SazbaDPH2/100)</f>
        <v>#REF!</v>
      </c>
      <c r="I39" s="127" t="e">
        <f t="shared" ref="I39:I51" si="2">F39+G39+H39</f>
        <v>#REF!</v>
      </c>
      <c r="J39" s="128"/>
    </row>
    <row r="40" spans="1:10" ht="25.5" customHeight="1">
      <c r="A40" s="20">
        <v>2</v>
      </c>
      <c r="B40" s="129" t="s">
        <v>45</v>
      </c>
      <c r="C40" s="324" t="s">
        <v>46</v>
      </c>
      <c r="D40" s="324"/>
      <c r="E40" s="324"/>
      <c r="F40" s="130">
        <f>'SO 01 položky'!AE944</f>
        <v>0</v>
      </c>
      <c r="G40" s="131">
        <f>'SO 01 položky'!AF944</f>
        <v>0</v>
      </c>
      <c r="H40" s="131">
        <f t="shared" si="1"/>
        <v>0</v>
      </c>
      <c r="I40" s="131">
        <f t="shared" si="2"/>
        <v>0</v>
      </c>
      <c r="J40" s="132" t="s">
        <v>1973</v>
      </c>
    </row>
    <row r="41" spans="1:10" ht="25.5" customHeight="1">
      <c r="A41" s="20">
        <v>3</v>
      </c>
      <c r="B41" s="133" t="s">
        <v>45</v>
      </c>
      <c r="C41" s="323" t="s">
        <v>46</v>
      </c>
      <c r="D41" s="323"/>
      <c r="E41" s="323"/>
      <c r="F41" s="134">
        <f>'SO 01 položky'!AE944</f>
        <v>0</v>
      </c>
      <c r="G41" s="127">
        <f>'SO 01 položky'!AF944</f>
        <v>0</v>
      </c>
      <c r="H41" s="127">
        <f t="shared" si="1"/>
        <v>0</v>
      </c>
      <c r="I41" s="127">
        <f t="shared" si="2"/>
        <v>0</v>
      </c>
      <c r="J41" s="135" t="s">
        <v>1196</v>
      </c>
    </row>
    <row r="42" spans="1:10" ht="25.5" customHeight="1">
      <c r="A42" s="20">
        <v>2</v>
      </c>
      <c r="B42" s="129" t="s">
        <v>47</v>
      </c>
      <c r="C42" s="324" t="s">
        <v>48</v>
      </c>
      <c r="D42" s="324"/>
      <c r="E42" s="324"/>
      <c r="F42" s="130">
        <f>'SO 02 rekapitulace'!AE11</f>
        <v>0</v>
      </c>
      <c r="G42" s="131">
        <f>'SO 02 rekapitulace'!AF11</f>
        <v>0</v>
      </c>
      <c r="H42" s="131">
        <f t="shared" si="1"/>
        <v>0</v>
      </c>
      <c r="I42" s="131">
        <f t="shared" si="2"/>
        <v>0</v>
      </c>
      <c r="J42" s="132" t="s">
        <v>1974</v>
      </c>
    </row>
    <row r="43" spans="1:10" ht="25.5" customHeight="1">
      <c r="A43" s="20">
        <v>3</v>
      </c>
      <c r="B43" s="133" t="s">
        <v>47</v>
      </c>
      <c r="C43" s="323" t="s">
        <v>48</v>
      </c>
      <c r="D43" s="323"/>
      <c r="E43" s="323"/>
      <c r="F43" s="134">
        <f>'SO 02 rekapitulace'!AE11</f>
        <v>0</v>
      </c>
      <c r="G43" s="127">
        <f>'SO 02 rekapitulace'!AF11</f>
        <v>0</v>
      </c>
      <c r="H43" s="127">
        <f t="shared" si="1"/>
        <v>0</v>
      </c>
      <c r="I43" s="127">
        <f t="shared" si="2"/>
        <v>0</v>
      </c>
      <c r="J43" s="135" t="s">
        <v>1196</v>
      </c>
    </row>
    <row r="44" spans="1:10" ht="25.5" customHeight="1">
      <c r="A44" s="20">
        <v>2</v>
      </c>
      <c r="B44" s="129" t="s">
        <v>49</v>
      </c>
      <c r="C44" s="324" t="s">
        <v>50</v>
      </c>
      <c r="D44" s="324"/>
      <c r="E44" s="324"/>
      <c r="F44" s="130">
        <f>'SO 03 SO 03 rekapitulace'!AE11</f>
        <v>0</v>
      </c>
      <c r="G44" s="131">
        <f>'SO 03 SO 03 rekapitulace'!AF11</f>
        <v>0</v>
      </c>
      <c r="H44" s="131">
        <f t="shared" si="1"/>
        <v>0</v>
      </c>
      <c r="I44" s="131">
        <f t="shared" si="2"/>
        <v>0</v>
      </c>
      <c r="J44" s="132" t="s">
        <v>1975</v>
      </c>
    </row>
    <row r="45" spans="1:10" ht="25.5" customHeight="1">
      <c r="A45" s="20">
        <v>3</v>
      </c>
      <c r="B45" s="133" t="s">
        <v>49</v>
      </c>
      <c r="C45" s="323" t="s">
        <v>50</v>
      </c>
      <c r="D45" s="323"/>
      <c r="E45" s="323"/>
      <c r="F45" s="134">
        <f>'SO 03 SO 03 rekapitulace'!AE11</f>
        <v>0</v>
      </c>
      <c r="G45" s="127">
        <f>'SO 03 SO 03 rekapitulace'!AF11</f>
        <v>0</v>
      </c>
      <c r="H45" s="127">
        <f t="shared" si="1"/>
        <v>0</v>
      </c>
      <c r="I45" s="127">
        <f t="shared" si="2"/>
        <v>0</v>
      </c>
      <c r="J45" s="135" t="s">
        <v>1196</v>
      </c>
    </row>
    <row r="46" spans="1:10" ht="25.5" customHeight="1">
      <c r="A46" s="20">
        <v>2</v>
      </c>
      <c r="B46" s="129" t="s">
        <v>51</v>
      </c>
      <c r="C46" s="324" t="s">
        <v>52</v>
      </c>
      <c r="D46" s="324"/>
      <c r="E46" s="324"/>
      <c r="F46" s="130">
        <f>'SO 04 SO 04 položky'!AE41</f>
        <v>0</v>
      </c>
      <c r="G46" s="131">
        <f>'SO 04 SO 04 položky'!AF41</f>
        <v>0</v>
      </c>
      <c r="H46" s="131">
        <f t="shared" si="1"/>
        <v>0</v>
      </c>
      <c r="I46" s="131">
        <f t="shared" si="2"/>
        <v>0</v>
      </c>
      <c r="J46" s="132" t="s">
        <v>1976</v>
      </c>
    </row>
    <row r="47" spans="1:10" ht="25.5" customHeight="1">
      <c r="A47" s="20">
        <v>3</v>
      </c>
      <c r="B47" s="133" t="s">
        <v>51</v>
      </c>
      <c r="C47" s="323" t="s">
        <v>52</v>
      </c>
      <c r="D47" s="323"/>
      <c r="E47" s="323"/>
      <c r="F47" s="134">
        <f>'SO 04 SO 04 položky'!AE41</f>
        <v>0</v>
      </c>
      <c r="G47" s="127">
        <f>'SO 04 SO 04 položky'!AF41</f>
        <v>0</v>
      </c>
      <c r="H47" s="127">
        <f t="shared" si="1"/>
        <v>0</v>
      </c>
      <c r="I47" s="127">
        <f t="shared" si="2"/>
        <v>0</v>
      </c>
      <c r="J47" s="135" t="s">
        <v>1196</v>
      </c>
    </row>
    <row r="48" spans="1:10" ht="25.5" customHeight="1">
      <c r="A48" s="20">
        <v>2</v>
      </c>
      <c r="B48" s="129" t="s">
        <v>53</v>
      </c>
      <c r="C48" s="324" t="s">
        <v>54</v>
      </c>
      <c r="D48" s="324"/>
      <c r="E48" s="324"/>
      <c r="F48" s="130">
        <f>'SO 05 rekapitulace'!AE11</f>
        <v>0</v>
      </c>
      <c r="G48" s="131">
        <f>'SO 05 rekapitulace'!AF11</f>
        <v>0</v>
      </c>
      <c r="H48" s="131">
        <f t="shared" si="1"/>
        <v>0</v>
      </c>
      <c r="I48" s="131">
        <f t="shared" si="2"/>
        <v>0</v>
      </c>
      <c r="J48" s="132" t="s">
        <v>1977</v>
      </c>
    </row>
    <row r="49" spans="1:10" ht="25.5" customHeight="1">
      <c r="A49" s="20">
        <v>3</v>
      </c>
      <c r="B49" s="133" t="s">
        <v>53</v>
      </c>
      <c r="C49" s="323" t="s">
        <v>54</v>
      </c>
      <c r="D49" s="323"/>
      <c r="E49" s="323"/>
      <c r="F49" s="134">
        <f>'SO 05 rekapitulace'!AE11</f>
        <v>0</v>
      </c>
      <c r="G49" s="127">
        <f>'SO 05 rekapitulace'!AF11</f>
        <v>0</v>
      </c>
      <c r="H49" s="127">
        <f t="shared" si="1"/>
        <v>0</v>
      </c>
      <c r="I49" s="127">
        <f t="shared" si="2"/>
        <v>0</v>
      </c>
      <c r="J49" s="135" t="s">
        <v>1196</v>
      </c>
    </row>
    <row r="50" spans="1:10" ht="25.5" customHeight="1">
      <c r="A50" s="20">
        <v>2</v>
      </c>
      <c r="B50" s="129" t="s">
        <v>55</v>
      </c>
      <c r="C50" s="324" t="s">
        <v>56</v>
      </c>
      <c r="D50" s="324"/>
      <c r="E50" s="324"/>
      <c r="F50" s="130">
        <f>F51</f>
        <v>0</v>
      </c>
      <c r="G50" s="131">
        <f>G51</f>
        <v>0</v>
      </c>
      <c r="H50" s="131">
        <f>H51</f>
        <v>0</v>
      </c>
      <c r="I50" s="131">
        <f>I51</f>
        <v>0</v>
      </c>
      <c r="J50" s="132" t="str">
        <f>J40</f>
        <v>45215200-9</v>
      </c>
    </row>
    <row r="51" spans="1:10" ht="25.5" customHeight="1">
      <c r="A51" s="20">
        <v>3</v>
      </c>
      <c r="B51" s="133" t="s">
        <v>55</v>
      </c>
      <c r="C51" s="323" t="s">
        <v>56</v>
      </c>
      <c r="D51" s="323"/>
      <c r="E51" s="323"/>
      <c r="F51" s="134">
        <f>'SO 06 položky'!AE80</f>
        <v>0</v>
      </c>
      <c r="G51" s="127">
        <f>'SO 06 položky'!AF80</f>
        <v>0</v>
      </c>
      <c r="H51" s="127">
        <f t="shared" si="1"/>
        <v>0</v>
      </c>
      <c r="I51" s="127">
        <f t="shared" si="2"/>
        <v>0</v>
      </c>
      <c r="J51" s="135" t="s">
        <v>1196</v>
      </c>
    </row>
    <row r="52" spans="1:10" ht="25.5" customHeight="1">
      <c r="A52" s="20"/>
      <c r="B52" s="136" t="s">
        <v>1969</v>
      </c>
      <c r="C52" s="328" t="s">
        <v>29</v>
      </c>
      <c r="D52" s="328"/>
      <c r="E52" s="329"/>
      <c r="F52" s="137">
        <v>0</v>
      </c>
      <c r="G52" s="138">
        <f>G53</f>
        <v>0</v>
      </c>
      <c r="H52" s="131">
        <f t="shared" ref="H52:H53" si="3">(F52*SazbaDPH1/100)+(G52*SazbaDPH2/100)</f>
        <v>0</v>
      </c>
      <c r="I52" s="131">
        <f t="shared" ref="I52:I53" si="4">F52+G52+H52</f>
        <v>0</v>
      </c>
      <c r="J52" s="139" t="str">
        <f>J40</f>
        <v>45215200-9</v>
      </c>
    </row>
    <row r="53" spans="1:10" ht="25.5" customHeight="1">
      <c r="A53" s="20"/>
      <c r="B53" s="140" t="s">
        <v>1969</v>
      </c>
      <c r="C53" s="330" t="s">
        <v>29</v>
      </c>
      <c r="D53" s="330"/>
      <c r="E53" s="331"/>
      <c r="F53" s="141">
        <v>0</v>
      </c>
      <c r="G53" s="142">
        <f>'SO 07 VN položky'!G9</f>
        <v>0</v>
      </c>
      <c r="H53" s="127">
        <f t="shared" si="3"/>
        <v>0</v>
      </c>
      <c r="I53" s="127">
        <f t="shared" si="4"/>
        <v>0</v>
      </c>
      <c r="J53" s="135" t="s">
        <v>1196</v>
      </c>
    </row>
    <row r="54" spans="1:10" ht="25.5" customHeight="1">
      <c r="A54" s="20" t="s">
        <v>1965</v>
      </c>
      <c r="B54" s="325" t="s">
        <v>57</v>
      </c>
      <c r="C54" s="326"/>
      <c r="D54" s="326"/>
      <c r="E54" s="327"/>
      <c r="F54" s="143">
        <f>F40+F42+F44+F46+F48+F50</f>
        <v>0</v>
      </c>
      <c r="G54" s="143">
        <f>G40+G42+G44+G46+G48+G50+G52</f>
        <v>0</v>
      </c>
      <c r="H54" s="143">
        <f>H40+H42+H44+H46+H48+H50+H52</f>
        <v>0</v>
      </c>
      <c r="I54" s="143">
        <f>I40+I42+I44+I46+I48+I50+I52</f>
        <v>0</v>
      </c>
      <c r="J54" s="144" t="s">
        <v>1196</v>
      </c>
    </row>
    <row r="57" spans="1:10" hidden="1"/>
    <row r="58" spans="1:10" ht="16" hidden="1">
      <c r="B58" s="145" t="s">
        <v>59</v>
      </c>
    </row>
    <row r="59" spans="1:10" hidden="1"/>
    <row r="60" spans="1:10" ht="25.5" hidden="1" customHeight="1">
      <c r="A60" s="22"/>
      <c r="B60" s="146" t="s">
        <v>18</v>
      </c>
      <c r="C60" s="146" t="s">
        <v>6</v>
      </c>
      <c r="D60" s="147"/>
      <c r="E60" s="147"/>
      <c r="F60" s="148" t="s">
        <v>60</v>
      </c>
      <c r="G60" s="148"/>
      <c r="H60" s="148"/>
      <c r="I60" s="148" t="s">
        <v>31</v>
      </c>
      <c r="J60" s="148" t="s">
        <v>0</v>
      </c>
    </row>
    <row r="61" spans="1:10" ht="36.75" hidden="1" customHeight="1">
      <c r="A61" s="23"/>
      <c r="B61" s="149" t="s">
        <v>61</v>
      </c>
      <c r="C61" s="321" t="s">
        <v>62</v>
      </c>
      <c r="D61" s="322"/>
      <c r="E61" s="322"/>
      <c r="F61" s="150" t="s">
        <v>26</v>
      </c>
      <c r="G61" s="151"/>
      <c r="H61" s="151"/>
      <c r="I61" s="151">
        <f>'SO 01 položky'!G8+'SO 06 položky'!G8</f>
        <v>0</v>
      </c>
      <c r="J61" s="152" t="e">
        <f>IF(I99=0,"",I61/I99*100)</f>
        <v>#REF!</v>
      </c>
    </row>
    <row r="62" spans="1:10" ht="36.75" hidden="1" customHeight="1">
      <c r="A62" s="23"/>
      <c r="B62" s="149" t="s">
        <v>63</v>
      </c>
      <c r="C62" s="321" t="s">
        <v>64</v>
      </c>
      <c r="D62" s="322"/>
      <c r="E62" s="322"/>
      <c r="F62" s="150" t="s">
        <v>26</v>
      </c>
      <c r="G62" s="151"/>
      <c r="H62" s="151"/>
      <c r="I62" s="151">
        <f>'SO 01 položky'!G14+'SO 06 položky'!G11</f>
        <v>0</v>
      </c>
      <c r="J62" s="152" t="e">
        <f>IF(I99=0,"",I62/I99*100)</f>
        <v>#REF!</v>
      </c>
    </row>
    <row r="63" spans="1:10" ht="36.75" hidden="1" customHeight="1">
      <c r="A63" s="23"/>
      <c r="B63" s="149" t="s">
        <v>65</v>
      </c>
      <c r="C63" s="321" t="s">
        <v>66</v>
      </c>
      <c r="D63" s="322"/>
      <c r="E63" s="322"/>
      <c r="F63" s="150" t="s">
        <v>26</v>
      </c>
      <c r="G63" s="151"/>
      <c r="H63" s="151"/>
      <c r="I63" s="151">
        <f>'SO 01 položky'!G26</f>
        <v>0</v>
      </c>
      <c r="J63" s="152" t="e">
        <f>IF(I99=0,"",I63/I99*100)</f>
        <v>#REF!</v>
      </c>
    </row>
    <row r="64" spans="1:10" ht="36.75" hidden="1" customHeight="1">
      <c r="A64" s="23"/>
      <c r="B64" s="149" t="s">
        <v>67</v>
      </c>
      <c r="C64" s="321" t="s">
        <v>68</v>
      </c>
      <c r="D64" s="322"/>
      <c r="E64" s="322"/>
      <c r="F64" s="150" t="s">
        <v>26</v>
      </c>
      <c r="G64" s="151"/>
      <c r="H64" s="151"/>
      <c r="I64" s="151">
        <f>'SO 01 položky'!G45</f>
        <v>0</v>
      </c>
      <c r="J64" s="152" t="e">
        <f>IF(I99=0,"",I64/I99*100)</f>
        <v>#REF!</v>
      </c>
    </row>
    <row r="65" spans="1:10" ht="36.75" hidden="1" customHeight="1">
      <c r="A65" s="23"/>
      <c r="B65" s="149" t="s">
        <v>69</v>
      </c>
      <c r="C65" s="321" t="s">
        <v>70</v>
      </c>
      <c r="D65" s="322"/>
      <c r="E65" s="322"/>
      <c r="F65" s="150" t="s">
        <v>26</v>
      </c>
      <c r="G65" s="151"/>
      <c r="H65" s="151"/>
      <c r="I65" s="151">
        <f>'SO 01 položky'!G72</f>
        <v>0</v>
      </c>
      <c r="J65" s="152" t="e">
        <f>IF(I99=0,"",I65/I99*100)</f>
        <v>#REF!</v>
      </c>
    </row>
    <row r="66" spans="1:10" ht="36.75" hidden="1" customHeight="1">
      <c r="A66" s="23"/>
      <c r="B66" s="149" t="s">
        <v>71</v>
      </c>
      <c r="C66" s="321" t="s">
        <v>72</v>
      </c>
      <c r="D66" s="322"/>
      <c r="E66" s="322"/>
      <c r="F66" s="150" t="s">
        <v>26</v>
      </c>
      <c r="G66" s="151"/>
      <c r="H66" s="151"/>
      <c r="I66" s="151">
        <f>'SO 01 položky'!G104</f>
        <v>0</v>
      </c>
      <c r="J66" s="152" t="e">
        <f>IF(I99=0,"",I66/I99*100)</f>
        <v>#REF!</v>
      </c>
    </row>
    <row r="67" spans="1:10" ht="36.75" hidden="1" customHeight="1">
      <c r="A67" s="23"/>
      <c r="B67" s="149" t="s">
        <v>73</v>
      </c>
      <c r="C67" s="321" t="s">
        <v>74</v>
      </c>
      <c r="D67" s="322"/>
      <c r="E67" s="322"/>
      <c r="F67" s="150" t="s">
        <v>26</v>
      </c>
      <c r="G67" s="151"/>
      <c r="H67" s="151"/>
      <c r="I67" s="151">
        <f>'SO 01 položky'!G110</f>
        <v>0</v>
      </c>
      <c r="J67" s="152" t="e">
        <f>IF(I99=0,"",I67/I99*100)</f>
        <v>#REF!</v>
      </c>
    </row>
    <row r="68" spans="1:10" ht="36.75" hidden="1" customHeight="1">
      <c r="A68" s="23"/>
      <c r="B68" s="149" t="s">
        <v>75</v>
      </c>
      <c r="C68" s="321" t="s">
        <v>76</v>
      </c>
      <c r="D68" s="322"/>
      <c r="E68" s="322"/>
      <c r="F68" s="150" t="s">
        <v>26</v>
      </c>
      <c r="G68" s="151"/>
      <c r="H68" s="151"/>
      <c r="I68" s="151">
        <f>'SO 01 položky'!G136+'SO 06 položky'!G14</f>
        <v>0</v>
      </c>
      <c r="J68" s="152" t="e">
        <f>IF(I99=0,"",I68/I99*100)</f>
        <v>#REF!</v>
      </c>
    </row>
    <row r="69" spans="1:10" ht="36.75" hidden="1" customHeight="1">
      <c r="A69" s="23"/>
      <c r="B69" s="149" t="s">
        <v>77</v>
      </c>
      <c r="C69" s="321" t="s">
        <v>78</v>
      </c>
      <c r="D69" s="322"/>
      <c r="E69" s="322"/>
      <c r="F69" s="150" t="s">
        <v>26</v>
      </c>
      <c r="G69" s="151"/>
      <c r="H69" s="151"/>
      <c r="I69" s="151">
        <f>'SO 01 položky'!G144+'SO 04 SO 04 položky'!G8</f>
        <v>0</v>
      </c>
      <c r="J69" s="152" t="e">
        <f>IF(I99=0,"",I69/I99*100)</f>
        <v>#REF!</v>
      </c>
    </row>
    <row r="70" spans="1:10" ht="36.75" hidden="1" customHeight="1">
      <c r="A70" s="23"/>
      <c r="B70" s="149" t="s">
        <v>79</v>
      </c>
      <c r="C70" s="321" t="s">
        <v>80</v>
      </c>
      <c r="D70" s="322"/>
      <c r="E70" s="322"/>
      <c r="F70" s="150" t="s">
        <v>26</v>
      </c>
      <c r="G70" s="151"/>
      <c r="H70" s="151"/>
      <c r="I70" s="151">
        <f>'SO 01 položky'!G204</f>
        <v>0</v>
      </c>
      <c r="J70" s="152" t="e">
        <f>IF(I99=0,"",I70/I99*100)</f>
        <v>#REF!</v>
      </c>
    </row>
    <row r="71" spans="1:10" ht="36.75" hidden="1" customHeight="1">
      <c r="A71" s="23"/>
      <c r="B71" s="149" t="s">
        <v>81</v>
      </c>
      <c r="C71" s="321" t="s">
        <v>82</v>
      </c>
      <c r="D71" s="322"/>
      <c r="E71" s="322"/>
      <c r="F71" s="150" t="s">
        <v>26</v>
      </c>
      <c r="G71" s="151"/>
      <c r="H71" s="151"/>
      <c r="I71" s="151">
        <f>'SO 01 položky'!G313</f>
        <v>0</v>
      </c>
      <c r="J71" s="152" t="e">
        <f>IF(I99=0,"",I71/I99*100)</f>
        <v>#REF!</v>
      </c>
    </row>
    <row r="72" spans="1:10" ht="36.75" hidden="1" customHeight="1">
      <c r="A72" s="23"/>
      <c r="B72" s="149" t="s">
        <v>83</v>
      </c>
      <c r="C72" s="321" t="s">
        <v>84</v>
      </c>
      <c r="D72" s="322"/>
      <c r="E72" s="322"/>
      <c r="F72" s="150" t="s">
        <v>26</v>
      </c>
      <c r="G72" s="151"/>
      <c r="H72" s="151"/>
      <c r="I72" s="151">
        <f>'SO 01 položky'!G361</f>
        <v>0</v>
      </c>
      <c r="J72" s="152" t="e">
        <f>IF(I99=0,"",I72/I99*100)</f>
        <v>#REF!</v>
      </c>
    </row>
    <row r="73" spans="1:10" ht="36.75" hidden="1" customHeight="1">
      <c r="A73" s="23"/>
      <c r="B73" s="149" t="s">
        <v>85</v>
      </c>
      <c r="C73" s="321" t="s">
        <v>86</v>
      </c>
      <c r="D73" s="322"/>
      <c r="E73" s="322"/>
      <c r="F73" s="150" t="s">
        <v>26</v>
      </c>
      <c r="G73" s="151"/>
      <c r="H73" s="151"/>
      <c r="I73" s="151">
        <f>'SO 01 položky'!G378+'SO 06 položky'!G16</f>
        <v>0</v>
      </c>
      <c r="J73" s="152" t="e">
        <f>IF(I99=0,"",I73/I99*100)</f>
        <v>#REF!</v>
      </c>
    </row>
    <row r="74" spans="1:10" ht="36.75" hidden="1" customHeight="1">
      <c r="A74" s="23"/>
      <c r="B74" s="149" t="s">
        <v>87</v>
      </c>
      <c r="C74" s="321" t="s">
        <v>88</v>
      </c>
      <c r="D74" s="322"/>
      <c r="E74" s="322"/>
      <c r="F74" s="150" t="s">
        <v>26</v>
      </c>
      <c r="G74" s="151"/>
      <c r="H74" s="151"/>
      <c r="I74" s="151">
        <f>'SO 01 položky'!G400+'SO 06 položky'!G18</f>
        <v>0</v>
      </c>
      <c r="J74" s="152" t="e">
        <f>IF(I99=0,"",I74/I99*100)</f>
        <v>#REF!</v>
      </c>
    </row>
    <row r="75" spans="1:10" ht="36.75" hidden="1" customHeight="1">
      <c r="A75" s="23"/>
      <c r="B75" s="149" t="s">
        <v>89</v>
      </c>
      <c r="C75" s="321" t="s">
        <v>90</v>
      </c>
      <c r="D75" s="322"/>
      <c r="E75" s="322"/>
      <c r="F75" s="150" t="s">
        <v>26</v>
      </c>
      <c r="G75" s="151"/>
      <c r="H75" s="151"/>
      <c r="I75" s="151">
        <f>'SO 01 položky'!G421+'SO 04 SO 04 položky'!G11</f>
        <v>0</v>
      </c>
      <c r="J75" s="152" t="e">
        <f>IF(I99=0,"",I75/I99*100)</f>
        <v>#REF!</v>
      </c>
    </row>
    <row r="76" spans="1:10" ht="36.75" hidden="1" customHeight="1">
      <c r="A76" s="23"/>
      <c r="B76" s="149" t="s">
        <v>91</v>
      </c>
      <c r="C76" s="321" t="s">
        <v>92</v>
      </c>
      <c r="D76" s="322"/>
      <c r="E76" s="322"/>
      <c r="F76" s="150" t="s">
        <v>26</v>
      </c>
      <c r="G76" s="151"/>
      <c r="H76" s="151"/>
      <c r="I76" s="151">
        <f>'SO 01 položky'!G512+'SO 04 SO 04 položky'!G18+'SO 06 položky'!G22</f>
        <v>0</v>
      </c>
      <c r="J76" s="152" t="e">
        <f>IF(I99=0,"",I76/I99*100)</f>
        <v>#REF!</v>
      </c>
    </row>
    <row r="77" spans="1:10" ht="36.75" hidden="1" customHeight="1">
      <c r="A77" s="23"/>
      <c r="B77" s="149" t="s">
        <v>93</v>
      </c>
      <c r="C77" s="321" t="s">
        <v>94</v>
      </c>
      <c r="D77" s="322"/>
      <c r="E77" s="322"/>
      <c r="F77" s="150" t="s">
        <v>27</v>
      </c>
      <c r="G77" s="151"/>
      <c r="H77" s="151"/>
      <c r="I77" s="151">
        <f>'SO 01 položky'!G514</f>
        <v>0</v>
      </c>
      <c r="J77" s="152" t="e">
        <f>IF(I99=0,"",I77/I99*100)</f>
        <v>#REF!</v>
      </c>
    </row>
    <row r="78" spans="1:10" ht="36.75" hidden="1" customHeight="1">
      <c r="A78" s="23"/>
      <c r="B78" s="149" t="s">
        <v>95</v>
      </c>
      <c r="C78" s="321" t="s">
        <v>96</v>
      </c>
      <c r="D78" s="322"/>
      <c r="E78" s="322"/>
      <c r="F78" s="150" t="s">
        <v>27</v>
      </c>
      <c r="G78" s="151"/>
      <c r="H78" s="151"/>
      <c r="I78" s="151">
        <f>'SO 01 položky'!G596</f>
        <v>0</v>
      </c>
      <c r="J78" s="152" t="e">
        <f>IF(I99=0,"",I78/I99*100)</f>
        <v>#REF!</v>
      </c>
    </row>
    <row r="79" spans="1:10" ht="36.75" hidden="1" customHeight="1">
      <c r="A79" s="23"/>
      <c r="B79" s="149" t="s">
        <v>97</v>
      </c>
      <c r="C79" s="321" t="s">
        <v>98</v>
      </c>
      <c r="D79" s="322"/>
      <c r="E79" s="322"/>
      <c r="F79" s="150" t="s">
        <v>27</v>
      </c>
      <c r="G79" s="151"/>
      <c r="H79" s="151"/>
      <c r="I79" s="151">
        <f>'SO 01 položky'!G624</f>
        <v>0</v>
      </c>
      <c r="J79" s="152" t="e">
        <f>IF(I99=0,"",I79/I99*100)</f>
        <v>#REF!</v>
      </c>
    </row>
    <row r="80" spans="1:10" ht="36.75" hidden="1" customHeight="1">
      <c r="A80" s="23"/>
      <c r="B80" s="149" t="s">
        <v>99</v>
      </c>
      <c r="C80" s="321" t="s">
        <v>100</v>
      </c>
      <c r="D80" s="322"/>
      <c r="E80" s="322"/>
      <c r="F80" s="150" t="s">
        <v>27</v>
      </c>
      <c r="G80" s="151"/>
      <c r="H80" s="151"/>
      <c r="I80" s="151">
        <f>'SO 05 rekapitulace'!G8</f>
        <v>0</v>
      </c>
      <c r="J80" s="152" t="e">
        <f>IF(I99=0,"",I80/I99*100)</f>
        <v>#REF!</v>
      </c>
    </row>
    <row r="81" spans="1:10" ht="36.75" hidden="1" customHeight="1">
      <c r="A81" s="23"/>
      <c r="B81" s="149" t="s">
        <v>101</v>
      </c>
      <c r="C81" s="321" t="s">
        <v>102</v>
      </c>
      <c r="D81" s="322"/>
      <c r="E81" s="322"/>
      <c r="F81" s="150" t="s">
        <v>27</v>
      </c>
      <c r="G81" s="151"/>
      <c r="H81" s="151"/>
      <c r="I81" s="151">
        <f>'SO 01 položky'!G650</f>
        <v>0</v>
      </c>
      <c r="J81" s="152" t="e">
        <f>IF(I99=0,"",I81/I99*100)</f>
        <v>#REF!</v>
      </c>
    </row>
    <row r="82" spans="1:10" ht="36.75" hidden="1" customHeight="1">
      <c r="A82" s="23"/>
      <c r="B82" s="149" t="s">
        <v>103</v>
      </c>
      <c r="C82" s="321" t="s">
        <v>52</v>
      </c>
      <c r="D82" s="322"/>
      <c r="E82" s="322"/>
      <c r="F82" s="150" t="s">
        <v>27</v>
      </c>
      <c r="G82" s="151"/>
      <c r="H82" s="151"/>
      <c r="I82" s="151">
        <f>'SO 04 SO 04 položky'!G20</f>
        <v>0</v>
      </c>
      <c r="J82" s="152" t="e">
        <f>IF(I99=0,"",I82/I99*100)</f>
        <v>#REF!</v>
      </c>
    </row>
    <row r="83" spans="1:10" ht="36.75" hidden="1" customHeight="1">
      <c r="A83" s="23"/>
      <c r="B83" s="149" t="s">
        <v>104</v>
      </c>
      <c r="C83" s="321" t="s">
        <v>105</v>
      </c>
      <c r="D83" s="322"/>
      <c r="E83" s="322"/>
      <c r="F83" s="150" t="s">
        <v>27</v>
      </c>
      <c r="G83" s="151"/>
      <c r="H83" s="151"/>
      <c r="I83" s="151">
        <f>'SO 03 SO 03 rekapitulace'!G8</f>
        <v>0</v>
      </c>
      <c r="J83" s="152" t="e">
        <f>IF(I99=0,"",I83/I99*100)</f>
        <v>#REF!</v>
      </c>
    </row>
    <row r="84" spans="1:10" ht="36.75" hidden="1" customHeight="1">
      <c r="A84" s="23"/>
      <c r="B84" s="149" t="s">
        <v>106</v>
      </c>
      <c r="C84" s="321" t="s">
        <v>107</v>
      </c>
      <c r="D84" s="322"/>
      <c r="E84" s="322"/>
      <c r="F84" s="150" t="s">
        <v>27</v>
      </c>
      <c r="G84" s="151"/>
      <c r="H84" s="151"/>
      <c r="I84" s="151">
        <f>'SO 01 položky'!G659</f>
        <v>0</v>
      </c>
      <c r="J84" s="152" t="e">
        <f>IF(I99=0,"",I84/I99*100)</f>
        <v>#REF!</v>
      </c>
    </row>
    <row r="85" spans="1:10" ht="36.75" hidden="1" customHeight="1">
      <c r="A85" s="23"/>
      <c r="B85" s="149" t="s">
        <v>108</v>
      </c>
      <c r="C85" s="321" t="s">
        <v>109</v>
      </c>
      <c r="D85" s="322"/>
      <c r="E85" s="322"/>
      <c r="F85" s="150" t="s">
        <v>27</v>
      </c>
      <c r="G85" s="151"/>
      <c r="H85" s="151"/>
      <c r="I85" s="151">
        <f>'SO 01 položky'!G662+'SO 06 položky'!G24</f>
        <v>0</v>
      </c>
      <c r="J85" s="152" t="e">
        <f>IF(I99=0,"",I85/I99*100)</f>
        <v>#REF!</v>
      </c>
    </row>
    <row r="86" spans="1:10" ht="36.75" hidden="1" customHeight="1">
      <c r="A86" s="23"/>
      <c r="B86" s="149" t="s">
        <v>110</v>
      </c>
      <c r="C86" s="321" t="s">
        <v>111</v>
      </c>
      <c r="D86" s="322"/>
      <c r="E86" s="322"/>
      <c r="F86" s="150" t="s">
        <v>27</v>
      </c>
      <c r="G86" s="151"/>
      <c r="H86" s="151"/>
      <c r="I86" s="151">
        <f>'SO 01 položky'!G672</f>
        <v>0</v>
      </c>
      <c r="J86" s="152" t="e">
        <f>IF(I99=0,"",I86/I99*100)</f>
        <v>#REF!</v>
      </c>
    </row>
    <row r="87" spans="1:10" ht="36.75" hidden="1" customHeight="1">
      <c r="A87" s="23"/>
      <c r="B87" s="149" t="s">
        <v>112</v>
      </c>
      <c r="C87" s="321" t="s">
        <v>113</v>
      </c>
      <c r="D87" s="322"/>
      <c r="E87" s="322"/>
      <c r="F87" s="150" t="s">
        <v>27</v>
      </c>
      <c r="G87" s="151"/>
      <c r="H87" s="151"/>
      <c r="I87" s="151">
        <f>'SO 01 položky'!G686</f>
        <v>0</v>
      </c>
      <c r="J87" s="152" t="e">
        <f>IF(I99=0,"",I87/I99*100)</f>
        <v>#REF!</v>
      </c>
    </row>
    <row r="88" spans="1:10" ht="36.75" hidden="1" customHeight="1">
      <c r="A88" s="23"/>
      <c r="B88" s="149" t="s">
        <v>114</v>
      </c>
      <c r="C88" s="321" t="s">
        <v>115</v>
      </c>
      <c r="D88" s="322"/>
      <c r="E88" s="322"/>
      <c r="F88" s="150" t="s">
        <v>27</v>
      </c>
      <c r="G88" s="151"/>
      <c r="H88" s="151"/>
      <c r="I88" s="151">
        <f>'SO 01 položky'!G765</f>
        <v>0</v>
      </c>
      <c r="J88" s="152" t="e">
        <f>IF(I99=0,"",I88/I99*100)</f>
        <v>#REF!</v>
      </c>
    </row>
    <row r="89" spans="1:10" ht="36.75" hidden="1" customHeight="1">
      <c r="A89" s="23"/>
      <c r="B89" s="149" t="s">
        <v>116</v>
      </c>
      <c r="C89" s="321" t="s">
        <v>117</v>
      </c>
      <c r="D89" s="322"/>
      <c r="E89" s="322"/>
      <c r="F89" s="150" t="s">
        <v>27</v>
      </c>
      <c r="G89" s="151"/>
      <c r="H89" s="151"/>
      <c r="I89" s="151">
        <f>'SO 01 položky'!G790</f>
        <v>0</v>
      </c>
      <c r="J89" s="152" t="e">
        <f>IF(I99=0,"",I89/I99*100)</f>
        <v>#REF!</v>
      </c>
    </row>
    <row r="90" spans="1:10" ht="36.75" hidden="1" customHeight="1">
      <c r="A90" s="23"/>
      <c r="B90" s="149" t="s">
        <v>118</v>
      </c>
      <c r="C90" s="321" t="s">
        <v>119</v>
      </c>
      <c r="D90" s="322"/>
      <c r="E90" s="322"/>
      <c r="F90" s="150" t="s">
        <v>27</v>
      </c>
      <c r="G90" s="151"/>
      <c r="H90" s="151"/>
      <c r="I90" s="151">
        <f>'SO 01 položky'!G817</f>
        <v>0</v>
      </c>
      <c r="J90" s="152" t="e">
        <f>IF(I99=0,"",I90/I99*100)</f>
        <v>#REF!</v>
      </c>
    </row>
    <row r="91" spans="1:10" ht="36.75" hidden="1" customHeight="1">
      <c r="A91" s="23"/>
      <c r="B91" s="149" t="s">
        <v>120</v>
      </c>
      <c r="C91" s="321" t="s">
        <v>121</v>
      </c>
      <c r="D91" s="322"/>
      <c r="E91" s="322"/>
      <c r="F91" s="150" t="s">
        <v>27</v>
      </c>
      <c r="G91" s="151"/>
      <c r="H91" s="151"/>
      <c r="I91" s="151">
        <f>'SO 01 položky'!G861</f>
        <v>0</v>
      </c>
      <c r="J91" s="152" t="e">
        <f>IF(I99=0,"",I91/I99*100)</f>
        <v>#REF!</v>
      </c>
    </row>
    <row r="92" spans="1:10" ht="36.75" hidden="1" customHeight="1">
      <c r="A92" s="23"/>
      <c r="B92" s="149" t="s">
        <v>122</v>
      </c>
      <c r="C92" s="321" t="s">
        <v>123</v>
      </c>
      <c r="D92" s="322"/>
      <c r="E92" s="322"/>
      <c r="F92" s="150" t="s">
        <v>27</v>
      </c>
      <c r="G92" s="151"/>
      <c r="H92" s="151"/>
      <c r="I92" s="151">
        <f>'SO 01 položky'!G898+'SO 06 položky'!G62</f>
        <v>0</v>
      </c>
      <c r="J92" s="152" t="e">
        <f>IF(I99=0,"",I92/I99*100)</f>
        <v>#REF!</v>
      </c>
    </row>
    <row r="93" spans="1:10" ht="36.75" hidden="1" customHeight="1">
      <c r="A93" s="23"/>
      <c r="B93" s="149" t="s">
        <v>124</v>
      </c>
      <c r="C93" s="321" t="s">
        <v>125</v>
      </c>
      <c r="D93" s="322"/>
      <c r="E93" s="322"/>
      <c r="F93" s="150" t="s">
        <v>27</v>
      </c>
      <c r="G93" s="151"/>
      <c r="H93" s="151"/>
      <c r="I93" s="151">
        <f>'SO 01 položky'!G901</f>
        <v>0</v>
      </c>
      <c r="J93" s="152" t="e">
        <f>IF(I99=0,"",I93/I99*100)</f>
        <v>#REF!</v>
      </c>
    </row>
    <row r="94" spans="1:10" ht="36.75" hidden="1" customHeight="1">
      <c r="A94" s="23"/>
      <c r="B94" s="149" t="s">
        <v>126</v>
      </c>
      <c r="C94" s="321" t="s">
        <v>127</v>
      </c>
      <c r="D94" s="322"/>
      <c r="E94" s="322"/>
      <c r="F94" s="150" t="s">
        <v>27</v>
      </c>
      <c r="G94" s="151"/>
      <c r="H94" s="151"/>
      <c r="I94" s="151">
        <f>'SO 01 položky'!G906</f>
        <v>0</v>
      </c>
      <c r="J94" s="152" t="e">
        <f>IF(I99=0,"",I94/I99*100)</f>
        <v>#REF!</v>
      </c>
    </row>
    <row r="95" spans="1:10" ht="36.75" hidden="1" customHeight="1">
      <c r="A95" s="23"/>
      <c r="B95" s="149" t="s">
        <v>128</v>
      </c>
      <c r="C95" s="321" t="s">
        <v>129</v>
      </c>
      <c r="D95" s="322"/>
      <c r="E95" s="322"/>
      <c r="F95" s="150" t="s">
        <v>27</v>
      </c>
      <c r="G95" s="151"/>
      <c r="H95" s="151"/>
      <c r="I95" s="151">
        <f>'SO 01 položky'!G916</f>
        <v>0</v>
      </c>
      <c r="J95" s="152" t="e">
        <f>IF(I99=0,"",I95/I99*100)</f>
        <v>#REF!</v>
      </c>
    </row>
    <row r="96" spans="1:10" ht="36.75" hidden="1" customHeight="1">
      <c r="A96" s="23"/>
      <c r="B96" s="149" t="s">
        <v>130</v>
      </c>
      <c r="C96" s="321" t="s">
        <v>131</v>
      </c>
      <c r="D96" s="322"/>
      <c r="E96" s="322"/>
      <c r="F96" s="150" t="s">
        <v>28</v>
      </c>
      <c r="G96" s="151"/>
      <c r="H96" s="151"/>
      <c r="I96" s="151">
        <f>'SO 02 rekapitulace'!G8</f>
        <v>0</v>
      </c>
      <c r="J96" s="152" t="e">
        <f>IF(I99=0,"",I96/I99*100)</f>
        <v>#REF!</v>
      </c>
    </row>
    <row r="97" spans="1:10" ht="36.75" hidden="1" customHeight="1">
      <c r="A97" s="23"/>
      <c r="B97" s="149" t="s">
        <v>132</v>
      </c>
      <c r="C97" s="321" t="s">
        <v>133</v>
      </c>
      <c r="D97" s="322"/>
      <c r="E97" s="322"/>
      <c r="F97" s="150" t="s">
        <v>134</v>
      </c>
      <c r="G97" s="151"/>
      <c r="H97" s="151"/>
      <c r="I97" s="151">
        <f>'SO 01 položky'!G920+'SO 04 SO 04 položky'!G33+'SO 06 položky'!G74</f>
        <v>0</v>
      </c>
      <c r="J97" s="152" t="e">
        <f>IF(I99=0,"",I97/I99*100)</f>
        <v>#REF!</v>
      </c>
    </row>
    <row r="98" spans="1:10" ht="36.75" hidden="1" customHeight="1">
      <c r="A98" s="23"/>
      <c r="B98" s="149" t="s">
        <v>135</v>
      </c>
      <c r="C98" s="321" t="s">
        <v>29</v>
      </c>
      <c r="D98" s="322"/>
      <c r="E98" s="322"/>
      <c r="F98" s="150" t="s">
        <v>135</v>
      </c>
      <c r="G98" s="151"/>
      <c r="H98" s="151"/>
      <c r="I98" s="151" t="e">
        <f>'SO 01 položky'!#REF!</f>
        <v>#REF!</v>
      </c>
      <c r="J98" s="152" t="e">
        <f>IF(I99=0,"",I98/I99*100)</f>
        <v>#REF!</v>
      </c>
    </row>
    <row r="99" spans="1:10" ht="25.5" hidden="1" customHeight="1">
      <c r="A99" s="24"/>
      <c r="B99" s="153" t="s">
        <v>1</v>
      </c>
      <c r="C99" s="154"/>
      <c r="D99" s="155"/>
      <c r="E99" s="155"/>
      <c r="F99" s="156"/>
      <c r="G99" s="157"/>
      <c r="H99" s="157"/>
      <c r="I99" s="157" t="e">
        <f>SUM(I61:I98)</f>
        <v>#REF!</v>
      </c>
      <c r="J99" s="158" t="e">
        <f>SUM(J61:J98)</f>
        <v>#REF!</v>
      </c>
    </row>
    <row r="100" spans="1:10" hidden="1">
      <c r="F100" s="18"/>
      <c r="G100" s="18"/>
      <c r="H100" s="18"/>
      <c r="I100" s="18"/>
      <c r="J100" s="19"/>
    </row>
    <row r="101" spans="1:10">
      <c r="F101" s="18"/>
      <c r="G101" s="18"/>
      <c r="H101" s="18"/>
      <c r="I101" s="18"/>
      <c r="J101" s="19"/>
    </row>
    <row r="102" spans="1:10">
      <c r="F102" s="18"/>
      <c r="G102" s="18"/>
      <c r="H102" s="18"/>
      <c r="I102" s="18"/>
      <c r="J102" s="19"/>
    </row>
  </sheetData>
  <sheetProtection algorithmName="SHA-512" hashValue="Dzi/yzE/w3MZOXR/eKGDlzrCNh8O/IFH/3QkRgtWtHS+7Jkzy+VA7ycRgzcvcgg5j1ORx9uGxYKlpVeaE7TbrA==" saltValue="g9XO34jEa4Aw12/Smu9hFg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E1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9:E49"/>
    <mergeCell ref="C50:E50"/>
    <mergeCell ref="C51:E51"/>
    <mergeCell ref="B54:E54"/>
    <mergeCell ref="C44:E44"/>
    <mergeCell ref="C45:E45"/>
    <mergeCell ref="C46:E46"/>
    <mergeCell ref="C47:E47"/>
    <mergeCell ref="C48:E48"/>
    <mergeCell ref="C52:E52"/>
    <mergeCell ref="C53:E53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6:E96"/>
    <mergeCell ref="C97:E97"/>
    <mergeCell ref="C98:E98"/>
    <mergeCell ref="C91:E91"/>
    <mergeCell ref="C92:E92"/>
    <mergeCell ref="C93:E93"/>
    <mergeCell ref="C94:E94"/>
    <mergeCell ref="C95:E9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377" t="s">
        <v>7</v>
      </c>
      <c r="B1" s="377"/>
      <c r="C1" s="378"/>
      <c r="D1" s="377"/>
      <c r="E1" s="377"/>
      <c r="F1" s="377"/>
      <c r="G1" s="377"/>
    </row>
    <row r="2" spans="1:7" ht="25" customHeight="1">
      <c r="A2" s="14" t="s">
        <v>8</v>
      </c>
      <c r="B2" s="13"/>
      <c r="C2" s="379"/>
      <c r="D2" s="379"/>
      <c r="E2" s="379"/>
      <c r="F2" s="379"/>
      <c r="G2" s="380"/>
    </row>
    <row r="3" spans="1:7" ht="25" customHeight="1">
      <c r="A3" s="14" t="s">
        <v>9</v>
      </c>
      <c r="B3" s="13"/>
      <c r="C3" s="379"/>
      <c r="D3" s="379"/>
      <c r="E3" s="379"/>
      <c r="F3" s="379"/>
      <c r="G3" s="380"/>
    </row>
    <row r="4" spans="1:7" ht="25" customHeight="1">
      <c r="A4" s="14" t="s">
        <v>10</v>
      </c>
      <c r="B4" s="13"/>
      <c r="C4" s="379"/>
      <c r="D4" s="379"/>
      <c r="E4" s="379"/>
      <c r="F4" s="379"/>
      <c r="G4" s="38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83"/>
  <sheetViews>
    <sheetView zoomScale="130" zoomScaleNormal="130" workbookViewId="0">
      <pane ySplit="7" topLeftCell="A8" activePane="bottomLeft" state="frozen"/>
      <selection pane="bottomLeft" activeCell="F9" sqref="F9"/>
    </sheetView>
  </sheetViews>
  <sheetFormatPr baseColWidth="10" defaultColWidth="8.83203125" defaultRowHeight="13" outlineLevelRow="1"/>
  <cols>
    <col min="1" max="1" width="3.5" customWidth="1"/>
    <col min="2" max="2" width="12.6640625" style="21" customWidth="1"/>
    <col min="3" max="3" width="42.33203125" style="21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8" width="0" hidden="1" customWidth="1"/>
    <col min="20" max="20" width="9.16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7</v>
      </c>
      <c r="B1" s="395"/>
      <c r="C1" s="395"/>
      <c r="D1" s="395"/>
      <c r="E1" s="395"/>
      <c r="F1" s="395"/>
      <c r="G1" s="395"/>
      <c r="AG1" t="s">
        <v>137</v>
      </c>
    </row>
    <row r="2" spans="1:60" ht="25" customHeight="1">
      <c r="A2" s="14" t="s">
        <v>8</v>
      </c>
      <c r="B2" s="13" t="s">
        <v>42</v>
      </c>
      <c r="C2" s="396" t="s">
        <v>43</v>
      </c>
      <c r="D2" s="397"/>
      <c r="E2" s="397"/>
      <c r="F2" s="397"/>
      <c r="G2" s="398"/>
      <c r="AG2" t="s">
        <v>138</v>
      </c>
    </row>
    <row r="3" spans="1:60" ht="25" customHeight="1">
      <c r="A3" s="14" t="s">
        <v>9</v>
      </c>
      <c r="B3" s="13" t="s">
        <v>45</v>
      </c>
      <c r="C3" s="396" t="s">
        <v>46</v>
      </c>
      <c r="D3" s="397"/>
      <c r="E3" s="397"/>
      <c r="F3" s="397"/>
      <c r="G3" s="398"/>
      <c r="AC3" s="21" t="s">
        <v>138</v>
      </c>
      <c r="AG3" t="s">
        <v>139</v>
      </c>
    </row>
    <row r="4" spans="1:60" ht="25" customHeight="1">
      <c r="A4" s="178" t="s">
        <v>1196</v>
      </c>
      <c r="B4" s="179" t="s">
        <v>1963</v>
      </c>
      <c r="C4" s="399" t="s">
        <v>1965</v>
      </c>
      <c r="D4" s="400"/>
      <c r="E4" s="400"/>
      <c r="F4" s="400"/>
      <c r="G4" s="401"/>
      <c r="AG4" t="s">
        <v>140</v>
      </c>
    </row>
    <row r="5" spans="1:60">
      <c r="D5" s="8"/>
    </row>
    <row r="6" spans="1:60" ht="42">
      <c r="A6" s="180" t="s">
        <v>141</v>
      </c>
      <c r="B6" s="181" t="s">
        <v>142</v>
      </c>
      <c r="C6" s="181" t="s">
        <v>143</v>
      </c>
      <c r="D6" s="182" t="s">
        <v>144</v>
      </c>
      <c r="E6" s="180" t="s">
        <v>145</v>
      </c>
      <c r="F6" s="183" t="s">
        <v>146</v>
      </c>
      <c r="G6" s="180" t="s">
        <v>31</v>
      </c>
      <c r="H6" s="26" t="s">
        <v>32</v>
      </c>
      <c r="I6" s="26" t="s">
        <v>147</v>
      </c>
      <c r="J6" s="26" t="s">
        <v>33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6" t="s">
        <v>155</v>
      </c>
      <c r="S6" s="26" t="s">
        <v>156</v>
      </c>
      <c r="T6" s="26" t="s">
        <v>157</v>
      </c>
      <c r="U6" s="26" t="s">
        <v>158</v>
      </c>
      <c r="V6" s="26" t="s">
        <v>159</v>
      </c>
      <c r="W6" s="26" t="s">
        <v>160</v>
      </c>
      <c r="X6" s="26" t="s">
        <v>161</v>
      </c>
    </row>
    <row r="7" spans="1:60" hidden="1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60" ht="14">
      <c r="A8" s="185" t="s">
        <v>162</v>
      </c>
      <c r="B8" s="186" t="s">
        <v>61</v>
      </c>
      <c r="C8" s="187" t="s">
        <v>62</v>
      </c>
      <c r="D8" s="188"/>
      <c r="E8" s="189"/>
      <c r="F8" s="31"/>
      <c r="G8" s="31">
        <f>SUMIF(AG9:AG13,"&lt;&gt;NOR",G9:G13)</f>
        <v>0</v>
      </c>
      <c r="H8" s="31"/>
      <c r="I8" s="31">
        <f>SUM(I9:I13)</f>
        <v>0</v>
      </c>
      <c r="J8" s="31"/>
      <c r="K8" s="31">
        <f>SUM(K9:K13)</f>
        <v>23706.43</v>
      </c>
      <c r="L8" s="31"/>
      <c r="M8" s="31">
        <f>SUM(M9:M13)</f>
        <v>0</v>
      </c>
      <c r="N8" s="31"/>
      <c r="O8" s="31">
        <f>SUM(O9:O13)</f>
        <v>0</v>
      </c>
      <c r="P8" s="31"/>
      <c r="Q8" s="31">
        <f>SUM(Q9:Q13)</f>
        <v>0</v>
      </c>
      <c r="R8" s="31"/>
      <c r="S8" s="31"/>
      <c r="T8" s="32"/>
      <c r="U8" s="30"/>
      <c r="V8" s="30">
        <f>SUM(V9:V13)</f>
        <v>54.440000000000005</v>
      </c>
      <c r="W8" s="30"/>
      <c r="X8" s="30"/>
      <c r="AG8" t="s">
        <v>163</v>
      </c>
    </row>
    <row r="9" spans="1:60" outlineLevel="1">
      <c r="A9" s="190">
        <v>1</v>
      </c>
      <c r="B9" s="191" t="s">
        <v>164</v>
      </c>
      <c r="C9" s="192" t="s">
        <v>165</v>
      </c>
      <c r="D9" s="193" t="s">
        <v>166</v>
      </c>
      <c r="E9" s="194">
        <v>11.632199999999999</v>
      </c>
      <c r="F9" s="33">
        <v>0</v>
      </c>
      <c r="G9" s="34">
        <f>ROUND(E9*F9,2)</f>
        <v>0</v>
      </c>
      <c r="H9" s="195">
        <v>0</v>
      </c>
      <c r="I9" s="34">
        <f>ROUND(E9*H9,2)</f>
        <v>0</v>
      </c>
      <c r="J9" s="195">
        <v>1475</v>
      </c>
      <c r="K9" s="34">
        <f>ROUND(E9*J9,2)</f>
        <v>17157.5</v>
      </c>
      <c r="L9" s="34">
        <v>21</v>
      </c>
      <c r="M9" s="34">
        <f>G9*(1+L9/100)</f>
        <v>0</v>
      </c>
      <c r="N9" s="34">
        <v>0</v>
      </c>
      <c r="O9" s="34">
        <f>ROUND(E9*N9,2)</f>
        <v>0</v>
      </c>
      <c r="P9" s="34">
        <v>0</v>
      </c>
      <c r="Q9" s="34">
        <f>ROUND(E9*P9,2)</f>
        <v>0</v>
      </c>
      <c r="R9" s="34"/>
      <c r="S9" s="34" t="s">
        <v>167</v>
      </c>
      <c r="T9" s="35" t="s">
        <v>167</v>
      </c>
      <c r="U9" s="29">
        <v>3.53</v>
      </c>
      <c r="V9" s="29">
        <f>ROUND(E9*U9,2)</f>
        <v>41.06</v>
      </c>
      <c r="W9" s="29"/>
      <c r="X9" s="29" t="s">
        <v>168</v>
      </c>
      <c r="Y9" s="27"/>
      <c r="Z9" s="27"/>
      <c r="AA9" s="27"/>
      <c r="AB9" s="27"/>
      <c r="AC9" s="27"/>
      <c r="AD9" s="27"/>
      <c r="AE9" s="27"/>
      <c r="AF9" s="27"/>
      <c r="AG9" s="27" t="s">
        <v>169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outlineLevel="1">
      <c r="A10" s="196"/>
      <c r="B10" s="197"/>
      <c r="C10" s="198" t="s">
        <v>170</v>
      </c>
      <c r="D10" s="199"/>
      <c r="E10" s="20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7"/>
      <c r="Z10" s="27"/>
      <c r="AA10" s="27"/>
      <c r="AB10" s="27"/>
      <c r="AC10" s="27"/>
      <c r="AD10" s="27"/>
      <c r="AE10" s="27"/>
      <c r="AF10" s="27"/>
      <c r="AG10" s="27" t="s">
        <v>171</v>
      </c>
      <c r="AH10" s="27">
        <v>0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0" outlineLevel="1">
      <c r="A11" s="196"/>
      <c r="B11" s="197"/>
      <c r="C11" s="198" t="s">
        <v>172</v>
      </c>
      <c r="D11" s="199"/>
      <c r="E11" s="200">
        <v>4.8615599999999999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7"/>
      <c r="Z11" s="27"/>
      <c r="AA11" s="27"/>
      <c r="AB11" s="27"/>
      <c r="AC11" s="27"/>
      <c r="AD11" s="27"/>
      <c r="AE11" s="27"/>
      <c r="AF11" s="27"/>
      <c r="AG11" s="27" t="s">
        <v>171</v>
      </c>
      <c r="AH11" s="27">
        <v>0</v>
      </c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60" outlineLevel="1">
      <c r="A12" s="196"/>
      <c r="B12" s="197"/>
      <c r="C12" s="198" t="s">
        <v>173</v>
      </c>
      <c r="D12" s="199"/>
      <c r="E12" s="200">
        <v>6.7706400000000002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7"/>
      <c r="Z12" s="27"/>
      <c r="AA12" s="27"/>
      <c r="AB12" s="27"/>
      <c r="AC12" s="27"/>
      <c r="AD12" s="27"/>
      <c r="AE12" s="27"/>
      <c r="AF12" s="27"/>
      <c r="AG12" s="27" t="s">
        <v>171</v>
      </c>
      <c r="AH12" s="27">
        <v>0</v>
      </c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60" outlineLevel="1">
      <c r="A13" s="201">
        <v>2</v>
      </c>
      <c r="B13" s="202" t="s">
        <v>174</v>
      </c>
      <c r="C13" s="203" t="s">
        <v>175</v>
      </c>
      <c r="D13" s="204" t="s">
        <v>166</v>
      </c>
      <c r="E13" s="205">
        <v>11.632199999999999</v>
      </c>
      <c r="F13" s="36">
        <v>0</v>
      </c>
      <c r="G13" s="37">
        <f>ROUND(E13*F13,2)</f>
        <v>0</v>
      </c>
      <c r="H13" s="206">
        <v>0</v>
      </c>
      <c r="I13" s="37">
        <f>ROUND(E13*H13,2)</f>
        <v>0</v>
      </c>
      <c r="J13" s="206">
        <v>563</v>
      </c>
      <c r="K13" s="37">
        <f>ROUND(E13*J13,2)</f>
        <v>6548.93</v>
      </c>
      <c r="L13" s="37">
        <v>21</v>
      </c>
      <c r="M13" s="37">
        <f>G13*(1+L13/100)</f>
        <v>0</v>
      </c>
      <c r="N13" s="37">
        <v>0</v>
      </c>
      <c r="O13" s="37">
        <f>ROUND(E13*N13,2)</f>
        <v>0</v>
      </c>
      <c r="P13" s="37">
        <v>0</v>
      </c>
      <c r="Q13" s="37">
        <f>ROUND(E13*P13,2)</f>
        <v>0</v>
      </c>
      <c r="R13" s="37"/>
      <c r="S13" s="37" t="s">
        <v>167</v>
      </c>
      <c r="T13" s="38" t="s">
        <v>167</v>
      </c>
      <c r="U13" s="29">
        <v>1.1499999999999999</v>
      </c>
      <c r="V13" s="29">
        <f>ROUND(E13*U13,2)</f>
        <v>13.38</v>
      </c>
      <c r="W13" s="29"/>
      <c r="X13" s="29" t="s">
        <v>168</v>
      </c>
      <c r="Y13" s="27"/>
      <c r="Z13" s="27"/>
      <c r="AA13" s="27"/>
      <c r="AB13" s="27"/>
      <c r="AC13" s="27"/>
      <c r="AD13" s="27"/>
      <c r="AE13" s="27"/>
      <c r="AF13" s="27"/>
      <c r="AG13" s="27" t="s">
        <v>169</v>
      </c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60" ht="14">
      <c r="A14" s="185" t="s">
        <v>162</v>
      </c>
      <c r="B14" s="186" t="s">
        <v>63</v>
      </c>
      <c r="C14" s="187" t="s">
        <v>64</v>
      </c>
      <c r="D14" s="188"/>
      <c r="E14" s="189"/>
      <c r="F14" s="31"/>
      <c r="G14" s="31">
        <f>SUMIF(AG15:AG25,"&lt;&gt;NOR",G15:G25)</f>
        <v>0</v>
      </c>
      <c r="H14" s="31"/>
      <c r="I14" s="31">
        <f>SUM(I15:I25)</f>
        <v>0</v>
      </c>
      <c r="J14" s="31"/>
      <c r="K14" s="31">
        <f>SUM(K15:K25)</f>
        <v>5919.27</v>
      </c>
      <c r="L14" s="31"/>
      <c r="M14" s="31">
        <f>SUM(M15:M25)</f>
        <v>0</v>
      </c>
      <c r="N14" s="31"/>
      <c r="O14" s="31">
        <f>SUM(O15:O25)</f>
        <v>0</v>
      </c>
      <c r="P14" s="31"/>
      <c r="Q14" s="31">
        <f>SUM(Q15:Q25)</f>
        <v>32.24</v>
      </c>
      <c r="R14" s="31"/>
      <c r="S14" s="31"/>
      <c r="T14" s="32"/>
      <c r="U14" s="30"/>
      <c r="V14" s="30">
        <f>SUM(V15:V25)</f>
        <v>11.620000000000001</v>
      </c>
      <c r="W14" s="30"/>
      <c r="X14" s="30"/>
      <c r="AG14" t="s">
        <v>163</v>
      </c>
    </row>
    <row r="15" spans="1:60" outlineLevel="1">
      <c r="A15" s="190">
        <v>3</v>
      </c>
      <c r="B15" s="191" t="s">
        <v>176</v>
      </c>
      <c r="C15" s="192" t="s">
        <v>1199</v>
      </c>
      <c r="D15" s="193" t="s">
        <v>178</v>
      </c>
      <c r="E15" s="194">
        <v>58.088999999999999</v>
      </c>
      <c r="F15" s="33">
        <v>0</v>
      </c>
      <c r="G15" s="34">
        <f>ROUND(E15*F15,2)</f>
        <v>0</v>
      </c>
      <c r="H15" s="195">
        <v>0</v>
      </c>
      <c r="I15" s="34">
        <f>ROUND(E15*H15,2)</f>
        <v>0</v>
      </c>
      <c r="J15" s="195">
        <v>61.1</v>
      </c>
      <c r="K15" s="34">
        <f>ROUND(E15*J15,2)</f>
        <v>3549.24</v>
      </c>
      <c r="L15" s="34">
        <v>21</v>
      </c>
      <c r="M15" s="34">
        <f>G15*(1+L15/100)</f>
        <v>0</v>
      </c>
      <c r="N15" s="34">
        <v>0</v>
      </c>
      <c r="O15" s="34">
        <f>ROUND(E15*N15,2)</f>
        <v>0</v>
      </c>
      <c r="P15" s="34">
        <v>0.22500000000000001</v>
      </c>
      <c r="Q15" s="34">
        <f>ROUND(E15*P15,2)</f>
        <v>13.07</v>
      </c>
      <c r="R15" s="34"/>
      <c r="S15" s="34" t="s">
        <v>167</v>
      </c>
      <c r="T15" s="35" t="s">
        <v>167</v>
      </c>
      <c r="U15" s="29">
        <v>0.14000000000000001</v>
      </c>
      <c r="V15" s="29">
        <f>ROUND(E15*U15,2)</f>
        <v>8.1300000000000008</v>
      </c>
      <c r="W15" s="29"/>
      <c r="X15" s="29" t="s">
        <v>168</v>
      </c>
      <c r="Y15" s="27"/>
      <c r="Z15" s="27"/>
      <c r="AA15" s="27"/>
      <c r="AB15" s="27"/>
      <c r="AC15" s="27"/>
      <c r="AD15" s="27"/>
      <c r="AE15" s="27"/>
      <c r="AF15" s="27"/>
      <c r="AG15" s="27" t="s">
        <v>169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outlineLevel="1">
      <c r="A16" s="196"/>
      <c r="B16" s="197"/>
      <c r="C16" s="198" t="s">
        <v>179</v>
      </c>
      <c r="D16" s="199"/>
      <c r="E16" s="200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7"/>
      <c r="Z16" s="27"/>
      <c r="AA16" s="27"/>
      <c r="AB16" s="27"/>
      <c r="AC16" s="27"/>
      <c r="AD16" s="27"/>
      <c r="AE16" s="27"/>
      <c r="AF16" s="27"/>
      <c r="AG16" s="27" t="s">
        <v>171</v>
      </c>
      <c r="AH16" s="27">
        <v>0</v>
      </c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</row>
    <row r="17" spans="1:60" outlineLevel="1">
      <c r="A17" s="196"/>
      <c r="B17" s="197"/>
      <c r="C17" s="198" t="s">
        <v>180</v>
      </c>
      <c r="D17" s="199"/>
      <c r="E17" s="200">
        <v>6.6870000000000003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7"/>
      <c r="Z17" s="27"/>
      <c r="AA17" s="27"/>
      <c r="AB17" s="27"/>
      <c r="AC17" s="27"/>
      <c r="AD17" s="27"/>
      <c r="AE17" s="27"/>
      <c r="AF17" s="27"/>
      <c r="AG17" s="27" t="s">
        <v>171</v>
      </c>
      <c r="AH17" s="27">
        <v>0</v>
      </c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0" outlineLevel="1">
      <c r="A18" s="196"/>
      <c r="B18" s="197"/>
      <c r="C18" s="198" t="s">
        <v>181</v>
      </c>
      <c r="D18" s="199"/>
      <c r="E18" s="200">
        <v>6.6870000000000003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7"/>
      <c r="Z18" s="27"/>
      <c r="AA18" s="27"/>
      <c r="AB18" s="27"/>
      <c r="AC18" s="27"/>
      <c r="AD18" s="27"/>
      <c r="AE18" s="27"/>
      <c r="AF18" s="27"/>
      <c r="AG18" s="27" t="s">
        <v>171</v>
      </c>
      <c r="AH18" s="27">
        <v>0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outlineLevel="1">
      <c r="A19" s="196"/>
      <c r="B19" s="197"/>
      <c r="C19" s="198" t="s">
        <v>182</v>
      </c>
      <c r="D19" s="199"/>
      <c r="E19" s="200">
        <v>27.106200000000001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7"/>
      <c r="Z19" s="27"/>
      <c r="AA19" s="27"/>
      <c r="AB19" s="27"/>
      <c r="AC19" s="27"/>
      <c r="AD19" s="27"/>
      <c r="AE19" s="27"/>
      <c r="AF19" s="27"/>
      <c r="AG19" s="27" t="s">
        <v>171</v>
      </c>
      <c r="AH19" s="27">
        <v>0</v>
      </c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outlineLevel="1">
      <c r="A20" s="196"/>
      <c r="B20" s="197"/>
      <c r="C20" s="198" t="s">
        <v>183</v>
      </c>
      <c r="D20" s="199"/>
      <c r="E20" s="200">
        <v>17.608799999999999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7"/>
      <c r="Z20" s="27"/>
      <c r="AA20" s="27"/>
      <c r="AB20" s="27"/>
      <c r="AC20" s="27"/>
      <c r="AD20" s="27"/>
      <c r="AE20" s="27"/>
      <c r="AF20" s="27"/>
      <c r="AG20" s="27" t="s">
        <v>171</v>
      </c>
      <c r="AH20" s="27">
        <v>0</v>
      </c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outlineLevel="1">
      <c r="A21" s="190">
        <v>4</v>
      </c>
      <c r="B21" s="191" t="s">
        <v>184</v>
      </c>
      <c r="C21" s="192" t="s">
        <v>185</v>
      </c>
      <c r="D21" s="193" t="s">
        <v>178</v>
      </c>
      <c r="E21" s="194">
        <v>58.088999999999999</v>
      </c>
      <c r="F21" s="33">
        <v>0</v>
      </c>
      <c r="G21" s="34">
        <f>ROUND(E21*F21,2)</f>
        <v>0</v>
      </c>
      <c r="H21" s="195">
        <v>0</v>
      </c>
      <c r="I21" s="34">
        <f>ROUND(E21*H21,2)</f>
        <v>0</v>
      </c>
      <c r="J21" s="195">
        <v>40.799999999999997</v>
      </c>
      <c r="K21" s="34">
        <f>ROUND(E21*J21,2)</f>
        <v>2370.0300000000002</v>
      </c>
      <c r="L21" s="34">
        <v>21</v>
      </c>
      <c r="M21" s="34">
        <f>G21*(1+L21/100)</f>
        <v>0</v>
      </c>
      <c r="N21" s="34">
        <v>0</v>
      </c>
      <c r="O21" s="34">
        <f>ROUND(E21*N21,2)</f>
        <v>0</v>
      </c>
      <c r="P21" s="34">
        <v>0.33</v>
      </c>
      <c r="Q21" s="34">
        <f>ROUND(E21*P21,2)</f>
        <v>19.170000000000002</v>
      </c>
      <c r="R21" s="34"/>
      <c r="S21" s="34" t="s">
        <v>167</v>
      </c>
      <c r="T21" s="35" t="s">
        <v>167</v>
      </c>
      <c r="U21" s="29">
        <v>0.06</v>
      </c>
      <c r="V21" s="29">
        <f>ROUND(E21*U21,2)</f>
        <v>3.49</v>
      </c>
      <c r="W21" s="29"/>
      <c r="X21" s="29" t="s">
        <v>168</v>
      </c>
      <c r="Y21" s="27"/>
      <c r="Z21" s="27"/>
      <c r="AA21" s="27"/>
      <c r="AB21" s="27"/>
      <c r="AC21" s="27"/>
      <c r="AD21" s="27"/>
      <c r="AE21" s="27"/>
      <c r="AF21" s="27"/>
      <c r="AG21" s="27" t="s">
        <v>169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outlineLevel="1">
      <c r="A22" s="196"/>
      <c r="B22" s="197"/>
      <c r="C22" s="198" t="s">
        <v>180</v>
      </c>
      <c r="D22" s="199"/>
      <c r="E22" s="200">
        <v>6.6870000000000003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7"/>
      <c r="Z22" s="27"/>
      <c r="AA22" s="27"/>
      <c r="AB22" s="27"/>
      <c r="AC22" s="27"/>
      <c r="AD22" s="27"/>
      <c r="AE22" s="27"/>
      <c r="AF22" s="27"/>
      <c r="AG22" s="27" t="s">
        <v>171</v>
      </c>
      <c r="AH22" s="27">
        <v>0</v>
      </c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outlineLevel="1">
      <c r="A23" s="196"/>
      <c r="B23" s="197"/>
      <c r="C23" s="198" t="s">
        <v>181</v>
      </c>
      <c r="D23" s="199"/>
      <c r="E23" s="200">
        <v>6.6870000000000003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7"/>
      <c r="Z23" s="27"/>
      <c r="AA23" s="27"/>
      <c r="AB23" s="27"/>
      <c r="AC23" s="27"/>
      <c r="AD23" s="27"/>
      <c r="AE23" s="27"/>
      <c r="AF23" s="27"/>
      <c r="AG23" s="27" t="s">
        <v>171</v>
      </c>
      <c r="AH23" s="27">
        <v>0</v>
      </c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outlineLevel="1">
      <c r="A24" s="196"/>
      <c r="B24" s="197"/>
      <c r="C24" s="198" t="s">
        <v>182</v>
      </c>
      <c r="D24" s="199"/>
      <c r="E24" s="200">
        <v>27.106200000000001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7"/>
      <c r="Z24" s="27"/>
      <c r="AA24" s="27"/>
      <c r="AB24" s="27"/>
      <c r="AC24" s="27"/>
      <c r="AD24" s="27"/>
      <c r="AE24" s="27"/>
      <c r="AF24" s="27"/>
      <c r="AG24" s="27" t="s">
        <v>171</v>
      </c>
      <c r="AH24" s="27">
        <v>0</v>
      </c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outlineLevel="1">
      <c r="A25" s="196"/>
      <c r="B25" s="197"/>
      <c r="C25" s="198" t="s">
        <v>183</v>
      </c>
      <c r="D25" s="199"/>
      <c r="E25" s="200">
        <v>17.608799999999999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7"/>
      <c r="Z25" s="27"/>
      <c r="AA25" s="27"/>
      <c r="AB25" s="27"/>
      <c r="AC25" s="27"/>
      <c r="AD25" s="27"/>
      <c r="AE25" s="27"/>
      <c r="AF25" s="27"/>
      <c r="AG25" s="27" t="s">
        <v>171</v>
      </c>
      <c r="AH25" s="27">
        <v>0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ht="14">
      <c r="A26" s="185" t="s">
        <v>162</v>
      </c>
      <c r="B26" s="186" t="s">
        <v>65</v>
      </c>
      <c r="C26" s="187" t="s">
        <v>66</v>
      </c>
      <c r="D26" s="188"/>
      <c r="E26" s="189"/>
      <c r="F26" s="31"/>
      <c r="G26" s="31">
        <f>SUMIF(AG27:AG44,"&lt;&gt;NOR",G27:G44)</f>
        <v>0</v>
      </c>
      <c r="H26" s="31"/>
      <c r="I26" s="31">
        <f>SUM(I27:I44)</f>
        <v>136606.56</v>
      </c>
      <c r="J26" s="31"/>
      <c r="K26" s="31">
        <f>SUM(K27:K44)</f>
        <v>57566.25</v>
      </c>
      <c r="L26" s="31"/>
      <c r="M26" s="31">
        <f>SUM(M27:M44)</f>
        <v>0</v>
      </c>
      <c r="N26" s="31"/>
      <c r="O26" s="31">
        <f>SUM(O27:O44)</f>
        <v>26.169999999999998</v>
      </c>
      <c r="P26" s="31"/>
      <c r="Q26" s="31">
        <f>SUM(Q27:Q44)</f>
        <v>0</v>
      </c>
      <c r="R26" s="31"/>
      <c r="S26" s="31"/>
      <c r="T26" s="32"/>
      <c r="U26" s="30"/>
      <c r="V26" s="30">
        <f>SUM(V27:V44)</f>
        <v>104.00000000000001</v>
      </c>
      <c r="W26" s="30"/>
      <c r="X26" s="30"/>
      <c r="AG26" t="s">
        <v>163</v>
      </c>
    </row>
    <row r="27" spans="1:60" ht="24" outlineLevel="1">
      <c r="A27" s="190">
        <v>5</v>
      </c>
      <c r="B27" s="191" t="s">
        <v>186</v>
      </c>
      <c r="C27" s="192" t="s">
        <v>1198</v>
      </c>
      <c r="D27" s="193" t="s">
        <v>178</v>
      </c>
      <c r="E27" s="194">
        <v>11.4115</v>
      </c>
      <c r="F27" s="33">
        <v>0</v>
      </c>
      <c r="G27" s="34">
        <f>ROUND(E27*F27,2)</f>
        <v>0</v>
      </c>
      <c r="H27" s="195">
        <v>814.51</v>
      </c>
      <c r="I27" s="34">
        <f>ROUND(E27*H27,2)</f>
        <v>9294.7800000000007</v>
      </c>
      <c r="J27" s="195">
        <v>427.49</v>
      </c>
      <c r="K27" s="34">
        <f>ROUND(E27*J27,2)</f>
        <v>4878.3</v>
      </c>
      <c r="L27" s="34">
        <v>21</v>
      </c>
      <c r="M27" s="34">
        <f>G27*(1+L27/100)</f>
        <v>0</v>
      </c>
      <c r="N27" s="34">
        <v>0.38500000000000001</v>
      </c>
      <c r="O27" s="34">
        <f>ROUND(E27*N27,2)</f>
        <v>4.3899999999999997</v>
      </c>
      <c r="P27" s="34">
        <v>0</v>
      </c>
      <c r="Q27" s="34">
        <f>ROUND(E27*P27,2)</f>
        <v>0</v>
      </c>
      <c r="R27" s="34"/>
      <c r="S27" s="34" t="s">
        <v>167</v>
      </c>
      <c r="T27" s="35" t="s">
        <v>167</v>
      </c>
      <c r="U27" s="29">
        <v>0.8</v>
      </c>
      <c r="V27" s="29">
        <f>ROUND(E27*U27,2)</f>
        <v>9.1300000000000008</v>
      </c>
      <c r="W27" s="29"/>
      <c r="X27" s="29" t="s">
        <v>168</v>
      </c>
      <c r="Y27" s="27"/>
      <c r="Z27" s="27"/>
      <c r="AA27" s="27"/>
      <c r="AB27" s="27"/>
      <c r="AC27" s="27"/>
      <c r="AD27" s="27"/>
      <c r="AE27" s="27"/>
      <c r="AF27" s="27"/>
      <c r="AG27" s="27" t="s">
        <v>169</v>
      </c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outlineLevel="1">
      <c r="A28" s="196"/>
      <c r="B28" s="197"/>
      <c r="C28" s="198" t="s">
        <v>187</v>
      </c>
      <c r="D28" s="199"/>
      <c r="E28" s="200">
        <v>11.4115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7"/>
      <c r="Z28" s="27"/>
      <c r="AA28" s="27"/>
      <c r="AB28" s="27"/>
      <c r="AC28" s="27"/>
      <c r="AD28" s="27"/>
      <c r="AE28" s="27"/>
      <c r="AF28" s="27"/>
      <c r="AG28" s="27" t="s">
        <v>171</v>
      </c>
      <c r="AH28" s="27">
        <v>0</v>
      </c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</row>
    <row r="29" spans="1:60" ht="24" outlineLevel="1">
      <c r="A29" s="190">
        <v>6</v>
      </c>
      <c r="B29" s="191" t="s">
        <v>188</v>
      </c>
      <c r="C29" s="192" t="s">
        <v>1197</v>
      </c>
      <c r="D29" s="193" t="s">
        <v>178</v>
      </c>
      <c r="E29" s="194">
        <v>0.8</v>
      </c>
      <c r="F29" s="33">
        <v>0</v>
      </c>
      <c r="G29" s="34">
        <f>ROUND(E29*F29,2)</f>
        <v>0</v>
      </c>
      <c r="H29" s="195">
        <v>1030.07</v>
      </c>
      <c r="I29" s="34">
        <f>ROUND(E29*H29,2)</f>
        <v>824.06</v>
      </c>
      <c r="J29" s="195">
        <v>480.93</v>
      </c>
      <c r="K29" s="34">
        <f>ROUND(E29*J29,2)</f>
        <v>384.74</v>
      </c>
      <c r="L29" s="34">
        <v>21</v>
      </c>
      <c r="M29" s="34">
        <f>G29*(1+L29/100)</f>
        <v>0</v>
      </c>
      <c r="N29" s="34">
        <v>0.52</v>
      </c>
      <c r="O29" s="34">
        <f>ROUND(E29*N29,2)</f>
        <v>0.42</v>
      </c>
      <c r="P29" s="34">
        <v>0</v>
      </c>
      <c r="Q29" s="34">
        <f>ROUND(E29*P29,2)</f>
        <v>0</v>
      </c>
      <c r="R29" s="34"/>
      <c r="S29" s="34" t="s">
        <v>167</v>
      </c>
      <c r="T29" s="35" t="s">
        <v>167</v>
      </c>
      <c r="U29" s="29">
        <v>0.9</v>
      </c>
      <c r="V29" s="29">
        <f>ROUND(E29*U29,2)</f>
        <v>0.72</v>
      </c>
      <c r="W29" s="29"/>
      <c r="X29" s="29" t="s">
        <v>168</v>
      </c>
      <c r="Y29" s="27"/>
      <c r="Z29" s="27"/>
      <c r="AA29" s="27"/>
      <c r="AB29" s="27"/>
      <c r="AC29" s="27"/>
      <c r="AD29" s="27"/>
      <c r="AE29" s="27"/>
      <c r="AF29" s="27"/>
      <c r="AG29" s="27" t="s">
        <v>169</v>
      </c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</row>
    <row r="30" spans="1:60" outlineLevel="1">
      <c r="A30" s="196"/>
      <c r="B30" s="197"/>
      <c r="C30" s="198" t="s">
        <v>189</v>
      </c>
      <c r="D30" s="199"/>
      <c r="E30" s="200">
        <v>0.8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7"/>
      <c r="Z30" s="27"/>
      <c r="AA30" s="27"/>
      <c r="AB30" s="27"/>
      <c r="AC30" s="27"/>
      <c r="AD30" s="27"/>
      <c r="AE30" s="27"/>
      <c r="AF30" s="27"/>
      <c r="AG30" s="27" t="s">
        <v>171</v>
      </c>
      <c r="AH30" s="27">
        <v>0</v>
      </c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</row>
    <row r="31" spans="1:60" ht="24" outlineLevel="1">
      <c r="A31" s="190">
        <v>7</v>
      </c>
      <c r="B31" s="191" t="s">
        <v>190</v>
      </c>
      <c r="C31" s="192" t="s">
        <v>1200</v>
      </c>
      <c r="D31" s="193" t="s">
        <v>178</v>
      </c>
      <c r="E31" s="194">
        <v>14.468999999999999</v>
      </c>
      <c r="F31" s="33">
        <v>0</v>
      </c>
      <c r="G31" s="34">
        <f>ROUND(E31*F31,2)</f>
        <v>0</v>
      </c>
      <c r="H31" s="195">
        <v>1145.6300000000001</v>
      </c>
      <c r="I31" s="34">
        <f>ROUND(E31*H31,2)</f>
        <v>16576.12</v>
      </c>
      <c r="J31" s="195">
        <v>534.37</v>
      </c>
      <c r="K31" s="34">
        <f>ROUND(E31*J31,2)</f>
        <v>7731.8</v>
      </c>
      <c r="L31" s="34">
        <v>21</v>
      </c>
      <c r="M31" s="34">
        <f>G31*(1+L31/100)</f>
        <v>0</v>
      </c>
      <c r="N31" s="34">
        <v>0.6</v>
      </c>
      <c r="O31" s="34">
        <f>ROUND(E31*N31,2)</f>
        <v>8.68</v>
      </c>
      <c r="P31" s="34">
        <v>0</v>
      </c>
      <c r="Q31" s="34">
        <f>ROUND(E31*P31,2)</f>
        <v>0</v>
      </c>
      <c r="R31" s="34"/>
      <c r="S31" s="34" t="s">
        <v>167</v>
      </c>
      <c r="T31" s="35" t="s">
        <v>167</v>
      </c>
      <c r="U31" s="29">
        <v>1</v>
      </c>
      <c r="V31" s="29">
        <f>ROUND(E31*U31,2)</f>
        <v>14.47</v>
      </c>
      <c r="W31" s="29"/>
      <c r="X31" s="29" t="s">
        <v>168</v>
      </c>
      <c r="Y31" s="27"/>
      <c r="Z31" s="27"/>
      <c r="AA31" s="27"/>
      <c r="AB31" s="27"/>
      <c r="AC31" s="27"/>
      <c r="AD31" s="27"/>
      <c r="AE31" s="27"/>
      <c r="AF31" s="27"/>
      <c r="AG31" s="27" t="s">
        <v>169</v>
      </c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</row>
    <row r="32" spans="1:60" outlineLevel="1">
      <c r="A32" s="196"/>
      <c r="B32" s="197"/>
      <c r="C32" s="198" t="s">
        <v>191</v>
      </c>
      <c r="D32" s="199"/>
      <c r="E32" s="20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7"/>
      <c r="Z32" s="27"/>
      <c r="AA32" s="27"/>
      <c r="AB32" s="27"/>
      <c r="AC32" s="27"/>
      <c r="AD32" s="27"/>
      <c r="AE32" s="27"/>
      <c r="AF32" s="27"/>
      <c r="AG32" s="27" t="s">
        <v>171</v>
      </c>
      <c r="AH32" s="27">
        <v>0</v>
      </c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</row>
    <row r="33" spans="1:60" outlineLevel="1">
      <c r="A33" s="196"/>
      <c r="B33" s="197"/>
      <c r="C33" s="198" t="s">
        <v>192</v>
      </c>
      <c r="D33" s="199"/>
      <c r="E33" s="200">
        <v>14.468999999999999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7"/>
      <c r="Z33" s="27"/>
      <c r="AA33" s="27"/>
      <c r="AB33" s="27"/>
      <c r="AC33" s="27"/>
      <c r="AD33" s="27"/>
      <c r="AE33" s="27"/>
      <c r="AF33" s="27"/>
      <c r="AG33" s="27" t="s">
        <v>171</v>
      </c>
      <c r="AH33" s="27">
        <v>0</v>
      </c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</row>
    <row r="34" spans="1:60" ht="24" outlineLevel="1">
      <c r="A34" s="190">
        <v>8</v>
      </c>
      <c r="B34" s="191" t="s">
        <v>193</v>
      </c>
      <c r="C34" s="192" t="s">
        <v>1201</v>
      </c>
      <c r="D34" s="193" t="s">
        <v>178</v>
      </c>
      <c r="E34" s="194">
        <v>5.22</v>
      </c>
      <c r="F34" s="33">
        <v>0</v>
      </c>
      <c r="G34" s="34">
        <f>ROUND(E34*F34,2)</f>
        <v>0</v>
      </c>
      <c r="H34" s="195">
        <v>1377.28</v>
      </c>
      <c r="I34" s="34">
        <f>ROUND(E34*H34,2)</f>
        <v>7189.4</v>
      </c>
      <c r="J34" s="195">
        <v>587.72</v>
      </c>
      <c r="K34" s="34">
        <f>ROUND(E34*J34,2)</f>
        <v>3067.9</v>
      </c>
      <c r="L34" s="34">
        <v>21</v>
      </c>
      <c r="M34" s="34">
        <f>G34*(1+L34/100)</f>
        <v>0</v>
      </c>
      <c r="N34" s="34">
        <v>0.74</v>
      </c>
      <c r="O34" s="34">
        <f>ROUND(E34*N34,2)</f>
        <v>3.86</v>
      </c>
      <c r="P34" s="34">
        <v>0</v>
      </c>
      <c r="Q34" s="34">
        <f>ROUND(E34*P34,2)</f>
        <v>0</v>
      </c>
      <c r="R34" s="34"/>
      <c r="S34" s="34" t="s">
        <v>167</v>
      </c>
      <c r="T34" s="35" t="s">
        <v>167</v>
      </c>
      <c r="U34" s="29">
        <v>1.1000000000000001</v>
      </c>
      <c r="V34" s="29">
        <f>ROUND(E34*U34,2)</f>
        <v>5.74</v>
      </c>
      <c r="W34" s="29"/>
      <c r="X34" s="29" t="s">
        <v>168</v>
      </c>
      <c r="Y34" s="27"/>
      <c r="Z34" s="27"/>
      <c r="AA34" s="27"/>
      <c r="AB34" s="27"/>
      <c r="AC34" s="27"/>
      <c r="AD34" s="27"/>
      <c r="AE34" s="27"/>
      <c r="AF34" s="27"/>
      <c r="AG34" s="27" t="s">
        <v>169</v>
      </c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outlineLevel="1">
      <c r="A35" s="196"/>
      <c r="B35" s="197"/>
      <c r="C35" s="198" t="s">
        <v>191</v>
      </c>
      <c r="D35" s="199"/>
      <c r="E35" s="20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7"/>
      <c r="Z35" s="27"/>
      <c r="AA35" s="27"/>
      <c r="AB35" s="27"/>
      <c r="AC35" s="27"/>
      <c r="AD35" s="27"/>
      <c r="AE35" s="27"/>
      <c r="AF35" s="27"/>
      <c r="AG35" s="27" t="s">
        <v>171</v>
      </c>
      <c r="AH35" s="27">
        <v>0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</row>
    <row r="36" spans="1:60" outlineLevel="1">
      <c r="A36" s="196"/>
      <c r="B36" s="197"/>
      <c r="C36" s="198" t="s">
        <v>194</v>
      </c>
      <c r="D36" s="199"/>
      <c r="E36" s="200">
        <v>5.22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7"/>
      <c r="Z36" s="27"/>
      <c r="AA36" s="27"/>
      <c r="AB36" s="27"/>
      <c r="AC36" s="27"/>
      <c r="AD36" s="27"/>
      <c r="AE36" s="27"/>
      <c r="AF36" s="27"/>
      <c r="AG36" s="27" t="s">
        <v>171</v>
      </c>
      <c r="AH36" s="27">
        <v>0</v>
      </c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</row>
    <row r="37" spans="1:60" outlineLevel="1">
      <c r="A37" s="190">
        <v>9</v>
      </c>
      <c r="B37" s="191" t="s">
        <v>195</v>
      </c>
      <c r="C37" s="192" t="s">
        <v>1202</v>
      </c>
      <c r="D37" s="193" t="s">
        <v>196</v>
      </c>
      <c r="E37" s="194">
        <v>2.0469200000000001</v>
      </c>
      <c r="F37" s="33">
        <v>0</v>
      </c>
      <c r="G37" s="34">
        <f>ROUND(E37*F37,2)</f>
        <v>0</v>
      </c>
      <c r="H37" s="195">
        <v>43515.839999999997</v>
      </c>
      <c r="I37" s="34">
        <f>ROUND(E37*H37,2)</f>
        <v>89073.44</v>
      </c>
      <c r="J37" s="195">
        <v>16784.16</v>
      </c>
      <c r="K37" s="34">
        <f>ROUND(E37*J37,2)</f>
        <v>34355.83</v>
      </c>
      <c r="L37" s="34">
        <v>21</v>
      </c>
      <c r="M37" s="34">
        <f>G37*(1+L37/100)</f>
        <v>0</v>
      </c>
      <c r="N37" s="34">
        <v>1.0210999999999999</v>
      </c>
      <c r="O37" s="34">
        <f>ROUND(E37*N37,2)</f>
        <v>2.09</v>
      </c>
      <c r="P37" s="34">
        <v>0</v>
      </c>
      <c r="Q37" s="34">
        <f>ROUND(E37*P37,2)</f>
        <v>0</v>
      </c>
      <c r="R37" s="34"/>
      <c r="S37" s="34" t="s">
        <v>167</v>
      </c>
      <c r="T37" s="35" t="s">
        <v>167</v>
      </c>
      <c r="U37" s="29">
        <v>29.292000000000002</v>
      </c>
      <c r="V37" s="29">
        <f>ROUND(E37*U37,2)</f>
        <v>59.96</v>
      </c>
      <c r="W37" s="29"/>
      <c r="X37" s="29" t="s">
        <v>168</v>
      </c>
      <c r="Y37" s="27"/>
      <c r="Z37" s="27"/>
      <c r="AA37" s="27"/>
      <c r="AB37" s="27"/>
      <c r="AC37" s="27"/>
      <c r="AD37" s="27"/>
      <c r="AE37" s="27"/>
      <c r="AF37" s="27"/>
      <c r="AG37" s="27" t="s">
        <v>169</v>
      </c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1:60" outlineLevel="1">
      <c r="A38" s="196"/>
      <c r="B38" s="197"/>
      <c r="C38" s="198" t="s">
        <v>197</v>
      </c>
      <c r="D38" s="199"/>
      <c r="E38" s="200">
        <v>8.5589999999999999E-2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7"/>
      <c r="Z38" s="27"/>
      <c r="AA38" s="27"/>
      <c r="AB38" s="27"/>
      <c r="AC38" s="27"/>
      <c r="AD38" s="27"/>
      <c r="AE38" s="27"/>
      <c r="AF38" s="27"/>
      <c r="AG38" s="27" t="s">
        <v>171</v>
      </c>
      <c r="AH38" s="27">
        <v>0</v>
      </c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</row>
    <row r="39" spans="1:60" outlineLevel="1">
      <c r="A39" s="196"/>
      <c r="B39" s="197"/>
      <c r="C39" s="198" t="s">
        <v>198</v>
      </c>
      <c r="D39" s="199"/>
      <c r="E39" s="200">
        <v>8.0000000000000007E-5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7"/>
      <c r="Z39" s="27"/>
      <c r="AA39" s="27"/>
      <c r="AB39" s="27"/>
      <c r="AC39" s="27"/>
      <c r="AD39" s="27"/>
      <c r="AE39" s="27"/>
      <c r="AF39" s="27"/>
      <c r="AG39" s="27" t="s">
        <v>171</v>
      </c>
      <c r="AH39" s="27">
        <v>0</v>
      </c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</row>
    <row r="40" spans="1:60" outlineLevel="1">
      <c r="A40" s="196"/>
      <c r="B40" s="197"/>
      <c r="C40" s="198" t="s">
        <v>199</v>
      </c>
      <c r="D40" s="199"/>
      <c r="E40" s="200">
        <v>1.80863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7"/>
      <c r="Z40" s="27"/>
      <c r="AA40" s="27"/>
      <c r="AB40" s="27"/>
      <c r="AC40" s="27"/>
      <c r="AD40" s="27"/>
      <c r="AE40" s="27"/>
      <c r="AF40" s="27"/>
      <c r="AG40" s="27" t="s">
        <v>171</v>
      </c>
      <c r="AH40" s="27">
        <v>0</v>
      </c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</row>
    <row r="41" spans="1:60" outlineLevel="1">
      <c r="A41" s="196"/>
      <c r="B41" s="197"/>
      <c r="C41" s="198" t="s">
        <v>200</v>
      </c>
      <c r="D41" s="199"/>
      <c r="E41" s="200">
        <v>6.5250000000000002E-2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7"/>
      <c r="Z41" s="27"/>
      <c r="AA41" s="27"/>
      <c r="AB41" s="27"/>
      <c r="AC41" s="27"/>
      <c r="AD41" s="27"/>
      <c r="AE41" s="27"/>
      <c r="AF41" s="27"/>
      <c r="AG41" s="27" t="s">
        <v>171</v>
      </c>
      <c r="AH41" s="27">
        <v>0</v>
      </c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</row>
    <row r="42" spans="1:60" outlineLevel="1">
      <c r="A42" s="196"/>
      <c r="B42" s="197"/>
      <c r="C42" s="198" t="s">
        <v>201</v>
      </c>
      <c r="D42" s="199"/>
      <c r="E42" s="200">
        <v>8.7379999999999999E-2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7"/>
      <c r="Z42" s="27"/>
      <c r="AA42" s="27"/>
      <c r="AB42" s="27"/>
      <c r="AC42" s="27"/>
      <c r="AD42" s="27"/>
      <c r="AE42" s="27"/>
      <c r="AF42" s="27"/>
      <c r="AG42" s="27" t="s">
        <v>171</v>
      </c>
      <c r="AH42" s="27">
        <v>0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ht="24" outlineLevel="1">
      <c r="A43" s="190">
        <v>10</v>
      </c>
      <c r="B43" s="191" t="s">
        <v>202</v>
      </c>
      <c r="C43" s="192" t="s">
        <v>1203</v>
      </c>
      <c r="D43" s="193" t="s">
        <v>178</v>
      </c>
      <c r="E43" s="194">
        <v>17.475999999999999</v>
      </c>
      <c r="F43" s="33">
        <v>0</v>
      </c>
      <c r="G43" s="34">
        <f>ROUND(E43*F43,2)</f>
        <v>0</v>
      </c>
      <c r="H43" s="195">
        <v>781</v>
      </c>
      <c r="I43" s="34">
        <f>ROUND(E43*H43,2)</f>
        <v>13648.76</v>
      </c>
      <c r="J43" s="195">
        <v>409</v>
      </c>
      <c r="K43" s="34">
        <f>ROUND(E43*J43,2)</f>
        <v>7147.68</v>
      </c>
      <c r="L43" s="34">
        <v>21</v>
      </c>
      <c r="M43" s="34">
        <f>G43*(1+L43/100)</f>
        <v>0</v>
      </c>
      <c r="N43" s="34">
        <v>0.38500000000000001</v>
      </c>
      <c r="O43" s="34">
        <f>ROUND(E43*N43,2)</f>
        <v>6.73</v>
      </c>
      <c r="P43" s="34">
        <v>0</v>
      </c>
      <c r="Q43" s="34">
        <f>ROUND(E43*P43,2)</f>
        <v>0</v>
      </c>
      <c r="R43" s="34"/>
      <c r="S43" s="34" t="s">
        <v>203</v>
      </c>
      <c r="T43" s="35" t="s">
        <v>204</v>
      </c>
      <c r="U43" s="29">
        <v>0.8</v>
      </c>
      <c r="V43" s="29">
        <f>ROUND(E43*U43,2)</f>
        <v>13.98</v>
      </c>
      <c r="W43" s="29"/>
      <c r="X43" s="29" t="s">
        <v>168</v>
      </c>
      <c r="Y43" s="27"/>
      <c r="Z43" s="27"/>
      <c r="AA43" s="27"/>
      <c r="AB43" s="27"/>
      <c r="AC43" s="27"/>
      <c r="AD43" s="27"/>
      <c r="AE43" s="27"/>
      <c r="AF43" s="27"/>
      <c r="AG43" s="27" t="s">
        <v>169</v>
      </c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</row>
    <row r="44" spans="1:60" outlineLevel="1">
      <c r="A44" s="196"/>
      <c r="B44" s="197"/>
      <c r="C44" s="198" t="s">
        <v>205</v>
      </c>
      <c r="D44" s="199"/>
      <c r="E44" s="200">
        <v>17.475999999999999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7"/>
      <c r="Z44" s="27"/>
      <c r="AA44" s="27"/>
      <c r="AB44" s="27"/>
      <c r="AC44" s="27"/>
      <c r="AD44" s="27"/>
      <c r="AE44" s="27"/>
      <c r="AF44" s="27"/>
      <c r="AG44" s="27" t="s">
        <v>171</v>
      </c>
      <c r="AH44" s="27">
        <v>0</v>
      </c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</row>
    <row r="45" spans="1:60" ht="14">
      <c r="A45" s="185" t="s">
        <v>162</v>
      </c>
      <c r="B45" s="186" t="s">
        <v>67</v>
      </c>
      <c r="C45" s="187" t="s">
        <v>68</v>
      </c>
      <c r="D45" s="188"/>
      <c r="E45" s="189"/>
      <c r="F45" s="31"/>
      <c r="G45" s="31">
        <f>SUMIF(AG46:AG71,"&lt;&gt;NOR",G46:G71)</f>
        <v>0</v>
      </c>
      <c r="H45" s="31"/>
      <c r="I45" s="31">
        <f>SUM(I46:I71)</f>
        <v>97013.219999999987</v>
      </c>
      <c r="J45" s="31"/>
      <c r="K45" s="31">
        <f>SUM(K46:K71)</f>
        <v>41539.439999999995</v>
      </c>
      <c r="L45" s="31"/>
      <c r="M45" s="31">
        <f>SUM(M46:M71)</f>
        <v>0</v>
      </c>
      <c r="N45" s="31"/>
      <c r="O45" s="31">
        <f>SUM(O46:O71)</f>
        <v>10.14</v>
      </c>
      <c r="P45" s="31"/>
      <c r="Q45" s="31">
        <f>SUM(Q46:Q71)</f>
        <v>0</v>
      </c>
      <c r="R45" s="31"/>
      <c r="S45" s="31"/>
      <c r="T45" s="32"/>
      <c r="U45" s="30"/>
      <c r="V45" s="30">
        <f>SUM(V46:V71)</f>
        <v>74.84</v>
      </c>
      <c r="W45" s="30"/>
      <c r="X45" s="30"/>
      <c r="AG45" t="s">
        <v>163</v>
      </c>
    </row>
    <row r="46" spans="1:60" outlineLevel="1">
      <c r="A46" s="190">
        <v>11</v>
      </c>
      <c r="B46" s="191" t="s">
        <v>206</v>
      </c>
      <c r="C46" s="192" t="s">
        <v>1204</v>
      </c>
      <c r="D46" s="193" t="s">
        <v>178</v>
      </c>
      <c r="E46" s="194">
        <v>5.76</v>
      </c>
      <c r="F46" s="33">
        <v>0</v>
      </c>
      <c r="G46" s="34">
        <f>ROUND(E46*F46,2)</f>
        <v>0</v>
      </c>
      <c r="H46" s="195">
        <v>2907.84</v>
      </c>
      <c r="I46" s="34">
        <f>ROUND(E46*H46,2)</f>
        <v>16749.16</v>
      </c>
      <c r="J46" s="195">
        <v>457.16</v>
      </c>
      <c r="K46" s="34">
        <f>ROUND(E46*J46,2)</f>
        <v>2633.24</v>
      </c>
      <c r="L46" s="34">
        <v>21</v>
      </c>
      <c r="M46" s="34">
        <f>G46*(1+L46/100)</f>
        <v>0</v>
      </c>
      <c r="N46" s="34">
        <v>0.14419999999999999</v>
      </c>
      <c r="O46" s="34">
        <f>ROUND(E46*N46,2)</f>
        <v>0.83</v>
      </c>
      <c r="P46" s="34">
        <v>0</v>
      </c>
      <c r="Q46" s="34">
        <f>ROUND(E46*P46,2)</f>
        <v>0</v>
      </c>
      <c r="R46" s="34"/>
      <c r="S46" s="34" t="s">
        <v>167</v>
      </c>
      <c r="T46" s="35" t="s">
        <v>167</v>
      </c>
      <c r="U46" s="29">
        <v>0.88</v>
      </c>
      <c r="V46" s="29">
        <f>ROUND(E46*U46,2)</f>
        <v>5.07</v>
      </c>
      <c r="W46" s="29"/>
      <c r="X46" s="29" t="s">
        <v>168</v>
      </c>
      <c r="Y46" s="27"/>
      <c r="Z46" s="27"/>
      <c r="AA46" s="27"/>
      <c r="AB46" s="27"/>
      <c r="AC46" s="27"/>
      <c r="AD46" s="27"/>
      <c r="AE46" s="27"/>
      <c r="AF46" s="27"/>
      <c r="AG46" s="27" t="s">
        <v>169</v>
      </c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</row>
    <row r="47" spans="1:60" outlineLevel="1">
      <c r="A47" s="196"/>
      <c r="B47" s="197"/>
      <c r="C47" s="198" t="s">
        <v>207</v>
      </c>
      <c r="D47" s="199"/>
      <c r="E47" s="200">
        <v>5.76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7"/>
      <c r="Z47" s="27"/>
      <c r="AA47" s="27"/>
      <c r="AB47" s="27"/>
      <c r="AC47" s="27"/>
      <c r="AD47" s="27"/>
      <c r="AE47" s="27"/>
      <c r="AF47" s="27"/>
      <c r="AG47" s="27" t="s">
        <v>171</v>
      </c>
      <c r="AH47" s="27">
        <v>0</v>
      </c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</row>
    <row r="48" spans="1:60" ht="24" outlineLevel="1">
      <c r="A48" s="190">
        <v>12</v>
      </c>
      <c r="B48" s="191" t="s">
        <v>208</v>
      </c>
      <c r="C48" s="192" t="s">
        <v>1205</v>
      </c>
      <c r="D48" s="193" t="s">
        <v>178</v>
      </c>
      <c r="E48" s="194">
        <v>14.079639999999999</v>
      </c>
      <c r="F48" s="33">
        <v>0</v>
      </c>
      <c r="G48" s="34">
        <f>ROUND(E48*F48,2)</f>
        <v>0</v>
      </c>
      <c r="H48" s="195">
        <v>2175.7800000000002</v>
      </c>
      <c r="I48" s="34">
        <f>ROUND(E48*H48,2)</f>
        <v>30634.2</v>
      </c>
      <c r="J48" s="195">
        <v>369.22</v>
      </c>
      <c r="K48" s="34">
        <f>ROUND(E48*J48,2)</f>
        <v>5198.4799999999996</v>
      </c>
      <c r="L48" s="34">
        <v>21</v>
      </c>
      <c r="M48" s="34">
        <f>G48*(1+L48/100)</f>
        <v>0</v>
      </c>
      <c r="N48" s="34">
        <v>0.21171999999999999</v>
      </c>
      <c r="O48" s="34">
        <f>ROUND(E48*N48,2)</f>
        <v>2.98</v>
      </c>
      <c r="P48" s="34">
        <v>0</v>
      </c>
      <c r="Q48" s="34">
        <f>ROUND(E48*P48,2)</f>
        <v>0</v>
      </c>
      <c r="R48" s="34"/>
      <c r="S48" s="34" t="s">
        <v>167</v>
      </c>
      <c r="T48" s="35" t="s">
        <v>167</v>
      </c>
      <c r="U48" s="29">
        <v>0</v>
      </c>
      <c r="V48" s="29">
        <f>ROUND(E48*U48,2)</f>
        <v>0</v>
      </c>
      <c r="W48" s="29"/>
      <c r="X48" s="29" t="s">
        <v>168</v>
      </c>
      <c r="Y48" s="27"/>
      <c r="Z48" s="27"/>
      <c r="AA48" s="27"/>
      <c r="AB48" s="27"/>
      <c r="AC48" s="27"/>
      <c r="AD48" s="27"/>
      <c r="AE48" s="27"/>
      <c r="AF48" s="27"/>
      <c r="AG48" s="27" t="s">
        <v>169</v>
      </c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</row>
    <row r="49" spans="1:60" outlineLevel="1">
      <c r="A49" s="196"/>
      <c r="B49" s="197"/>
      <c r="C49" s="198" t="s">
        <v>209</v>
      </c>
      <c r="D49" s="199"/>
      <c r="E49" s="200">
        <v>8.1999999999999993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7"/>
      <c r="Z49" s="27"/>
      <c r="AA49" s="27"/>
      <c r="AB49" s="27"/>
      <c r="AC49" s="27"/>
      <c r="AD49" s="27"/>
      <c r="AE49" s="27"/>
      <c r="AF49" s="27"/>
      <c r="AG49" s="27" t="s">
        <v>171</v>
      </c>
      <c r="AH49" s="27">
        <v>0</v>
      </c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</row>
    <row r="50" spans="1:60" outlineLevel="1">
      <c r="A50" s="196"/>
      <c r="B50" s="197"/>
      <c r="C50" s="198" t="s">
        <v>210</v>
      </c>
      <c r="D50" s="199"/>
      <c r="E50" s="200">
        <v>5.8796400000000002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7"/>
      <c r="Z50" s="27"/>
      <c r="AA50" s="27"/>
      <c r="AB50" s="27"/>
      <c r="AC50" s="27"/>
      <c r="AD50" s="27"/>
      <c r="AE50" s="27"/>
      <c r="AF50" s="27"/>
      <c r="AG50" s="27" t="s">
        <v>171</v>
      </c>
      <c r="AH50" s="27">
        <v>0</v>
      </c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1:60" ht="24" outlineLevel="1">
      <c r="A51" s="201">
        <v>13</v>
      </c>
      <c r="B51" s="202" t="s">
        <v>211</v>
      </c>
      <c r="C51" s="203" t="s">
        <v>212</v>
      </c>
      <c r="D51" s="204" t="s">
        <v>213</v>
      </c>
      <c r="E51" s="205">
        <v>5</v>
      </c>
      <c r="F51" s="36">
        <v>0</v>
      </c>
      <c r="G51" s="37">
        <f>ROUND(E51*F51,2)</f>
        <v>0</v>
      </c>
      <c r="H51" s="206">
        <v>938.87</v>
      </c>
      <c r="I51" s="37">
        <f>ROUND(E51*H51,2)</f>
        <v>4694.3500000000004</v>
      </c>
      <c r="J51" s="206">
        <v>127.13</v>
      </c>
      <c r="K51" s="37">
        <f>ROUND(E51*J51,2)</f>
        <v>635.65</v>
      </c>
      <c r="L51" s="37">
        <v>21</v>
      </c>
      <c r="M51" s="37">
        <f>G51*(1+L51/100)</f>
        <v>0</v>
      </c>
      <c r="N51" s="37">
        <v>2.6509999999999999E-2</v>
      </c>
      <c r="O51" s="37">
        <f>ROUND(E51*N51,2)</f>
        <v>0.13</v>
      </c>
      <c r="P51" s="37">
        <v>0</v>
      </c>
      <c r="Q51" s="37">
        <f>ROUND(E51*P51,2)</f>
        <v>0</v>
      </c>
      <c r="R51" s="37"/>
      <c r="S51" s="37" t="s">
        <v>167</v>
      </c>
      <c r="T51" s="38" t="s">
        <v>167</v>
      </c>
      <c r="U51" s="29">
        <v>0.24</v>
      </c>
      <c r="V51" s="29">
        <f>ROUND(E51*U51,2)</f>
        <v>1.2</v>
      </c>
      <c r="W51" s="29"/>
      <c r="X51" s="29" t="s">
        <v>168</v>
      </c>
      <c r="Y51" s="27"/>
      <c r="Z51" s="27"/>
      <c r="AA51" s="27"/>
      <c r="AB51" s="27"/>
      <c r="AC51" s="27"/>
      <c r="AD51" s="27"/>
      <c r="AE51" s="27"/>
      <c r="AF51" s="27"/>
      <c r="AG51" s="27" t="s">
        <v>169</v>
      </c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1:60" ht="24" outlineLevel="1">
      <c r="A52" s="201">
        <v>14</v>
      </c>
      <c r="B52" s="202" t="s">
        <v>214</v>
      </c>
      <c r="C52" s="203" t="s">
        <v>215</v>
      </c>
      <c r="D52" s="204" t="s">
        <v>213</v>
      </c>
      <c r="E52" s="205">
        <v>12</v>
      </c>
      <c r="F52" s="36">
        <v>0</v>
      </c>
      <c r="G52" s="37">
        <f>ROUND(E52*F52,2)</f>
        <v>0</v>
      </c>
      <c r="H52" s="206">
        <v>1409.87</v>
      </c>
      <c r="I52" s="37">
        <f>ROUND(E52*H52,2)</f>
        <v>16918.439999999999</v>
      </c>
      <c r="J52" s="206">
        <v>127.13</v>
      </c>
      <c r="K52" s="37">
        <f>ROUND(E52*J52,2)</f>
        <v>1525.56</v>
      </c>
      <c r="L52" s="37">
        <v>21</v>
      </c>
      <c r="M52" s="37">
        <f>G52*(1+L52/100)</f>
        <v>0</v>
      </c>
      <c r="N52" s="37">
        <v>3.9789999999999999E-2</v>
      </c>
      <c r="O52" s="37">
        <f>ROUND(E52*N52,2)</f>
        <v>0.48</v>
      </c>
      <c r="P52" s="37">
        <v>0</v>
      </c>
      <c r="Q52" s="37">
        <f>ROUND(E52*P52,2)</f>
        <v>0</v>
      </c>
      <c r="R52" s="37"/>
      <c r="S52" s="37" t="s">
        <v>167</v>
      </c>
      <c r="T52" s="38" t="s">
        <v>167</v>
      </c>
      <c r="U52" s="29">
        <v>0.24</v>
      </c>
      <c r="V52" s="29">
        <f>ROUND(E52*U52,2)</f>
        <v>2.88</v>
      </c>
      <c r="W52" s="29"/>
      <c r="X52" s="29" t="s">
        <v>168</v>
      </c>
      <c r="Y52" s="27"/>
      <c r="Z52" s="27"/>
      <c r="AA52" s="27"/>
      <c r="AB52" s="27"/>
      <c r="AC52" s="27"/>
      <c r="AD52" s="27"/>
      <c r="AE52" s="27"/>
      <c r="AF52" s="27"/>
      <c r="AG52" s="27" t="s">
        <v>169</v>
      </c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ht="24" outlineLevel="1">
      <c r="A53" s="190">
        <v>15</v>
      </c>
      <c r="B53" s="191" t="s">
        <v>216</v>
      </c>
      <c r="C53" s="192" t="s">
        <v>1206</v>
      </c>
      <c r="D53" s="193" t="s">
        <v>196</v>
      </c>
      <c r="E53" s="194">
        <v>0.22866</v>
      </c>
      <c r="F53" s="33">
        <v>0</v>
      </c>
      <c r="G53" s="34">
        <f>ROUND(E53*F53,2)</f>
        <v>0</v>
      </c>
      <c r="H53" s="195">
        <v>49890.99</v>
      </c>
      <c r="I53" s="34">
        <f>ROUND(E53*H53,2)</f>
        <v>11408.07</v>
      </c>
      <c r="J53" s="195">
        <v>10319.01</v>
      </c>
      <c r="K53" s="34">
        <f>ROUND(E53*J53,2)</f>
        <v>2359.54</v>
      </c>
      <c r="L53" s="34">
        <v>21</v>
      </c>
      <c r="M53" s="34">
        <f>G53*(1+L53/100)</f>
        <v>0</v>
      </c>
      <c r="N53" s="34">
        <v>1.0900000000000001</v>
      </c>
      <c r="O53" s="34">
        <f>ROUND(E53*N53,2)</f>
        <v>0.25</v>
      </c>
      <c r="P53" s="34">
        <v>0</v>
      </c>
      <c r="Q53" s="34">
        <f>ROUND(E53*P53,2)</f>
        <v>0</v>
      </c>
      <c r="R53" s="34"/>
      <c r="S53" s="34" t="s">
        <v>167</v>
      </c>
      <c r="T53" s="35" t="s">
        <v>167</v>
      </c>
      <c r="U53" s="29">
        <v>20.6</v>
      </c>
      <c r="V53" s="29">
        <f>ROUND(E53*U53,2)</f>
        <v>4.71</v>
      </c>
      <c r="W53" s="29"/>
      <c r="X53" s="29" t="s">
        <v>168</v>
      </c>
      <c r="Y53" s="27"/>
      <c r="Z53" s="27"/>
      <c r="AA53" s="27"/>
      <c r="AB53" s="27"/>
      <c r="AC53" s="27"/>
      <c r="AD53" s="27"/>
      <c r="AE53" s="27"/>
      <c r="AF53" s="27"/>
      <c r="AG53" s="27" t="s">
        <v>169</v>
      </c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</row>
    <row r="54" spans="1:60" outlineLevel="1">
      <c r="A54" s="196"/>
      <c r="B54" s="197"/>
      <c r="C54" s="198" t="s">
        <v>217</v>
      </c>
      <c r="D54" s="199"/>
      <c r="E54" s="200">
        <v>0.22866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7"/>
      <c r="Z54" s="27"/>
      <c r="AA54" s="27"/>
      <c r="AB54" s="27"/>
      <c r="AC54" s="27"/>
      <c r="AD54" s="27"/>
      <c r="AE54" s="27"/>
      <c r="AF54" s="27"/>
      <c r="AG54" s="27" t="s">
        <v>171</v>
      </c>
      <c r="AH54" s="27">
        <v>0</v>
      </c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</row>
    <row r="55" spans="1:60" outlineLevel="1">
      <c r="A55" s="190">
        <v>16</v>
      </c>
      <c r="B55" s="191" t="s">
        <v>218</v>
      </c>
      <c r="C55" s="192" t="s">
        <v>1207</v>
      </c>
      <c r="D55" s="193" t="s">
        <v>196</v>
      </c>
      <c r="E55" s="194">
        <v>0.20763999999999999</v>
      </c>
      <c r="F55" s="33">
        <v>0</v>
      </c>
      <c r="G55" s="34">
        <f>ROUND(E55*F55,2)</f>
        <v>0</v>
      </c>
      <c r="H55" s="195">
        <v>49892.65</v>
      </c>
      <c r="I55" s="34">
        <f>ROUND(E55*H55,2)</f>
        <v>10359.709999999999</v>
      </c>
      <c r="J55" s="195">
        <v>9417.35</v>
      </c>
      <c r="K55" s="34">
        <f>ROUND(E55*J55,2)</f>
        <v>1955.42</v>
      </c>
      <c r="L55" s="34">
        <v>21</v>
      </c>
      <c r="M55" s="34">
        <f>G55*(1+L55/100)</f>
        <v>0</v>
      </c>
      <c r="N55" s="34">
        <v>1.0900000000000001</v>
      </c>
      <c r="O55" s="34">
        <f>ROUND(E55*N55,2)</f>
        <v>0.23</v>
      </c>
      <c r="P55" s="34">
        <v>0</v>
      </c>
      <c r="Q55" s="34">
        <f>ROUND(E55*P55,2)</f>
        <v>0</v>
      </c>
      <c r="R55" s="34"/>
      <c r="S55" s="34" t="s">
        <v>167</v>
      </c>
      <c r="T55" s="35" t="s">
        <v>167</v>
      </c>
      <c r="U55" s="29">
        <v>18.8</v>
      </c>
      <c r="V55" s="29">
        <f>ROUND(E55*U55,2)</f>
        <v>3.9</v>
      </c>
      <c r="W55" s="29"/>
      <c r="X55" s="29" t="s">
        <v>168</v>
      </c>
      <c r="Y55" s="27"/>
      <c r="Z55" s="27"/>
      <c r="AA55" s="27"/>
      <c r="AB55" s="27"/>
      <c r="AC55" s="27"/>
      <c r="AD55" s="27"/>
      <c r="AE55" s="27"/>
      <c r="AF55" s="27"/>
      <c r="AG55" s="27" t="s">
        <v>169</v>
      </c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</row>
    <row r="56" spans="1:60" outlineLevel="1">
      <c r="A56" s="196"/>
      <c r="B56" s="197"/>
      <c r="C56" s="198" t="s">
        <v>219</v>
      </c>
      <c r="D56" s="199"/>
      <c r="E56" s="200">
        <v>0.20763999999999999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7"/>
      <c r="Z56" s="27"/>
      <c r="AA56" s="27"/>
      <c r="AB56" s="27"/>
      <c r="AC56" s="27"/>
      <c r="AD56" s="27"/>
      <c r="AE56" s="27"/>
      <c r="AF56" s="27"/>
      <c r="AG56" s="27" t="s">
        <v>171</v>
      </c>
      <c r="AH56" s="27">
        <v>0</v>
      </c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1:60" outlineLevel="1">
      <c r="A57" s="190">
        <v>17</v>
      </c>
      <c r="B57" s="191" t="s">
        <v>220</v>
      </c>
      <c r="C57" s="192" t="s">
        <v>221</v>
      </c>
      <c r="D57" s="193" t="s">
        <v>178</v>
      </c>
      <c r="E57" s="194">
        <v>97.271100000000004</v>
      </c>
      <c r="F57" s="33">
        <v>0</v>
      </c>
      <c r="G57" s="34">
        <f>ROUND(E57*F57,2)</f>
        <v>0</v>
      </c>
      <c r="H57" s="195">
        <v>44.89</v>
      </c>
      <c r="I57" s="34">
        <f>ROUND(E57*H57,2)</f>
        <v>4366.5</v>
      </c>
      <c r="J57" s="195">
        <v>195.61</v>
      </c>
      <c r="K57" s="34">
        <f>ROUND(E57*J57,2)</f>
        <v>19027.2</v>
      </c>
      <c r="L57" s="34">
        <v>21</v>
      </c>
      <c r="M57" s="34">
        <f>G57*(1+L57/100)</f>
        <v>0</v>
      </c>
      <c r="N57" s="34">
        <v>3.7670000000000002E-2</v>
      </c>
      <c r="O57" s="34">
        <f>ROUND(E57*N57,2)</f>
        <v>3.66</v>
      </c>
      <c r="P57" s="34">
        <v>0</v>
      </c>
      <c r="Q57" s="34">
        <f>ROUND(E57*P57,2)</f>
        <v>0</v>
      </c>
      <c r="R57" s="34"/>
      <c r="S57" s="34" t="s">
        <v>167</v>
      </c>
      <c r="T57" s="35" t="s">
        <v>167</v>
      </c>
      <c r="U57" s="29">
        <v>0.41</v>
      </c>
      <c r="V57" s="29">
        <f>ROUND(E57*U57,2)</f>
        <v>39.880000000000003</v>
      </c>
      <c r="W57" s="29"/>
      <c r="X57" s="29" t="s">
        <v>168</v>
      </c>
      <c r="Y57" s="27"/>
      <c r="Z57" s="27"/>
      <c r="AA57" s="27"/>
      <c r="AB57" s="27"/>
      <c r="AC57" s="27"/>
      <c r="AD57" s="27"/>
      <c r="AE57" s="27"/>
      <c r="AF57" s="27"/>
      <c r="AG57" s="27" t="s">
        <v>169</v>
      </c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</row>
    <row r="58" spans="1:60" outlineLevel="1">
      <c r="A58" s="196"/>
      <c r="B58" s="197"/>
      <c r="C58" s="198" t="s">
        <v>222</v>
      </c>
      <c r="D58" s="199"/>
      <c r="E58" s="200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7"/>
      <c r="Z58" s="27"/>
      <c r="AA58" s="27"/>
      <c r="AB58" s="27"/>
      <c r="AC58" s="27"/>
      <c r="AD58" s="27"/>
      <c r="AE58" s="27"/>
      <c r="AF58" s="27"/>
      <c r="AG58" s="27" t="s">
        <v>171</v>
      </c>
      <c r="AH58" s="27">
        <v>0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</row>
    <row r="59" spans="1:60" outlineLevel="1">
      <c r="A59" s="196"/>
      <c r="B59" s="197"/>
      <c r="C59" s="198" t="s">
        <v>223</v>
      </c>
      <c r="D59" s="199"/>
      <c r="E59" s="200">
        <v>8.8350000000000009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7"/>
      <c r="Z59" s="27"/>
      <c r="AA59" s="27"/>
      <c r="AB59" s="27"/>
      <c r="AC59" s="27"/>
      <c r="AD59" s="27"/>
      <c r="AE59" s="27"/>
      <c r="AF59" s="27"/>
      <c r="AG59" s="27" t="s">
        <v>171</v>
      </c>
      <c r="AH59" s="27">
        <v>0</v>
      </c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</row>
    <row r="60" spans="1:60" outlineLevel="1">
      <c r="A60" s="196"/>
      <c r="B60" s="197"/>
      <c r="C60" s="198" t="s">
        <v>224</v>
      </c>
      <c r="D60" s="199"/>
      <c r="E60" s="200">
        <v>24.817499999999999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 t="s">
        <v>171</v>
      </c>
      <c r="AH60" s="27">
        <v>0</v>
      </c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</row>
    <row r="61" spans="1:60" outlineLevel="1">
      <c r="A61" s="196"/>
      <c r="B61" s="197"/>
      <c r="C61" s="198" t="s">
        <v>225</v>
      </c>
      <c r="D61" s="199"/>
      <c r="E61" s="200">
        <v>12.57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7"/>
      <c r="Z61" s="27"/>
      <c r="AA61" s="27"/>
      <c r="AB61" s="27"/>
      <c r="AC61" s="27"/>
      <c r="AD61" s="27"/>
      <c r="AE61" s="27"/>
      <c r="AF61" s="27"/>
      <c r="AG61" s="27" t="s">
        <v>171</v>
      </c>
      <c r="AH61" s="27">
        <v>0</v>
      </c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</row>
    <row r="62" spans="1:60" outlineLevel="1">
      <c r="A62" s="196"/>
      <c r="B62" s="197"/>
      <c r="C62" s="198" t="s">
        <v>226</v>
      </c>
      <c r="D62" s="199"/>
      <c r="E62" s="200">
        <v>6.3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7"/>
      <c r="Z62" s="27"/>
      <c r="AA62" s="27"/>
      <c r="AB62" s="27"/>
      <c r="AC62" s="27"/>
      <c r="AD62" s="27"/>
      <c r="AE62" s="27"/>
      <c r="AF62" s="27"/>
      <c r="AG62" s="27" t="s">
        <v>171</v>
      </c>
      <c r="AH62" s="27">
        <v>0</v>
      </c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</row>
    <row r="63" spans="1:60" outlineLevel="1">
      <c r="A63" s="196"/>
      <c r="B63" s="197"/>
      <c r="C63" s="198" t="s">
        <v>227</v>
      </c>
      <c r="D63" s="199"/>
      <c r="E63" s="200">
        <v>5.85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7"/>
      <c r="Z63" s="27"/>
      <c r="AA63" s="27"/>
      <c r="AB63" s="27"/>
      <c r="AC63" s="27"/>
      <c r="AD63" s="27"/>
      <c r="AE63" s="27"/>
      <c r="AF63" s="27"/>
      <c r="AG63" s="27" t="s">
        <v>171</v>
      </c>
      <c r="AH63" s="27">
        <v>0</v>
      </c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</row>
    <row r="64" spans="1:60" outlineLevel="1">
      <c r="A64" s="196"/>
      <c r="B64" s="197"/>
      <c r="C64" s="198" t="s">
        <v>228</v>
      </c>
      <c r="D64" s="199"/>
      <c r="E64" s="200">
        <v>5.85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7"/>
      <c r="Z64" s="27"/>
      <c r="AA64" s="27"/>
      <c r="AB64" s="27"/>
      <c r="AC64" s="27"/>
      <c r="AD64" s="27"/>
      <c r="AE64" s="27"/>
      <c r="AF64" s="27"/>
      <c r="AG64" s="27" t="s">
        <v>171</v>
      </c>
      <c r="AH64" s="27">
        <v>0</v>
      </c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</row>
    <row r="65" spans="1:60" outlineLevel="1">
      <c r="A65" s="196"/>
      <c r="B65" s="197"/>
      <c r="C65" s="198" t="s">
        <v>229</v>
      </c>
      <c r="D65" s="199"/>
      <c r="E65" s="200">
        <v>5.85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7"/>
      <c r="Z65" s="27"/>
      <c r="AA65" s="27"/>
      <c r="AB65" s="27"/>
      <c r="AC65" s="27"/>
      <c r="AD65" s="27"/>
      <c r="AE65" s="27"/>
      <c r="AF65" s="27"/>
      <c r="AG65" s="27" t="s">
        <v>171</v>
      </c>
      <c r="AH65" s="27">
        <v>0</v>
      </c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</row>
    <row r="66" spans="1:60" outlineLevel="1">
      <c r="A66" s="196"/>
      <c r="B66" s="197"/>
      <c r="C66" s="198" t="s">
        <v>230</v>
      </c>
      <c r="D66" s="199"/>
      <c r="E66" s="200">
        <v>9.5765999999999991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7"/>
      <c r="Z66" s="27"/>
      <c r="AA66" s="27"/>
      <c r="AB66" s="27"/>
      <c r="AC66" s="27"/>
      <c r="AD66" s="27"/>
      <c r="AE66" s="27"/>
      <c r="AF66" s="27"/>
      <c r="AG66" s="27" t="s">
        <v>171</v>
      </c>
      <c r="AH66" s="27">
        <v>0</v>
      </c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</row>
    <row r="67" spans="1:60" outlineLevel="1">
      <c r="A67" s="196"/>
      <c r="B67" s="197"/>
      <c r="C67" s="198" t="s">
        <v>231</v>
      </c>
      <c r="D67" s="199"/>
      <c r="E67" s="200">
        <v>6.0720000000000001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7"/>
      <c r="Z67" s="27"/>
      <c r="AA67" s="27"/>
      <c r="AB67" s="27"/>
      <c r="AC67" s="27"/>
      <c r="AD67" s="27"/>
      <c r="AE67" s="27"/>
      <c r="AF67" s="27"/>
      <c r="AG67" s="27" t="s">
        <v>171</v>
      </c>
      <c r="AH67" s="27">
        <v>0</v>
      </c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</row>
    <row r="68" spans="1:60" outlineLevel="1">
      <c r="A68" s="196"/>
      <c r="B68" s="197"/>
      <c r="C68" s="198" t="s">
        <v>232</v>
      </c>
      <c r="D68" s="199"/>
      <c r="E68" s="200">
        <v>5.0999999999999996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7"/>
      <c r="Z68" s="27"/>
      <c r="AA68" s="27"/>
      <c r="AB68" s="27"/>
      <c r="AC68" s="27"/>
      <c r="AD68" s="27"/>
      <c r="AE68" s="27"/>
      <c r="AF68" s="27"/>
      <c r="AG68" s="27" t="s">
        <v>171</v>
      </c>
      <c r="AH68" s="27">
        <v>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</row>
    <row r="69" spans="1:60" outlineLevel="1">
      <c r="A69" s="196"/>
      <c r="B69" s="197"/>
      <c r="C69" s="198" t="s">
        <v>233</v>
      </c>
      <c r="D69" s="199"/>
      <c r="E69" s="200">
        <v>6.45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7"/>
      <c r="Z69" s="27"/>
      <c r="AA69" s="27"/>
      <c r="AB69" s="27"/>
      <c r="AC69" s="27"/>
      <c r="AD69" s="27"/>
      <c r="AE69" s="27"/>
      <c r="AF69" s="27"/>
      <c r="AG69" s="27" t="s">
        <v>171</v>
      </c>
      <c r="AH69" s="27">
        <v>0</v>
      </c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</row>
    <row r="70" spans="1:60" outlineLevel="1">
      <c r="A70" s="190">
        <v>18</v>
      </c>
      <c r="B70" s="191" t="s">
        <v>220</v>
      </c>
      <c r="C70" s="192" t="s">
        <v>1208</v>
      </c>
      <c r="D70" s="193" t="s">
        <v>178</v>
      </c>
      <c r="E70" s="194">
        <v>41.942399999999999</v>
      </c>
      <c r="F70" s="33">
        <v>0</v>
      </c>
      <c r="G70" s="34">
        <f>ROUND(E70*F70,2)</f>
        <v>0</v>
      </c>
      <c r="H70" s="195">
        <v>44.89</v>
      </c>
      <c r="I70" s="34">
        <f>ROUND(E70*H70,2)</f>
        <v>1882.79</v>
      </c>
      <c r="J70" s="195">
        <v>195.61</v>
      </c>
      <c r="K70" s="34">
        <f>ROUND(E70*J70,2)</f>
        <v>8204.35</v>
      </c>
      <c r="L70" s="34">
        <v>21</v>
      </c>
      <c r="M70" s="34">
        <f>G70*(1+L70/100)</f>
        <v>0</v>
      </c>
      <c r="N70" s="34">
        <v>3.7670000000000002E-2</v>
      </c>
      <c r="O70" s="34">
        <f>ROUND(E70*N70,2)</f>
        <v>1.58</v>
      </c>
      <c r="P70" s="34">
        <v>0</v>
      </c>
      <c r="Q70" s="34">
        <f>ROUND(E70*P70,2)</f>
        <v>0</v>
      </c>
      <c r="R70" s="34"/>
      <c r="S70" s="34" t="s">
        <v>167</v>
      </c>
      <c r="T70" s="35" t="s">
        <v>167</v>
      </c>
      <c r="U70" s="29">
        <v>0.41</v>
      </c>
      <c r="V70" s="29">
        <f>ROUND(E70*U70,2)</f>
        <v>17.2</v>
      </c>
      <c r="W70" s="29"/>
      <c r="X70" s="29" t="s">
        <v>168</v>
      </c>
      <c r="Y70" s="27"/>
      <c r="Z70" s="27"/>
      <c r="AA70" s="27"/>
      <c r="AB70" s="27"/>
      <c r="AC70" s="27"/>
      <c r="AD70" s="27"/>
      <c r="AE70" s="27"/>
      <c r="AF70" s="27"/>
      <c r="AG70" s="27" t="s">
        <v>169</v>
      </c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</row>
    <row r="71" spans="1:60" outlineLevel="1">
      <c r="A71" s="196"/>
      <c r="B71" s="197"/>
      <c r="C71" s="198" t="s">
        <v>234</v>
      </c>
      <c r="D71" s="199"/>
      <c r="E71" s="200">
        <v>41.942399999999999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7"/>
      <c r="Z71" s="27"/>
      <c r="AA71" s="27"/>
      <c r="AB71" s="27"/>
      <c r="AC71" s="27"/>
      <c r="AD71" s="27"/>
      <c r="AE71" s="27"/>
      <c r="AF71" s="27"/>
      <c r="AG71" s="27" t="s">
        <v>171</v>
      </c>
      <c r="AH71" s="27">
        <v>0</v>
      </c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</row>
    <row r="72" spans="1:60" ht="14">
      <c r="A72" s="185" t="s">
        <v>162</v>
      </c>
      <c r="B72" s="186" t="s">
        <v>69</v>
      </c>
      <c r="C72" s="187" t="s">
        <v>70</v>
      </c>
      <c r="D72" s="188"/>
      <c r="E72" s="189"/>
      <c r="F72" s="31"/>
      <c r="G72" s="31">
        <f>SUMIF(AG73:AG103,"&lt;&gt;NOR",G73:G103)</f>
        <v>0</v>
      </c>
      <c r="H72" s="31"/>
      <c r="I72" s="31">
        <f>SUM(I73:I103)</f>
        <v>147511.48000000001</v>
      </c>
      <c r="J72" s="31"/>
      <c r="K72" s="31">
        <f>SUM(K73:K103)</f>
        <v>58785.59</v>
      </c>
      <c r="L72" s="31"/>
      <c r="M72" s="31">
        <f>SUM(M73:M103)</f>
        <v>0</v>
      </c>
      <c r="N72" s="31"/>
      <c r="O72" s="31">
        <f>SUM(O73:O103)</f>
        <v>17.79</v>
      </c>
      <c r="P72" s="31"/>
      <c r="Q72" s="31">
        <f>SUM(Q73:Q103)</f>
        <v>0</v>
      </c>
      <c r="R72" s="31"/>
      <c r="S72" s="31"/>
      <c r="T72" s="32"/>
      <c r="U72" s="30"/>
      <c r="V72" s="30">
        <f>SUM(V73:V103)</f>
        <v>122.15999999999998</v>
      </c>
      <c r="W72" s="30"/>
      <c r="X72" s="30"/>
      <c r="AG72" t="s">
        <v>163</v>
      </c>
    </row>
    <row r="73" spans="1:60" outlineLevel="1">
      <c r="A73" s="201">
        <v>19</v>
      </c>
      <c r="B73" s="202" t="s">
        <v>235</v>
      </c>
      <c r="C73" s="203" t="s">
        <v>236</v>
      </c>
      <c r="D73" s="204" t="s">
        <v>213</v>
      </c>
      <c r="E73" s="205">
        <v>5</v>
      </c>
      <c r="F73" s="36">
        <v>0</v>
      </c>
      <c r="G73" s="37">
        <f>ROUND(E73*F73,2)</f>
        <v>0</v>
      </c>
      <c r="H73" s="206">
        <v>8.0399999999999991</v>
      </c>
      <c r="I73" s="37">
        <f>ROUND(E73*H73,2)</f>
        <v>40.200000000000003</v>
      </c>
      <c r="J73" s="206">
        <v>511.96</v>
      </c>
      <c r="K73" s="37">
        <f>ROUND(E73*J73,2)</f>
        <v>2559.8000000000002</v>
      </c>
      <c r="L73" s="37">
        <v>21</v>
      </c>
      <c r="M73" s="37">
        <f>G73*(1+L73/100)</f>
        <v>0</v>
      </c>
      <c r="N73" s="37">
        <v>1.6000000000000001E-4</v>
      </c>
      <c r="O73" s="37">
        <f>ROUND(E73*N73,2)</f>
        <v>0</v>
      </c>
      <c r="P73" s="37">
        <v>0</v>
      </c>
      <c r="Q73" s="37">
        <f>ROUND(E73*P73,2)</f>
        <v>0</v>
      </c>
      <c r="R73" s="37"/>
      <c r="S73" s="37" t="s">
        <v>167</v>
      </c>
      <c r="T73" s="38" t="s">
        <v>167</v>
      </c>
      <c r="U73" s="29">
        <v>0.94</v>
      </c>
      <c r="V73" s="29">
        <f>ROUND(E73*U73,2)</f>
        <v>4.7</v>
      </c>
      <c r="W73" s="29"/>
      <c r="X73" s="29" t="s">
        <v>168</v>
      </c>
      <c r="Y73" s="27"/>
      <c r="Z73" s="27"/>
      <c r="AA73" s="27"/>
      <c r="AB73" s="27"/>
      <c r="AC73" s="27"/>
      <c r="AD73" s="27"/>
      <c r="AE73" s="27"/>
      <c r="AF73" s="27"/>
      <c r="AG73" s="27" t="s">
        <v>169</v>
      </c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</row>
    <row r="74" spans="1:60" outlineLevel="1">
      <c r="A74" s="190">
        <v>20</v>
      </c>
      <c r="B74" s="191" t="s">
        <v>237</v>
      </c>
      <c r="C74" s="192" t="s">
        <v>238</v>
      </c>
      <c r="D74" s="193" t="s">
        <v>178</v>
      </c>
      <c r="E74" s="194">
        <v>11.2674</v>
      </c>
      <c r="F74" s="33">
        <v>0</v>
      </c>
      <c r="G74" s="34">
        <f>ROUND(E74*F74,2)</f>
        <v>0</v>
      </c>
      <c r="H74" s="195">
        <v>649.04</v>
      </c>
      <c r="I74" s="34">
        <f>ROUND(E74*H74,2)</f>
        <v>7312.99</v>
      </c>
      <c r="J74" s="195">
        <v>272.95999999999998</v>
      </c>
      <c r="K74" s="34">
        <f>ROUND(E74*J74,2)</f>
        <v>3075.55</v>
      </c>
      <c r="L74" s="34">
        <v>21</v>
      </c>
      <c r="M74" s="34">
        <f>G74*(1+L74/100)</f>
        <v>0</v>
      </c>
      <c r="N74" s="34">
        <v>7.4709999999999999E-2</v>
      </c>
      <c r="O74" s="34">
        <f>ROUND(E74*N74,2)</f>
        <v>0.84</v>
      </c>
      <c r="P74" s="34">
        <v>0</v>
      </c>
      <c r="Q74" s="34">
        <f>ROUND(E74*P74,2)</f>
        <v>0</v>
      </c>
      <c r="R74" s="34"/>
      <c r="S74" s="34" t="s">
        <v>167</v>
      </c>
      <c r="T74" s="35" t="s">
        <v>167</v>
      </c>
      <c r="U74" s="29">
        <v>0.53</v>
      </c>
      <c r="V74" s="29">
        <f>ROUND(E74*U74,2)</f>
        <v>5.97</v>
      </c>
      <c r="W74" s="29"/>
      <c r="X74" s="29" t="s">
        <v>168</v>
      </c>
      <c r="Y74" s="27"/>
      <c r="Z74" s="27"/>
      <c r="AA74" s="27"/>
      <c r="AB74" s="27"/>
      <c r="AC74" s="27"/>
      <c r="AD74" s="27"/>
      <c r="AE74" s="27"/>
      <c r="AF74" s="27"/>
      <c r="AG74" s="27" t="s">
        <v>169</v>
      </c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</row>
    <row r="75" spans="1:60" outlineLevel="1">
      <c r="A75" s="196"/>
      <c r="B75" s="197"/>
      <c r="C75" s="198" t="s">
        <v>239</v>
      </c>
      <c r="D75" s="199"/>
      <c r="E75" s="200">
        <v>11.2674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7"/>
      <c r="Z75" s="27"/>
      <c r="AA75" s="27"/>
      <c r="AB75" s="27"/>
      <c r="AC75" s="27"/>
      <c r="AD75" s="27"/>
      <c r="AE75" s="27"/>
      <c r="AF75" s="27"/>
      <c r="AG75" s="27" t="s">
        <v>171</v>
      </c>
      <c r="AH75" s="27">
        <v>0</v>
      </c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</row>
    <row r="76" spans="1:60" outlineLevel="1">
      <c r="A76" s="190">
        <v>21</v>
      </c>
      <c r="B76" s="191" t="s">
        <v>237</v>
      </c>
      <c r="C76" s="192" t="s">
        <v>238</v>
      </c>
      <c r="D76" s="193" t="s">
        <v>178</v>
      </c>
      <c r="E76" s="194">
        <v>32.603360000000002</v>
      </c>
      <c r="F76" s="33">
        <v>0</v>
      </c>
      <c r="G76" s="34">
        <f>ROUND(E76*F76,2)</f>
        <v>0</v>
      </c>
      <c r="H76" s="195">
        <v>649.04</v>
      </c>
      <c r="I76" s="34">
        <f>ROUND(E76*H76,2)</f>
        <v>21160.880000000001</v>
      </c>
      <c r="J76" s="195">
        <v>272.95999999999998</v>
      </c>
      <c r="K76" s="34">
        <f>ROUND(E76*J76,2)</f>
        <v>8899.41</v>
      </c>
      <c r="L76" s="34">
        <v>21</v>
      </c>
      <c r="M76" s="34">
        <f>G76*(1+L76/100)</f>
        <v>0</v>
      </c>
      <c r="N76" s="34">
        <v>7.4709999999999999E-2</v>
      </c>
      <c r="O76" s="34">
        <f>ROUND(E76*N76,2)</f>
        <v>2.44</v>
      </c>
      <c r="P76" s="34">
        <v>0</v>
      </c>
      <c r="Q76" s="34">
        <f>ROUND(E76*P76,2)</f>
        <v>0</v>
      </c>
      <c r="R76" s="34"/>
      <c r="S76" s="34" t="s">
        <v>167</v>
      </c>
      <c r="T76" s="35" t="s">
        <v>167</v>
      </c>
      <c r="U76" s="29">
        <v>0.53</v>
      </c>
      <c r="V76" s="29">
        <f>ROUND(E76*U76,2)</f>
        <v>17.28</v>
      </c>
      <c r="W76" s="29"/>
      <c r="X76" s="29" t="s">
        <v>168</v>
      </c>
      <c r="Y76" s="27"/>
      <c r="Z76" s="27"/>
      <c r="AA76" s="27"/>
      <c r="AB76" s="27"/>
      <c r="AC76" s="27"/>
      <c r="AD76" s="27"/>
      <c r="AE76" s="27"/>
      <c r="AF76" s="27"/>
      <c r="AG76" s="27" t="s">
        <v>169</v>
      </c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</row>
    <row r="77" spans="1:60" outlineLevel="1">
      <c r="A77" s="196"/>
      <c r="B77" s="197"/>
      <c r="C77" s="198" t="s">
        <v>240</v>
      </c>
      <c r="D77" s="199"/>
      <c r="E77" s="200">
        <v>10.92704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7"/>
      <c r="Z77" s="27"/>
      <c r="AA77" s="27"/>
      <c r="AB77" s="27"/>
      <c r="AC77" s="27"/>
      <c r="AD77" s="27"/>
      <c r="AE77" s="27"/>
      <c r="AF77" s="27"/>
      <c r="AG77" s="27" t="s">
        <v>171</v>
      </c>
      <c r="AH77" s="27">
        <v>0</v>
      </c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</row>
    <row r="78" spans="1:60" outlineLevel="1">
      <c r="A78" s="196"/>
      <c r="B78" s="197"/>
      <c r="C78" s="198" t="s">
        <v>241</v>
      </c>
      <c r="D78" s="199"/>
      <c r="E78" s="200">
        <v>13.118880000000001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7"/>
      <c r="Z78" s="27"/>
      <c r="AA78" s="27"/>
      <c r="AB78" s="27"/>
      <c r="AC78" s="27"/>
      <c r="AD78" s="27"/>
      <c r="AE78" s="27"/>
      <c r="AF78" s="27"/>
      <c r="AG78" s="27" t="s">
        <v>171</v>
      </c>
      <c r="AH78" s="27">
        <v>0</v>
      </c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</row>
    <row r="79" spans="1:60" outlineLevel="1">
      <c r="A79" s="196"/>
      <c r="B79" s="197"/>
      <c r="C79" s="198" t="s">
        <v>242</v>
      </c>
      <c r="D79" s="199"/>
      <c r="E79" s="200">
        <v>6.7574399999999999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7"/>
      <c r="Z79" s="27"/>
      <c r="AA79" s="27"/>
      <c r="AB79" s="27"/>
      <c r="AC79" s="27"/>
      <c r="AD79" s="27"/>
      <c r="AE79" s="27"/>
      <c r="AF79" s="27"/>
      <c r="AG79" s="27" t="s">
        <v>171</v>
      </c>
      <c r="AH79" s="27">
        <v>0</v>
      </c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</row>
    <row r="80" spans="1:60" outlineLevel="1">
      <c r="A80" s="196"/>
      <c r="B80" s="197"/>
      <c r="C80" s="198" t="s">
        <v>243</v>
      </c>
      <c r="D80" s="199"/>
      <c r="E80" s="200">
        <v>1.8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7"/>
      <c r="Z80" s="27"/>
      <c r="AA80" s="27"/>
      <c r="AB80" s="27"/>
      <c r="AC80" s="27"/>
      <c r="AD80" s="27"/>
      <c r="AE80" s="27"/>
      <c r="AF80" s="27"/>
      <c r="AG80" s="27" t="s">
        <v>171</v>
      </c>
      <c r="AH80" s="27">
        <v>0</v>
      </c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</row>
    <row r="81" spans="1:60" outlineLevel="1">
      <c r="A81" s="190">
        <v>22</v>
      </c>
      <c r="B81" s="191" t="s">
        <v>244</v>
      </c>
      <c r="C81" s="192" t="s">
        <v>245</v>
      </c>
      <c r="D81" s="193" t="s">
        <v>178</v>
      </c>
      <c r="E81" s="194">
        <v>95.667919999999995</v>
      </c>
      <c r="F81" s="33">
        <v>0</v>
      </c>
      <c r="G81" s="34">
        <f>ROUND(E81*F81,2)</f>
        <v>0</v>
      </c>
      <c r="H81" s="195">
        <v>989.53</v>
      </c>
      <c r="I81" s="34">
        <f>ROUND(E81*H81,2)</f>
        <v>94666.28</v>
      </c>
      <c r="J81" s="195">
        <v>286.47000000000003</v>
      </c>
      <c r="K81" s="34">
        <f>ROUND(E81*J81,2)</f>
        <v>27405.99</v>
      </c>
      <c r="L81" s="34">
        <v>21</v>
      </c>
      <c r="M81" s="34">
        <f>G81*(1+L81/100)</f>
        <v>0</v>
      </c>
      <c r="N81" s="34">
        <v>0.11219</v>
      </c>
      <c r="O81" s="34">
        <f>ROUND(E81*N81,2)</f>
        <v>10.73</v>
      </c>
      <c r="P81" s="34">
        <v>0</v>
      </c>
      <c r="Q81" s="34">
        <f>ROUND(E81*P81,2)</f>
        <v>0</v>
      </c>
      <c r="R81" s="34"/>
      <c r="S81" s="34" t="s">
        <v>167</v>
      </c>
      <c r="T81" s="35" t="s">
        <v>167</v>
      </c>
      <c r="U81" s="29">
        <v>0.55000000000000004</v>
      </c>
      <c r="V81" s="29">
        <f>ROUND(E81*U81,2)</f>
        <v>52.62</v>
      </c>
      <c r="W81" s="29"/>
      <c r="X81" s="29" t="s">
        <v>168</v>
      </c>
      <c r="Y81" s="27"/>
      <c r="Z81" s="27"/>
      <c r="AA81" s="27"/>
      <c r="AB81" s="27"/>
      <c r="AC81" s="27"/>
      <c r="AD81" s="27"/>
      <c r="AE81" s="27"/>
      <c r="AF81" s="27"/>
      <c r="AG81" s="27" t="s">
        <v>169</v>
      </c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</row>
    <row r="82" spans="1:60" outlineLevel="1">
      <c r="A82" s="196"/>
      <c r="B82" s="197"/>
      <c r="C82" s="198" t="s">
        <v>246</v>
      </c>
      <c r="D82" s="199"/>
      <c r="E82" s="200">
        <v>19.800640000000001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7"/>
      <c r="Z82" s="27"/>
      <c r="AA82" s="27"/>
      <c r="AB82" s="27"/>
      <c r="AC82" s="27"/>
      <c r="AD82" s="27"/>
      <c r="AE82" s="27"/>
      <c r="AF82" s="27"/>
      <c r="AG82" s="27" t="s">
        <v>171</v>
      </c>
      <c r="AH82" s="27">
        <v>0</v>
      </c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</row>
    <row r="83" spans="1:60" outlineLevel="1">
      <c r="A83" s="196"/>
      <c r="B83" s="197"/>
      <c r="C83" s="198" t="s">
        <v>247</v>
      </c>
      <c r="D83" s="199"/>
      <c r="E83" s="200">
        <v>10.087999999999999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7"/>
      <c r="Z83" s="27"/>
      <c r="AA83" s="27"/>
      <c r="AB83" s="27"/>
      <c r="AC83" s="27"/>
      <c r="AD83" s="27"/>
      <c r="AE83" s="27"/>
      <c r="AF83" s="27"/>
      <c r="AG83" s="27" t="s">
        <v>171</v>
      </c>
      <c r="AH83" s="27">
        <v>0</v>
      </c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</row>
    <row r="84" spans="1:60" outlineLevel="1">
      <c r="A84" s="196"/>
      <c r="B84" s="197"/>
      <c r="C84" s="198" t="s">
        <v>248</v>
      </c>
      <c r="D84" s="199"/>
      <c r="E84" s="200">
        <v>8.2080000000000002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7"/>
      <c r="Z84" s="27"/>
      <c r="AA84" s="27"/>
      <c r="AB84" s="27"/>
      <c r="AC84" s="27"/>
      <c r="AD84" s="27"/>
      <c r="AE84" s="27"/>
      <c r="AF84" s="27"/>
      <c r="AG84" s="27" t="s">
        <v>171</v>
      </c>
      <c r="AH84" s="27">
        <v>0</v>
      </c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</row>
    <row r="85" spans="1:60" outlineLevel="1">
      <c r="A85" s="196"/>
      <c r="B85" s="197"/>
      <c r="C85" s="198" t="s">
        <v>249</v>
      </c>
      <c r="D85" s="199"/>
      <c r="E85" s="200">
        <v>8.8110400000000002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7"/>
      <c r="Z85" s="27"/>
      <c r="AA85" s="27"/>
      <c r="AB85" s="27"/>
      <c r="AC85" s="27"/>
      <c r="AD85" s="27"/>
      <c r="AE85" s="27"/>
      <c r="AF85" s="27"/>
      <c r="AG85" s="27" t="s">
        <v>171</v>
      </c>
      <c r="AH85" s="27">
        <v>0</v>
      </c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</row>
    <row r="86" spans="1:60" outlineLevel="1">
      <c r="A86" s="196"/>
      <c r="B86" s="197"/>
      <c r="C86" s="198" t="s">
        <v>250</v>
      </c>
      <c r="D86" s="199"/>
      <c r="E86" s="200">
        <v>14.0464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7"/>
      <c r="Z86" s="27"/>
      <c r="AA86" s="27"/>
      <c r="AB86" s="27"/>
      <c r="AC86" s="27"/>
      <c r="AD86" s="27"/>
      <c r="AE86" s="27"/>
      <c r="AF86" s="27"/>
      <c r="AG86" s="27" t="s">
        <v>171</v>
      </c>
      <c r="AH86" s="27">
        <v>0</v>
      </c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</row>
    <row r="87" spans="1:60" outlineLevel="1">
      <c r="A87" s="196"/>
      <c r="B87" s="197"/>
      <c r="C87" s="198" t="s">
        <v>251</v>
      </c>
      <c r="D87" s="199"/>
      <c r="E87" s="200">
        <v>28.382960000000001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7"/>
      <c r="Z87" s="27"/>
      <c r="AA87" s="27"/>
      <c r="AB87" s="27"/>
      <c r="AC87" s="27"/>
      <c r="AD87" s="27"/>
      <c r="AE87" s="27"/>
      <c r="AF87" s="27"/>
      <c r="AG87" s="27" t="s">
        <v>171</v>
      </c>
      <c r="AH87" s="27">
        <v>0</v>
      </c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</row>
    <row r="88" spans="1:60" outlineLevel="1">
      <c r="A88" s="196"/>
      <c r="B88" s="197"/>
      <c r="C88" s="198" t="s">
        <v>252</v>
      </c>
      <c r="D88" s="199"/>
      <c r="E88" s="200">
        <v>6.3308799999999996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7"/>
      <c r="Z88" s="27"/>
      <c r="AA88" s="27"/>
      <c r="AB88" s="27"/>
      <c r="AC88" s="27"/>
      <c r="AD88" s="27"/>
      <c r="AE88" s="27"/>
      <c r="AF88" s="27"/>
      <c r="AG88" s="27" t="s">
        <v>171</v>
      </c>
      <c r="AH88" s="27">
        <v>0</v>
      </c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</row>
    <row r="89" spans="1:60" outlineLevel="1">
      <c r="A89" s="190">
        <v>23</v>
      </c>
      <c r="B89" s="191" t="s">
        <v>244</v>
      </c>
      <c r="C89" s="192" t="s">
        <v>245</v>
      </c>
      <c r="D89" s="193" t="s">
        <v>178</v>
      </c>
      <c r="E89" s="194">
        <v>11.2674</v>
      </c>
      <c r="F89" s="33">
        <v>0</v>
      </c>
      <c r="G89" s="34">
        <f>ROUND(E89*F89,2)</f>
        <v>0</v>
      </c>
      <c r="H89" s="195">
        <v>989.53</v>
      </c>
      <c r="I89" s="34">
        <f>ROUND(E89*H89,2)</f>
        <v>11149.43</v>
      </c>
      <c r="J89" s="195">
        <v>286.47000000000003</v>
      </c>
      <c r="K89" s="34">
        <f>ROUND(E89*J89,2)</f>
        <v>3227.77</v>
      </c>
      <c r="L89" s="34">
        <v>21</v>
      </c>
      <c r="M89" s="34">
        <f>G89*(1+L89/100)</f>
        <v>0</v>
      </c>
      <c r="N89" s="34">
        <v>0.11219</v>
      </c>
      <c r="O89" s="34">
        <f>ROUND(E89*N89,2)</f>
        <v>1.26</v>
      </c>
      <c r="P89" s="34">
        <v>0</v>
      </c>
      <c r="Q89" s="34">
        <f>ROUND(E89*P89,2)</f>
        <v>0</v>
      </c>
      <c r="R89" s="34"/>
      <c r="S89" s="34" t="s">
        <v>167</v>
      </c>
      <c r="T89" s="35" t="s">
        <v>167</v>
      </c>
      <c r="U89" s="29">
        <v>0.55000000000000004</v>
      </c>
      <c r="V89" s="29">
        <f>ROUND(E89*U89,2)</f>
        <v>6.2</v>
      </c>
      <c r="W89" s="29"/>
      <c r="X89" s="29" t="s">
        <v>168</v>
      </c>
      <c r="Y89" s="27"/>
      <c r="Z89" s="27"/>
      <c r="AA89" s="27"/>
      <c r="AB89" s="27"/>
      <c r="AC89" s="27"/>
      <c r="AD89" s="27"/>
      <c r="AE89" s="27"/>
      <c r="AF89" s="27"/>
      <c r="AG89" s="27" t="s">
        <v>169</v>
      </c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</row>
    <row r="90" spans="1:60" outlineLevel="1">
      <c r="A90" s="196"/>
      <c r="B90" s="197"/>
      <c r="C90" s="198" t="s">
        <v>239</v>
      </c>
      <c r="D90" s="199"/>
      <c r="E90" s="200">
        <v>11.2674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7"/>
      <c r="Z90" s="27"/>
      <c r="AA90" s="27"/>
      <c r="AB90" s="27"/>
      <c r="AC90" s="27"/>
      <c r="AD90" s="27"/>
      <c r="AE90" s="27"/>
      <c r="AF90" s="27"/>
      <c r="AG90" s="27" t="s">
        <v>171</v>
      </c>
      <c r="AH90" s="27">
        <v>0</v>
      </c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</row>
    <row r="91" spans="1:60" outlineLevel="1">
      <c r="A91" s="190">
        <v>24</v>
      </c>
      <c r="B91" s="191" t="s">
        <v>253</v>
      </c>
      <c r="C91" s="192" t="s">
        <v>254</v>
      </c>
      <c r="D91" s="193" t="s">
        <v>255</v>
      </c>
      <c r="E91" s="194">
        <v>66.88</v>
      </c>
      <c r="F91" s="33">
        <v>0</v>
      </c>
      <c r="G91" s="34">
        <f>ROUND(E91*F91,2)</f>
        <v>0</v>
      </c>
      <c r="H91" s="195">
        <v>33.369999999999997</v>
      </c>
      <c r="I91" s="34">
        <f>ROUND(E91*H91,2)</f>
        <v>2231.79</v>
      </c>
      <c r="J91" s="195">
        <v>117.13</v>
      </c>
      <c r="K91" s="34">
        <f>ROUND(E91*J91,2)</f>
        <v>7833.65</v>
      </c>
      <c r="L91" s="34">
        <v>21</v>
      </c>
      <c r="M91" s="34">
        <f>G91*(1+L91/100)</f>
        <v>0</v>
      </c>
      <c r="N91" s="34">
        <v>1.0200000000000001E-3</v>
      </c>
      <c r="O91" s="34">
        <f>ROUND(E91*N91,2)</f>
        <v>7.0000000000000007E-2</v>
      </c>
      <c r="P91" s="34">
        <v>0</v>
      </c>
      <c r="Q91" s="34">
        <f>ROUND(E91*P91,2)</f>
        <v>0</v>
      </c>
      <c r="R91" s="34"/>
      <c r="S91" s="34" t="s">
        <v>167</v>
      </c>
      <c r="T91" s="35" t="s">
        <v>167</v>
      </c>
      <c r="U91" s="29">
        <v>0.36</v>
      </c>
      <c r="V91" s="29">
        <f>ROUND(E91*U91,2)</f>
        <v>24.08</v>
      </c>
      <c r="W91" s="29"/>
      <c r="X91" s="29" t="s">
        <v>168</v>
      </c>
      <c r="Y91" s="27"/>
      <c r="Z91" s="27"/>
      <c r="AA91" s="27"/>
      <c r="AB91" s="27"/>
      <c r="AC91" s="27"/>
      <c r="AD91" s="27"/>
      <c r="AE91" s="27"/>
      <c r="AF91" s="27"/>
      <c r="AG91" s="27" t="s">
        <v>169</v>
      </c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60" outlineLevel="1">
      <c r="A92" s="196"/>
      <c r="B92" s="197"/>
      <c r="C92" s="393" t="s">
        <v>256</v>
      </c>
      <c r="D92" s="394"/>
      <c r="E92" s="394"/>
      <c r="F92" s="394"/>
      <c r="G92" s="394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7"/>
      <c r="Z92" s="27"/>
      <c r="AA92" s="27"/>
      <c r="AB92" s="27"/>
      <c r="AC92" s="27"/>
      <c r="AD92" s="27"/>
      <c r="AE92" s="27"/>
      <c r="AF92" s="27"/>
      <c r="AG92" s="27" t="s">
        <v>257</v>
      </c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</row>
    <row r="93" spans="1:60" outlineLevel="1">
      <c r="A93" s="196"/>
      <c r="B93" s="197"/>
      <c r="C93" s="198" t="s">
        <v>258</v>
      </c>
      <c r="D93" s="199"/>
      <c r="E93" s="200">
        <v>66.88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7"/>
      <c r="Z93" s="27"/>
      <c r="AA93" s="27"/>
      <c r="AB93" s="27"/>
      <c r="AC93" s="27"/>
      <c r="AD93" s="27"/>
      <c r="AE93" s="27"/>
      <c r="AF93" s="27"/>
      <c r="AG93" s="27" t="s">
        <v>171</v>
      </c>
      <c r="AH93" s="27">
        <v>0</v>
      </c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60" outlineLevel="1">
      <c r="A94" s="190">
        <v>25</v>
      </c>
      <c r="B94" s="191" t="s">
        <v>259</v>
      </c>
      <c r="C94" s="192" t="s">
        <v>1209</v>
      </c>
      <c r="D94" s="193" t="s">
        <v>178</v>
      </c>
      <c r="E94" s="194">
        <v>4.83</v>
      </c>
      <c r="F94" s="33">
        <v>0</v>
      </c>
      <c r="G94" s="34">
        <f>ROUND(E94*F94,2)</f>
        <v>0</v>
      </c>
      <c r="H94" s="195">
        <v>940.62</v>
      </c>
      <c r="I94" s="34">
        <f>ROUND(E94*H94,2)</f>
        <v>4543.1899999999996</v>
      </c>
      <c r="J94" s="195">
        <v>423.38</v>
      </c>
      <c r="K94" s="34">
        <f>ROUND(E94*J94,2)</f>
        <v>2044.93</v>
      </c>
      <c r="L94" s="34">
        <v>21</v>
      </c>
      <c r="M94" s="34">
        <f>G94*(1+L94/100)</f>
        <v>0</v>
      </c>
      <c r="N94" s="34">
        <v>0.1114</v>
      </c>
      <c r="O94" s="34">
        <f>ROUND(E94*N94,2)</f>
        <v>0.54</v>
      </c>
      <c r="P94" s="34">
        <v>0</v>
      </c>
      <c r="Q94" s="34">
        <f>ROUND(E94*P94,2)</f>
        <v>0</v>
      </c>
      <c r="R94" s="34"/>
      <c r="S94" s="34" t="s">
        <v>167</v>
      </c>
      <c r="T94" s="35" t="s">
        <v>167</v>
      </c>
      <c r="U94" s="29">
        <v>0.82</v>
      </c>
      <c r="V94" s="29">
        <f>ROUND(E94*U94,2)</f>
        <v>3.96</v>
      </c>
      <c r="W94" s="29"/>
      <c r="X94" s="29" t="s">
        <v>168</v>
      </c>
      <c r="Y94" s="27"/>
      <c r="Z94" s="27"/>
      <c r="AA94" s="27"/>
      <c r="AB94" s="27"/>
      <c r="AC94" s="27"/>
      <c r="AD94" s="27"/>
      <c r="AE94" s="27"/>
      <c r="AF94" s="27"/>
      <c r="AG94" s="27" t="s">
        <v>169</v>
      </c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</row>
    <row r="95" spans="1:60" outlineLevel="1">
      <c r="A95" s="196"/>
      <c r="B95" s="197"/>
      <c r="C95" s="198" t="s">
        <v>260</v>
      </c>
      <c r="D95" s="199"/>
      <c r="E95" s="200">
        <v>4.83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7"/>
      <c r="Z95" s="27"/>
      <c r="AA95" s="27"/>
      <c r="AB95" s="27"/>
      <c r="AC95" s="27"/>
      <c r="AD95" s="27"/>
      <c r="AE95" s="27"/>
      <c r="AF95" s="27"/>
      <c r="AG95" s="27" t="s">
        <v>171</v>
      </c>
      <c r="AH95" s="27">
        <v>0</v>
      </c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60" ht="24" outlineLevel="1">
      <c r="A96" s="190">
        <v>26</v>
      </c>
      <c r="B96" s="191" t="s">
        <v>261</v>
      </c>
      <c r="C96" s="192" t="s">
        <v>262</v>
      </c>
      <c r="D96" s="193" t="s">
        <v>178</v>
      </c>
      <c r="E96" s="194">
        <v>1.95</v>
      </c>
      <c r="F96" s="33">
        <v>0</v>
      </c>
      <c r="G96" s="34">
        <f>ROUND(E96*F96,2)</f>
        <v>0</v>
      </c>
      <c r="H96" s="195">
        <v>653.70000000000005</v>
      </c>
      <c r="I96" s="34">
        <f>ROUND(E96*H96,2)</f>
        <v>1274.72</v>
      </c>
      <c r="J96" s="195">
        <v>634.29999999999995</v>
      </c>
      <c r="K96" s="34">
        <f>ROUND(E96*J96,2)</f>
        <v>1236.8900000000001</v>
      </c>
      <c r="L96" s="34">
        <v>21</v>
      </c>
      <c r="M96" s="34">
        <f>G96*(1+L96/100)</f>
        <v>0</v>
      </c>
      <c r="N96" s="34">
        <v>0.1656</v>
      </c>
      <c r="O96" s="34">
        <f>ROUND(E96*N96,2)</f>
        <v>0.32</v>
      </c>
      <c r="P96" s="34">
        <v>0</v>
      </c>
      <c r="Q96" s="34">
        <f>ROUND(E96*P96,2)</f>
        <v>0</v>
      </c>
      <c r="R96" s="34"/>
      <c r="S96" s="34" t="s">
        <v>167</v>
      </c>
      <c r="T96" s="35" t="s">
        <v>167</v>
      </c>
      <c r="U96" s="29">
        <v>1.22</v>
      </c>
      <c r="V96" s="29">
        <f>ROUND(E96*U96,2)</f>
        <v>2.38</v>
      </c>
      <c r="W96" s="29"/>
      <c r="X96" s="29" t="s">
        <v>168</v>
      </c>
      <c r="Y96" s="27"/>
      <c r="Z96" s="27"/>
      <c r="AA96" s="27"/>
      <c r="AB96" s="27"/>
      <c r="AC96" s="27"/>
      <c r="AD96" s="27"/>
      <c r="AE96" s="27"/>
      <c r="AF96" s="27"/>
      <c r="AG96" s="27" t="s">
        <v>169</v>
      </c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</row>
    <row r="97" spans="1:60" outlineLevel="1">
      <c r="A97" s="196"/>
      <c r="B97" s="197"/>
      <c r="C97" s="198" t="s">
        <v>263</v>
      </c>
      <c r="D97" s="199"/>
      <c r="E97" s="200">
        <v>1.2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7"/>
      <c r="Z97" s="27"/>
      <c r="AA97" s="27"/>
      <c r="AB97" s="27"/>
      <c r="AC97" s="27"/>
      <c r="AD97" s="27"/>
      <c r="AE97" s="27"/>
      <c r="AF97" s="27"/>
      <c r="AG97" s="27" t="s">
        <v>171</v>
      </c>
      <c r="AH97" s="27">
        <v>0</v>
      </c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60" outlineLevel="1">
      <c r="A98" s="196"/>
      <c r="B98" s="197"/>
      <c r="C98" s="198" t="s">
        <v>264</v>
      </c>
      <c r="D98" s="199"/>
      <c r="E98" s="200">
        <v>0.75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7"/>
      <c r="Z98" s="27"/>
      <c r="AA98" s="27"/>
      <c r="AB98" s="27"/>
      <c r="AC98" s="27"/>
      <c r="AD98" s="27"/>
      <c r="AE98" s="27"/>
      <c r="AF98" s="27"/>
      <c r="AG98" s="27" t="s">
        <v>171</v>
      </c>
      <c r="AH98" s="27">
        <v>0</v>
      </c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  <row r="99" spans="1:60" outlineLevel="1">
      <c r="A99" s="190">
        <v>27</v>
      </c>
      <c r="B99" s="191" t="s">
        <v>265</v>
      </c>
      <c r="C99" s="192" t="s">
        <v>1210</v>
      </c>
      <c r="D99" s="193" t="s">
        <v>178</v>
      </c>
      <c r="E99" s="194">
        <v>5.4</v>
      </c>
      <c r="F99" s="33">
        <v>0</v>
      </c>
      <c r="G99" s="34">
        <f>ROUND(E99*F99,2)</f>
        <v>0</v>
      </c>
      <c r="H99" s="195">
        <v>670.74</v>
      </c>
      <c r="I99" s="34">
        <f>ROUND(E99*H99,2)</f>
        <v>3622</v>
      </c>
      <c r="J99" s="195">
        <v>463.26</v>
      </c>
      <c r="K99" s="34">
        <f>ROUND(E99*J99,2)</f>
        <v>2501.6</v>
      </c>
      <c r="L99" s="34">
        <v>21</v>
      </c>
      <c r="M99" s="34">
        <f>G99*(1+L99/100)</f>
        <v>0</v>
      </c>
      <c r="N99" s="34">
        <v>0.29361999999999999</v>
      </c>
      <c r="O99" s="34">
        <f>ROUND(E99*N99,2)</f>
        <v>1.59</v>
      </c>
      <c r="P99" s="34">
        <v>0</v>
      </c>
      <c r="Q99" s="34">
        <f>ROUND(E99*P99,2)</f>
        <v>0</v>
      </c>
      <c r="R99" s="34"/>
      <c r="S99" s="34" t="s">
        <v>167</v>
      </c>
      <c r="T99" s="35" t="s">
        <v>167</v>
      </c>
      <c r="U99" s="29">
        <v>0.92</v>
      </c>
      <c r="V99" s="29">
        <f>ROUND(E99*U99,2)</f>
        <v>4.97</v>
      </c>
      <c r="W99" s="29"/>
      <c r="X99" s="29" t="s">
        <v>168</v>
      </c>
      <c r="Y99" s="27"/>
      <c r="Z99" s="27"/>
      <c r="AA99" s="27"/>
      <c r="AB99" s="27"/>
      <c r="AC99" s="27"/>
      <c r="AD99" s="27"/>
      <c r="AE99" s="27"/>
      <c r="AF99" s="27"/>
      <c r="AG99" s="27" t="s">
        <v>169</v>
      </c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60" outlineLevel="1">
      <c r="A100" s="196"/>
      <c r="B100" s="197"/>
      <c r="C100" s="198" t="s">
        <v>1182</v>
      </c>
      <c r="D100" s="199"/>
      <c r="E100" s="200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7"/>
      <c r="Z100" s="27"/>
      <c r="AA100" s="27"/>
      <c r="AB100" s="27"/>
      <c r="AC100" s="27"/>
      <c r="AD100" s="27"/>
      <c r="AE100" s="27"/>
      <c r="AF100" s="27"/>
      <c r="AG100" s="27" t="s">
        <v>171</v>
      </c>
      <c r="AH100" s="27">
        <v>0</v>
      </c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</row>
    <row r="101" spans="1:60" outlineLevel="1">
      <c r="A101" s="196"/>
      <c r="B101" s="197"/>
      <c r="C101" s="198" t="s">
        <v>266</v>
      </c>
      <c r="D101" s="199"/>
      <c r="E101" s="200">
        <v>2.7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7"/>
      <c r="Z101" s="27"/>
      <c r="AA101" s="27"/>
      <c r="AB101" s="27"/>
      <c r="AC101" s="27"/>
      <c r="AD101" s="27"/>
      <c r="AE101" s="27"/>
      <c r="AF101" s="27"/>
      <c r="AG101" s="27" t="s">
        <v>171</v>
      </c>
      <c r="AH101" s="27">
        <v>0</v>
      </c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</row>
    <row r="102" spans="1:60" outlineLevel="1">
      <c r="A102" s="196"/>
      <c r="B102" s="197"/>
      <c r="C102" s="198" t="s">
        <v>267</v>
      </c>
      <c r="D102" s="199"/>
      <c r="E102" s="200">
        <v>2.7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7"/>
      <c r="Z102" s="27"/>
      <c r="AA102" s="27"/>
      <c r="AB102" s="27"/>
      <c r="AC102" s="27"/>
      <c r="AD102" s="27"/>
      <c r="AE102" s="27"/>
      <c r="AF102" s="27"/>
      <c r="AG102" s="27" t="s">
        <v>171</v>
      </c>
      <c r="AH102" s="27">
        <v>0</v>
      </c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</row>
    <row r="103" spans="1:60" outlineLevel="1">
      <c r="A103" s="201">
        <v>28</v>
      </c>
      <c r="B103" s="202" t="s">
        <v>268</v>
      </c>
      <c r="C103" s="203" t="s">
        <v>269</v>
      </c>
      <c r="D103" s="204" t="s">
        <v>213</v>
      </c>
      <c r="E103" s="205">
        <v>5</v>
      </c>
      <c r="F103" s="36">
        <v>0</v>
      </c>
      <c r="G103" s="37">
        <f>ROUND(E103*F103,2)</f>
        <v>0</v>
      </c>
      <c r="H103" s="206">
        <v>302</v>
      </c>
      <c r="I103" s="37">
        <f>ROUND(E103*H103,2)</f>
        <v>1510</v>
      </c>
      <c r="J103" s="206">
        <v>0</v>
      </c>
      <c r="K103" s="37">
        <f>ROUND(E103*J103,2)</f>
        <v>0</v>
      </c>
      <c r="L103" s="37">
        <v>21</v>
      </c>
      <c r="M103" s="37">
        <f>G103*(1+L103/100)</f>
        <v>0</v>
      </c>
      <c r="N103" s="37">
        <v>5.9999999999999995E-4</v>
      </c>
      <c r="O103" s="37">
        <f>ROUND(E103*N103,2)</f>
        <v>0</v>
      </c>
      <c r="P103" s="37">
        <v>0</v>
      </c>
      <c r="Q103" s="37">
        <f>ROUND(E103*P103,2)</f>
        <v>0</v>
      </c>
      <c r="R103" s="37" t="s">
        <v>270</v>
      </c>
      <c r="S103" s="37" t="s">
        <v>167</v>
      </c>
      <c r="T103" s="38" t="s">
        <v>167</v>
      </c>
      <c r="U103" s="29">
        <v>0</v>
      </c>
      <c r="V103" s="29">
        <f>ROUND(E103*U103,2)</f>
        <v>0</v>
      </c>
      <c r="W103" s="29"/>
      <c r="X103" s="29" t="s">
        <v>271</v>
      </c>
      <c r="Y103" s="27"/>
      <c r="Z103" s="27"/>
      <c r="AA103" s="27"/>
      <c r="AB103" s="27"/>
      <c r="AC103" s="27"/>
      <c r="AD103" s="27"/>
      <c r="AE103" s="27"/>
      <c r="AF103" s="27"/>
      <c r="AG103" s="27" t="s">
        <v>272</v>
      </c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</row>
    <row r="104" spans="1:60" ht="14">
      <c r="A104" s="185" t="s">
        <v>162</v>
      </c>
      <c r="B104" s="186" t="s">
        <v>71</v>
      </c>
      <c r="C104" s="187" t="s">
        <v>72</v>
      </c>
      <c r="D104" s="188"/>
      <c r="E104" s="189"/>
      <c r="F104" s="31"/>
      <c r="G104" s="31">
        <f>SUMIF(AG105:AG109,"&lt;&gt;NOR",G105:G109)</f>
        <v>0</v>
      </c>
      <c r="H104" s="31"/>
      <c r="I104" s="31">
        <f>SUM(I105:I109)</f>
        <v>76427.22</v>
      </c>
      <c r="J104" s="31"/>
      <c r="K104" s="31">
        <f>SUM(K105:K109)</f>
        <v>233080.15</v>
      </c>
      <c r="L104" s="31"/>
      <c r="M104" s="31">
        <f>SUM(M105:M109)</f>
        <v>0</v>
      </c>
      <c r="N104" s="31"/>
      <c r="O104" s="31">
        <f>SUM(O105:O109)</f>
        <v>3.4</v>
      </c>
      <c r="P104" s="31"/>
      <c r="Q104" s="31">
        <f>SUM(Q105:Q109)</f>
        <v>0</v>
      </c>
      <c r="R104" s="31"/>
      <c r="S104" s="31"/>
      <c r="T104" s="32"/>
      <c r="U104" s="30"/>
      <c r="V104" s="30">
        <f>SUM(V105:V109)</f>
        <v>470.92</v>
      </c>
      <c r="W104" s="30"/>
      <c r="X104" s="30"/>
      <c r="AG104" t="s">
        <v>163</v>
      </c>
    </row>
    <row r="105" spans="1:60" ht="24" outlineLevel="1">
      <c r="A105" s="190">
        <v>29</v>
      </c>
      <c r="B105" s="191" t="s">
        <v>273</v>
      </c>
      <c r="C105" s="192" t="s">
        <v>1211</v>
      </c>
      <c r="D105" s="193" t="s">
        <v>255</v>
      </c>
      <c r="E105" s="194">
        <v>187.452</v>
      </c>
      <c r="F105" s="33">
        <v>0</v>
      </c>
      <c r="G105" s="34">
        <f>ROUND(E105*F105,2)</f>
        <v>0</v>
      </c>
      <c r="H105" s="195">
        <v>395.41</v>
      </c>
      <c r="I105" s="34">
        <f>ROUND(E105*H105,2)</f>
        <v>74120.399999999994</v>
      </c>
      <c r="J105" s="195">
        <v>1237.5899999999999</v>
      </c>
      <c r="K105" s="34">
        <f>ROUND(E105*J105,2)</f>
        <v>231988.72</v>
      </c>
      <c r="L105" s="34">
        <v>21</v>
      </c>
      <c r="M105" s="34">
        <f>G105*(1+L105/100)</f>
        <v>0</v>
      </c>
      <c r="N105" s="34">
        <v>1.014E-2</v>
      </c>
      <c r="O105" s="34">
        <f>ROUND(E105*N105,2)</f>
        <v>1.9</v>
      </c>
      <c r="P105" s="34">
        <v>0</v>
      </c>
      <c r="Q105" s="34">
        <f>ROUND(E105*P105,2)</f>
        <v>0</v>
      </c>
      <c r="R105" s="34"/>
      <c r="S105" s="34" t="s">
        <v>167</v>
      </c>
      <c r="T105" s="35" t="s">
        <v>167</v>
      </c>
      <c r="U105" s="29">
        <v>2.5</v>
      </c>
      <c r="V105" s="29">
        <f>ROUND(E105*U105,2)</f>
        <v>468.63</v>
      </c>
      <c r="W105" s="29"/>
      <c r="X105" s="29" t="s">
        <v>168</v>
      </c>
      <c r="Y105" s="27"/>
      <c r="Z105" s="27"/>
      <c r="AA105" s="27"/>
      <c r="AB105" s="27"/>
      <c r="AC105" s="27"/>
      <c r="AD105" s="27"/>
      <c r="AE105" s="27"/>
      <c r="AF105" s="27"/>
      <c r="AG105" s="27" t="s">
        <v>169</v>
      </c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</row>
    <row r="106" spans="1:60" outlineLevel="1">
      <c r="A106" s="196"/>
      <c r="B106" s="197"/>
      <c r="C106" s="198" t="s">
        <v>274</v>
      </c>
      <c r="D106" s="199"/>
      <c r="E106" s="200">
        <v>71.555999999999997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7"/>
      <c r="Z106" s="27"/>
      <c r="AA106" s="27"/>
      <c r="AB106" s="27"/>
      <c r="AC106" s="27"/>
      <c r="AD106" s="27"/>
      <c r="AE106" s="27"/>
      <c r="AF106" s="27"/>
      <c r="AG106" s="27" t="s">
        <v>171</v>
      </c>
      <c r="AH106" s="27">
        <v>0</v>
      </c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</row>
    <row r="107" spans="1:60" outlineLevel="1">
      <c r="A107" s="196"/>
      <c r="B107" s="197"/>
      <c r="C107" s="198" t="s">
        <v>275</v>
      </c>
      <c r="D107" s="199"/>
      <c r="E107" s="200">
        <v>115.896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7"/>
      <c r="Z107" s="27"/>
      <c r="AA107" s="27"/>
      <c r="AB107" s="27"/>
      <c r="AC107" s="27"/>
      <c r="AD107" s="27"/>
      <c r="AE107" s="27"/>
      <c r="AF107" s="27"/>
      <c r="AG107" s="27" t="s">
        <v>171</v>
      </c>
      <c r="AH107" s="27">
        <v>0</v>
      </c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</row>
    <row r="108" spans="1:60" outlineLevel="1">
      <c r="A108" s="190">
        <v>30</v>
      </c>
      <c r="B108" s="191" t="s">
        <v>276</v>
      </c>
      <c r="C108" s="192" t="s">
        <v>277</v>
      </c>
      <c r="D108" s="193" t="s">
        <v>166</v>
      </c>
      <c r="E108" s="194">
        <v>0.58289000000000002</v>
      </c>
      <c r="F108" s="33">
        <v>0</v>
      </c>
      <c r="G108" s="34">
        <f>ROUND(E108*F108,2)</f>
        <v>0</v>
      </c>
      <c r="H108" s="195">
        <v>3957.56</v>
      </c>
      <c r="I108" s="34">
        <f>ROUND(E108*H108,2)</f>
        <v>2306.8200000000002</v>
      </c>
      <c r="J108" s="195">
        <v>1872.44</v>
      </c>
      <c r="K108" s="34">
        <f>ROUND(E108*J108,2)</f>
        <v>1091.43</v>
      </c>
      <c r="L108" s="34">
        <v>21</v>
      </c>
      <c r="M108" s="34">
        <f>G108*(1+L108/100)</f>
        <v>0</v>
      </c>
      <c r="N108" s="34">
        <v>2.5698099999999999</v>
      </c>
      <c r="O108" s="34">
        <f>ROUND(E108*N108,2)</f>
        <v>1.5</v>
      </c>
      <c r="P108" s="34">
        <v>0</v>
      </c>
      <c r="Q108" s="34">
        <f>ROUND(E108*P108,2)</f>
        <v>0</v>
      </c>
      <c r="R108" s="34"/>
      <c r="S108" s="34" t="s">
        <v>167</v>
      </c>
      <c r="T108" s="35" t="s">
        <v>167</v>
      </c>
      <c r="U108" s="29">
        <v>3.93</v>
      </c>
      <c r="V108" s="29">
        <f>ROUND(E108*U108,2)</f>
        <v>2.29</v>
      </c>
      <c r="W108" s="29"/>
      <c r="X108" s="29" t="s">
        <v>168</v>
      </c>
      <c r="Y108" s="27"/>
      <c r="Z108" s="27"/>
      <c r="AA108" s="27"/>
      <c r="AB108" s="27"/>
      <c r="AC108" s="27"/>
      <c r="AD108" s="27"/>
      <c r="AE108" s="27"/>
      <c r="AF108" s="27"/>
      <c r="AG108" s="27" t="s">
        <v>169</v>
      </c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</row>
    <row r="109" spans="1:60" outlineLevel="1">
      <c r="A109" s="196"/>
      <c r="B109" s="197"/>
      <c r="C109" s="198" t="s">
        <v>278</v>
      </c>
      <c r="D109" s="199"/>
      <c r="E109" s="200">
        <v>0.58289000000000002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7"/>
      <c r="Z109" s="27"/>
      <c r="AA109" s="27"/>
      <c r="AB109" s="27"/>
      <c r="AC109" s="27"/>
      <c r="AD109" s="27"/>
      <c r="AE109" s="27"/>
      <c r="AF109" s="27"/>
      <c r="AG109" s="27" t="s">
        <v>171</v>
      </c>
      <c r="AH109" s="27">
        <v>0</v>
      </c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</row>
    <row r="110" spans="1:60" ht="14">
      <c r="A110" s="185" t="s">
        <v>162</v>
      </c>
      <c r="B110" s="186" t="s">
        <v>73</v>
      </c>
      <c r="C110" s="187" t="s">
        <v>74</v>
      </c>
      <c r="D110" s="188"/>
      <c r="E110" s="189"/>
      <c r="F110" s="31"/>
      <c r="G110" s="31">
        <f>SUMIF(AG111:AG135,"&lt;&gt;NOR",G111:G135)</f>
        <v>0</v>
      </c>
      <c r="H110" s="31"/>
      <c r="I110" s="31">
        <f>SUM(I111:I135)</f>
        <v>357220.77</v>
      </c>
      <c r="J110" s="31"/>
      <c r="K110" s="31">
        <f>SUM(K111:K135)</f>
        <v>137297.38999999998</v>
      </c>
      <c r="L110" s="31"/>
      <c r="M110" s="31">
        <f>SUM(M111:M135)</f>
        <v>0</v>
      </c>
      <c r="N110" s="31"/>
      <c r="O110" s="31">
        <f>SUM(O111:O135)</f>
        <v>10.23</v>
      </c>
      <c r="P110" s="31"/>
      <c r="Q110" s="31">
        <f>SUM(Q111:Q135)</f>
        <v>0</v>
      </c>
      <c r="R110" s="31"/>
      <c r="S110" s="31"/>
      <c r="T110" s="32"/>
      <c r="U110" s="30"/>
      <c r="V110" s="30">
        <f>SUM(V111:V135)</f>
        <v>223.60000000000002</v>
      </c>
      <c r="W110" s="30"/>
      <c r="X110" s="30"/>
      <c r="AG110" t="s">
        <v>163</v>
      </c>
    </row>
    <row r="111" spans="1:60" ht="24" outlineLevel="1">
      <c r="A111" s="190">
        <v>31</v>
      </c>
      <c r="B111" s="191" t="s">
        <v>279</v>
      </c>
      <c r="C111" s="192" t="s">
        <v>280</v>
      </c>
      <c r="D111" s="193" t="s">
        <v>213</v>
      </c>
      <c r="E111" s="194">
        <v>109</v>
      </c>
      <c r="F111" s="33">
        <v>0</v>
      </c>
      <c r="G111" s="34">
        <f>ROUND(E111*F111,2)</f>
        <v>0</v>
      </c>
      <c r="H111" s="195">
        <v>413.82</v>
      </c>
      <c r="I111" s="34">
        <f>ROUND(E111*H111,2)</f>
        <v>45106.38</v>
      </c>
      <c r="J111" s="195">
        <v>266.18</v>
      </c>
      <c r="K111" s="34">
        <f>ROUND(E111*J111,2)</f>
        <v>29013.62</v>
      </c>
      <c r="L111" s="34">
        <v>21</v>
      </c>
      <c r="M111" s="34">
        <f>G111*(1+L111/100)</f>
        <v>0</v>
      </c>
      <c r="N111" s="34">
        <v>6.6360000000000002E-2</v>
      </c>
      <c r="O111" s="34">
        <f>ROUND(E111*N111,2)</f>
        <v>7.23</v>
      </c>
      <c r="P111" s="34">
        <v>0</v>
      </c>
      <c r="Q111" s="34">
        <f>ROUND(E111*P111,2)</f>
        <v>0</v>
      </c>
      <c r="R111" s="34"/>
      <c r="S111" s="34" t="s">
        <v>167</v>
      </c>
      <c r="T111" s="35" t="s">
        <v>167</v>
      </c>
      <c r="U111" s="29">
        <v>0.35</v>
      </c>
      <c r="V111" s="29">
        <f>ROUND(E111*U111,2)</f>
        <v>38.15</v>
      </c>
      <c r="W111" s="29"/>
      <c r="X111" s="29" t="s">
        <v>168</v>
      </c>
      <c r="Y111" s="27"/>
      <c r="Z111" s="27"/>
      <c r="AA111" s="27"/>
      <c r="AB111" s="27"/>
      <c r="AC111" s="27"/>
      <c r="AD111" s="27"/>
      <c r="AE111" s="27"/>
      <c r="AF111" s="27"/>
      <c r="AG111" s="27" t="s">
        <v>169</v>
      </c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</row>
    <row r="112" spans="1:60" outlineLevel="1">
      <c r="A112" s="196"/>
      <c r="B112" s="197"/>
      <c r="C112" s="198" t="s">
        <v>281</v>
      </c>
      <c r="D112" s="199"/>
      <c r="E112" s="200">
        <v>109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7"/>
      <c r="Z112" s="27"/>
      <c r="AA112" s="27"/>
      <c r="AB112" s="27"/>
      <c r="AC112" s="27"/>
      <c r="AD112" s="27"/>
      <c r="AE112" s="27"/>
      <c r="AF112" s="27"/>
      <c r="AG112" s="27" t="s">
        <v>171</v>
      </c>
      <c r="AH112" s="27">
        <v>0</v>
      </c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</row>
    <row r="113" spans="1:60" outlineLevel="1">
      <c r="A113" s="190">
        <v>32</v>
      </c>
      <c r="B113" s="191" t="s">
        <v>282</v>
      </c>
      <c r="C113" s="192" t="s">
        <v>1212</v>
      </c>
      <c r="D113" s="193" t="s">
        <v>178</v>
      </c>
      <c r="E113" s="194">
        <v>35.880000000000003</v>
      </c>
      <c r="F113" s="33">
        <v>0</v>
      </c>
      <c r="G113" s="34">
        <f>ROUND(E113*F113,2)</f>
        <v>0</v>
      </c>
      <c r="H113" s="195">
        <v>377.62</v>
      </c>
      <c r="I113" s="34">
        <f>ROUND(E113*H113,2)</f>
        <v>13549.01</v>
      </c>
      <c r="J113" s="195">
        <v>559.38</v>
      </c>
      <c r="K113" s="34">
        <f>ROUND(E113*J113,2)</f>
        <v>20070.55</v>
      </c>
      <c r="L113" s="34">
        <v>21</v>
      </c>
      <c r="M113" s="34">
        <f>G113*(1+L113/100)</f>
        <v>0</v>
      </c>
      <c r="N113" s="34">
        <v>1.3270000000000001E-2</v>
      </c>
      <c r="O113" s="34">
        <f>ROUND(E113*N113,2)</f>
        <v>0.48</v>
      </c>
      <c r="P113" s="34">
        <v>0</v>
      </c>
      <c r="Q113" s="34">
        <f>ROUND(E113*P113,2)</f>
        <v>0</v>
      </c>
      <c r="R113" s="34"/>
      <c r="S113" s="34" t="s">
        <v>167</v>
      </c>
      <c r="T113" s="35" t="s">
        <v>167</v>
      </c>
      <c r="U113" s="29">
        <v>0.95</v>
      </c>
      <c r="V113" s="29">
        <f>ROUND(E113*U113,2)</f>
        <v>34.090000000000003</v>
      </c>
      <c r="W113" s="29"/>
      <c r="X113" s="29" t="s">
        <v>168</v>
      </c>
      <c r="Y113" s="27"/>
      <c r="Z113" s="27"/>
      <c r="AA113" s="27"/>
      <c r="AB113" s="27"/>
      <c r="AC113" s="27"/>
      <c r="AD113" s="27"/>
      <c r="AE113" s="27"/>
      <c r="AF113" s="27"/>
      <c r="AG113" s="27" t="s">
        <v>169</v>
      </c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</row>
    <row r="114" spans="1:60" outlineLevel="1">
      <c r="A114" s="196"/>
      <c r="B114" s="197"/>
      <c r="C114" s="198" t="s">
        <v>283</v>
      </c>
      <c r="D114" s="199"/>
      <c r="E114" s="200">
        <v>35.880000000000003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7"/>
      <c r="Z114" s="27"/>
      <c r="AA114" s="27"/>
      <c r="AB114" s="27"/>
      <c r="AC114" s="27"/>
      <c r="AD114" s="27"/>
      <c r="AE114" s="27"/>
      <c r="AF114" s="27"/>
      <c r="AG114" s="27" t="s">
        <v>171</v>
      </c>
      <c r="AH114" s="27">
        <v>0</v>
      </c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</row>
    <row r="115" spans="1:60" outlineLevel="1">
      <c r="A115" s="190">
        <v>33</v>
      </c>
      <c r="B115" s="191" t="s">
        <v>284</v>
      </c>
      <c r="C115" s="192" t="s">
        <v>1213</v>
      </c>
      <c r="D115" s="193" t="s">
        <v>178</v>
      </c>
      <c r="E115" s="194">
        <v>24.39</v>
      </c>
      <c r="F115" s="33">
        <v>0</v>
      </c>
      <c r="G115" s="34">
        <f>ROUND(E115*F115,2)</f>
        <v>0</v>
      </c>
      <c r="H115" s="195">
        <v>426.62</v>
      </c>
      <c r="I115" s="34">
        <f>ROUND(E115*H115,2)</f>
        <v>10405.26</v>
      </c>
      <c r="J115" s="195">
        <v>559.38</v>
      </c>
      <c r="K115" s="34">
        <f>ROUND(E115*J115,2)</f>
        <v>13643.28</v>
      </c>
      <c r="L115" s="34">
        <v>21</v>
      </c>
      <c r="M115" s="34">
        <f>G115*(1+L115/100)</f>
        <v>0</v>
      </c>
      <c r="N115" s="34">
        <v>1.201E-2</v>
      </c>
      <c r="O115" s="34">
        <f>ROUND(E115*N115,2)</f>
        <v>0.28999999999999998</v>
      </c>
      <c r="P115" s="34">
        <v>0</v>
      </c>
      <c r="Q115" s="34">
        <f>ROUND(E115*P115,2)</f>
        <v>0</v>
      </c>
      <c r="R115" s="34"/>
      <c r="S115" s="34" t="s">
        <v>167</v>
      </c>
      <c r="T115" s="35" t="s">
        <v>167</v>
      </c>
      <c r="U115" s="29">
        <v>0.95</v>
      </c>
      <c r="V115" s="29">
        <f>ROUND(E115*U115,2)</f>
        <v>23.17</v>
      </c>
      <c r="W115" s="29"/>
      <c r="X115" s="29" t="s">
        <v>168</v>
      </c>
      <c r="Y115" s="27"/>
      <c r="Z115" s="27"/>
      <c r="AA115" s="27"/>
      <c r="AB115" s="27"/>
      <c r="AC115" s="27"/>
      <c r="AD115" s="27"/>
      <c r="AE115" s="27"/>
      <c r="AF115" s="27"/>
      <c r="AG115" s="27" t="s">
        <v>169</v>
      </c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60" outlineLevel="1">
      <c r="A116" s="196"/>
      <c r="B116" s="197"/>
      <c r="C116" s="198" t="s">
        <v>285</v>
      </c>
      <c r="D116" s="199"/>
      <c r="E116" s="200">
        <v>24.39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7"/>
      <c r="Z116" s="27"/>
      <c r="AA116" s="27"/>
      <c r="AB116" s="27"/>
      <c r="AC116" s="27"/>
      <c r="AD116" s="27"/>
      <c r="AE116" s="27"/>
      <c r="AF116" s="27"/>
      <c r="AG116" s="27" t="s">
        <v>171</v>
      </c>
      <c r="AH116" s="27">
        <v>0</v>
      </c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</row>
    <row r="117" spans="1:60" outlineLevel="1">
      <c r="A117" s="190">
        <v>34</v>
      </c>
      <c r="B117" s="191" t="s">
        <v>286</v>
      </c>
      <c r="C117" s="192" t="s">
        <v>1214</v>
      </c>
      <c r="D117" s="193" t="s">
        <v>178</v>
      </c>
      <c r="E117" s="194">
        <v>214.79</v>
      </c>
      <c r="F117" s="33">
        <v>0</v>
      </c>
      <c r="G117" s="34">
        <f>ROUND(E117*F117,2)</f>
        <v>0</v>
      </c>
      <c r="H117" s="195">
        <v>1341.59</v>
      </c>
      <c r="I117" s="34">
        <f>ROUND(E117*H117,2)</f>
        <v>288160.12</v>
      </c>
      <c r="J117" s="195">
        <v>294.41000000000003</v>
      </c>
      <c r="K117" s="34">
        <f>ROUND(E117*J117,2)</f>
        <v>63236.32</v>
      </c>
      <c r="L117" s="34">
        <v>21</v>
      </c>
      <c r="M117" s="34">
        <f>G117*(1+L117/100)</f>
        <v>0</v>
      </c>
      <c r="N117" s="34">
        <v>1.039E-2</v>
      </c>
      <c r="O117" s="34">
        <f>ROUND(E117*N117,2)</f>
        <v>2.23</v>
      </c>
      <c r="P117" s="34">
        <v>0</v>
      </c>
      <c r="Q117" s="34">
        <f>ROUND(E117*P117,2)</f>
        <v>0</v>
      </c>
      <c r="R117" s="34"/>
      <c r="S117" s="34" t="s">
        <v>167</v>
      </c>
      <c r="T117" s="35" t="s">
        <v>167</v>
      </c>
      <c r="U117" s="29">
        <v>0.5</v>
      </c>
      <c r="V117" s="29">
        <f>ROUND(E117*U117,2)</f>
        <v>107.4</v>
      </c>
      <c r="W117" s="29"/>
      <c r="X117" s="29" t="s">
        <v>168</v>
      </c>
      <c r="Y117" s="27"/>
      <c r="Z117" s="27"/>
      <c r="AA117" s="27"/>
      <c r="AB117" s="27"/>
      <c r="AC117" s="27"/>
      <c r="AD117" s="27"/>
      <c r="AE117" s="27"/>
      <c r="AF117" s="27"/>
      <c r="AG117" s="27" t="s">
        <v>169</v>
      </c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</row>
    <row r="118" spans="1:60" outlineLevel="1">
      <c r="A118" s="196"/>
      <c r="B118" s="197"/>
      <c r="C118" s="198" t="s">
        <v>287</v>
      </c>
      <c r="D118" s="199"/>
      <c r="E118" s="200">
        <v>39.94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7"/>
      <c r="Z118" s="27"/>
      <c r="AA118" s="27"/>
      <c r="AB118" s="27"/>
      <c r="AC118" s="27"/>
      <c r="AD118" s="27"/>
      <c r="AE118" s="27"/>
      <c r="AF118" s="27"/>
      <c r="AG118" s="27" t="s">
        <v>171</v>
      </c>
      <c r="AH118" s="27">
        <v>0</v>
      </c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</row>
    <row r="119" spans="1:60" outlineLevel="1">
      <c r="A119" s="196"/>
      <c r="B119" s="197"/>
      <c r="C119" s="198" t="s">
        <v>288</v>
      </c>
      <c r="D119" s="199"/>
      <c r="E119" s="200">
        <v>152.63999999999999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7"/>
      <c r="Z119" s="27"/>
      <c r="AA119" s="27"/>
      <c r="AB119" s="27"/>
      <c r="AC119" s="27"/>
      <c r="AD119" s="27"/>
      <c r="AE119" s="27"/>
      <c r="AF119" s="27"/>
      <c r="AG119" s="27" t="s">
        <v>171</v>
      </c>
      <c r="AH119" s="27">
        <v>0</v>
      </c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</row>
    <row r="120" spans="1:60" outlineLevel="1">
      <c r="A120" s="196"/>
      <c r="B120" s="197"/>
      <c r="C120" s="198" t="s">
        <v>289</v>
      </c>
      <c r="D120" s="199"/>
      <c r="E120" s="200">
        <v>22.21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7"/>
      <c r="Z120" s="27"/>
      <c r="AA120" s="27"/>
      <c r="AB120" s="27"/>
      <c r="AC120" s="27"/>
      <c r="AD120" s="27"/>
      <c r="AE120" s="27"/>
      <c r="AF120" s="27"/>
      <c r="AG120" s="27" t="s">
        <v>171</v>
      </c>
      <c r="AH120" s="27">
        <v>0</v>
      </c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</row>
    <row r="121" spans="1:60" outlineLevel="1">
      <c r="A121" s="190">
        <v>35</v>
      </c>
      <c r="B121" s="191" t="s">
        <v>290</v>
      </c>
      <c r="C121" s="192" t="s">
        <v>291</v>
      </c>
      <c r="D121" s="193" t="s">
        <v>178</v>
      </c>
      <c r="E121" s="194">
        <v>1.71</v>
      </c>
      <c r="F121" s="33">
        <v>0</v>
      </c>
      <c r="G121" s="34">
        <f>ROUND(E121*F121,2)</f>
        <v>0</v>
      </c>
      <c r="H121" s="195">
        <v>0</v>
      </c>
      <c r="I121" s="34">
        <f>ROUND(E121*H121,2)</f>
        <v>0</v>
      </c>
      <c r="J121" s="195">
        <v>316</v>
      </c>
      <c r="K121" s="34">
        <f>ROUND(E121*J121,2)</f>
        <v>540.36</v>
      </c>
      <c r="L121" s="34">
        <v>21</v>
      </c>
      <c r="M121" s="34">
        <f>G121*(1+L121/100)</f>
        <v>0</v>
      </c>
      <c r="N121" s="34">
        <v>0</v>
      </c>
      <c r="O121" s="34">
        <f>ROUND(E121*N121,2)</f>
        <v>0</v>
      </c>
      <c r="P121" s="34">
        <v>0</v>
      </c>
      <c r="Q121" s="34">
        <f>ROUND(E121*P121,2)</f>
        <v>0</v>
      </c>
      <c r="R121" s="34"/>
      <c r="S121" s="34" t="s">
        <v>167</v>
      </c>
      <c r="T121" s="35" t="s">
        <v>167</v>
      </c>
      <c r="U121" s="29">
        <v>0.57999999999999996</v>
      </c>
      <c r="V121" s="29">
        <f>ROUND(E121*U121,2)</f>
        <v>0.99</v>
      </c>
      <c r="W121" s="29"/>
      <c r="X121" s="29" t="s">
        <v>168</v>
      </c>
      <c r="Y121" s="27"/>
      <c r="Z121" s="27"/>
      <c r="AA121" s="27"/>
      <c r="AB121" s="27"/>
      <c r="AC121" s="27"/>
      <c r="AD121" s="27"/>
      <c r="AE121" s="27"/>
      <c r="AF121" s="27"/>
      <c r="AG121" s="27" t="s">
        <v>169</v>
      </c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</row>
    <row r="122" spans="1:60" outlineLevel="1">
      <c r="A122" s="196"/>
      <c r="B122" s="197"/>
      <c r="C122" s="198" t="s">
        <v>292</v>
      </c>
      <c r="D122" s="199"/>
      <c r="E122" s="200">
        <v>1.71</v>
      </c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7"/>
      <c r="Z122" s="27"/>
      <c r="AA122" s="27"/>
      <c r="AB122" s="27"/>
      <c r="AC122" s="27"/>
      <c r="AD122" s="27"/>
      <c r="AE122" s="27"/>
      <c r="AF122" s="27"/>
      <c r="AG122" s="27" t="s">
        <v>171</v>
      </c>
      <c r="AH122" s="27">
        <v>0</v>
      </c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</row>
    <row r="123" spans="1:60" outlineLevel="1">
      <c r="A123" s="190">
        <v>36</v>
      </c>
      <c r="B123" s="191" t="s">
        <v>293</v>
      </c>
      <c r="C123" s="192" t="s">
        <v>294</v>
      </c>
      <c r="D123" s="193" t="s">
        <v>178</v>
      </c>
      <c r="E123" s="194">
        <v>19.239999999999998</v>
      </c>
      <c r="F123" s="33">
        <v>0</v>
      </c>
      <c r="G123" s="34">
        <f>ROUND(E123*F123,2)</f>
        <v>0</v>
      </c>
      <c r="H123" s="195">
        <v>0</v>
      </c>
      <c r="I123" s="34">
        <f>ROUND(E123*H123,2)</f>
        <v>0</v>
      </c>
      <c r="J123" s="195">
        <v>234.5</v>
      </c>
      <c r="K123" s="34">
        <f>ROUND(E123*J123,2)</f>
        <v>4511.78</v>
      </c>
      <c r="L123" s="34">
        <v>21</v>
      </c>
      <c r="M123" s="34">
        <f>G123*(1+L123/100)</f>
        <v>0</v>
      </c>
      <c r="N123" s="34">
        <v>0</v>
      </c>
      <c r="O123" s="34">
        <f>ROUND(E123*N123,2)</f>
        <v>0</v>
      </c>
      <c r="P123" s="34">
        <v>0</v>
      </c>
      <c r="Q123" s="34">
        <f>ROUND(E123*P123,2)</f>
        <v>0</v>
      </c>
      <c r="R123" s="34"/>
      <c r="S123" s="34" t="s">
        <v>167</v>
      </c>
      <c r="T123" s="35" t="s">
        <v>167</v>
      </c>
      <c r="U123" s="29">
        <v>0.43</v>
      </c>
      <c r="V123" s="29">
        <f>ROUND(E123*U123,2)</f>
        <v>8.27</v>
      </c>
      <c r="W123" s="29"/>
      <c r="X123" s="29" t="s">
        <v>168</v>
      </c>
      <c r="Y123" s="27"/>
      <c r="Z123" s="27"/>
      <c r="AA123" s="27"/>
      <c r="AB123" s="27"/>
      <c r="AC123" s="27"/>
      <c r="AD123" s="27"/>
      <c r="AE123" s="27"/>
      <c r="AF123" s="27"/>
      <c r="AG123" s="27" t="s">
        <v>169</v>
      </c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</row>
    <row r="124" spans="1:60" outlineLevel="1">
      <c r="A124" s="196"/>
      <c r="B124" s="197"/>
      <c r="C124" s="198" t="s">
        <v>295</v>
      </c>
      <c r="D124" s="199"/>
      <c r="E124" s="200">
        <v>3.3</v>
      </c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7"/>
      <c r="Z124" s="27"/>
      <c r="AA124" s="27"/>
      <c r="AB124" s="27"/>
      <c r="AC124" s="27"/>
      <c r="AD124" s="27"/>
      <c r="AE124" s="27"/>
      <c r="AF124" s="27"/>
      <c r="AG124" s="27" t="s">
        <v>171</v>
      </c>
      <c r="AH124" s="27">
        <v>0</v>
      </c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</row>
    <row r="125" spans="1:60" outlineLevel="1">
      <c r="A125" s="196"/>
      <c r="B125" s="197"/>
      <c r="C125" s="198" t="s">
        <v>296</v>
      </c>
      <c r="D125" s="199"/>
      <c r="E125" s="200">
        <v>4.72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7"/>
      <c r="Z125" s="27"/>
      <c r="AA125" s="27"/>
      <c r="AB125" s="27"/>
      <c r="AC125" s="27"/>
      <c r="AD125" s="27"/>
      <c r="AE125" s="27"/>
      <c r="AF125" s="27"/>
      <c r="AG125" s="27" t="s">
        <v>171</v>
      </c>
      <c r="AH125" s="27">
        <v>0</v>
      </c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</row>
    <row r="126" spans="1:60" outlineLevel="1">
      <c r="A126" s="196"/>
      <c r="B126" s="197"/>
      <c r="C126" s="198" t="s">
        <v>297</v>
      </c>
      <c r="D126" s="199"/>
      <c r="E126" s="200">
        <v>4.03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7"/>
      <c r="Z126" s="27"/>
      <c r="AA126" s="27"/>
      <c r="AB126" s="27"/>
      <c r="AC126" s="27"/>
      <c r="AD126" s="27"/>
      <c r="AE126" s="27"/>
      <c r="AF126" s="27"/>
      <c r="AG126" s="27" t="s">
        <v>171</v>
      </c>
      <c r="AH126" s="27">
        <v>0</v>
      </c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</row>
    <row r="127" spans="1:60" outlineLevel="1">
      <c r="A127" s="196"/>
      <c r="B127" s="197"/>
      <c r="C127" s="198" t="s">
        <v>298</v>
      </c>
      <c r="D127" s="199"/>
      <c r="E127" s="200">
        <v>3.02</v>
      </c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7"/>
      <c r="Z127" s="27"/>
      <c r="AA127" s="27"/>
      <c r="AB127" s="27"/>
      <c r="AC127" s="27"/>
      <c r="AD127" s="27"/>
      <c r="AE127" s="27"/>
      <c r="AF127" s="27"/>
      <c r="AG127" s="27" t="s">
        <v>171</v>
      </c>
      <c r="AH127" s="27">
        <v>0</v>
      </c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</row>
    <row r="128" spans="1:60" outlineLevel="1">
      <c r="A128" s="196"/>
      <c r="B128" s="197"/>
      <c r="C128" s="198" t="s">
        <v>299</v>
      </c>
      <c r="D128" s="199"/>
      <c r="E128" s="200">
        <v>4.17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7"/>
      <c r="Z128" s="27"/>
      <c r="AA128" s="27"/>
      <c r="AB128" s="27"/>
      <c r="AC128" s="27"/>
      <c r="AD128" s="27"/>
      <c r="AE128" s="27"/>
      <c r="AF128" s="27"/>
      <c r="AG128" s="27" t="s">
        <v>171</v>
      </c>
      <c r="AH128" s="27">
        <v>0</v>
      </c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</row>
    <row r="129" spans="1:60" outlineLevel="1">
      <c r="A129" s="190">
        <v>37</v>
      </c>
      <c r="B129" s="191" t="s">
        <v>300</v>
      </c>
      <c r="C129" s="192" t="s">
        <v>301</v>
      </c>
      <c r="D129" s="193" t="s">
        <v>178</v>
      </c>
      <c r="E129" s="194">
        <v>41.19</v>
      </c>
      <c r="F129" s="33">
        <v>0</v>
      </c>
      <c r="G129" s="34">
        <f>ROUND(E129*F129,2)</f>
        <v>0</v>
      </c>
      <c r="H129" s="195">
        <v>0</v>
      </c>
      <c r="I129" s="34">
        <f>ROUND(E129*H129,2)</f>
        <v>0</v>
      </c>
      <c r="J129" s="195">
        <v>152.5</v>
      </c>
      <c r="K129" s="34">
        <f>ROUND(E129*J129,2)</f>
        <v>6281.48</v>
      </c>
      <c r="L129" s="34">
        <v>21</v>
      </c>
      <c r="M129" s="34">
        <f>G129*(1+L129/100)</f>
        <v>0</v>
      </c>
      <c r="N129" s="34">
        <v>0</v>
      </c>
      <c r="O129" s="34">
        <f>ROUND(E129*N129,2)</f>
        <v>0</v>
      </c>
      <c r="P129" s="34">
        <v>0</v>
      </c>
      <c r="Q129" s="34">
        <f>ROUND(E129*P129,2)</f>
        <v>0</v>
      </c>
      <c r="R129" s="34"/>
      <c r="S129" s="34" t="s">
        <v>167</v>
      </c>
      <c r="T129" s="35" t="s">
        <v>167</v>
      </c>
      <c r="U129" s="29">
        <v>0.28000000000000003</v>
      </c>
      <c r="V129" s="29">
        <f>ROUND(E129*U129,2)</f>
        <v>11.53</v>
      </c>
      <c r="W129" s="29"/>
      <c r="X129" s="29" t="s">
        <v>168</v>
      </c>
      <c r="Y129" s="27"/>
      <c r="Z129" s="27"/>
      <c r="AA129" s="27"/>
      <c r="AB129" s="27"/>
      <c r="AC129" s="27"/>
      <c r="AD129" s="27"/>
      <c r="AE129" s="27"/>
      <c r="AF129" s="27"/>
      <c r="AG129" s="27" t="s">
        <v>169</v>
      </c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</row>
    <row r="130" spans="1:60" outlineLevel="1">
      <c r="A130" s="196"/>
      <c r="B130" s="197"/>
      <c r="C130" s="198" t="s">
        <v>302</v>
      </c>
      <c r="D130" s="199"/>
      <c r="E130" s="200">
        <v>7.03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7"/>
      <c r="Z130" s="27"/>
      <c r="AA130" s="27"/>
      <c r="AB130" s="27"/>
      <c r="AC130" s="27"/>
      <c r="AD130" s="27"/>
      <c r="AE130" s="27"/>
      <c r="AF130" s="27"/>
      <c r="AG130" s="27" t="s">
        <v>171</v>
      </c>
      <c r="AH130" s="27">
        <v>0</v>
      </c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</row>
    <row r="131" spans="1:60" outlineLevel="1">
      <c r="A131" s="196"/>
      <c r="B131" s="197"/>
      <c r="C131" s="198" t="s">
        <v>303</v>
      </c>
      <c r="D131" s="199"/>
      <c r="E131" s="200">
        <v>6.44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7"/>
      <c r="Z131" s="27"/>
      <c r="AA131" s="27"/>
      <c r="AB131" s="27"/>
      <c r="AC131" s="27"/>
      <c r="AD131" s="27"/>
      <c r="AE131" s="27"/>
      <c r="AF131" s="27"/>
      <c r="AG131" s="27" t="s">
        <v>171</v>
      </c>
      <c r="AH131" s="27">
        <v>0</v>
      </c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</row>
    <row r="132" spans="1:60" outlineLevel="1">
      <c r="A132" s="196"/>
      <c r="B132" s="197"/>
      <c r="C132" s="198" t="s">
        <v>304</v>
      </c>
      <c r="D132" s="199"/>
      <c r="E132" s="200">
        <v>5.24</v>
      </c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7"/>
      <c r="Z132" s="27"/>
      <c r="AA132" s="27"/>
      <c r="AB132" s="27"/>
      <c r="AC132" s="27"/>
      <c r="AD132" s="27"/>
      <c r="AE132" s="27"/>
      <c r="AF132" s="27"/>
      <c r="AG132" s="27" t="s">
        <v>171</v>
      </c>
      <c r="AH132" s="27">
        <v>0</v>
      </c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</row>
    <row r="133" spans="1:60" outlineLevel="1">
      <c r="A133" s="196"/>
      <c r="B133" s="197"/>
      <c r="C133" s="198" t="s">
        <v>305</v>
      </c>
      <c r="D133" s="199"/>
      <c r="E133" s="200">
        <v>8.86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7"/>
      <c r="Z133" s="27"/>
      <c r="AA133" s="27"/>
      <c r="AB133" s="27"/>
      <c r="AC133" s="27"/>
      <c r="AD133" s="27"/>
      <c r="AE133" s="27"/>
      <c r="AF133" s="27"/>
      <c r="AG133" s="27" t="s">
        <v>171</v>
      </c>
      <c r="AH133" s="27">
        <v>0</v>
      </c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</row>
    <row r="134" spans="1:60" outlineLevel="1">
      <c r="A134" s="196"/>
      <c r="B134" s="197"/>
      <c r="C134" s="198" t="s">
        <v>306</v>
      </c>
      <c r="D134" s="199"/>
      <c r="E134" s="200">
        <v>6.75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7"/>
      <c r="Z134" s="27"/>
      <c r="AA134" s="27"/>
      <c r="AB134" s="27"/>
      <c r="AC134" s="27"/>
      <c r="AD134" s="27"/>
      <c r="AE134" s="27"/>
      <c r="AF134" s="27"/>
      <c r="AG134" s="27" t="s">
        <v>171</v>
      </c>
      <c r="AH134" s="27">
        <v>0</v>
      </c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</row>
    <row r="135" spans="1:60" outlineLevel="1">
      <c r="A135" s="196"/>
      <c r="B135" s="197"/>
      <c r="C135" s="198" t="s">
        <v>307</v>
      </c>
      <c r="D135" s="199"/>
      <c r="E135" s="200">
        <v>6.87</v>
      </c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7"/>
      <c r="Z135" s="27"/>
      <c r="AA135" s="27"/>
      <c r="AB135" s="27"/>
      <c r="AC135" s="27"/>
      <c r="AD135" s="27"/>
      <c r="AE135" s="27"/>
      <c r="AF135" s="27"/>
      <c r="AG135" s="27" t="s">
        <v>171</v>
      </c>
      <c r="AH135" s="27">
        <v>0</v>
      </c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</row>
    <row r="136" spans="1:60" ht="14">
      <c r="A136" s="185" t="s">
        <v>162</v>
      </c>
      <c r="B136" s="186" t="s">
        <v>75</v>
      </c>
      <c r="C136" s="187" t="s">
        <v>76</v>
      </c>
      <c r="D136" s="188"/>
      <c r="E136" s="189"/>
      <c r="F136" s="31"/>
      <c r="G136" s="31">
        <f>SUMIF(AG137:AG143,"&lt;&gt;NOR",G137:G143)</f>
        <v>0</v>
      </c>
      <c r="H136" s="31"/>
      <c r="I136" s="31">
        <f>SUM(I137:I143)</f>
        <v>47149.5</v>
      </c>
      <c r="J136" s="31"/>
      <c r="K136" s="31">
        <f>SUM(K137:K143)</f>
        <v>44927.82</v>
      </c>
      <c r="L136" s="31"/>
      <c r="M136" s="31">
        <f>SUM(M137:M143)</f>
        <v>0</v>
      </c>
      <c r="N136" s="31"/>
      <c r="O136" s="31">
        <f>SUM(O137:O143)</f>
        <v>40.4</v>
      </c>
      <c r="P136" s="31"/>
      <c r="Q136" s="31">
        <f>SUM(Q137:Q143)</f>
        <v>0</v>
      </c>
      <c r="R136" s="31"/>
      <c r="S136" s="31"/>
      <c r="T136" s="32"/>
      <c r="U136" s="30"/>
      <c r="V136" s="30">
        <f>SUM(V137:V143)</f>
        <v>0</v>
      </c>
      <c r="W136" s="30"/>
      <c r="X136" s="30"/>
      <c r="AG136" t="s">
        <v>163</v>
      </c>
    </row>
    <row r="137" spans="1:60" ht="24" outlineLevel="1">
      <c r="A137" s="190">
        <v>38</v>
      </c>
      <c r="B137" s="191" t="s">
        <v>308</v>
      </c>
      <c r="C137" s="192" t="s">
        <v>1215</v>
      </c>
      <c r="D137" s="193" t="s">
        <v>178</v>
      </c>
      <c r="E137" s="194">
        <v>60.338999999999999</v>
      </c>
      <c r="F137" s="33">
        <v>0</v>
      </c>
      <c r="G137" s="34">
        <f>ROUND(E137*F137,2)</f>
        <v>0</v>
      </c>
      <c r="H137" s="195">
        <v>781.41</v>
      </c>
      <c r="I137" s="34">
        <f>ROUND(E137*H137,2)</f>
        <v>47149.5</v>
      </c>
      <c r="J137" s="195">
        <v>744.59</v>
      </c>
      <c r="K137" s="34">
        <f>ROUND(E137*J137,2)</f>
        <v>44927.82</v>
      </c>
      <c r="L137" s="34">
        <v>21</v>
      </c>
      <c r="M137" s="34">
        <f>G137*(1+L137/100)</f>
        <v>0</v>
      </c>
      <c r="N137" s="34">
        <v>0.66954999999999998</v>
      </c>
      <c r="O137" s="34">
        <f>ROUND(E137*N137,2)</f>
        <v>40.4</v>
      </c>
      <c r="P137" s="34">
        <v>0</v>
      </c>
      <c r="Q137" s="34">
        <f>ROUND(E137*P137,2)</f>
        <v>0</v>
      </c>
      <c r="R137" s="34"/>
      <c r="S137" s="34" t="s">
        <v>167</v>
      </c>
      <c r="T137" s="35" t="s">
        <v>167</v>
      </c>
      <c r="U137" s="29">
        <v>0</v>
      </c>
      <c r="V137" s="29">
        <f>ROUND(E137*U137,2)</f>
        <v>0</v>
      </c>
      <c r="W137" s="29"/>
      <c r="X137" s="29" t="s">
        <v>310</v>
      </c>
      <c r="Y137" s="27"/>
      <c r="Z137" s="27"/>
      <c r="AA137" s="27"/>
      <c r="AB137" s="27"/>
      <c r="AC137" s="27"/>
      <c r="AD137" s="27"/>
      <c r="AE137" s="27"/>
      <c r="AF137" s="27"/>
      <c r="AG137" s="27" t="s">
        <v>311</v>
      </c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</row>
    <row r="138" spans="1:60" outlineLevel="1">
      <c r="A138" s="196"/>
      <c r="B138" s="197"/>
      <c r="C138" s="198" t="s">
        <v>179</v>
      </c>
      <c r="D138" s="199"/>
      <c r="E138" s="200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7"/>
      <c r="Z138" s="27"/>
      <c r="AA138" s="27"/>
      <c r="AB138" s="27"/>
      <c r="AC138" s="27"/>
      <c r="AD138" s="27"/>
      <c r="AE138" s="27"/>
      <c r="AF138" s="27"/>
      <c r="AG138" s="27" t="s">
        <v>171</v>
      </c>
      <c r="AH138" s="27">
        <v>0</v>
      </c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</row>
    <row r="139" spans="1:60" outlineLevel="1">
      <c r="A139" s="196"/>
      <c r="B139" s="197"/>
      <c r="C139" s="198" t="s">
        <v>180</v>
      </c>
      <c r="D139" s="199"/>
      <c r="E139" s="200">
        <v>6.6870000000000003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7"/>
      <c r="Z139" s="27"/>
      <c r="AA139" s="27"/>
      <c r="AB139" s="27"/>
      <c r="AC139" s="27"/>
      <c r="AD139" s="27"/>
      <c r="AE139" s="27"/>
      <c r="AF139" s="27"/>
      <c r="AG139" s="27" t="s">
        <v>171</v>
      </c>
      <c r="AH139" s="27">
        <v>0</v>
      </c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</row>
    <row r="140" spans="1:60" outlineLevel="1">
      <c r="A140" s="196"/>
      <c r="B140" s="197"/>
      <c r="C140" s="198" t="s">
        <v>181</v>
      </c>
      <c r="D140" s="199"/>
      <c r="E140" s="200">
        <v>6.6870000000000003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7"/>
      <c r="Z140" s="27"/>
      <c r="AA140" s="27"/>
      <c r="AB140" s="27"/>
      <c r="AC140" s="27"/>
      <c r="AD140" s="27"/>
      <c r="AE140" s="27"/>
      <c r="AF140" s="27"/>
      <c r="AG140" s="27" t="s">
        <v>171</v>
      </c>
      <c r="AH140" s="27">
        <v>0</v>
      </c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</row>
    <row r="141" spans="1:60" outlineLevel="1">
      <c r="A141" s="196"/>
      <c r="B141" s="197"/>
      <c r="C141" s="198" t="s">
        <v>182</v>
      </c>
      <c r="D141" s="199"/>
      <c r="E141" s="200">
        <v>27.106200000000001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7"/>
      <c r="Z141" s="27"/>
      <c r="AA141" s="27"/>
      <c r="AB141" s="27"/>
      <c r="AC141" s="27"/>
      <c r="AD141" s="27"/>
      <c r="AE141" s="27"/>
      <c r="AF141" s="27"/>
      <c r="AG141" s="27" t="s">
        <v>171</v>
      </c>
      <c r="AH141" s="27">
        <v>0</v>
      </c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</row>
    <row r="142" spans="1:60" outlineLevel="1">
      <c r="A142" s="196"/>
      <c r="B142" s="197"/>
      <c r="C142" s="198" t="s">
        <v>183</v>
      </c>
      <c r="D142" s="199"/>
      <c r="E142" s="200">
        <v>17.608799999999999</v>
      </c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7"/>
      <c r="Z142" s="27"/>
      <c r="AA142" s="27"/>
      <c r="AB142" s="27"/>
      <c r="AC142" s="27"/>
      <c r="AD142" s="27"/>
      <c r="AE142" s="27"/>
      <c r="AF142" s="27"/>
      <c r="AG142" s="27" t="s">
        <v>171</v>
      </c>
      <c r="AH142" s="27">
        <v>0</v>
      </c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</row>
    <row r="143" spans="1:60" outlineLevel="1">
      <c r="A143" s="196"/>
      <c r="B143" s="197"/>
      <c r="C143" s="198" t="s">
        <v>312</v>
      </c>
      <c r="D143" s="199"/>
      <c r="E143" s="200">
        <v>2.25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7"/>
      <c r="Z143" s="27"/>
      <c r="AA143" s="27"/>
      <c r="AB143" s="27"/>
      <c r="AC143" s="27"/>
      <c r="AD143" s="27"/>
      <c r="AE143" s="27"/>
      <c r="AF143" s="27"/>
      <c r="AG143" s="27" t="s">
        <v>171</v>
      </c>
      <c r="AH143" s="27">
        <v>0</v>
      </c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</row>
    <row r="144" spans="1:60" ht="14">
      <c r="A144" s="185" t="s">
        <v>162</v>
      </c>
      <c r="B144" s="186" t="s">
        <v>77</v>
      </c>
      <c r="C144" s="187" t="s">
        <v>78</v>
      </c>
      <c r="D144" s="188"/>
      <c r="E144" s="189"/>
      <c r="F144" s="31"/>
      <c r="G144" s="31">
        <f>SUMIF(AG145:AG203,"&lt;&gt;NOR",G145:G203)</f>
        <v>0</v>
      </c>
      <c r="H144" s="31"/>
      <c r="I144" s="31">
        <f>SUM(I145:I203)</f>
        <v>65288.840000000004</v>
      </c>
      <c r="J144" s="31"/>
      <c r="K144" s="31">
        <f>SUM(K145:K203)</f>
        <v>370966.61000000004</v>
      </c>
      <c r="L144" s="31"/>
      <c r="M144" s="31">
        <f>SUM(M145:M203)</f>
        <v>0</v>
      </c>
      <c r="N144" s="31"/>
      <c r="O144" s="31">
        <f>SUM(O145:O203)</f>
        <v>27.39</v>
      </c>
      <c r="P144" s="31"/>
      <c r="Q144" s="31">
        <f>SUM(Q145:Q203)</f>
        <v>0</v>
      </c>
      <c r="R144" s="31"/>
      <c r="S144" s="31"/>
      <c r="T144" s="32"/>
      <c r="U144" s="30"/>
      <c r="V144" s="30">
        <f>SUM(V145:V203)</f>
        <v>618.69000000000005</v>
      </c>
      <c r="W144" s="30"/>
      <c r="X144" s="30"/>
      <c r="AG144" t="s">
        <v>163</v>
      </c>
    </row>
    <row r="145" spans="1:60" outlineLevel="1">
      <c r="A145" s="190">
        <v>39</v>
      </c>
      <c r="B145" s="191" t="s">
        <v>313</v>
      </c>
      <c r="C145" s="192" t="s">
        <v>314</v>
      </c>
      <c r="D145" s="193" t="s">
        <v>178</v>
      </c>
      <c r="E145" s="194">
        <v>82.367999999999995</v>
      </c>
      <c r="F145" s="33">
        <v>0</v>
      </c>
      <c r="G145" s="34">
        <f>ROUND(E145*F145,2)</f>
        <v>0</v>
      </c>
      <c r="H145" s="195">
        <v>19.329999999999998</v>
      </c>
      <c r="I145" s="34">
        <f>ROUND(E145*H145,2)</f>
        <v>1592.17</v>
      </c>
      <c r="J145" s="195">
        <v>37.17</v>
      </c>
      <c r="K145" s="34">
        <f>ROUND(E145*J145,2)</f>
        <v>3061.62</v>
      </c>
      <c r="L145" s="34">
        <v>21</v>
      </c>
      <c r="M145" s="34">
        <f>G145*(1+L145/100)</f>
        <v>0</v>
      </c>
      <c r="N145" s="34">
        <v>4.0000000000000003E-5</v>
      </c>
      <c r="O145" s="34">
        <f>ROUND(E145*N145,2)</f>
        <v>0</v>
      </c>
      <c r="P145" s="34">
        <v>0</v>
      </c>
      <c r="Q145" s="34">
        <f>ROUND(E145*P145,2)</f>
        <v>0</v>
      </c>
      <c r="R145" s="34"/>
      <c r="S145" s="34" t="s">
        <v>167</v>
      </c>
      <c r="T145" s="35" t="s">
        <v>167</v>
      </c>
      <c r="U145" s="29">
        <v>0.08</v>
      </c>
      <c r="V145" s="29">
        <f>ROUND(E145*U145,2)</f>
        <v>6.59</v>
      </c>
      <c r="W145" s="29"/>
      <c r="X145" s="29" t="s">
        <v>168</v>
      </c>
      <c r="Y145" s="27"/>
      <c r="Z145" s="27"/>
      <c r="AA145" s="27"/>
      <c r="AB145" s="27"/>
      <c r="AC145" s="27"/>
      <c r="AD145" s="27"/>
      <c r="AE145" s="27"/>
      <c r="AF145" s="27"/>
      <c r="AG145" s="27" t="s">
        <v>169</v>
      </c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</row>
    <row r="146" spans="1:60" outlineLevel="1">
      <c r="A146" s="196"/>
      <c r="B146" s="197"/>
      <c r="C146" s="198" t="s">
        <v>315</v>
      </c>
      <c r="D146" s="199"/>
      <c r="E146" s="200">
        <v>25.2</v>
      </c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7"/>
      <c r="Z146" s="27"/>
      <c r="AA146" s="27"/>
      <c r="AB146" s="27"/>
      <c r="AC146" s="27"/>
      <c r="AD146" s="27"/>
      <c r="AE146" s="27"/>
      <c r="AF146" s="27"/>
      <c r="AG146" s="27" t="s">
        <v>171</v>
      </c>
      <c r="AH146" s="27">
        <v>0</v>
      </c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</row>
    <row r="147" spans="1:60" outlineLevel="1">
      <c r="A147" s="196"/>
      <c r="B147" s="197"/>
      <c r="C147" s="198" t="s">
        <v>316</v>
      </c>
      <c r="D147" s="199"/>
      <c r="E147" s="200">
        <v>21.167999999999999</v>
      </c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7"/>
      <c r="Z147" s="27"/>
      <c r="AA147" s="27"/>
      <c r="AB147" s="27"/>
      <c r="AC147" s="27"/>
      <c r="AD147" s="27"/>
      <c r="AE147" s="27"/>
      <c r="AF147" s="27"/>
      <c r="AG147" s="27" t="s">
        <v>171</v>
      </c>
      <c r="AH147" s="27">
        <v>0</v>
      </c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</row>
    <row r="148" spans="1:60" outlineLevel="1">
      <c r="A148" s="196"/>
      <c r="B148" s="197"/>
      <c r="C148" s="198" t="s">
        <v>317</v>
      </c>
      <c r="D148" s="199"/>
      <c r="E148" s="200">
        <v>7.2</v>
      </c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7"/>
      <c r="Z148" s="27"/>
      <c r="AA148" s="27"/>
      <c r="AB148" s="27"/>
      <c r="AC148" s="27"/>
      <c r="AD148" s="27"/>
      <c r="AE148" s="27"/>
      <c r="AF148" s="27"/>
      <c r="AG148" s="27" t="s">
        <v>171</v>
      </c>
      <c r="AH148" s="27">
        <v>0</v>
      </c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</row>
    <row r="149" spans="1:60" outlineLevel="1">
      <c r="A149" s="196"/>
      <c r="B149" s="197"/>
      <c r="C149" s="198" t="s">
        <v>318</v>
      </c>
      <c r="D149" s="199"/>
      <c r="E149" s="200">
        <v>28.8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7"/>
      <c r="Z149" s="27"/>
      <c r="AA149" s="27"/>
      <c r="AB149" s="27"/>
      <c r="AC149" s="27"/>
      <c r="AD149" s="27"/>
      <c r="AE149" s="27"/>
      <c r="AF149" s="27"/>
      <c r="AG149" s="27" t="s">
        <v>171</v>
      </c>
      <c r="AH149" s="27">
        <v>0</v>
      </c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</row>
    <row r="150" spans="1:60" outlineLevel="1">
      <c r="A150" s="190">
        <v>40</v>
      </c>
      <c r="B150" s="191" t="s">
        <v>319</v>
      </c>
      <c r="C150" s="192" t="s">
        <v>320</v>
      </c>
      <c r="D150" s="193" t="s">
        <v>178</v>
      </c>
      <c r="E150" s="194">
        <v>524.86360000000002</v>
      </c>
      <c r="F150" s="33">
        <v>0</v>
      </c>
      <c r="G150" s="34">
        <f>ROUND(E150*F150,2)</f>
        <v>0</v>
      </c>
      <c r="H150" s="195">
        <v>51.3</v>
      </c>
      <c r="I150" s="34">
        <f>ROUND(E150*H150,2)</f>
        <v>26925.5</v>
      </c>
      <c r="J150" s="195">
        <v>317.7</v>
      </c>
      <c r="K150" s="34">
        <f>ROUND(E150*J150,2)</f>
        <v>166749.17000000001</v>
      </c>
      <c r="L150" s="34">
        <v>21</v>
      </c>
      <c r="M150" s="34">
        <f>G150*(1+L150/100)</f>
        <v>0</v>
      </c>
      <c r="N150" s="34">
        <v>2.606E-2</v>
      </c>
      <c r="O150" s="34">
        <f>ROUND(E150*N150,2)</f>
        <v>13.68</v>
      </c>
      <c r="P150" s="34">
        <v>0</v>
      </c>
      <c r="Q150" s="34">
        <f>ROUND(E150*P150,2)</f>
        <v>0</v>
      </c>
      <c r="R150" s="34"/>
      <c r="S150" s="34" t="s">
        <v>167</v>
      </c>
      <c r="T150" s="35" t="s">
        <v>167</v>
      </c>
      <c r="U150" s="29">
        <v>0.57999999999999996</v>
      </c>
      <c r="V150" s="29">
        <f>ROUND(E150*U150,2)</f>
        <v>304.42</v>
      </c>
      <c r="W150" s="29"/>
      <c r="X150" s="29" t="s">
        <v>168</v>
      </c>
      <c r="Y150" s="27"/>
      <c r="Z150" s="27"/>
      <c r="AA150" s="27"/>
      <c r="AB150" s="27"/>
      <c r="AC150" s="27"/>
      <c r="AD150" s="27"/>
      <c r="AE150" s="27"/>
      <c r="AF150" s="27"/>
      <c r="AG150" s="27" t="s">
        <v>169</v>
      </c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</row>
    <row r="151" spans="1:60" outlineLevel="1">
      <c r="A151" s="196"/>
      <c r="B151" s="197"/>
      <c r="C151" s="198" t="s">
        <v>321</v>
      </c>
      <c r="D151" s="199"/>
      <c r="E151" s="200">
        <v>13.384</v>
      </c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7"/>
      <c r="Z151" s="27"/>
      <c r="AA151" s="27"/>
      <c r="AB151" s="27"/>
      <c r="AC151" s="27"/>
      <c r="AD151" s="27"/>
      <c r="AE151" s="27"/>
      <c r="AF151" s="27"/>
      <c r="AG151" s="27" t="s">
        <v>171</v>
      </c>
      <c r="AH151" s="27">
        <v>0</v>
      </c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</row>
    <row r="152" spans="1:60" outlineLevel="1">
      <c r="A152" s="196"/>
      <c r="B152" s="197"/>
      <c r="C152" s="198" t="s">
        <v>322</v>
      </c>
      <c r="D152" s="199"/>
      <c r="E152" s="200">
        <v>14.2509</v>
      </c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7"/>
      <c r="Z152" s="27"/>
      <c r="AA152" s="27"/>
      <c r="AB152" s="27"/>
      <c r="AC152" s="27"/>
      <c r="AD152" s="27"/>
      <c r="AE152" s="27"/>
      <c r="AF152" s="27"/>
      <c r="AG152" s="27" t="s">
        <v>171</v>
      </c>
      <c r="AH152" s="27">
        <v>0</v>
      </c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</row>
    <row r="153" spans="1:60" outlineLevel="1">
      <c r="A153" s="196"/>
      <c r="B153" s="197"/>
      <c r="C153" s="198" t="s">
        <v>323</v>
      </c>
      <c r="D153" s="199"/>
      <c r="E153" s="200">
        <v>7.641</v>
      </c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7"/>
      <c r="Z153" s="27"/>
      <c r="AA153" s="27"/>
      <c r="AB153" s="27"/>
      <c r="AC153" s="27"/>
      <c r="AD153" s="27"/>
      <c r="AE153" s="27"/>
      <c r="AF153" s="27"/>
      <c r="AG153" s="27" t="s">
        <v>171</v>
      </c>
      <c r="AH153" s="27">
        <v>0</v>
      </c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</row>
    <row r="154" spans="1:60" outlineLevel="1">
      <c r="A154" s="196"/>
      <c r="B154" s="197"/>
      <c r="C154" s="198" t="s">
        <v>324</v>
      </c>
      <c r="D154" s="199"/>
      <c r="E154" s="200">
        <v>5.3361000000000001</v>
      </c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7"/>
      <c r="Z154" s="27"/>
      <c r="AA154" s="27"/>
      <c r="AB154" s="27"/>
      <c r="AC154" s="27"/>
      <c r="AD154" s="27"/>
      <c r="AE154" s="27"/>
      <c r="AF154" s="27"/>
      <c r="AG154" s="27" t="s">
        <v>171</v>
      </c>
      <c r="AH154" s="27">
        <v>0</v>
      </c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</row>
    <row r="155" spans="1:60" outlineLevel="1">
      <c r="A155" s="196"/>
      <c r="B155" s="197"/>
      <c r="C155" s="198" t="s">
        <v>325</v>
      </c>
      <c r="D155" s="199"/>
      <c r="E155" s="200">
        <v>26.778300000000002</v>
      </c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7"/>
      <c r="Z155" s="27"/>
      <c r="AA155" s="27"/>
      <c r="AB155" s="27"/>
      <c r="AC155" s="27"/>
      <c r="AD155" s="27"/>
      <c r="AE155" s="27"/>
      <c r="AF155" s="27"/>
      <c r="AG155" s="27" t="s">
        <v>171</v>
      </c>
      <c r="AH155" s="27">
        <v>0</v>
      </c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</row>
    <row r="156" spans="1:60" ht="24" outlineLevel="1">
      <c r="A156" s="196"/>
      <c r="B156" s="197"/>
      <c r="C156" s="198" t="s">
        <v>326</v>
      </c>
      <c r="D156" s="199"/>
      <c r="E156" s="200">
        <v>35.229900000000001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7"/>
      <c r="Z156" s="27"/>
      <c r="AA156" s="27"/>
      <c r="AB156" s="27"/>
      <c r="AC156" s="27"/>
      <c r="AD156" s="27"/>
      <c r="AE156" s="27"/>
      <c r="AF156" s="27"/>
      <c r="AG156" s="27" t="s">
        <v>171</v>
      </c>
      <c r="AH156" s="27">
        <v>0</v>
      </c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</row>
    <row r="157" spans="1:60" ht="24" outlineLevel="1">
      <c r="A157" s="196"/>
      <c r="B157" s="197"/>
      <c r="C157" s="198" t="s">
        <v>327</v>
      </c>
      <c r="D157" s="199"/>
      <c r="E157" s="200">
        <v>40.5578</v>
      </c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7"/>
      <c r="Z157" s="27"/>
      <c r="AA157" s="27"/>
      <c r="AB157" s="27"/>
      <c r="AC157" s="27"/>
      <c r="AD157" s="27"/>
      <c r="AE157" s="27"/>
      <c r="AF157" s="27"/>
      <c r="AG157" s="27" t="s">
        <v>171</v>
      </c>
      <c r="AH157" s="27">
        <v>0</v>
      </c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</row>
    <row r="158" spans="1:60" outlineLevel="1">
      <c r="A158" s="196"/>
      <c r="B158" s="197"/>
      <c r="C158" s="198" t="s">
        <v>328</v>
      </c>
      <c r="D158" s="199"/>
      <c r="E158" s="200">
        <v>8.6624999999999996</v>
      </c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7"/>
      <c r="Z158" s="27"/>
      <c r="AA158" s="27"/>
      <c r="AB158" s="27"/>
      <c r="AC158" s="27"/>
      <c r="AD158" s="27"/>
      <c r="AE158" s="27"/>
      <c r="AF158" s="27"/>
      <c r="AG158" s="27" t="s">
        <v>171</v>
      </c>
      <c r="AH158" s="27">
        <v>0</v>
      </c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</row>
    <row r="159" spans="1:60" outlineLevel="1">
      <c r="A159" s="196"/>
      <c r="B159" s="197"/>
      <c r="C159" s="198" t="s">
        <v>329</v>
      </c>
      <c r="D159" s="199"/>
      <c r="E159" s="200">
        <v>47.867899999999999</v>
      </c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7"/>
      <c r="Z159" s="27"/>
      <c r="AA159" s="27"/>
      <c r="AB159" s="27"/>
      <c r="AC159" s="27"/>
      <c r="AD159" s="27"/>
      <c r="AE159" s="27"/>
      <c r="AF159" s="27"/>
      <c r="AG159" s="27" t="s">
        <v>171</v>
      </c>
      <c r="AH159" s="27">
        <v>0</v>
      </c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</row>
    <row r="160" spans="1:60" ht="24" outlineLevel="1">
      <c r="A160" s="196"/>
      <c r="B160" s="197"/>
      <c r="C160" s="198" t="s">
        <v>330</v>
      </c>
      <c r="D160" s="199"/>
      <c r="E160" s="200">
        <v>20.331199999999999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7"/>
      <c r="Z160" s="27"/>
      <c r="AA160" s="27"/>
      <c r="AB160" s="27"/>
      <c r="AC160" s="27"/>
      <c r="AD160" s="27"/>
      <c r="AE160" s="27"/>
      <c r="AF160" s="27"/>
      <c r="AG160" s="27" t="s">
        <v>171</v>
      </c>
      <c r="AH160" s="27">
        <v>0</v>
      </c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</row>
    <row r="161" spans="1:60" ht="24" outlineLevel="1">
      <c r="A161" s="196"/>
      <c r="B161" s="197"/>
      <c r="C161" s="198" t="s">
        <v>331</v>
      </c>
      <c r="D161" s="199"/>
      <c r="E161" s="200">
        <v>36.038600000000002</v>
      </c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7"/>
      <c r="Z161" s="27"/>
      <c r="AA161" s="27"/>
      <c r="AB161" s="27"/>
      <c r="AC161" s="27"/>
      <c r="AD161" s="27"/>
      <c r="AE161" s="27"/>
      <c r="AF161" s="27"/>
      <c r="AG161" s="27" t="s">
        <v>171</v>
      </c>
      <c r="AH161" s="27">
        <v>0</v>
      </c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</row>
    <row r="162" spans="1:60" outlineLevel="1">
      <c r="A162" s="196"/>
      <c r="B162" s="197"/>
      <c r="C162" s="198" t="s">
        <v>332</v>
      </c>
      <c r="D162" s="199"/>
      <c r="E162" s="200">
        <v>3.9870000000000001</v>
      </c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7"/>
      <c r="Z162" s="27"/>
      <c r="AA162" s="27"/>
      <c r="AB162" s="27"/>
      <c r="AC162" s="27"/>
      <c r="AD162" s="27"/>
      <c r="AE162" s="27"/>
      <c r="AF162" s="27"/>
      <c r="AG162" s="27" t="s">
        <v>171</v>
      </c>
      <c r="AH162" s="27">
        <v>0</v>
      </c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</row>
    <row r="163" spans="1:60" outlineLevel="1">
      <c r="A163" s="196"/>
      <c r="B163" s="197"/>
      <c r="C163" s="198" t="s">
        <v>333</v>
      </c>
      <c r="D163" s="199"/>
      <c r="E163" s="200">
        <v>28.054500000000001</v>
      </c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7"/>
      <c r="Z163" s="27"/>
      <c r="AA163" s="27"/>
      <c r="AB163" s="27"/>
      <c r="AC163" s="27"/>
      <c r="AD163" s="27"/>
      <c r="AE163" s="27"/>
      <c r="AF163" s="27"/>
      <c r="AG163" s="27" t="s">
        <v>171</v>
      </c>
      <c r="AH163" s="27">
        <v>0</v>
      </c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</row>
    <row r="164" spans="1:60" ht="24" outlineLevel="1">
      <c r="A164" s="196"/>
      <c r="B164" s="197"/>
      <c r="C164" s="198" t="s">
        <v>334</v>
      </c>
      <c r="D164" s="199"/>
      <c r="E164" s="200">
        <v>49.541699999999999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7"/>
      <c r="Z164" s="27"/>
      <c r="AA164" s="27"/>
      <c r="AB164" s="27"/>
      <c r="AC164" s="27"/>
      <c r="AD164" s="27"/>
      <c r="AE164" s="27"/>
      <c r="AF164" s="27"/>
      <c r="AG164" s="27" t="s">
        <v>171</v>
      </c>
      <c r="AH164" s="27">
        <v>0</v>
      </c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</row>
    <row r="165" spans="1:60" outlineLevel="1">
      <c r="A165" s="196"/>
      <c r="B165" s="197"/>
      <c r="C165" s="198" t="s">
        <v>335</v>
      </c>
      <c r="D165" s="199"/>
      <c r="E165" s="200">
        <v>25.226700000000001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7"/>
      <c r="Z165" s="27"/>
      <c r="AA165" s="27"/>
      <c r="AB165" s="27"/>
      <c r="AC165" s="27"/>
      <c r="AD165" s="27"/>
      <c r="AE165" s="27"/>
      <c r="AF165" s="27"/>
      <c r="AG165" s="27" t="s">
        <v>171</v>
      </c>
      <c r="AH165" s="27">
        <v>0</v>
      </c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</row>
    <row r="166" spans="1:60" outlineLevel="1">
      <c r="A166" s="196"/>
      <c r="B166" s="197"/>
      <c r="C166" s="198" t="s">
        <v>336</v>
      </c>
      <c r="D166" s="199"/>
      <c r="E166" s="200">
        <v>11.4102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7"/>
      <c r="Z166" s="27"/>
      <c r="AA166" s="27"/>
      <c r="AB166" s="27"/>
      <c r="AC166" s="27"/>
      <c r="AD166" s="27"/>
      <c r="AE166" s="27"/>
      <c r="AF166" s="27"/>
      <c r="AG166" s="27" t="s">
        <v>171</v>
      </c>
      <c r="AH166" s="27">
        <v>0</v>
      </c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</row>
    <row r="167" spans="1:60" outlineLevel="1">
      <c r="A167" s="196"/>
      <c r="B167" s="197"/>
      <c r="C167" s="198" t="s">
        <v>337</v>
      </c>
      <c r="D167" s="199"/>
      <c r="E167" s="200">
        <v>5.085</v>
      </c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7"/>
      <c r="Z167" s="27"/>
      <c r="AA167" s="27"/>
      <c r="AB167" s="27"/>
      <c r="AC167" s="27"/>
      <c r="AD167" s="27"/>
      <c r="AE167" s="27"/>
      <c r="AF167" s="27"/>
      <c r="AG167" s="27" t="s">
        <v>171</v>
      </c>
      <c r="AH167" s="27">
        <v>0</v>
      </c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</row>
    <row r="168" spans="1:60" outlineLevel="1">
      <c r="A168" s="196"/>
      <c r="B168" s="197"/>
      <c r="C168" s="198" t="s">
        <v>338</v>
      </c>
      <c r="D168" s="199"/>
      <c r="E168" s="200">
        <v>10.442500000000001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7"/>
      <c r="Z168" s="27"/>
      <c r="AA168" s="27"/>
      <c r="AB168" s="27"/>
      <c r="AC168" s="27"/>
      <c r="AD168" s="27"/>
      <c r="AE168" s="27"/>
      <c r="AF168" s="27"/>
      <c r="AG168" s="27" t="s">
        <v>171</v>
      </c>
      <c r="AH168" s="27">
        <v>0</v>
      </c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</row>
    <row r="169" spans="1:60" outlineLevel="1">
      <c r="A169" s="196"/>
      <c r="B169" s="197"/>
      <c r="C169" s="198" t="s">
        <v>339</v>
      </c>
      <c r="D169" s="199"/>
      <c r="E169" s="200">
        <v>11.944100000000001</v>
      </c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7"/>
      <c r="Z169" s="27"/>
      <c r="AA169" s="27"/>
      <c r="AB169" s="27"/>
      <c r="AC169" s="27"/>
      <c r="AD169" s="27"/>
      <c r="AE169" s="27"/>
      <c r="AF169" s="27"/>
      <c r="AG169" s="27" t="s">
        <v>171</v>
      </c>
      <c r="AH169" s="27">
        <v>0</v>
      </c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</row>
    <row r="170" spans="1:60" ht="24" outlineLevel="1">
      <c r="A170" s="196"/>
      <c r="B170" s="197"/>
      <c r="C170" s="198" t="s">
        <v>340</v>
      </c>
      <c r="D170" s="199"/>
      <c r="E170" s="200">
        <v>52.742600000000003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7"/>
      <c r="Z170" s="27"/>
      <c r="AA170" s="27"/>
      <c r="AB170" s="27"/>
      <c r="AC170" s="27"/>
      <c r="AD170" s="27"/>
      <c r="AE170" s="27"/>
      <c r="AF170" s="27"/>
      <c r="AG170" s="27" t="s">
        <v>171</v>
      </c>
      <c r="AH170" s="27">
        <v>0</v>
      </c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</row>
    <row r="171" spans="1:60" outlineLevel="1">
      <c r="A171" s="196"/>
      <c r="B171" s="197"/>
      <c r="C171" s="198" t="s">
        <v>341</v>
      </c>
      <c r="D171" s="199"/>
      <c r="E171" s="200">
        <v>49.088000000000001</v>
      </c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7"/>
      <c r="Z171" s="27"/>
      <c r="AA171" s="27"/>
      <c r="AB171" s="27"/>
      <c r="AC171" s="27"/>
      <c r="AD171" s="27"/>
      <c r="AE171" s="27"/>
      <c r="AF171" s="27"/>
      <c r="AG171" s="27" t="s">
        <v>171</v>
      </c>
      <c r="AH171" s="27">
        <v>0</v>
      </c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</row>
    <row r="172" spans="1:60" outlineLevel="1">
      <c r="A172" s="196"/>
      <c r="B172" s="197"/>
      <c r="C172" s="198" t="s">
        <v>342</v>
      </c>
      <c r="D172" s="199"/>
      <c r="E172" s="200">
        <v>21.263100000000001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7"/>
      <c r="Z172" s="27"/>
      <c r="AA172" s="27"/>
      <c r="AB172" s="27"/>
      <c r="AC172" s="27"/>
      <c r="AD172" s="27"/>
      <c r="AE172" s="27"/>
      <c r="AF172" s="27"/>
      <c r="AG172" s="27" t="s">
        <v>171</v>
      </c>
      <c r="AH172" s="27">
        <v>0</v>
      </c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</row>
    <row r="173" spans="1:60" ht="24" outlineLevel="1">
      <c r="A173" s="190">
        <v>41</v>
      </c>
      <c r="B173" s="191" t="s">
        <v>343</v>
      </c>
      <c r="C173" s="192" t="s">
        <v>344</v>
      </c>
      <c r="D173" s="193" t="s">
        <v>178</v>
      </c>
      <c r="E173" s="194">
        <v>58.752000000000002</v>
      </c>
      <c r="F173" s="33">
        <v>0</v>
      </c>
      <c r="G173" s="34">
        <f>ROUND(E173*F173,2)</f>
        <v>0</v>
      </c>
      <c r="H173" s="195">
        <v>287.48</v>
      </c>
      <c r="I173" s="34">
        <f>ROUND(E173*H173,2)</f>
        <v>16890.02</v>
      </c>
      <c r="J173" s="195">
        <v>645.52</v>
      </c>
      <c r="K173" s="34">
        <f>ROUND(E173*J173,2)</f>
        <v>37925.589999999997</v>
      </c>
      <c r="L173" s="34">
        <v>21</v>
      </c>
      <c r="M173" s="34">
        <f>G173*(1+L173/100)</f>
        <v>0</v>
      </c>
      <c r="N173" s="34">
        <v>3.4909999999999997E-2</v>
      </c>
      <c r="O173" s="34">
        <f>ROUND(E173*N173,2)</f>
        <v>2.0499999999999998</v>
      </c>
      <c r="P173" s="34">
        <v>0</v>
      </c>
      <c r="Q173" s="34">
        <f>ROUND(E173*P173,2)</f>
        <v>0</v>
      </c>
      <c r="R173" s="34"/>
      <c r="S173" s="34" t="s">
        <v>167</v>
      </c>
      <c r="T173" s="35" t="s">
        <v>167</v>
      </c>
      <c r="U173" s="29">
        <v>1.18</v>
      </c>
      <c r="V173" s="29">
        <f>ROUND(E173*U173,2)</f>
        <v>69.33</v>
      </c>
      <c r="W173" s="29"/>
      <c r="X173" s="29" t="s">
        <v>168</v>
      </c>
      <c r="Y173" s="27"/>
      <c r="Z173" s="27"/>
      <c r="AA173" s="27"/>
      <c r="AB173" s="27"/>
      <c r="AC173" s="27"/>
      <c r="AD173" s="27"/>
      <c r="AE173" s="27"/>
      <c r="AF173" s="27"/>
      <c r="AG173" s="27" t="s">
        <v>345</v>
      </c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</row>
    <row r="174" spans="1:60" outlineLevel="1">
      <c r="A174" s="196"/>
      <c r="B174" s="197"/>
      <c r="C174" s="198" t="s">
        <v>346</v>
      </c>
      <c r="D174" s="199"/>
      <c r="E174" s="200">
        <v>20.52</v>
      </c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7"/>
      <c r="Z174" s="27"/>
      <c r="AA174" s="27"/>
      <c r="AB174" s="27"/>
      <c r="AC174" s="27"/>
      <c r="AD174" s="27"/>
      <c r="AE174" s="27"/>
      <c r="AF174" s="27"/>
      <c r="AG174" s="27" t="s">
        <v>171</v>
      </c>
      <c r="AH174" s="27">
        <v>0</v>
      </c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</row>
    <row r="175" spans="1:60" outlineLevel="1">
      <c r="A175" s="196"/>
      <c r="B175" s="197"/>
      <c r="C175" s="198" t="s">
        <v>347</v>
      </c>
      <c r="D175" s="199"/>
      <c r="E175" s="200">
        <v>8.532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7"/>
      <c r="Z175" s="27"/>
      <c r="AA175" s="27"/>
      <c r="AB175" s="27"/>
      <c r="AC175" s="27"/>
      <c r="AD175" s="27"/>
      <c r="AE175" s="27"/>
      <c r="AF175" s="27"/>
      <c r="AG175" s="27" t="s">
        <v>171</v>
      </c>
      <c r="AH175" s="27">
        <v>0</v>
      </c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</row>
    <row r="176" spans="1:60" outlineLevel="1">
      <c r="A176" s="196"/>
      <c r="B176" s="197"/>
      <c r="C176" s="198" t="s">
        <v>348</v>
      </c>
      <c r="D176" s="199"/>
      <c r="E176" s="200">
        <v>2.7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7"/>
      <c r="Z176" s="27"/>
      <c r="AA176" s="27"/>
      <c r="AB176" s="27"/>
      <c r="AC176" s="27"/>
      <c r="AD176" s="27"/>
      <c r="AE176" s="27"/>
      <c r="AF176" s="27"/>
      <c r="AG176" s="27" t="s">
        <v>171</v>
      </c>
      <c r="AH176" s="27">
        <v>0</v>
      </c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</row>
    <row r="177" spans="1:60" outlineLevel="1">
      <c r="A177" s="196"/>
      <c r="B177" s="197"/>
      <c r="C177" s="198" t="s">
        <v>349</v>
      </c>
      <c r="D177" s="199"/>
      <c r="E177" s="200">
        <v>27</v>
      </c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7"/>
      <c r="Z177" s="27"/>
      <c r="AA177" s="27"/>
      <c r="AB177" s="27"/>
      <c r="AC177" s="27"/>
      <c r="AD177" s="27"/>
      <c r="AE177" s="27"/>
      <c r="AF177" s="27"/>
      <c r="AG177" s="27" t="s">
        <v>171</v>
      </c>
      <c r="AH177" s="27">
        <v>0</v>
      </c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</row>
    <row r="178" spans="1:60" outlineLevel="1">
      <c r="A178" s="190">
        <v>42</v>
      </c>
      <c r="B178" s="191" t="s">
        <v>350</v>
      </c>
      <c r="C178" s="192" t="s">
        <v>351</v>
      </c>
      <c r="D178" s="193" t="s">
        <v>178</v>
      </c>
      <c r="E178" s="194">
        <v>311.48935999999998</v>
      </c>
      <c r="F178" s="33">
        <v>0</v>
      </c>
      <c r="G178" s="34">
        <f>ROUND(E178*F178,2)</f>
        <v>0</v>
      </c>
      <c r="H178" s="195">
        <v>58.28</v>
      </c>
      <c r="I178" s="34">
        <f>ROUND(E178*H178,2)</f>
        <v>18153.599999999999</v>
      </c>
      <c r="J178" s="195">
        <v>516.72</v>
      </c>
      <c r="K178" s="34">
        <f>ROUND(E178*J178,2)</f>
        <v>160952.78</v>
      </c>
      <c r="L178" s="34">
        <v>21</v>
      </c>
      <c r="M178" s="34">
        <f>G178*(1+L178/100)</f>
        <v>0</v>
      </c>
      <c r="N178" s="34">
        <v>3.5700000000000003E-2</v>
      </c>
      <c r="O178" s="34">
        <f>ROUND(E178*N178,2)</f>
        <v>11.12</v>
      </c>
      <c r="P178" s="34">
        <v>0</v>
      </c>
      <c r="Q178" s="34">
        <f>ROUND(E178*P178,2)</f>
        <v>0</v>
      </c>
      <c r="R178" s="34"/>
      <c r="S178" s="34" t="s">
        <v>167</v>
      </c>
      <c r="T178" s="35" t="s">
        <v>167</v>
      </c>
      <c r="U178" s="29">
        <v>0.75</v>
      </c>
      <c r="V178" s="29">
        <f>ROUND(E178*U178,2)</f>
        <v>233.62</v>
      </c>
      <c r="W178" s="29"/>
      <c r="X178" s="29" t="s">
        <v>168</v>
      </c>
      <c r="Y178" s="27"/>
      <c r="Z178" s="27"/>
      <c r="AA178" s="27"/>
      <c r="AB178" s="27"/>
      <c r="AC178" s="27"/>
      <c r="AD178" s="27"/>
      <c r="AE178" s="27"/>
      <c r="AF178" s="27"/>
      <c r="AG178" s="27" t="s">
        <v>169</v>
      </c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</row>
    <row r="179" spans="1:60" outlineLevel="1">
      <c r="A179" s="196"/>
      <c r="B179" s="197"/>
      <c r="C179" s="198" t="s">
        <v>352</v>
      </c>
      <c r="D179" s="199"/>
      <c r="E179" s="200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7"/>
      <c r="Z179" s="27"/>
      <c r="AA179" s="27"/>
      <c r="AB179" s="27"/>
      <c r="AC179" s="27"/>
      <c r="AD179" s="27"/>
      <c r="AE179" s="27"/>
      <c r="AF179" s="27"/>
      <c r="AG179" s="27" t="s">
        <v>171</v>
      </c>
      <c r="AH179" s="27">
        <v>0</v>
      </c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</row>
    <row r="180" spans="1:60" ht="24" outlineLevel="1">
      <c r="A180" s="196"/>
      <c r="B180" s="197"/>
      <c r="C180" s="198" t="s">
        <v>353</v>
      </c>
      <c r="D180" s="199"/>
      <c r="E180" s="200">
        <v>20.794599999999999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7"/>
      <c r="Z180" s="27"/>
      <c r="AA180" s="27"/>
      <c r="AB180" s="27"/>
      <c r="AC180" s="27"/>
      <c r="AD180" s="27"/>
      <c r="AE180" s="27"/>
      <c r="AF180" s="27"/>
      <c r="AG180" s="27" t="s">
        <v>171</v>
      </c>
      <c r="AH180" s="27">
        <v>0</v>
      </c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</row>
    <row r="181" spans="1:60" outlineLevel="1">
      <c r="A181" s="196"/>
      <c r="B181" s="197"/>
      <c r="C181" s="198" t="s">
        <v>354</v>
      </c>
      <c r="D181" s="199"/>
      <c r="E181" s="200">
        <v>15.579599999999999</v>
      </c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7"/>
      <c r="Z181" s="27"/>
      <c r="AA181" s="27"/>
      <c r="AB181" s="27"/>
      <c r="AC181" s="27"/>
      <c r="AD181" s="27"/>
      <c r="AE181" s="27"/>
      <c r="AF181" s="27"/>
      <c r="AG181" s="27" t="s">
        <v>171</v>
      </c>
      <c r="AH181" s="27">
        <v>0</v>
      </c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</row>
    <row r="182" spans="1:60" outlineLevel="1">
      <c r="A182" s="196"/>
      <c r="B182" s="197"/>
      <c r="C182" s="198" t="s">
        <v>355</v>
      </c>
      <c r="D182" s="199"/>
      <c r="E182" s="200">
        <v>25.685199999999998</v>
      </c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7"/>
      <c r="Z182" s="27"/>
      <c r="AA182" s="27"/>
      <c r="AB182" s="27"/>
      <c r="AC182" s="27"/>
      <c r="AD182" s="27"/>
      <c r="AE182" s="27"/>
      <c r="AF182" s="27"/>
      <c r="AG182" s="27" t="s">
        <v>171</v>
      </c>
      <c r="AH182" s="27">
        <v>0</v>
      </c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</row>
    <row r="183" spans="1:60" outlineLevel="1">
      <c r="A183" s="196"/>
      <c r="B183" s="197"/>
      <c r="C183" s="198" t="s">
        <v>356</v>
      </c>
      <c r="D183" s="199"/>
      <c r="E183" s="200">
        <v>17.620699999999999</v>
      </c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7"/>
      <c r="Z183" s="27"/>
      <c r="AA183" s="27"/>
      <c r="AB183" s="27"/>
      <c r="AC183" s="27"/>
      <c r="AD183" s="27"/>
      <c r="AE183" s="27"/>
      <c r="AF183" s="27"/>
      <c r="AG183" s="27" t="s">
        <v>171</v>
      </c>
      <c r="AH183" s="27">
        <v>0</v>
      </c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</row>
    <row r="184" spans="1:60" outlineLevel="1">
      <c r="A184" s="196"/>
      <c r="B184" s="197"/>
      <c r="C184" s="198" t="s">
        <v>357</v>
      </c>
      <c r="D184" s="199"/>
      <c r="E184" s="200">
        <v>18.339099999999998</v>
      </c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7"/>
      <c r="Z184" s="27"/>
      <c r="AA184" s="27"/>
      <c r="AB184" s="27"/>
      <c r="AC184" s="27"/>
      <c r="AD184" s="27"/>
      <c r="AE184" s="27"/>
      <c r="AF184" s="27"/>
      <c r="AG184" s="27" t="s">
        <v>171</v>
      </c>
      <c r="AH184" s="27">
        <v>0</v>
      </c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</row>
    <row r="185" spans="1:60" outlineLevel="1">
      <c r="A185" s="196"/>
      <c r="B185" s="197"/>
      <c r="C185" s="198" t="s">
        <v>358</v>
      </c>
      <c r="D185" s="199"/>
      <c r="E185" s="200">
        <v>31.1022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7"/>
      <c r="Z185" s="27"/>
      <c r="AA185" s="27"/>
      <c r="AB185" s="27"/>
      <c r="AC185" s="27"/>
      <c r="AD185" s="27"/>
      <c r="AE185" s="27"/>
      <c r="AF185" s="27"/>
      <c r="AG185" s="27" t="s">
        <v>171</v>
      </c>
      <c r="AH185" s="27">
        <v>0</v>
      </c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</row>
    <row r="186" spans="1:60" outlineLevel="1">
      <c r="A186" s="196"/>
      <c r="B186" s="197"/>
      <c r="C186" s="198" t="s">
        <v>359</v>
      </c>
      <c r="D186" s="199"/>
      <c r="E186" s="200">
        <v>12.8248</v>
      </c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7"/>
      <c r="Z186" s="27"/>
      <c r="AA186" s="27"/>
      <c r="AB186" s="27"/>
      <c r="AC186" s="27"/>
      <c r="AD186" s="27"/>
      <c r="AE186" s="27"/>
      <c r="AF186" s="27"/>
      <c r="AG186" s="27" t="s">
        <v>171</v>
      </c>
      <c r="AH186" s="27">
        <v>0</v>
      </c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</row>
    <row r="187" spans="1:60" outlineLevel="1">
      <c r="A187" s="196"/>
      <c r="B187" s="197"/>
      <c r="C187" s="198" t="s">
        <v>360</v>
      </c>
      <c r="D187" s="199"/>
      <c r="E187" s="200">
        <v>17.621700000000001</v>
      </c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7"/>
      <c r="Z187" s="27"/>
      <c r="AA187" s="27"/>
      <c r="AB187" s="27"/>
      <c r="AC187" s="27"/>
      <c r="AD187" s="27"/>
      <c r="AE187" s="27"/>
      <c r="AF187" s="27"/>
      <c r="AG187" s="27" t="s">
        <v>171</v>
      </c>
      <c r="AH187" s="27">
        <v>0</v>
      </c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</row>
    <row r="188" spans="1:60" outlineLevel="1">
      <c r="A188" s="196"/>
      <c r="B188" s="197"/>
      <c r="C188" s="198" t="s">
        <v>361</v>
      </c>
      <c r="D188" s="199"/>
      <c r="E188" s="200">
        <v>25.9133</v>
      </c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7"/>
      <c r="Z188" s="27"/>
      <c r="AA188" s="27"/>
      <c r="AB188" s="27"/>
      <c r="AC188" s="27"/>
      <c r="AD188" s="27"/>
      <c r="AE188" s="27"/>
      <c r="AF188" s="27"/>
      <c r="AG188" s="27" t="s">
        <v>171</v>
      </c>
      <c r="AH188" s="27">
        <v>0</v>
      </c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</row>
    <row r="189" spans="1:60" outlineLevel="1">
      <c r="A189" s="196"/>
      <c r="B189" s="197"/>
      <c r="C189" s="198" t="s">
        <v>362</v>
      </c>
      <c r="D189" s="199"/>
      <c r="E189" s="200">
        <v>15.075760000000001</v>
      </c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7"/>
      <c r="Z189" s="27"/>
      <c r="AA189" s="27"/>
      <c r="AB189" s="27"/>
      <c r="AC189" s="27"/>
      <c r="AD189" s="27"/>
      <c r="AE189" s="27"/>
      <c r="AF189" s="27"/>
      <c r="AG189" s="27" t="s">
        <v>171</v>
      </c>
      <c r="AH189" s="27">
        <v>0</v>
      </c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</row>
    <row r="190" spans="1:60" outlineLevel="1">
      <c r="A190" s="196"/>
      <c r="B190" s="197"/>
      <c r="C190" s="198" t="s">
        <v>363</v>
      </c>
      <c r="D190" s="199"/>
      <c r="E190" s="200">
        <v>10.0158</v>
      </c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7"/>
      <c r="Z190" s="27"/>
      <c r="AA190" s="27"/>
      <c r="AB190" s="27"/>
      <c r="AC190" s="27"/>
      <c r="AD190" s="27"/>
      <c r="AE190" s="27"/>
      <c r="AF190" s="27"/>
      <c r="AG190" s="27" t="s">
        <v>171</v>
      </c>
      <c r="AH190" s="27">
        <v>0</v>
      </c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</row>
    <row r="191" spans="1:60" outlineLevel="1">
      <c r="A191" s="196"/>
      <c r="B191" s="197"/>
      <c r="C191" s="198" t="s">
        <v>364</v>
      </c>
      <c r="D191" s="199"/>
      <c r="E191" s="200">
        <v>2.31</v>
      </c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7"/>
      <c r="Z191" s="27"/>
      <c r="AA191" s="27"/>
      <c r="AB191" s="27"/>
      <c r="AC191" s="27"/>
      <c r="AD191" s="27"/>
      <c r="AE191" s="27"/>
      <c r="AF191" s="27"/>
      <c r="AG191" s="27" t="s">
        <v>171</v>
      </c>
      <c r="AH191" s="27">
        <v>0</v>
      </c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</row>
    <row r="192" spans="1:60" outlineLevel="1">
      <c r="A192" s="196"/>
      <c r="B192" s="197"/>
      <c r="C192" s="198" t="s">
        <v>365</v>
      </c>
      <c r="D192" s="199"/>
      <c r="E192" s="200">
        <v>14.672700000000001</v>
      </c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7"/>
      <c r="Z192" s="27"/>
      <c r="AA192" s="27"/>
      <c r="AB192" s="27"/>
      <c r="AC192" s="27"/>
      <c r="AD192" s="27"/>
      <c r="AE192" s="27"/>
      <c r="AF192" s="27"/>
      <c r="AG192" s="27" t="s">
        <v>171</v>
      </c>
      <c r="AH192" s="27">
        <v>0</v>
      </c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</row>
    <row r="193" spans="1:60" outlineLevel="1">
      <c r="A193" s="196"/>
      <c r="B193" s="197"/>
      <c r="C193" s="198" t="s">
        <v>366</v>
      </c>
      <c r="D193" s="199"/>
      <c r="E193" s="200">
        <v>11.0322</v>
      </c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7"/>
      <c r="Z193" s="27"/>
      <c r="AA193" s="27"/>
      <c r="AB193" s="27"/>
      <c r="AC193" s="27"/>
      <c r="AD193" s="27"/>
      <c r="AE193" s="27"/>
      <c r="AF193" s="27"/>
      <c r="AG193" s="27" t="s">
        <v>171</v>
      </c>
      <c r="AH193" s="27">
        <v>0</v>
      </c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</row>
    <row r="194" spans="1:60" outlineLevel="1">
      <c r="A194" s="196"/>
      <c r="B194" s="197"/>
      <c r="C194" s="198" t="s">
        <v>367</v>
      </c>
      <c r="D194" s="199"/>
      <c r="E194" s="200">
        <v>25.25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7"/>
      <c r="Z194" s="27"/>
      <c r="AA194" s="27"/>
      <c r="AB194" s="27"/>
      <c r="AC194" s="27"/>
      <c r="AD194" s="27"/>
      <c r="AE194" s="27"/>
      <c r="AF194" s="27"/>
      <c r="AG194" s="27" t="s">
        <v>171</v>
      </c>
      <c r="AH194" s="27">
        <v>0</v>
      </c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</row>
    <row r="195" spans="1:60" outlineLevel="1">
      <c r="A195" s="196"/>
      <c r="B195" s="197"/>
      <c r="C195" s="198" t="s">
        <v>368</v>
      </c>
      <c r="D195" s="199"/>
      <c r="E195" s="200">
        <v>13.9975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7"/>
      <c r="Z195" s="27"/>
      <c r="AA195" s="27"/>
      <c r="AB195" s="27"/>
      <c r="AC195" s="27"/>
      <c r="AD195" s="27"/>
      <c r="AE195" s="27"/>
      <c r="AF195" s="27"/>
      <c r="AG195" s="27" t="s">
        <v>171</v>
      </c>
      <c r="AH195" s="27">
        <v>0</v>
      </c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</row>
    <row r="196" spans="1:60" outlineLevel="1">
      <c r="A196" s="196"/>
      <c r="B196" s="197"/>
      <c r="C196" s="198" t="s">
        <v>369</v>
      </c>
      <c r="D196" s="199"/>
      <c r="E196" s="200">
        <v>11.7241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7"/>
      <c r="Z196" s="27"/>
      <c r="AA196" s="27"/>
      <c r="AB196" s="27"/>
      <c r="AC196" s="27"/>
      <c r="AD196" s="27"/>
      <c r="AE196" s="27"/>
      <c r="AF196" s="27"/>
      <c r="AG196" s="27" t="s">
        <v>171</v>
      </c>
      <c r="AH196" s="27">
        <v>0</v>
      </c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</row>
    <row r="197" spans="1:60" outlineLevel="1">
      <c r="A197" s="196"/>
      <c r="B197" s="197"/>
      <c r="C197" s="198" t="s">
        <v>370</v>
      </c>
      <c r="D197" s="199"/>
      <c r="E197" s="200">
        <v>10.475</v>
      </c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7"/>
      <c r="Z197" s="27"/>
      <c r="AA197" s="27"/>
      <c r="AB197" s="27"/>
      <c r="AC197" s="27"/>
      <c r="AD197" s="27"/>
      <c r="AE197" s="27"/>
      <c r="AF197" s="27"/>
      <c r="AG197" s="27" t="s">
        <v>171</v>
      </c>
      <c r="AH197" s="27">
        <v>0</v>
      </c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</row>
    <row r="198" spans="1:60" outlineLevel="1">
      <c r="A198" s="196"/>
      <c r="B198" s="197"/>
      <c r="C198" s="198" t="s">
        <v>371</v>
      </c>
      <c r="D198" s="199"/>
      <c r="E198" s="200">
        <v>0.94499999999999995</v>
      </c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7"/>
      <c r="Z198" s="27"/>
      <c r="AA198" s="27"/>
      <c r="AB198" s="27"/>
      <c r="AC198" s="27"/>
      <c r="AD198" s="27"/>
      <c r="AE198" s="27"/>
      <c r="AF198" s="27"/>
      <c r="AG198" s="27" t="s">
        <v>171</v>
      </c>
      <c r="AH198" s="27">
        <v>0</v>
      </c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</row>
    <row r="199" spans="1:60" outlineLevel="1">
      <c r="A199" s="196"/>
      <c r="B199" s="197"/>
      <c r="C199" s="198" t="s">
        <v>372</v>
      </c>
      <c r="D199" s="199"/>
      <c r="E199" s="200">
        <v>10.5101</v>
      </c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7"/>
      <c r="Z199" s="27"/>
      <c r="AA199" s="27"/>
      <c r="AB199" s="27"/>
      <c r="AC199" s="27"/>
      <c r="AD199" s="27"/>
      <c r="AE199" s="27"/>
      <c r="AF199" s="27"/>
      <c r="AG199" s="27" t="s">
        <v>171</v>
      </c>
      <c r="AH199" s="27">
        <v>0</v>
      </c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</row>
    <row r="200" spans="1:60" outlineLevel="1">
      <c r="A200" s="190">
        <v>43</v>
      </c>
      <c r="B200" s="191" t="s">
        <v>373</v>
      </c>
      <c r="C200" s="192" t="s">
        <v>374</v>
      </c>
      <c r="D200" s="193" t="s">
        <v>178</v>
      </c>
      <c r="E200" s="194">
        <v>11.25</v>
      </c>
      <c r="F200" s="33">
        <v>0</v>
      </c>
      <c r="G200" s="34">
        <f>ROUND(E200*F200,2)</f>
        <v>0</v>
      </c>
      <c r="H200" s="195">
        <v>153.56</v>
      </c>
      <c r="I200" s="34">
        <f>ROUND(E200*H200,2)</f>
        <v>1727.55</v>
      </c>
      <c r="J200" s="195">
        <v>202.44</v>
      </c>
      <c r="K200" s="34">
        <f>ROUND(E200*J200,2)</f>
        <v>2277.4499999999998</v>
      </c>
      <c r="L200" s="34">
        <v>21</v>
      </c>
      <c r="M200" s="34">
        <f>G200*(1+L200/100)</f>
        <v>0</v>
      </c>
      <c r="N200" s="34">
        <v>4.777E-2</v>
      </c>
      <c r="O200" s="34">
        <f>ROUND(E200*N200,2)</f>
        <v>0.54</v>
      </c>
      <c r="P200" s="34">
        <v>0</v>
      </c>
      <c r="Q200" s="34">
        <f>ROUND(E200*P200,2)</f>
        <v>0</v>
      </c>
      <c r="R200" s="34"/>
      <c r="S200" s="34" t="s">
        <v>167</v>
      </c>
      <c r="T200" s="35" t="s">
        <v>167</v>
      </c>
      <c r="U200" s="29">
        <v>0.42</v>
      </c>
      <c r="V200" s="29">
        <f>ROUND(E200*U200,2)</f>
        <v>4.7300000000000004</v>
      </c>
      <c r="W200" s="29"/>
      <c r="X200" s="29" t="s">
        <v>168</v>
      </c>
      <c r="Y200" s="27"/>
      <c r="Z200" s="27"/>
      <c r="AA200" s="27"/>
      <c r="AB200" s="27"/>
      <c r="AC200" s="27"/>
      <c r="AD200" s="27"/>
      <c r="AE200" s="27"/>
      <c r="AF200" s="27"/>
      <c r="AG200" s="27" t="s">
        <v>169</v>
      </c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</row>
    <row r="201" spans="1:60" outlineLevel="1">
      <c r="A201" s="196"/>
      <c r="B201" s="197"/>
      <c r="C201" s="198" t="s">
        <v>375</v>
      </c>
      <c r="D201" s="199"/>
      <c r="E201" s="200">
        <v>3.6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7"/>
      <c r="Z201" s="27"/>
      <c r="AA201" s="27"/>
      <c r="AB201" s="27"/>
      <c r="AC201" s="27"/>
      <c r="AD201" s="27"/>
      <c r="AE201" s="27"/>
      <c r="AF201" s="27"/>
      <c r="AG201" s="27" t="s">
        <v>171</v>
      </c>
      <c r="AH201" s="27">
        <v>0</v>
      </c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</row>
    <row r="202" spans="1:60" outlineLevel="1">
      <c r="A202" s="196"/>
      <c r="B202" s="197"/>
      <c r="C202" s="198" t="s">
        <v>376</v>
      </c>
      <c r="D202" s="199"/>
      <c r="E202" s="200">
        <v>2.25</v>
      </c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7"/>
      <c r="Z202" s="27"/>
      <c r="AA202" s="27"/>
      <c r="AB202" s="27"/>
      <c r="AC202" s="27"/>
      <c r="AD202" s="27"/>
      <c r="AE202" s="27"/>
      <c r="AF202" s="27"/>
      <c r="AG202" s="27" t="s">
        <v>171</v>
      </c>
      <c r="AH202" s="27">
        <v>0</v>
      </c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</row>
    <row r="203" spans="1:60" outlineLevel="1">
      <c r="A203" s="196"/>
      <c r="B203" s="197"/>
      <c r="C203" s="198" t="s">
        <v>377</v>
      </c>
      <c r="D203" s="199"/>
      <c r="E203" s="200">
        <v>5.4</v>
      </c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7"/>
      <c r="Z203" s="27"/>
      <c r="AA203" s="27"/>
      <c r="AB203" s="27"/>
      <c r="AC203" s="27"/>
      <c r="AD203" s="27"/>
      <c r="AE203" s="27"/>
      <c r="AF203" s="27"/>
      <c r="AG203" s="27" t="s">
        <v>171</v>
      </c>
      <c r="AH203" s="27">
        <v>0</v>
      </c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</row>
    <row r="204" spans="1:60" ht="14">
      <c r="A204" s="185" t="s">
        <v>162</v>
      </c>
      <c r="B204" s="186" t="s">
        <v>79</v>
      </c>
      <c r="C204" s="187" t="s">
        <v>80</v>
      </c>
      <c r="D204" s="188"/>
      <c r="E204" s="189"/>
      <c r="F204" s="31"/>
      <c r="G204" s="31">
        <f>SUMIF(AG205:AG312,"&lt;&gt;NOR",G205:G312)</f>
        <v>0</v>
      </c>
      <c r="H204" s="31"/>
      <c r="I204" s="31">
        <f>SUM(I205:I312)</f>
        <v>1083498.69</v>
      </c>
      <c r="J204" s="31"/>
      <c r="K204" s="31">
        <f>SUM(K205:K312)</f>
        <v>557298.77000000014</v>
      </c>
      <c r="L204" s="31"/>
      <c r="M204" s="31">
        <f>SUM(M205:M312)</f>
        <v>0</v>
      </c>
      <c r="N204" s="31"/>
      <c r="O204" s="31">
        <f>SUM(O205:O312)</f>
        <v>22.06</v>
      </c>
      <c r="P204" s="31"/>
      <c r="Q204" s="31">
        <f>SUM(Q205:Q312)</f>
        <v>0</v>
      </c>
      <c r="R204" s="31"/>
      <c r="S204" s="31"/>
      <c r="T204" s="32"/>
      <c r="U204" s="30"/>
      <c r="V204" s="30">
        <f>SUM(V205:V312)</f>
        <v>1029.8200000000002</v>
      </c>
      <c r="W204" s="30"/>
      <c r="X204" s="30"/>
      <c r="AG204" t="s">
        <v>163</v>
      </c>
    </row>
    <row r="205" spans="1:60" outlineLevel="1">
      <c r="A205" s="190">
        <v>44</v>
      </c>
      <c r="B205" s="191" t="s">
        <v>378</v>
      </c>
      <c r="C205" s="192" t="s">
        <v>379</v>
      </c>
      <c r="D205" s="193" t="s">
        <v>178</v>
      </c>
      <c r="E205" s="194">
        <v>107.83154999999999</v>
      </c>
      <c r="F205" s="33">
        <v>0</v>
      </c>
      <c r="G205" s="34">
        <f>ROUND(E205*F205,2)</f>
        <v>0</v>
      </c>
      <c r="H205" s="195">
        <v>339.28</v>
      </c>
      <c r="I205" s="34">
        <f>ROUND(E205*H205,2)</f>
        <v>36585.089999999997</v>
      </c>
      <c r="J205" s="195">
        <v>127.72</v>
      </c>
      <c r="K205" s="34">
        <f>ROUND(E205*J205,2)</f>
        <v>13772.25</v>
      </c>
      <c r="L205" s="34">
        <v>21</v>
      </c>
      <c r="M205" s="34">
        <f>G205*(1+L205/100)</f>
        <v>0</v>
      </c>
      <c r="N205" s="34">
        <v>3.0500000000000002E-3</v>
      </c>
      <c r="O205" s="34">
        <f>ROUND(E205*N205,2)</f>
        <v>0.33</v>
      </c>
      <c r="P205" s="34">
        <v>0</v>
      </c>
      <c r="Q205" s="34">
        <f>ROUND(E205*P205,2)</f>
        <v>0</v>
      </c>
      <c r="R205" s="34"/>
      <c r="S205" s="34" t="s">
        <v>167</v>
      </c>
      <c r="T205" s="35" t="s">
        <v>167</v>
      </c>
      <c r="U205" s="29">
        <v>0.22</v>
      </c>
      <c r="V205" s="29">
        <f>ROUND(E205*U205,2)</f>
        <v>23.72</v>
      </c>
      <c r="W205" s="29"/>
      <c r="X205" s="29" t="s">
        <v>168</v>
      </c>
      <c r="Y205" s="27"/>
      <c r="Z205" s="27"/>
      <c r="AA205" s="27"/>
      <c r="AB205" s="27"/>
      <c r="AC205" s="27"/>
      <c r="AD205" s="27"/>
      <c r="AE205" s="27"/>
      <c r="AF205" s="27"/>
      <c r="AG205" s="27" t="s">
        <v>169</v>
      </c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</row>
    <row r="206" spans="1:60" outlineLevel="1">
      <c r="A206" s="196"/>
      <c r="B206" s="197"/>
      <c r="C206" s="198" t="s">
        <v>380</v>
      </c>
      <c r="D206" s="199"/>
      <c r="E206" s="200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7"/>
      <c r="Z206" s="27"/>
      <c r="AA206" s="27"/>
      <c r="AB206" s="27"/>
      <c r="AC206" s="27"/>
      <c r="AD206" s="27"/>
      <c r="AE206" s="27"/>
      <c r="AF206" s="27"/>
      <c r="AG206" s="27" t="s">
        <v>171</v>
      </c>
      <c r="AH206" s="27">
        <v>0</v>
      </c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</row>
    <row r="207" spans="1:60" outlineLevel="1">
      <c r="A207" s="196"/>
      <c r="B207" s="197"/>
      <c r="C207" s="198" t="s">
        <v>381</v>
      </c>
      <c r="D207" s="199"/>
      <c r="E207" s="200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7"/>
      <c r="Z207" s="27"/>
      <c r="AA207" s="27"/>
      <c r="AB207" s="27"/>
      <c r="AC207" s="27"/>
      <c r="AD207" s="27"/>
      <c r="AE207" s="27"/>
      <c r="AF207" s="27"/>
      <c r="AG207" s="27" t="s">
        <v>171</v>
      </c>
      <c r="AH207" s="27">
        <v>0</v>
      </c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</row>
    <row r="208" spans="1:60" outlineLevel="1">
      <c r="A208" s="196"/>
      <c r="B208" s="197"/>
      <c r="C208" s="198" t="s">
        <v>382</v>
      </c>
      <c r="D208" s="199"/>
      <c r="E208" s="200">
        <v>21.77955</v>
      </c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7"/>
      <c r="Z208" s="27"/>
      <c r="AA208" s="27"/>
      <c r="AB208" s="27"/>
      <c r="AC208" s="27"/>
      <c r="AD208" s="27"/>
      <c r="AE208" s="27"/>
      <c r="AF208" s="27"/>
      <c r="AG208" s="27" t="s">
        <v>171</v>
      </c>
      <c r="AH208" s="27">
        <v>0</v>
      </c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</row>
    <row r="209" spans="1:60" outlineLevel="1">
      <c r="A209" s="196"/>
      <c r="B209" s="197"/>
      <c r="C209" s="198" t="s">
        <v>383</v>
      </c>
      <c r="D209" s="199"/>
      <c r="E209" s="200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7"/>
      <c r="Z209" s="27"/>
      <c r="AA209" s="27"/>
      <c r="AB209" s="27"/>
      <c r="AC209" s="27"/>
      <c r="AD209" s="27"/>
      <c r="AE209" s="27"/>
      <c r="AF209" s="27"/>
      <c r="AG209" s="27" t="s">
        <v>171</v>
      </c>
      <c r="AH209" s="27">
        <v>0</v>
      </c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</row>
    <row r="210" spans="1:60" outlineLevel="1">
      <c r="A210" s="196"/>
      <c r="B210" s="197"/>
      <c r="C210" s="198" t="s">
        <v>384</v>
      </c>
      <c r="D210" s="199"/>
      <c r="E210" s="200">
        <v>26.446200000000001</v>
      </c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7"/>
      <c r="Z210" s="27"/>
      <c r="AA210" s="27"/>
      <c r="AB210" s="27"/>
      <c r="AC210" s="27"/>
      <c r="AD210" s="27"/>
      <c r="AE210" s="27"/>
      <c r="AF210" s="27"/>
      <c r="AG210" s="27" t="s">
        <v>171</v>
      </c>
      <c r="AH210" s="27">
        <v>0</v>
      </c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</row>
    <row r="211" spans="1:60" outlineLevel="1">
      <c r="A211" s="196"/>
      <c r="B211" s="197"/>
      <c r="C211" s="198" t="s">
        <v>385</v>
      </c>
      <c r="D211" s="199"/>
      <c r="E211" s="200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7"/>
      <c r="Z211" s="27"/>
      <c r="AA211" s="27"/>
      <c r="AB211" s="27"/>
      <c r="AC211" s="27"/>
      <c r="AD211" s="27"/>
      <c r="AE211" s="27"/>
      <c r="AF211" s="27"/>
      <c r="AG211" s="27" t="s">
        <v>171</v>
      </c>
      <c r="AH211" s="27">
        <v>0</v>
      </c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</row>
    <row r="212" spans="1:60" outlineLevel="1">
      <c r="A212" s="196"/>
      <c r="B212" s="197"/>
      <c r="C212" s="198" t="s">
        <v>386</v>
      </c>
      <c r="D212" s="199"/>
      <c r="E212" s="200">
        <v>16.9008</v>
      </c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7"/>
      <c r="Z212" s="27"/>
      <c r="AA212" s="27"/>
      <c r="AB212" s="27"/>
      <c r="AC212" s="27"/>
      <c r="AD212" s="27"/>
      <c r="AE212" s="27"/>
      <c r="AF212" s="27"/>
      <c r="AG212" s="27" t="s">
        <v>171</v>
      </c>
      <c r="AH212" s="27">
        <v>0</v>
      </c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</row>
    <row r="213" spans="1:60" outlineLevel="1">
      <c r="A213" s="196"/>
      <c r="B213" s="197"/>
      <c r="C213" s="198" t="s">
        <v>387</v>
      </c>
      <c r="D213" s="199"/>
      <c r="E213" s="200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7"/>
      <c r="Z213" s="27"/>
      <c r="AA213" s="27"/>
      <c r="AB213" s="27"/>
      <c r="AC213" s="27"/>
      <c r="AD213" s="27"/>
      <c r="AE213" s="27"/>
      <c r="AF213" s="27"/>
      <c r="AG213" s="27" t="s">
        <v>171</v>
      </c>
      <c r="AH213" s="27">
        <v>0</v>
      </c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</row>
    <row r="214" spans="1:60" outlineLevel="1">
      <c r="A214" s="196"/>
      <c r="B214" s="197"/>
      <c r="C214" s="198" t="s">
        <v>388</v>
      </c>
      <c r="D214" s="199"/>
      <c r="E214" s="200">
        <v>5.9669999999999996</v>
      </c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7"/>
      <c r="Z214" s="27"/>
      <c r="AA214" s="27"/>
      <c r="AB214" s="27"/>
      <c r="AC214" s="27"/>
      <c r="AD214" s="27"/>
      <c r="AE214" s="27"/>
      <c r="AF214" s="27"/>
      <c r="AG214" s="27" t="s">
        <v>171</v>
      </c>
      <c r="AH214" s="27">
        <v>0</v>
      </c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</row>
    <row r="215" spans="1:60" outlineLevel="1">
      <c r="A215" s="196"/>
      <c r="B215" s="197"/>
      <c r="C215" s="198" t="s">
        <v>389</v>
      </c>
      <c r="D215" s="199"/>
      <c r="E215" s="200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7"/>
      <c r="Z215" s="27"/>
      <c r="AA215" s="27"/>
      <c r="AB215" s="27"/>
      <c r="AC215" s="27"/>
      <c r="AD215" s="27"/>
      <c r="AE215" s="27"/>
      <c r="AF215" s="27"/>
      <c r="AG215" s="27" t="s">
        <v>171</v>
      </c>
      <c r="AH215" s="27">
        <v>0</v>
      </c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</row>
    <row r="216" spans="1:60" outlineLevel="1">
      <c r="A216" s="196"/>
      <c r="B216" s="197"/>
      <c r="C216" s="198" t="s">
        <v>390</v>
      </c>
      <c r="D216" s="199"/>
      <c r="E216" s="200">
        <v>36.738</v>
      </c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7"/>
      <c r="Z216" s="27"/>
      <c r="AA216" s="27"/>
      <c r="AB216" s="27"/>
      <c r="AC216" s="27"/>
      <c r="AD216" s="27"/>
      <c r="AE216" s="27"/>
      <c r="AF216" s="27"/>
      <c r="AG216" s="27" t="s">
        <v>171</v>
      </c>
      <c r="AH216" s="27">
        <v>0</v>
      </c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</row>
    <row r="217" spans="1:60" outlineLevel="1">
      <c r="A217" s="190">
        <v>45</v>
      </c>
      <c r="B217" s="191" t="s">
        <v>391</v>
      </c>
      <c r="C217" s="192" t="s">
        <v>392</v>
      </c>
      <c r="D217" s="193" t="s">
        <v>178</v>
      </c>
      <c r="E217" s="194">
        <v>23.4</v>
      </c>
      <c r="F217" s="33">
        <v>0</v>
      </c>
      <c r="G217" s="34">
        <f>ROUND(E217*F217,2)</f>
        <v>0</v>
      </c>
      <c r="H217" s="195">
        <v>599.94000000000005</v>
      </c>
      <c r="I217" s="34">
        <f>ROUND(E217*H217,2)</f>
        <v>14038.6</v>
      </c>
      <c r="J217" s="195">
        <v>202.06</v>
      </c>
      <c r="K217" s="34">
        <f>ROUND(E217*J217,2)</f>
        <v>4728.2</v>
      </c>
      <c r="L217" s="34">
        <v>21</v>
      </c>
      <c r="M217" s="34">
        <f>G217*(1+L217/100)</f>
        <v>0</v>
      </c>
      <c r="N217" s="34">
        <v>5.7800000000000004E-3</v>
      </c>
      <c r="O217" s="34">
        <f>ROUND(E217*N217,2)</f>
        <v>0.14000000000000001</v>
      </c>
      <c r="P217" s="34">
        <v>0</v>
      </c>
      <c r="Q217" s="34">
        <f>ROUND(E217*P217,2)</f>
        <v>0</v>
      </c>
      <c r="R217" s="34"/>
      <c r="S217" s="34" t="s">
        <v>167</v>
      </c>
      <c r="T217" s="35" t="s">
        <v>167</v>
      </c>
      <c r="U217" s="29">
        <v>0.36</v>
      </c>
      <c r="V217" s="29">
        <f>ROUND(E217*U217,2)</f>
        <v>8.42</v>
      </c>
      <c r="W217" s="29"/>
      <c r="X217" s="29" t="s">
        <v>168</v>
      </c>
      <c r="Y217" s="27"/>
      <c r="Z217" s="27"/>
      <c r="AA217" s="27"/>
      <c r="AB217" s="27"/>
      <c r="AC217" s="27"/>
      <c r="AD217" s="27"/>
      <c r="AE217" s="27"/>
      <c r="AF217" s="27"/>
      <c r="AG217" s="27" t="s">
        <v>169</v>
      </c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</row>
    <row r="218" spans="1:60" outlineLevel="1">
      <c r="A218" s="196"/>
      <c r="B218" s="197"/>
      <c r="C218" s="198" t="s">
        <v>389</v>
      </c>
      <c r="D218" s="199"/>
      <c r="E218" s="200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7"/>
      <c r="Z218" s="27"/>
      <c r="AA218" s="27"/>
      <c r="AB218" s="27"/>
      <c r="AC218" s="27"/>
      <c r="AD218" s="27"/>
      <c r="AE218" s="27"/>
      <c r="AF218" s="27"/>
      <c r="AG218" s="27" t="s">
        <v>171</v>
      </c>
      <c r="AH218" s="27">
        <v>0</v>
      </c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</row>
    <row r="219" spans="1:60" outlineLevel="1">
      <c r="A219" s="196"/>
      <c r="B219" s="197"/>
      <c r="C219" s="198" t="s">
        <v>393</v>
      </c>
      <c r="D219" s="199"/>
      <c r="E219" s="200">
        <v>23.4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7"/>
      <c r="Z219" s="27"/>
      <c r="AA219" s="27"/>
      <c r="AB219" s="27"/>
      <c r="AC219" s="27"/>
      <c r="AD219" s="27"/>
      <c r="AE219" s="27"/>
      <c r="AF219" s="27"/>
      <c r="AG219" s="27" t="s">
        <v>171</v>
      </c>
      <c r="AH219" s="27">
        <v>0</v>
      </c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</row>
    <row r="220" spans="1:60" outlineLevel="1">
      <c r="A220" s="190">
        <v>46</v>
      </c>
      <c r="B220" s="191" t="s">
        <v>394</v>
      </c>
      <c r="C220" s="192" t="s">
        <v>395</v>
      </c>
      <c r="D220" s="193" t="s">
        <v>178</v>
      </c>
      <c r="E220" s="194">
        <v>82.367999999999995</v>
      </c>
      <c r="F220" s="33">
        <v>0</v>
      </c>
      <c r="G220" s="34">
        <f>ROUND(E220*F220,2)</f>
        <v>0</v>
      </c>
      <c r="H220" s="195">
        <v>19.43</v>
      </c>
      <c r="I220" s="34">
        <f>ROUND(E220*H220,2)</f>
        <v>1600.41</v>
      </c>
      <c r="J220" s="195">
        <v>37.17</v>
      </c>
      <c r="K220" s="34">
        <f>ROUND(E220*J220,2)</f>
        <v>3061.62</v>
      </c>
      <c r="L220" s="34">
        <v>21</v>
      </c>
      <c r="M220" s="34">
        <f>G220*(1+L220/100)</f>
        <v>0</v>
      </c>
      <c r="N220" s="34">
        <v>4.0000000000000003E-5</v>
      </c>
      <c r="O220" s="34">
        <f>ROUND(E220*N220,2)</f>
        <v>0</v>
      </c>
      <c r="P220" s="34">
        <v>0</v>
      </c>
      <c r="Q220" s="34">
        <f>ROUND(E220*P220,2)</f>
        <v>0</v>
      </c>
      <c r="R220" s="34"/>
      <c r="S220" s="34" t="s">
        <v>167</v>
      </c>
      <c r="T220" s="35" t="s">
        <v>167</v>
      </c>
      <c r="U220" s="29">
        <v>0.08</v>
      </c>
      <c r="V220" s="29">
        <f>ROUND(E220*U220,2)</f>
        <v>6.59</v>
      </c>
      <c r="W220" s="29"/>
      <c r="X220" s="29" t="s">
        <v>168</v>
      </c>
      <c r="Y220" s="27"/>
      <c r="Z220" s="27"/>
      <c r="AA220" s="27"/>
      <c r="AB220" s="27"/>
      <c r="AC220" s="27"/>
      <c r="AD220" s="27"/>
      <c r="AE220" s="27"/>
      <c r="AF220" s="27"/>
      <c r="AG220" s="27" t="s">
        <v>169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</row>
    <row r="221" spans="1:60" outlineLevel="1">
      <c r="A221" s="196"/>
      <c r="B221" s="197"/>
      <c r="C221" s="198" t="s">
        <v>315</v>
      </c>
      <c r="D221" s="199"/>
      <c r="E221" s="200">
        <v>25.2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7"/>
      <c r="Z221" s="27"/>
      <c r="AA221" s="27"/>
      <c r="AB221" s="27"/>
      <c r="AC221" s="27"/>
      <c r="AD221" s="27"/>
      <c r="AE221" s="27"/>
      <c r="AF221" s="27"/>
      <c r="AG221" s="27" t="s">
        <v>171</v>
      </c>
      <c r="AH221" s="27">
        <v>0</v>
      </c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</row>
    <row r="222" spans="1:60" outlineLevel="1">
      <c r="A222" s="196"/>
      <c r="B222" s="197"/>
      <c r="C222" s="198" t="s">
        <v>316</v>
      </c>
      <c r="D222" s="199"/>
      <c r="E222" s="200">
        <v>21.167999999999999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7"/>
      <c r="Z222" s="27"/>
      <c r="AA222" s="27"/>
      <c r="AB222" s="27"/>
      <c r="AC222" s="27"/>
      <c r="AD222" s="27"/>
      <c r="AE222" s="27"/>
      <c r="AF222" s="27"/>
      <c r="AG222" s="27" t="s">
        <v>171</v>
      </c>
      <c r="AH222" s="27">
        <v>0</v>
      </c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</row>
    <row r="223" spans="1:60" outlineLevel="1">
      <c r="A223" s="196"/>
      <c r="B223" s="197"/>
      <c r="C223" s="198" t="s">
        <v>317</v>
      </c>
      <c r="D223" s="199"/>
      <c r="E223" s="200">
        <v>7.2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7"/>
      <c r="Z223" s="27"/>
      <c r="AA223" s="27"/>
      <c r="AB223" s="27"/>
      <c r="AC223" s="27"/>
      <c r="AD223" s="27"/>
      <c r="AE223" s="27"/>
      <c r="AF223" s="27"/>
      <c r="AG223" s="27" t="s">
        <v>171</v>
      </c>
      <c r="AH223" s="27">
        <v>0</v>
      </c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</row>
    <row r="224" spans="1:60" outlineLevel="1">
      <c r="A224" s="196"/>
      <c r="B224" s="197"/>
      <c r="C224" s="198" t="s">
        <v>318</v>
      </c>
      <c r="D224" s="199"/>
      <c r="E224" s="200">
        <v>28.8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7"/>
      <c r="Z224" s="27"/>
      <c r="AA224" s="27"/>
      <c r="AB224" s="27"/>
      <c r="AC224" s="27"/>
      <c r="AD224" s="27"/>
      <c r="AE224" s="27"/>
      <c r="AF224" s="27"/>
      <c r="AG224" s="27" t="s">
        <v>171</v>
      </c>
      <c r="AH224" s="27">
        <v>0</v>
      </c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</row>
    <row r="225" spans="1:60" outlineLevel="1">
      <c r="A225" s="190">
        <v>47</v>
      </c>
      <c r="B225" s="191" t="s">
        <v>396</v>
      </c>
      <c r="C225" s="192" t="s">
        <v>397</v>
      </c>
      <c r="D225" s="193" t="s">
        <v>178</v>
      </c>
      <c r="E225" s="194">
        <v>132.38714999999999</v>
      </c>
      <c r="F225" s="33">
        <v>0</v>
      </c>
      <c r="G225" s="34">
        <f>ROUND(E225*F225,2)</f>
        <v>0</v>
      </c>
      <c r="H225" s="195">
        <v>1.43</v>
      </c>
      <c r="I225" s="34">
        <f>ROUND(E225*H225,2)</f>
        <v>189.31</v>
      </c>
      <c r="J225" s="195">
        <v>90.97</v>
      </c>
      <c r="K225" s="34">
        <f>ROUND(E225*J225,2)</f>
        <v>12043.26</v>
      </c>
      <c r="L225" s="34">
        <v>21</v>
      </c>
      <c r="M225" s="34">
        <f>G225*(1+L225/100)</f>
        <v>0</v>
      </c>
      <c r="N225" s="34">
        <v>5.9999999999999995E-4</v>
      </c>
      <c r="O225" s="34">
        <f>ROUND(E225*N225,2)</f>
        <v>0.08</v>
      </c>
      <c r="P225" s="34">
        <v>0</v>
      </c>
      <c r="Q225" s="34">
        <f>ROUND(E225*P225,2)</f>
        <v>0</v>
      </c>
      <c r="R225" s="34"/>
      <c r="S225" s="34" t="s">
        <v>167</v>
      </c>
      <c r="T225" s="35" t="s">
        <v>167</v>
      </c>
      <c r="U225" s="29">
        <v>0.16</v>
      </c>
      <c r="V225" s="29">
        <f>ROUND(E225*U225,2)</f>
        <v>21.18</v>
      </c>
      <c r="W225" s="29"/>
      <c r="X225" s="29" t="s">
        <v>168</v>
      </c>
      <c r="Y225" s="27"/>
      <c r="Z225" s="27"/>
      <c r="AA225" s="27"/>
      <c r="AB225" s="27"/>
      <c r="AC225" s="27"/>
      <c r="AD225" s="27"/>
      <c r="AE225" s="27"/>
      <c r="AF225" s="27"/>
      <c r="AG225" s="27" t="s">
        <v>169</v>
      </c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</row>
    <row r="226" spans="1:60" outlineLevel="1">
      <c r="A226" s="196"/>
      <c r="B226" s="197"/>
      <c r="C226" s="198" t="s">
        <v>398</v>
      </c>
      <c r="D226" s="199"/>
      <c r="E226" s="200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7"/>
      <c r="Z226" s="27"/>
      <c r="AA226" s="27"/>
      <c r="AB226" s="27"/>
      <c r="AC226" s="27"/>
      <c r="AD226" s="27"/>
      <c r="AE226" s="27"/>
      <c r="AF226" s="27"/>
      <c r="AG226" s="27" t="s">
        <v>171</v>
      </c>
      <c r="AH226" s="27">
        <v>0</v>
      </c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</row>
    <row r="227" spans="1:60" outlineLevel="1">
      <c r="A227" s="196"/>
      <c r="B227" s="197"/>
      <c r="C227" s="198" t="s">
        <v>399</v>
      </c>
      <c r="D227" s="199"/>
      <c r="E227" s="200">
        <v>132.38714999999999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7"/>
      <c r="Z227" s="27"/>
      <c r="AA227" s="27"/>
      <c r="AB227" s="27"/>
      <c r="AC227" s="27"/>
      <c r="AD227" s="27"/>
      <c r="AE227" s="27"/>
      <c r="AF227" s="27"/>
      <c r="AG227" s="27" t="s">
        <v>171</v>
      </c>
      <c r="AH227" s="27">
        <v>0</v>
      </c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</row>
    <row r="228" spans="1:60" ht="24" outlineLevel="1">
      <c r="A228" s="190">
        <v>48</v>
      </c>
      <c r="B228" s="191" t="s">
        <v>400</v>
      </c>
      <c r="C228" s="192" t="s">
        <v>401</v>
      </c>
      <c r="D228" s="193" t="s">
        <v>178</v>
      </c>
      <c r="E228" s="194">
        <v>47.395699999999998</v>
      </c>
      <c r="F228" s="33">
        <v>0</v>
      </c>
      <c r="G228" s="34">
        <f>ROUND(E228*F228,2)</f>
        <v>0</v>
      </c>
      <c r="H228" s="195">
        <v>1793.64</v>
      </c>
      <c r="I228" s="34">
        <f>ROUND(E228*H228,2)</f>
        <v>85010.82</v>
      </c>
      <c r="J228" s="195">
        <v>681.36</v>
      </c>
      <c r="K228" s="34">
        <f>ROUND(E228*J228,2)</f>
        <v>32293.53</v>
      </c>
      <c r="L228" s="34">
        <v>21</v>
      </c>
      <c r="M228" s="34">
        <f>G228*(1+L228/100)</f>
        <v>0</v>
      </c>
      <c r="N228" s="34">
        <v>1.856E-2</v>
      </c>
      <c r="O228" s="34">
        <f>ROUND(E228*N228,2)</f>
        <v>0.88</v>
      </c>
      <c r="P228" s="34">
        <v>0</v>
      </c>
      <c r="Q228" s="34">
        <f>ROUND(E228*P228,2)</f>
        <v>0</v>
      </c>
      <c r="R228" s="34"/>
      <c r="S228" s="34" t="s">
        <v>167</v>
      </c>
      <c r="T228" s="35" t="s">
        <v>167</v>
      </c>
      <c r="U228" s="29">
        <v>1.26</v>
      </c>
      <c r="V228" s="29">
        <f>ROUND(E228*U228,2)</f>
        <v>59.72</v>
      </c>
      <c r="W228" s="29"/>
      <c r="X228" s="29" t="s">
        <v>168</v>
      </c>
      <c r="Y228" s="27"/>
      <c r="Z228" s="27"/>
      <c r="AA228" s="27"/>
      <c r="AB228" s="27"/>
      <c r="AC228" s="27"/>
      <c r="AD228" s="27"/>
      <c r="AE228" s="27"/>
      <c r="AF228" s="27"/>
      <c r="AG228" s="27" t="s">
        <v>169</v>
      </c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</row>
    <row r="229" spans="1:60" outlineLevel="1">
      <c r="A229" s="196"/>
      <c r="B229" s="197"/>
      <c r="C229" s="198" t="s">
        <v>402</v>
      </c>
      <c r="D229" s="199"/>
      <c r="E229" s="200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7"/>
      <c r="Z229" s="27"/>
      <c r="AA229" s="27"/>
      <c r="AB229" s="27"/>
      <c r="AC229" s="27"/>
      <c r="AD229" s="27"/>
      <c r="AE229" s="27"/>
      <c r="AF229" s="27"/>
      <c r="AG229" s="27" t="s">
        <v>171</v>
      </c>
      <c r="AH229" s="27">
        <v>0</v>
      </c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</row>
    <row r="230" spans="1:60" outlineLevel="1">
      <c r="A230" s="196"/>
      <c r="B230" s="197"/>
      <c r="C230" s="198" t="s">
        <v>381</v>
      </c>
      <c r="D230" s="199"/>
      <c r="E230" s="200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7"/>
      <c r="Z230" s="27"/>
      <c r="AA230" s="27"/>
      <c r="AB230" s="27"/>
      <c r="AC230" s="27"/>
      <c r="AD230" s="27"/>
      <c r="AE230" s="27"/>
      <c r="AF230" s="27"/>
      <c r="AG230" s="27" t="s">
        <v>171</v>
      </c>
      <c r="AH230" s="27">
        <v>0</v>
      </c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</row>
    <row r="231" spans="1:60" outlineLevel="1">
      <c r="A231" s="196"/>
      <c r="B231" s="197"/>
      <c r="C231" s="198" t="s">
        <v>403</v>
      </c>
      <c r="D231" s="199"/>
      <c r="E231" s="200">
        <v>14.5197</v>
      </c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7"/>
      <c r="Z231" s="27"/>
      <c r="AA231" s="27"/>
      <c r="AB231" s="27"/>
      <c r="AC231" s="27"/>
      <c r="AD231" s="27"/>
      <c r="AE231" s="27"/>
      <c r="AF231" s="27"/>
      <c r="AG231" s="27" t="s">
        <v>171</v>
      </c>
      <c r="AH231" s="27">
        <v>0</v>
      </c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</row>
    <row r="232" spans="1:60" outlineLevel="1">
      <c r="A232" s="196"/>
      <c r="B232" s="197"/>
      <c r="C232" s="198" t="s">
        <v>383</v>
      </c>
      <c r="D232" s="199"/>
      <c r="E232" s="200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7"/>
      <c r="Z232" s="27"/>
      <c r="AA232" s="27"/>
      <c r="AB232" s="27"/>
      <c r="AC232" s="27"/>
      <c r="AD232" s="27"/>
      <c r="AE232" s="27"/>
      <c r="AF232" s="27"/>
      <c r="AG232" s="27" t="s">
        <v>171</v>
      </c>
      <c r="AH232" s="27">
        <v>0</v>
      </c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</row>
    <row r="233" spans="1:60" outlineLevel="1">
      <c r="A233" s="196"/>
      <c r="B233" s="197"/>
      <c r="C233" s="198" t="s">
        <v>404</v>
      </c>
      <c r="D233" s="199"/>
      <c r="E233" s="200">
        <v>17.630800000000001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7"/>
      <c r="Z233" s="27"/>
      <c r="AA233" s="27"/>
      <c r="AB233" s="27"/>
      <c r="AC233" s="27"/>
      <c r="AD233" s="27"/>
      <c r="AE233" s="27"/>
      <c r="AF233" s="27"/>
      <c r="AG233" s="27" t="s">
        <v>171</v>
      </c>
      <c r="AH233" s="27">
        <v>0</v>
      </c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</row>
    <row r="234" spans="1:60" outlineLevel="1">
      <c r="A234" s="196"/>
      <c r="B234" s="197"/>
      <c r="C234" s="198" t="s">
        <v>385</v>
      </c>
      <c r="D234" s="199"/>
      <c r="E234" s="200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7"/>
      <c r="Z234" s="27"/>
      <c r="AA234" s="27"/>
      <c r="AB234" s="27"/>
      <c r="AC234" s="27"/>
      <c r="AD234" s="27"/>
      <c r="AE234" s="27"/>
      <c r="AF234" s="27"/>
      <c r="AG234" s="27" t="s">
        <v>171</v>
      </c>
      <c r="AH234" s="27">
        <v>0</v>
      </c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</row>
    <row r="235" spans="1:60" outlineLevel="1">
      <c r="A235" s="196"/>
      <c r="B235" s="197"/>
      <c r="C235" s="198" t="s">
        <v>405</v>
      </c>
      <c r="D235" s="199"/>
      <c r="E235" s="200">
        <v>11.267200000000001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7"/>
      <c r="Z235" s="27"/>
      <c r="AA235" s="27"/>
      <c r="AB235" s="27"/>
      <c r="AC235" s="27"/>
      <c r="AD235" s="27"/>
      <c r="AE235" s="27"/>
      <c r="AF235" s="27"/>
      <c r="AG235" s="27" t="s">
        <v>171</v>
      </c>
      <c r="AH235" s="27">
        <v>0</v>
      </c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</row>
    <row r="236" spans="1:60" outlineLevel="1">
      <c r="A236" s="196"/>
      <c r="B236" s="197"/>
      <c r="C236" s="198" t="s">
        <v>387</v>
      </c>
      <c r="D236" s="199"/>
      <c r="E236" s="200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7"/>
      <c r="Z236" s="27"/>
      <c r="AA236" s="27"/>
      <c r="AB236" s="27"/>
      <c r="AC236" s="27"/>
      <c r="AD236" s="27"/>
      <c r="AE236" s="27"/>
      <c r="AF236" s="27"/>
      <c r="AG236" s="27" t="s">
        <v>171</v>
      </c>
      <c r="AH236" s="27">
        <v>0</v>
      </c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</row>
    <row r="237" spans="1:60" outlineLevel="1">
      <c r="A237" s="196"/>
      <c r="B237" s="197"/>
      <c r="C237" s="198" t="s">
        <v>406</v>
      </c>
      <c r="D237" s="199"/>
      <c r="E237" s="200">
        <v>3.9780000000000002</v>
      </c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7"/>
      <c r="Z237" s="27"/>
      <c r="AA237" s="27"/>
      <c r="AB237" s="27"/>
      <c r="AC237" s="27"/>
      <c r="AD237" s="27"/>
      <c r="AE237" s="27"/>
      <c r="AF237" s="27"/>
      <c r="AG237" s="27" t="s">
        <v>171</v>
      </c>
      <c r="AH237" s="27">
        <v>0</v>
      </c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</row>
    <row r="238" spans="1:60" outlineLevel="1">
      <c r="A238" s="190">
        <v>49</v>
      </c>
      <c r="B238" s="191" t="s">
        <v>407</v>
      </c>
      <c r="C238" s="192" t="s">
        <v>408</v>
      </c>
      <c r="D238" s="193" t="s">
        <v>178</v>
      </c>
      <c r="E238" s="194">
        <v>55.300690000000003</v>
      </c>
      <c r="F238" s="33">
        <v>0</v>
      </c>
      <c r="G238" s="34">
        <f>ROUND(E238*F238,2)</f>
        <v>0</v>
      </c>
      <c r="H238" s="195">
        <v>907.64</v>
      </c>
      <c r="I238" s="34">
        <f>ROUND(E238*H238,2)</f>
        <v>50193.120000000003</v>
      </c>
      <c r="J238" s="195">
        <v>681.36</v>
      </c>
      <c r="K238" s="34">
        <f>ROUND(E238*J238,2)</f>
        <v>37679.68</v>
      </c>
      <c r="L238" s="34">
        <v>21</v>
      </c>
      <c r="M238" s="34">
        <f>G238*(1+L238/100)</f>
        <v>0</v>
      </c>
      <c r="N238" s="34">
        <v>1.231E-2</v>
      </c>
      <c r="O238" s="34">
        <f>ROUND(E238*N238,2)</f>
        <v>0.68</v>
      </c>
      <c r="P238" s="34">
        <v>0</v>
      </c>
      <c r="Q238" s="34">
        <f>ROUND(E238*P238,2)</f>
        <v>0</v>
      </c>
      <c r="R238" s="34"/>
      <c r="S238" s="34" t="s">
        <v>167</v>
      </c>
      <c r="T238" s="35" t="s">
        <v>167</v>
      </c>
      <c r="U238" s="29">
        <v>1.26</v>
      </c>
      <c r="V238" s="29">
        <f>ROUND(E238*U238,2)</f>
        <v>69.680000000000007</v>
      </c>
      <c r="W238" s="29"/>
      <c r="X238" s="29" t="s">
        <v>168</v>
      </c>
      <c r="Y238" s="27"/>
      <c r="Z238" s="27"/>
      <c r="AA238" s="27"/>
      <c r="AB238" s="27"/>
      <c r="AC238" s="27"/>
      <c r="AD238" s="27"/>
      <c r="AE238" s="27"/>
      <c r="AF238" s="27"/>
      <c r="AG238" s="27" t="s">
        <v>169</v>
      </c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</row>
    <row r="239" spans="1:60" outlineLevel="1">
      <c r="A239" s="196"/>
      <c r="B239" s="197"/>
      <c r="C239" s="198" t="s">
        <v>409</v>
      </c>
      <c r="D239" s="199"/>
      <c r="E239" s="200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7"/>
      <c r="Z239" s="27"/>
      <c r="AA239" s="27"/>
      <c r="AB239" s="27"/>
      <c r="AC239" s="27"/>
      <c r="AD239" s="27"/>
      <c r="AE239" s="27"/>
      <c r="AF239" s="27"/>
      <c r="AG239" s="27" t="s">
        <v>171</v>
      </c>
      <c r="AH239" s="27">
        <v>0</v>
      </c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</row>
    <row r="240" spans="1:60" outlineLevel="1">
      <c r="A240" s="196"/>
      <c r="B240" s="197"/>
      <c r="C240" s="198" t="s">
        <v>381</v>
      </c>
      <c r="D240" s="199"/>
      <c r="E240" s="200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7"/>
      <c r="Z240" s="27"/>
      <c r="AA240" s="27"/>
      <c r="AB240" s="27"/>
      <c r="AC240" s="27"/>
      <c r="AD240" s="27"/>
      <c r="AE240" s="27"/>
      <c r="AF240" s="27"/>
      <c r="AG240" s="27" t="s">
        <v>171</v>
      </c>
      <c r="AH240" s="27">
        <v>0</v>
      </c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</row>
    <row r="241" spans="1:60" outlineLevel="1">
      <c r="A241" s="196"/>
      <c r="B241" s="197"/>
      <c r="C241" s="198" t="s">
        <v>410</v>
      </c>
      <c r="D241" s="199"/>
      <c r="E241" s="200">
        <v>6.38469</v>
      </c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7"/>
      <c r="Z241" s="27"/>
      <c r="AA241" s="27"/>
      <c r="AB241" s="27"/>
      <c r="AC241" s="27"/>
      <c r="AD241" s="27"/>
      <c r="AE241" s="27"/>
      <c r="AF241" s="27"/>
      <c r="AG241" s="27" t="s">
        <v>171</v>
      </c>
      <c r="AH241" s="27">
        <v>0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</row>
    <row r="242" spans="1:60" outlineLevel="1">
      <c r="A242" s="196"/>
      <c r="B242" s="197"/>
      <c r="C242" s="198" t="s">
        <v>383</v>
      </c>
      <c r="D242" s="199"/>
      <c r="E242" s="200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7"/>
      <c r="Z242" s="27"/>
      <c r="AA242" s="27"/>
      <c r="AB242" s="27"/>
      <c r="AC242" s="27"/>
      <c r="AD242" s="27"/>
      <c r="AE242" s="27"/>
      <c r="AF242" s="27"/>
      <c r="AG242" s="27" t="s">
        <v>171</v>
      </c>
      <c r="AH242" s="27">
        <v>0</v>
      </c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</row>
    <row r="243" spans="1:60" outlineLevel="1">
      <c r="A243" s="196"/>
      <c r="B243" s="197"/>
      <c r="C243" s="198" t="s">
        <v>404</v>
      </c>
      <c r="D243" s="199"/>
      <c r="E243" s="200">
        <v>17.630800000000001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7"/>
      <c r="Z243" s="27"/>
      <c r="AA243" s="27"/>
      <c r="AB243" s="27"/>
      <c r="AC243" s="27"/>
      <c r="AD243" s="27"/>
      <c r="AE243" s="27"/>
      <c r="AF243" s="27"/>
      <c r="AG243" s="27" t="s">
        <v>171</v>
      </c>
      <c r="AH243" s="27">
        <v>0</v>
      </c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</row>
    <row r="244" spans="1:60" outlineLevel="1">
      <c r="A244" s="196"/>
      <c r="B244" s="197"/>
      <c r="C244" s="198" t="s">
        <v>385</v>
      </c>
      <c r="D244" s="199"/>
      <c r="E244" s="200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7"/>
      <c r="Z244" s="27"/>
      <c r="AA244" s="27"/>
      <c r="AB244" s="27"/>
      <c r="AC244" s="27"/>
      <c r="AD244" s="27"/>
      <c r="AE244" s="27"/>
      <c r="AF244" s="27"/>
      <c r="AG244" s="27" t="s">
        <v>171</v>
      </c>
      <c r="AH244" s="27">
        <v>0</v>
      </c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</row>
    <row r="245" spans="1:60" outlineLevel="1">
      <c r="A245" s="196"/>
      <c r="B245" s="197"/>
      <c r="C245" s="198" t="s">
        <v>411</v>
      </c>
      <c r="D245" s="199"/>
      <c r="E245" s="200">
        <v>24.900510000000001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7"/>
      <c r="Z245" s="27"/>
      <c r="AA245" s="27"/>
      <c r="AB245" s="27"/>
      <c r="AC245" s="27"/>
      <c r="AD245" s="27"/>
      <c r="AE245" s="27"/>
      <c r="AF245" s="27"/>
      <c r="AG245" s="27" t="s">
        <v>171</v>
      </c>
      <c r="AH245" s="27">
        <v>0</v>
      </c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</row>
    <row r="246" spans="1:60" outlineLevel="1">
      <c r="A246" s="196"/>
      <c r="B246" s="197"/>
      <c r="C246" s="198" t="s">
        <v>387</v>
      </c>
      <c r="D246" s="199"/>
      <c r="E246" s="200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7"/>
      <c r="Z246" s="27"/>
      <c r="AA246" s="27"/>
      <c r="AB246" s="27"/>
      <c r="AC246" s="27"/>
      <c r="AD246" s="27"/>
      <c r="AE246" s="27"/>
      <c r="AF246" s="27"/>
      <c r="AG246" s="27" t="s">
        <v>171</v>
      </c>
      <c r="AH246" s="27">
        <v>0</v>
      </c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</row>
    <row r="247" spans="1:60" outlineLevel="1">
      <c r="A247" s="196"/>
      <c r="B247" s="197"/>
      <c r="C247" s="198" t="s">
        <v>410</v>
      </c>
      <c r="D247" s="199"/>
      <c r="E247" s="200">
        <v>6.38469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7"/>
      <c r="Z247" s="27"/>
      <c r="AA247" s="27"/>
      <c r="AB247" s="27"/>
      <c r="AC247" s="27"/>
      <c r="AD247" s="27"/>
      <c r="AE247" s="27"/>
      <c r="AF247" s="27"/>
      <c r="AG247" s="27" t="s">
        <v>171</v>
      </c>
      <c r="AH247" s="27">
        <v>0</v>
      </c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</row>
    <row r="248" spans="1:60" outlineLevel="1">
      <c r="A248" s="190">
        <v>50</v>
      </c>
      <c r="B248" s="191" t="s">
        <v>412</v>
      </c>
      <c r="C248" s="192" t="s">
        <v>413</v>
      </c>
      <c r="D248" s="193" t="s">
        <v>178</v>
      </c>
      <c r="E248" s="194">
        <v>23.697849999999999</v>
      </c>
      <c r="F248" s="33">
        <v>0</v>
      </c>
      <c r="G248" s="34">
        <f>ROUND(E248*F248,2)</f>
        <v>0</v>
      </c>
      <c r="H248" s="195">
        <v>1133.3800000000001</v>
      </c>
      <c r="I248" s="34">
        <f>ROUND(E248*H248,2)</f>
        <v>26858.67</v>
      </c>
      <c r="J248" s="195">
        <v>764.62</v>
      </c>
      <c r="K248" s="34">
        <f>ROUND(E248*J248,2)</f>
        <v>18119.849999999999</v>
      </c>
      <c r="L248" s="34">
        <v>21</v>
      </c>
      <c r="M248" s="34">
        <f>G248*(1+L248/100)</f>
        <v>0</v>
      </c>
      <c r="N248" s="34">
        <v>2.3089999999999999E-2</v>
      </c>
      <c r="O248" s="34">
        <f>ROUND(E248*N248,2)</f>
        <v>0.55000000000000004</v>
      </c>
      <c r="P248" s="34">
        <v>0</v>
      </c>
      <c r="Q248" s="34">
        <f>ROUND(E248*P248,2)</f>
        <v>0</v>
      </c>
      <c r="R248" s="34"/>
      <c r="S248" s="34" t="s">
        <v>167</v>
      </c>
      <c r="T248" s="35" t="s">
        <v>167</v>
      </c>
      <c r="U248" s="29">
        <v>1.42</v>
      </c>
      <c r="V248" s="29">
        <f>ROUND(E248*U248,2)</f>
        <v>33.65</v>
      </c>
      <c r="W248" s="29"/>
      <c r="X248" s="29" t="s">
        <v>168</v>
      </c>
      <c r="Y248" s="27"/>
      <c r="Z248" s="27"/>
      <c r="AA248" s="27"/>
      <c r="AB248" s="27"/>
      <c r="AC248" s="27"/>
      <c r="AD248" s="27"/>
      <c r="AE248" s="27"/>
      <c r="AF248" s="27"/>
      <c r="AG248" s="27" t="s">
        <v>169</v>
      </c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</row>
    <row r="249" spans="1:60" outlineLevel="1">
      <c r="A249" s="196"/>
      <c r="B249" s="197"/>
      <c r="C249" s="198" t="s">
        <v>414</v>
      </c>
      <c r="D249" s="199"/>
      <c r="E249" s="200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7"/>
      <c r="Z249" s="27"/>
      <c r="AA249" s="27"/>
      <c r="AB249" s="27"/>
      <c r="AC249" s="27"/>
      <c r="AD249" s="27"/>
      <c r="AE249" s="27"/>
      <c r="AF249" s="27"/>
      <c r="AG249" s="27" t="s">
        <v>171</v>
      </c>
      <c r="AH249" s="27">
        <v>0</v>
      </c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</row>
    <row r="250" spans="1:60" outlineLevel="1">
      <c r="A250" s="196"/>
      <c r="B250" s="197"/>
      <c r="C250" s="198" t="s">
        <v>381</v>
      </c>
      <c r="D250" s="199"/>
      <c r="E250" s="200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7"/>
      <c r="Z250" s="27"/>
      <c r="AA250" s="27"/>
      <c r="AB250" s="27"/>
      <c r="AC250" s="27"/>
      <c r="AD250" s="27"/>
      <c r="AE250" s="27"/>
      <c r="AF250" s="27"/>
      <c r="AG250" s="27" t="s">
        <v>171</v>
      </c>
      <c r="AH250" s="27">
        <v>0</v>
      </c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</row>
    <row r="251" spans="1:60" outlineLevel="1">
      <c r="A251" s="196"/>
      <c r="B251" s="197"/>
      <c r="C251" s="198" t="s">
        <v>415</v>
      </c>
      <c r="D251" s="199"/>
      <c r="E251" s="200">
        <v>7.2598500000000001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7"/>
      <c r="Z251" s="27"/>
      <c r="AA251" s="27"/>
      <c r="AB251" s="27"/>
      <c r="AC251" s="27"/>
      <c r="AD251" s="27"/>
      <c r="AE251" s="27"/>
      <c r="AF251" s="27"/>
      <c r="AG251" s="27" t="s">
        <v>171</v>
      </c>
      <c r="AH251" s="27">
        <v>0</v>
      </c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</row>
    <row r="252" spans="1:60" outlineLevel="1">
      <c r="A252" s="196"/>
      <c r="B252" s="197"/>
      <c r="C252" s="198" t="s">
        <v>383</v>
      </c>
      <c r="D252" s="199"/>
      <c r="E252" s="200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7"/>
      <c r="Z252" s="27"/>
      <c r="AA252" s="27"/>
      <c r="AB252" s="27"/>
      <c r="AC252" s="27"/>
      <c r="AD252" s="27"/>
      <c r="AE252" s="27"/>
      <c r="AF252" s="27"/>
      <c r="AG252" s="27" t="s">
        <v>171</v>
      </c>
      <c r="AH252" s="27">
        <v>0</v>
      </c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</row>
    <row r="253" spans="1:60" outlineLevel="1">
      <c r="A253" s="196"/>
      <c r="B253" s="197"/>
      <c r="C253" s="198" t="s">
        <v>416</v>
      </c>
      <c r="D253" s="199"/>
      <c r="E253" s="200">
        <v>8.8154000000000003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7"/>
      <c r="Z253" s="27"/>
      <c r="AA253" s="27"/>
      <c r="AB253" s="27"/>
      <c r="AC253" s="27"/>
      <c r="AD253" s="27"/>
      <c r="AE253" s="27"/>
      <c r="AF253" s="27"/>
      <c r="AG253" s="27" t="s">
        <v>171</v>
      </c>
      <c r="AH253" s="27">
        <v>0</v>
      </c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</row>
    <row r="254" spans="1:60" outlineLevel="1">
      <c r="A254" s="196"/>
      <c r="B254" s="197"/>
      <c r="C254" s="198" t="s">
        <v>385</v>
      </c>
      <c r="D254" s="199"/>
      <c r="E254" s="200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7"/>
      <c r="Z254" s="27"/>
      <c r="AA254" s="27"/>
      <c r="AB254" s="27"/>
      <c r="AC254" s="27"/>
      <c r="AD254" s="27"/>
      <c r="AE254" s="27"/>
      <c r="AF254" s="27"/>
      <c r="AG254" s="27" t="s">
        <v>171</v>
      </c>
      <c r="AH254" s="27">
        <v>0</v>
      </c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</row>
    <row r="255" spans="1:60" outlineLevel="1">
      <c r="A255" s="196"/>
      <c r="B255" s="197"/>
      <c r="C255" s="198" t="s">
        <v>417</v>
      </c>
      <c r="D255" s="199"/>
      <c r="E255" s="200">
        <v>5.6336000000000004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7"/>
      <c r="Z255" s="27"/>
      <c r="AA255" s="27"/>
      <c r="AB255" s="27"/>
      <c r="AC255" s="27"/>
      <c r="AD255" s="27"/>
      <c r="AE255" s="27"/>
      <c r="AF255" s="27"/>
      <c r="AG255" s="27" t="s">
        <v>171</v>
      </c>
      <c r="AH255" s="27">
        <v>0</v>
      </c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</row>
    <row r="256" spans="1:60" outlineLevel="1">
      <c r="A256" s="196"/>
      <c r="B256" s="197"/>
      <c r="C256" s="198" t="s">
        <v>387</v>
      </c>
      <c r="D256" s="199"/>
      <c r="E256" s="200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7"/>
      <c r="Z256" s="27"/>
      <c r="AA256" s="27"/>
      <c r="AB256" s="27"/>
      <c r="AC256" s="27"/>
      <c r="AD256" s="27"/>
      <c r="AE256" s="27"/>
      <c r="AF256" s="27"/>
      <c r="AG256" s="27" t="s">
        <v>171</v>
      </c>
      <c r="AH256" s="27">
        <v>0</v>
      </c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</row>
    <row r="257" spans="1:60" outlineLevel="1">
      <c r="A257" s="196"/>
      <c r="B257" s="197"/>
      <c r="C257" s="198" t="s">
        <v>418</v>
      </c>
      <c r="D257" s="199"/>
      <c r="E257" s="200">
        <v>1.9890000000000001</v>
      </c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7"/>
      <c r="Z257" s="27"/>
      <c r="AA257" s="27"/>
      <c r="AB257" s="27"/>
      <c r="AC257" s="27"/>
      <c r="AD257" s="27"/>
      <c r="AE257" s="27"/>
      <c r="AF257" s="27"/>
      <c r="AG257" s="27" t="s">
        <v>171</v>
      </c>
      <c r="AH257" s="27">
        <v>0</v>
      </c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</row>
    <row r="258" spans="1:60" outlineLevel="1">
      <c r="A258" s="190">
        <v>51</v>
      </c>
      <c r="B258" s="191" t="s">
        <v>419</v>
      </c>
      <c r="C258" s="192" t="s">
        <v>420</v>
      </c>
      <c r="D258" s="193" t="s">
        <v>178</v>
      </c>
      <c r="E258" s="194">
        <v>374.61790000000002</v>
      </c>
      <c r="F258" s="33">
        <v>0</v>
      </c>
      <c r="G258" s="34">
        <f>ROUND(E258*F258,2)</f>
        <v>0</v>
      </c>
      <c r="H258" s="195">
        <v>2140.38</v>
      </c>
      <c r="I258" s="34">
        <f>ROUND(E258*H258,2)</f>
        <v>801824.66</v>
      </c>
      <c r="J258" s="195">
        <v>764.62</v>
      </c>
      <c r="K258" s="34">
        <f>ROUND(E258*J258,2)</f>
        <v>286440.34000000003</v>
      </c>
      <c r="L258" s="34">
        <v>21</v>
      </c>
      <c r="M258" s="34">
        <f>G258*(1+L258/100)</f>
        <v>0</v>
      </c>
      <c r="N258" s="34">
        <v>3.6049999999999999E-2</v>
      </c>
      <c r="O258" s="34">
        <f>ROUND(E258*N258,2)</f>
        <v>13.5</v>
      </c>
      <c r="P258" s="34">
        <v>0</v>
      </c>
      <c r="Q258" s="34">
        <f>ROUND(E258*P258,2)</f>
        <v>0</v>
      </c>
      <c r="R258" s="34"/>
      <c r="S258" s="34" t="s">
        <v>167</v>
      </c>
      <c r="T258" s="35" t="s">
        <v>167</v>
      </c>
      <c r="U258" s="29">
        <v>1.42</v>
      </c>
      <c r="V258" s="29">
        <f>ROUND(E258*U258,2)</f>
        <v>531.96</v>
      </c>
      <c r="W258" s="29"/>
      <c r="X258" s="29" t="s">
        <v>168</v>
      </c>
      <c r="Y258" s="27"/>
      <c r="Z258" s="27"/>
      <c r="AA258" s="27"/>
      <c r="AB258" s="27"/>
      <c r="AC258" s="27"/>
      <c r="AD258" s="27"/>
      <c r="AE258" s="27"/>
      <c r="AF258" s="27"/>
      <c r="AG258" s="27" t="s">
        <v>169</v>
      </c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</row>
    <row r="259" spans="1:60" outlineLevel="1">
      <c r="A259" s="196"/>
      <c r="B259" s="197"/>
      <c r="C259" s="198" t="s">
        <v>381</v>
      </c>
      <c r="D259" s="199"/>
      <c r="E259" s="200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7"/>
      <c r="Z259" s="27"/>
      <c r="AA259" s="27"/>
      <c r="AB259" s="27"/>
      <c r="AC259" s="27"/>
      <c r="AD259" s="27"/>
      <c r="AE259" s="27"/>
      <c r="AF259" s="27"/>
      <c r="AG259" s="27" t="s">
        <v>171</v>
      </c>
      <c r="AH259" s="27">
        <v>0</v>
      </c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</row>
    <row r="260" spans="1:60" outlineLevel="1">
      <c r="A260" s="196"/>
      <c r="B260" s="197"/>
      <c r="C260" s="198" t="s">
        <v>421</v>
      </c>
      <c r="D260" s="199"/>
      <c r="E260" s="200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7"/>
      <c r="Z260" s="27"/>
      <c r="AA260" s="27"/>
      <c r="AB260" s="27"/>
      <c r="AC260" s="27"/>
      <c r="AD260" s="27"/>
      <c r="AE260" s="27"/>
      <c r="AF260" s="27"/>
      <c r="AG260" s="27" t="s">
        <v>171</v>
      </c>
      <c r="AH260" s="27">
        <v>0</v>
      </c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</row>
    <row r="261" spans="1:60" outlineLevel="1">
      <c r="A261" s="196"/>
      <c r="B261" s="197"/>
      <c r="C261" s="198" t="s">
        <v>422</v>
      </c>
      <c r="D261" s="199"/>
      <c r="E261" s="200">
        <v>36.299250000000001</v>
      </c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7"/>
      <c r="Z261" s="27"/>
      <c r="AA261" s="27"/>
      <c r="AB261" s="27"/>
      <c r="AC261" s="27"/>
      <c r="AD261" s="27"/>
      <c r="AE261" s="27"/>
      <c r="AF261" s="27"/>
      <c r="AG261" s="27" t="s">
        <v>171</v>
      </c>
      <c r="AH261" s="27">
        <v>0</v>
      </c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</row>
    <row r="262" spans="1:60" outlineLevel="1">
      <c r="A262" s="196"/>
      <c r="B262" s="197"/>
      <c r="C262" s="198" t="s">
        <v>423</v>
      </c>
      <c r="D262" s="199"/>
      <c r="E262" s="200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7"/>
      <c r="Z262" s="27"/>
      <c r="AA262" s="27"/>
      <c r="AB262" s="27"/>
      <c r="AC262" s="27"/>
      <c r="AD262" s="27"/>
      <c r="AE262" s="27"/>
      <c r="AF262" s="27"/>
      <c r="AG262" s="27" t="s">
        <v>171</v>
      </c>
      <c r="AH262" s="27">
        <v>0</v>
      </c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</row>
    <row r="263" spans="1:60" outlineLevel="1">
      <c r="A263" s="196"/>
      <c r="B263" s="197"/>
      <c r="C263" s="198" t="s">
        <v>424</v>
      </c>
      <c r="D263" s="199"/>
      <c r="E263" s="200">
        <v>-2.31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7"/>
      <c r="Z263" s="27"/>
      <c r="AA263" s="27"/>
      <c r="AB263" s="27"/>
      <c r="AC263" s="27"/>
      <c r="AD263" s="27"/>
      <c r="AE263" s="27"/>
      <c r="AF263" s="27"/>
      <c r="AG263" s="27" t="s">
        <v>171</v>
      </c>
      <c r="AH263" s="27">
        <v>0</v>
      </c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</row>
    <row r="264" spans="1:60" outlineLevel="1">
      <c r="A264" s="196"/>
      <c r="B264" s="197"/>
      <c r="C264" s="198" t="s">
        <v>383</v>
      </c>
      <c r="D264" s="199"/>
      <c r="E264" s="200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7"/>
      <c r="Z264" s="27"/>
      <c r="AA264" s="27"/>
      <c r="AB264" s="27"/>
      <c r="AC264" s="27"/>
      <c r="AD264" s="27"/>
      <c r="AE264" s="27"/>
      <c r="AF264" s="27"/>
      <c r="AG264" s="27" t="s">
        <v>171</v>
      </c>
      <c r="AH264" s="27">
        <v>0</v>
      </c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</row>
    <row r="265" spans="1:60" outlineLevel="1">
      <c r="A265" s="196"/>
      <c r="B265" s="197"/>
      <c r="C265" s="198" t="s">
        <v>421</v>
      </c>
      <c r="D265" s="199"/>
      <c r="E265" s="200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7"/>
      <c r="Z265" s="27"/>
      <c r="AA265" s="27"/>
      <c r="AB265" s="27"/>
      <c r="AC265" s="27"/>
      <c r="AD265" s="27"/>
      <c r="AE265" s="27"/>
      <c r="AF265" s="27"/>
      <c r="AG265" s="27" t="s">
        <v>171</v>
      </c>
      <c r="AH265" s="27">
        <v>0</v>
      </c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</row>
    <row r="266" spans="1:60" outlineLevel="1">
      <c r="A266" s="196"/>
      <c r="B266" s="197"/>
      <c r="C266" s="198" t="s">
        <v>425</v>
      </c>
      <c r="D266" s="199"/>
      <c r="E266" s="200">
        <v>160.88104999999999</v>
      </c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7"/>
      <c r="Z266" s="27"/>
      <c r="AA266" s="27"/>
      <c r="AB266" s="27"/>
      <c r="AC266" s="27"/>
      <c r="AD266" s="27"/>
      <c r="AE266" s="27"/>
      <c r="AF266" s="27"/>
      <c r="AG266" s="27" t="s">
        <v>171</v>
      </c>
      <c r="AH266" s="27">
        <v>0</v>
      </c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</row>
    <row r="267" spans="1:60" outlineLevel="1">
      <c r="A267" s="196"/>
      <c r="B267" s="197"/>
      <c r="C267" s="198" t="s">
        <v>423</v>
      </c>
      <c r="D267" s="199"/>
      <c r="E267" s="200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7"/>
      <c r="Z267" s="27"/>
      <c r="AA267" s="27"/>
      <c r="AB267" s="27"/>
      <c r="AC267" s="27"/>
      <c r="AD267" s="27"/>
      <c r="AE267" s="27"/>
      <c r="AF267" s="27"/>
      <c r="AG267" s="27" t="s">
        <v>171</v>
      </c>
      <c r="AH267" s="27">
        <v>0</v>
      </c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</row>
    <row r="268" spans="1:60" outlineLevel="1">
      <c r="A268" s="196"/>
      <c r="B268" s="197"/>
      <c r="C268" s="198" t="s">
        <v>426</v>
      </c>
      <c r="D268" s="199"/>
      <c r="E268" s="200">
        <v>-10.08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7"/>
      <c r="Z268" s="27"/>
      <c r="AA268" s="27"/>
      <c r="AB268" s="27"/>
      <c r="AC268" s="27"/>
      <c r="AD268" s="27"/>
      <c r="AE268" s="27"/>
      <c r="AF268" s="27"/>
      <c r="AG268" s="27" t="s">
        <v>171</v>
      </c>
      <c r="AH268" s="27">
        <v>0</v>
      </c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</row>
    <row r="269" spans="1:60" outlineLevel="1">
      <c r="A269" s="196"/>
      <c r="B269" s="197"/>
      <c r="C269" s="198" t="s">
        <v>427</v>
      </c>
      <c r="D269" s="199"/>
      <c r="E269" s="200">
        <v>-31.68</v>
      </c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7"/>
      <c r="Z269" s="27"/>
      <c r="AA269" s="27"/>
      <c r="AB269" s="27"/>
      <c r="AC269" s="27"/>
      <c r="AD269" s="27"/>
      <c r="AE269" s="27"/>
      <c r="AF269" s="27"/>
      <c r="AG269" s="27" t="s">
        <v>171</v>
      </c>
      <c r="AH269" s="27">
        <v>0</v>
      </c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</row>
    <row r="270" spans="1:60" outlineLevel="1">
      <c r="A270" s="196"/>
      <c r="B270" s="197"/>
      <c r="C270" s="198" t="s">
        <v>428</v>
      </c>
      <c r="D270" s="199"/>
      <c r="E270" s="200">
        <v>-3.528</v>
      </c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7"/>
      <c r="Z270" s="27"/>
      <c r="AA270" s="27"/>
      <c r="AB270" s="27"/>
      <c r="AC270" s="27"/>
      <c r="AD270" s="27"/>
      <c r="AE270" s="27"/>
      <c r="AF270" s="27"/>
      <c r="AG270" s="27" t="s">
        <v>171</v>
      </c>
      <c r="AH270" s="27">
        <v>0</v>
      </c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</row>
    <row r="271" spans="1:60" outlineLevel="1">
      <c r="A271" s="196"/>
      <c r="B271" s="197"/>
      <c r="C271" s="198" t="s">
        <v>385</v>
      </c>
      <c r="D271" s="199"/>
      <c r="E271" s="200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7"/>
      <c r="Z271" s="27"/>
      <c r="AA271" s="27"/>
      <c r="AB271" s="27"/>
      <c r="AC271" s="27"/>
      <c r="AD271" s="27"/>
      <c r="AE271" s="27"/>
      <c r="AF271" s="27"/>
      <c r="AG271" s="27" t="s">
        <v>171</v>
      </c>
      <c r="AH271" s="27">
        <v>0</v>
      </c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</row>
    <row r="272" spans="1:60" outlineLevel="1">
      <c r="A272" s="196"/>
      <c r="B272" s="197"/>
      <c r="C272" s="198" t="s">
        <v>421</v>
      </c>
      <c r="D272" s="199"/>
      <c r="E272" s="200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7"/>
      <c r="Z272" s="27"/>
      <c r="AA272" s="27"/>
      <c r="AB272" s="27"/>
      <c r="AC272" s="27"/>
      <c r="AD272" s="27"/>
      <c r="AE272" s="27"/>
      <c r="AF272" s="27"/>
      <c r="AG272" s="27" t="s">
        <v>171</v>
      </c>
      <c r="AH272" s="27">
        <v>0</v>
      </c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</row>
    <row r="273" spans="1:60" outlineLevel="1">
      <c r="A273" s="196"/>
      <c r="B273" s="197"/>
      <c r="C273" s="198" t="s">
        <v>429</v>
      </c>
      <c r="D273" s="199"/>
      <c r="E273" s="200">
        <v>102.81319999999999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7"/>
      <c r="Z273" s="27"/>
      <c r="AA273" s="27"/>
      <c r="AB273" s="27"/>
      <c r="AC273" s="27"/>
      <c r="AD273" s="27"/>
      <c r="AE273" s="27"/>
      <c r="AF273" s="27"/>
      <c r="AG273" s="27" t="s">
        <v>171</v>
      </c>
      <c r="AH273" s="27">
        <v>0</v>
      </c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</row>
    <row r="274" spans="1:60" outlineLevel="1">
      <c r="A274" s="196"/>
      <c r="B274" s="197"/>
      <c r="C274" s="198" t="s">
        <v>423</v>
      </c>
      <c r="D274" s="199"/>
      <c r="E274" s="200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7"/>
      <c r="Z274" s="27"/>
      <c r="AA274" s="27"/>
      <c r="AB274" s="27"/>
      <c r="AC274" s="27"/>
      <c r="AD274" s="27"/>
      <c r="AE274" s="27"/>
      <c r="AF274" s="27"/>
      <c r="AG274" s="27" t="s">
        <v>171</v>
      </c>
      <c r="AH274" s="27">
        <v>0</v>
      </c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</row>
    <row r="275" spans="1:60" outlineLevel="1">
      <c r="A275" s="196"/>
      <c r="B275" s="197"/>
      <c r="C275" s="198" t="s">
        <v>430</v>
      </c>
      <c r="D275" s="199"/>
      <c r="E275" s="200">
        <v>-25.295999999999999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7"/>
      <c r="Z275" s="27"/>
      <c r="AA275" s="27"/>
      <c r="AB275" s="27"/>
      <c r="AC275" s="27"/>
      <c r="AD275" s="27"/>
      <c r="AE275" s="27"/>
      <c r="AF275" s="27"/>
      <c r="AG275" s="27" t="s">
        <v>171</v>
      </c>
      <c r="AH275" s="27">
        <v>0</v>
      </c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</row>
    <row r="276" spans="1:60" outlineLevel="1">
      <c r="A276" s="196"/>
      <c r="B276" s="197"/>
      <c r="C276" s="198" t="s">
        <v>431</v>
      </c>
      <c r="D276" s="199"/>
      <c r="E276" s="200">
        <v>-21.167999999999999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7"/>
      <c r="Z276" s="27"/>
      <c r="AA276" s="27"/>
      <c r="AB276" s="27"/>
      <c r="AC276" s="27"/>
      <c r="AD276" s="27"/>
      <c r="AE276" s="27"/>
      <c r="AF276" s="27"/>
      <c r="AG276" s="27" t="s">
        <v>171</v>
      </c>
      <c r="AH276" s="27">
        <v>0</v>
      </c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</row>
    <row r="277" spans="1:60" outlineLevel="1">
      <c r="A277" s="196"/>
      <c r="B277" s="197"/>
      <c r="C277" s="198" t="s">
        <v>387</v>
      </c>
      <c r="D277" s="199"/>
      <c r="E277" s="200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7"/>
      <c r="Z277" s="27"/>
      <c r="AA277" s="27"/>
      <c r="AB277" s="27"/>
      <c r="AC277" s="27"/>
      <c r="AD277" s="27"/>
      <c r="AE277" s="27"/>
      <c r="AF277" s="27"/>
      <c r="AG277" s="27" t="s">
        <v>171</v>
      </c>
      <c r="AH277" s="27">
        <v>0</v>
      </c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</row>
    <row r="278" spans="1:60" outlineLevel="1">
      <c r="A278" s="196"/>
      <c r="B278" s="197"/>
      <c r="C278" s="198" t="s">
        <v>421</v>
      </c>
      <c r="D278" s="199"/>
      <c r="E278" s="200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7"/>
      <c r="Z278" s="27"/>
      <c r="AA278" s="27"/>
      <c r="AB278" s="27"/>
      <c r="AC278" s="27"/>
      <c r="AD278" s="27"/>
      <c r="AE278" s="27"/>
      <c r="AF278" s="27"/>
      <c r="AG278" s="27" t="s">
        <v>171</v>
      </c>
      <c r="AH278" s="27">
        <v>0</v>
      </c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</row>
    <row r="279" spans="1:60" outlineLevel="1">
      <c r="A279" s="196"/>
      <c r="B279" s="197"/>
      <c r="C279" s="198" t="s">
        <v>422</v>
      </c>
      <c r="D279" s="199"/>
      <c r="E279" s="200">
        <v>36.299250000000001</v>
      </c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7"/>
      <c r="Z279" s="27"/>
      <c r="AA279" s="27"/>
      <c r="AB279" s="27"/>
      <c r="AC279" s="27"/>
      <c r="AD279" s="27"/>
      <c r="AE279" s="27"/>
      <c r="AF279" s="27"/>
      <c r="AG279" s="27" t="s">
        <v>171</v>
      </c>
      <c r="AH279" s="27">
        <v>0</v>
      </c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</row>
    <row r="280" spans="1:60" outlineLevel="1">
      <c r="A280" s="196"/>
      <c r="B280" s="197"/>
      <c r="C280" s="198" t="s">
        <v>398</v>
      </c>
      <c r="D280" s="199"/>
      <c r="E280" s="200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7"/>
      <c r="Z280" s="27"/>
      <c r="AA280" s="27"/>
      <c r="AB280" s="27"/>
      <c r="AC280" s="27"/>
      <c r="AD280" s="27"/>
      <c r="AE280" s="27"/>
      <c r="AF280" s="27"/>
      <c r="AG280" s="27" t="s">
        <v>171</v>
      </c>
      <c r="AH280" s="27">
        <v>0</v>
      </c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</row>
    <row r="281" spans="1:60" outlineLevel="1">
      <c r="A281" s="196"/>
      <c r="B281" s="197"/>
      <c r="C281" s="198" t="s">
        <v>399</v>
      </c>
      <c r="D281" s="199"/>
      <c r="E281" s="200">
        <v>132.38714999999999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7"/>
      <c r="Z281" s="27"/>
      <c r="AA281" s="27"/>
      <c r="AB281" s="27"/>
      <c r="AC281" s="27"/>
      <c r="AD281" s="27"/>
      <c r="AE281" s="27"/>
      <c r="AF281" s="27"/>
      <c r="AG281" s="27" t="s">
        <v>171</v>
      </c>
      <c r="AH281" s="27">
        <v>0</v>
      </c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</row>
    <row r="282" spans="1:60" outlineLevel="1">
      <c r="A282" s="190">
        <v>52</v>
      </c>
      <c r="B282" s="191" t="s">
        <v>432</v>
      </c>
      <c r="C282" s="192" t="s">
        <v>433</v>
      </c>
      <c r="D282" s="193" t="s">
        <v>178</v>
      </c>
      <c r="E282" s="194">
        <v>40.799999999999997</v>
      </c>
      <c r="F282" s="33">
        <v>0</v>
      </c>
      <c r="G282" s="34">
        <f>ROUND(E282*F282,2)</f>
        <v>0</v>
      </c>
      <c r="H282" s="195">
        <v>457.19</v>
      </c>
      <c r="I282" s="34">
        <f>ROUND(E282*H282,2)</f>
        <v>18653.349999999999</v>
      </c>
      <c r="J282" s="195">
        <v>830.81</v>
      </c>
      <c r="K282" s="34">
        <f>ROUND(E282*J282,2)</f>
        <v>33897.050000000003</v>
      </c>
      <c r="L282" s="34">
        <v>21</v>
      </c>
      <c r="M282" s="34">
        <f>G282*(1+L282/100)</f>
        <v>0</v>
      </c>
      <c r="N282" s="34">
        <v>9.0200000000000002E-3</v>
      </c>
      <c r="O282" s="34">
        <f>ROUND(E282*N282,2)</f>
        <v>0.37</v>
      </c>
      <c r="P282" s="34">
        <v>0</v>
      </c>
      <c r="Q282" s="34">
        <f>ROUND(E282*P282,2)</f>
        <v>0</v>
      </c>
      <c r="R282" s="34"/>
      <c r="S282" s="34" t="s">
        <v>167</v>
      </c>
      <c r="T282" s="35" t="s">
        <v>167</v>
      </c>
      <c r="U282" s="29">
        <v>1.56</v>
      </c>
      <c r="V282" s="29">
        <f>ROUND(E282*U282,2)</f>
        <v>63.65</v>
      </c>
      <c r="W282" s="29"/>
      <c r="X282" s="29" t="s">
        <v>168</v>
      </c>
      <c r="Y282" s="27"/>
      <c r="Z282" s="27"/>
      <c r="AA282" s="27"/>
      <c r="AB282" s="27"/>
      <c r="AC282" s="27"/>
      <c r="AD282" s="27"/>
      <c r="AE282" s="27"/>
      <c r="AF282" s="27"/>
      <c r="AG282" s="27" t="s">
        <v>169</v>
      </c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</row>
    <row r="283" spans="1:60" outlineLevel="1">
      <c r="A283" s="196"/>
      <c r="B283" s="197"/>
      <c r="C283" s="198" t="s">
        <v>434</v>
      </c>
      <c r="D283" s="199"/>
      <c r="E283" s="200">
        <v>12</v>
      </c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7"/>
      <c r="Z283" s="27"/>
      <c r="AA283" s="27"/>
      <c r="AB283" s="27"/>
      <c r="AC283" s="27"/>
      <c r="AD283" s="27"/>
      <c r="AE283" s="27"/>
      <c r="AF283" s="27"/>
      <c r="AG283" s="27" t="s">
        <v>171</v>
      </c>
      <c r="AH283" s="27">
        <v>0</v>
      </c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</row>
    <row r="284" spans="1:60" outlineLevel="1">
      <c r="A284" s="196"/>
      <c r="B284" s="197"/>
      <c r="C284" s="198" t="s">
        <v>435</v>
      </c>
      <c r="D284" s="199"/>
      <c r="E284" s="200">
        <v>21.6</v>
      </c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7"/>
      <c r="Z284" s="27"/>
      <c r="AA284" s="27"/>
      <c r="AB284" s="27"/>
      <c r="AC284" s="27"/>
      <c r="AD284" s="27"/>
      <c r="AE284" s="27"/>
      <c r="AF284" s="27"/>
      <c r="AG284" s="27" t="s">
        <v>171</v>
      </c>
      <c r="AH284" s="27">
        <v>0</v>
      </c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</row>
    <row r="285" spans="1:60" outlineLevel="1">
      <c r="A285" s="196"/>
      <c r="B285" s="197"/>
      <c r="C285" s="198" t="s">
        <v>436</v>
      </c>
      <c r="D285" s="199"/>
      <c r="E285" s="200">
        <v>7.2</v>
      </c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7"/>
      <c r="Z285" s="27"/>
      <c r="AA285" s="27"/>
      <c r="AB285" s="27"/>
      <c r="AC285" s="27"/>
      <c r="AD285" s="27"/>
      <c r="AE285" s="27"/>
      <c r="AF285" s="27"/>
      <c r="AG285" s="27" t="s">
        <v>171</v>
      </c>
      <c r="AH285" s="27">
        <v>0</v>
      </c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</row>
    <row r="286" spans="1:60" outlineLevel="1">
      <c r="A286" s="190">
        <v>53</v>
      </c>
      <c r="B286" s="191" t="s">
        <v>437</v>
      </c>
      <c r="C286" s="192" t="s">
        <v>438</v>
      </c>
      <c r="D286" s="193" t="s">
        <v>178</v>
      </c>
      <c r="E286" s="194">
        <v>32.908000000000001</v>
      </c>
      <c r="F286" s="33">
        <v>0</v>
      </c>
      <c r="G286" s="34">
        <f>ROUND(E286*F286,2)</f>
        <v>0</v>
      </c>
      <c r="H286" s="195">
        <v>787.75</v>
      </c>
      <c r="I286" s="34">
        <f>ROUND(E286*H286,2)</f>
        <v>25923.279999999999</v>
      </c>
      <c r="J286" s="195">
        <v>1170.25</v>
      </c>
      <c r="K286" s="34">
        <f>ROUND(E286*J286,2)</f>
        <v>38510.589999999997</v>
      </c>
      <c r="L286" s="34">
        <v>21</v>
      </c>
      <c r="M286" s="34">
        <f>G286*(1+L286/100)</f>
        <v>0</v>
      </c>
      <c r="N286" s="34">
        <v>9.8200000000000006E-3</v>
      </c>
      <c r="O286" s="34">
        <f>ROUND(E286*N286,2)</f>
        <v>0.32</v>
      </c>
      <c r="P286" s="34">
        <v>0</v>
      </c>
      <c r="Q286" s="34">
        <f>ROUND(E286*P286,2)</f>
        <v>0</v>
      </c>
      <c r="R286" s="34"/>
      <c r="S286" s="34" t="s">
        <v>167</v>
      </c>
      <c r="T286" s="35" t="s">
        <v>167</v>
      </c>
      <c r="U286" s="29">
        <v>2.19</v>
      </c>
      <c r="V286" s="29">
        <f>ROUND(E286*U286,2)</f>
        <v>72.069999999999993</v>
      </c>
      <c r="W286" s="29"/>
      <c r="X286" s="29" t="s">
        <v>168</v>
      </c>
      <c r="Y286" s="27"/>
      <c r="Z286" s="27"/>
      <c r="AA286" s="27"/>
      <c r="AB286" s="27"/>
      <c r="AC286" s="27"/>
      <c r="AD286" s="27"/>
      <c r="AE286" s="27"/>
      <c r="AF286" s="27"/>
      <c r="AG286" s="27" t="s">
        <v>169</v>
      </c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</row>
    <row r="287" spans="1:60" outlineLevel="1">
      <c r="A287" s="196"/>
      <c r="B287" s="197"/>
      <c r="C287" s="198" t="s">
        <v>439</v>
      </c>
      <c r="D287" s="199"/>
      <c r="E287" s="200">
        <v>1.06</v>
      </c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7"/>
      <c r="Z287" s="27"/>
      <c r="AA287" s="27"/>
      <c r="AB287" s="27"/>
      <c r="AC287" s="27"/>
      <c r="AD287" s="27"/>
      <c r="AE287" s="27"/>
      <c r="AF287" s="27"/>
      <c r="AG287" s="27" t="s">
        <v>171</v>
      </c>
      <c r="AH287" s="27">
        <v>0</v>
      </c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</row>
    <row r="288" spans="1:60" outlineLevel="1">
      <c r="A288" s="196"/>
      <c r="B288" s="197"/>
      <c r="C288" s="198" t="s">
        <v>440</v>
      </c>
      <c r="D288" s="199"/>
      <c r="E288" s="200">
        <v>9.1199999999999992</v>
      </c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7"/>
      <c r="Z288" s="27"/>
      <c r="AA288" s="27"/>
      <c r="AB288" s="27"/>
      <c r="AC288" s="27"/>
      <c r="AD288" s="27"/>
      <c r="AE288" s="27"/>
      <c r="AF288" s="27"/>
      <c r="AG288" s="27" t="s">
        <v>171</v>
      </c>
      <c r="AH288" s="27">
        <v>0</v>
      </c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</row>
    <row r="289" spans="1:60" outlineLevel="1">
      <c r="A289" s="196"/>
      <c r="B289" s="197"/>
      <c r="C289" s="198" t="s">
        <v>441</v>
      </c>
      <c r="D289" s="199"/>
      <c r="E289" s="200">
        <v>3.7919999999999998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7"/>
      <c r="Z289" s="27"/>
      <c r="AA289" s="27"/>
      <c r="AB289" s="27"/>
      <c r="AC289" s="27"/>
      <c r="AD289" s="27"/>
      <c r="AE289" s="27"/>
      <c r="AF289" s="27"/>
      <c r="AG289" s="27" t="s">
        <v>171</v>
      </c>
      <c r="AH289" s="27">
        <v>0</v>
      </c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</row>
    <row r="290" spans="1:60" outlineLevel="1">
      <c r="A290" s="196"/>
      <c r="B290" s="197"/>
      <c r="C290" s="198" t="s">
        <v>442</v>
      </c>
      <c r="D290" s="199"/>
      <c r="E290" s="200">
        <v>4.32</v>
      </c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7"/>
      <c r="Z290" s="27"/>
      <c r="AA290" s="27"/>
      <c r="AB290" s="27"/>
      <c r="AC290" s="27"/>
      <c r="AD290" s="27"/>
      <c r="AE290" s="27"/>
      <c r="AF290" s="27"/>
      <c r="AG290" s="27" t="s">
        <v>171</v>
      </c>
      <c r="AH290" s="27">
        <v>0</v>
      </c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</row>
    <row r="291" spans="1:60" outlineLevel="1">
      <c r="A291" s="196"/>
      <c r="B291" s="197"/>
      <c r="C291" s="198" t="s">
        <v>443</v>
      </c>
      <c r="D291" s="199"/>
      <c r="E291" s="200">
        <v>13.2</v>
      </c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7"/>
      <c r="Z291" s="27"/>
      <c r="AA291" s="27"/>
      <c r="AB291" s="27"/>
      <c r="AC291" s="27"/>
      <c r="AD291" s="27"/>
      <c r="AE291" s="27"/>
      <c r="AF291" s="27"/>
      <c r="AG291" s="27" t="s">
        <v>171</v>
      </c>
      <c r="AH291" s="27">
        <v>0</v>
      </c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</row>
    <row r="292" spans="1:60" outlineLevel="1">
      <c r="A292" s="196"/>
      <c r="B292" s="197"/>
      <c r="C292" s="198" t="s">
        <v>444</v>
      </c>
      <c r="D292" s="199"/>
      <c r="E292" s="200">
        <v>1.4159999999999999</v>
      </c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7"/>
      <c r="Z292" s="27"/>
      <c r="AA292" s="27"/>
      <c r="AB292" s="27"/>
      <c r="AC292" s="27"/>
      <c r="AD292" s="27"/>
      <c r="AE292" s="27"/>
      <c r="AF292" s="27"/>
      <c r="AG292" s="27" t="s">
        <v>171</v>
      </c>
      <c r="AH292" s="27">
        <v>0</v>
      </c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</row>
    <row r="293" spans="1:60" outlineLevel="1">
      <c r="A293" s="190">
        <v>54</v>
      </c>
      <c r="B293" s="191" t="s">
        <v>445</v>
      </c>
      <c r="C293" s="192" t="s">
        <v>446</v>
      </c>
      <c r="D293" s="193" t="s">
        <v>178</v>
      </c>
      <c r="E293" s="194">
        <v>131.23155</v>
      </c>
      <c r="F293" s="33">
        <v>0</v>
      </c>
      <c r="G293" s="34">
        <f>ROUND(E293*F293,2)</f>
        <v>0</v>
      </c>
      <c r="H293" s="195">
        <v>84.37</v>
      </c>
      <c r="I293" s="34">
        <f>ROUND(E293*H293,2)</f>
        <v>11072.01</v>
      </c>
      <c r="J293" s="195">
        <v>454.63</v>
      </c>
      <c r="K293" s="34">
        <f>ROUND(E293*J293,2)</f>
        <v>59661.8</v>
      </c>
      <c r="L293" s="34">
        <v>21</v>
      </c>
      <c r="M293" s="34">
        <f>G293*(1+L293/100)</f>
        <v>0</v>
      </c>
      <c r="N293" s="34">
        <v>3.773E-2</v>
      </c>
      <c r="O293" s="34">
        <f>ROUND(E293*N293,2)</f>
        <v>4.95</v>
      </c>
      <c r="P293" s="34">
        <v>0</v>
      </c>
      <c r="Q293" s="34">
        <f>ROUND(E293*P293,2)</f>
        <v>0</v>
      </c>
      <c r="R293" s="34"/>
      <c r="S293" s="34" t="s">
        <v>167</v>
      </c>
      <c r="T293" s="35" t="s">
        <v>167</v>
      </c>
      <c r="U293" s="29">
        <v>0.82</v>
      </c>
      <c r="V293" s="29">
        <f>ROUND(E293*U293,2)</f>
        <v>107.61</v>
      </c>
      <c r="W293" s="29"/>
      <c r="X293" s="29" t="s">
        <v>168</v>
      </c>
      <c r="Y293" s="27"/>
      <c r="Z293" s="27"/>
      <c r="AA293" s="27"/>
      <c r="AB293" s="27"/>
      <c r="AC293" s="27"/>
      <c r="AD293" s="27"/>
      <c r="AE293" s="27"/>
      <c r="AF293" s="27"/>
      <c r="AG293" s="27" t="s">
        <v>169</v>
      </c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</row>
    <row r="294" spans="1:60" outlineLevel="1">
      <c r="A294" s="196"/>
      <c r="B294" s="197"/>
      <c r="C294" s="198" t="s">
        <v>380</v>
      </c>
      <c r="D294" s="199"/>
      <c r="E294" s="200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7"/>
      <c r="Z294" s="27"/>
      <c r="AA294" s="27"/>
      <c r="AB294" s="27"/>
      <c r="AC294" s="27"/>
      <c r="AD294" s="27"/>
      <c r="AE294" s="27"/>
      <c r="AF294" s="27"/>
      <c r="AG294" s="27" t="s">
        <v>171</v>
      </c>
      <c r="AH294" s="27">
        <v>0</v>
      </c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</row>
    <row r="295" spans="1:60" outlineLevel="1">
      <c r="A295" s="196"/>
      <c r="B295" s="197"/>
      <c r="C295" s="198" t="s">
        <v>381</v>
      </c>
      <c r="D295" s="199"/>
      <c r="E295" s="200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7"/>
      <c r="Z295" s="27"/>
      <c r="AA295" s="27"/>
      <c r="AB295" s="27"/>
      <c r="AC295" s="27"/>
      <c r="AD295" s="27"/>
      <c r="AE295" s="27"/>
      <c r="AF295" s="27"/>
      <c r="AG295" s="27" t="s">
        <v>171</v>
      </c>
      <c r="AH295" s="27">
        <v>0</v>
      </c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</row>
    <row r="296" spans="1:60" outlineLevel="1">
      <c r="A296" s="196"/>
      <c r="B296" s="197"/>
      <c r="C296" s="198" t="s">
        <v>382</v>
      </c>
      <c r="D296" s="199"/>
      <c r="E296" s="200">
        <v>21.77955</v>
      </c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7"/>
      <c r="Z296" s="27"/>
      <c r="AA296" s="27"/>
      <c r="AB296" s="27"/>
      <c r="AC296" s="27"/>
      <c r="AD296" s="27"/>
      <c r="AE296" s="27"/>
      <c r="AF296" s="27"/>
      <c r="AG296" s="27" t="s">
        <v>171</v>
      </c>
      <c r="AH296" s="27">
        <v>0</v>
      </c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</row>
    <row r="297" spans="1:60" outlineLevel="1">
      <c r="A297" s="196"/>
      <c r="B297" s="197"/>
      <c r="C297" s="198" t="s">
        <v>383</v>
      </c>
      <c r="D297" s="199"/>
      <c r="E297" s="200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7"/>
      <c r="Z297" s="27"/>
      <c r="AA297" s="27"/>
      <c r="AB297" s="27"/>
      <c r="AC297" s="27"/>
      <c r="AD297" s="27"/>
      <c r="AE297" s="27"/>
      <c r="AF297" s="27"/>
      <c r="AG297" s="27" t="s">
        <v>171</v>
      </c>
      <c r="AH297" s="27">
        <v>0</v>
      </c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</row>
    <row r="298" spans="1:60" outlineLevel="1">
      <c r="A298" s="196"/>
      <c r="B298" s="197"/>
      <c r="C298" s="198" t="s">
        <v>384</v>
      </c>
      <c r="D298" s="199"/>
      <c r="E298" s="200">
        <v>26.446200000000001</v>
      </c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7"/>
      <c r="Z298" s="27"/>
      <c r="AA298" s="27"/>
      <c r="AB298" s="27"/>
      <c r="AC298" s="27"/>
      <c r="AD298" s="27"/>
      <c r="AE298" s="27"/>
      <c r="AF298" s="27"/>
      <c r="AG298" s="27" t="s">
        <v>171</v>
      </c>
      <c r="AH298" s="27">
        <v>0</v>
      </c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</row>
    <row r="299" spans="1:60" outlineLevel="1">
      <c r="A299" s="196"/>
      <c r="B299" s="197"/>
      <c r="C299" s="198" t="s">
        <v>385</v>
      </c>
      <c r="D299" s="199"/>
      <c r="E299" s="200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7"/>
      <c r="Z299" s="27"/>
      <c r="AA299" s="27"/>
      <c r="AB299" s="27"/>
      <c r="AC299" s="27"/>
      <c r="AD299" s="27"/>
      <c r="AE299" s="27"/>
      <c r="AF299" s="27"/>
      <c r="AG299" s="27" t="s">
        <v>171</v>
      </c>
      <c r="AH299" s="27">
        <v>0</v>
      </c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</row>
    <row r="300" spans="1:60" outlineLevel="1">
      <c r="A300" s="196"/>
      <c r="B300" s="197"/>
      <c r="C300" s="198" t="s">
        <v>386</v>
      </c>
      <c r="D300" s="199"/>
      <c r="E300" s="200">
        <v>16.9008</v>
      </c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7"/>
      <c r="Z300" s="27"/>
      <c r="AA300" s="27"/>
      <c r="AB300" s="27"/>
      <c r="AC300" s="27"/>
      <c r="AD300" s="27"/>
      <c r="AE300" s="27"/>
      <c r="AF300" s="27"/>
      <c r="AG300" s="27" t="s">
        <v>171</v>
      </c>
      <c r="AH300" s="27">
        <v>0</v>
      </c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</row>
    <row r="301" spans="1:60" outlineLevel="1">
      <c r="A301" s="196"/>
      <c r="B301" s="197"/>
      <c r="C301" s="198" t="s">
        <v>387</v>
      </c>
      <c r="D301" s="199"/>
      <c r="E301" s="200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7"/>
      <c r="Z301" s="27"/>
      <c r="AA301" s="27"/>
      <c r="AB301" s="27"/>
      <c r="AC301" s="27"/>
      <c r="AD301" s="27"/>
      <c r="AE301" s="27"/>
      <c r="AF301" s="27"/>
      <c r="AG301" s="27" t="s">
        <v>171</v>
      </c>
      <c r="AH301" s="27">
        <v>0</v>
      </c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</row>
    <row r="302" spans="1:60" outlineLevel="1">
      <c r="A302" s="196"/>
      <c r="B302" s="197"/>
      <c r="C302" s="198" t="s">
        <v>388</v>
      </c>
      <c r="D302" s="199"/>
      <c r="E302" s="200">
        <v>5.9669999999999996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7"/>
      <c r="Z302" s="27"/>
      <c r="AA302" s="27"/>
      <c r="AB302" s="27"/>
      <c r="AC302" s="27"/>
      <c r="AD302" s="27"/>
      <c r="AE302" s="27"/>
      <c r="AF302" s="27"/>
      <c r="AG302" s="27" t="s">
        <v>171</v>
      </c>
      <c r="AH302" s="27">
        <v>0</v>
      </c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</row>
    <row r="303" spans="1:60" outlineLevel="1">
      <c r="A303" s="196"/>
      <c r="B303" s="197"/>
      <c r="C303" s="198" t="s">
        <v>389</v>
      </c>
      <c r="D303" s="199"/>
      <c r="E303" s="200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7"/>
      <c r="Z303" s="27"/>
      <c r="AA303" s="27"/>
      <c r="AB303" s="27"/>
      <c r="AC303" s="27"/>
      <c r="AD303" s="27"/>
      <c r="AE303" s="27"/>
      <c r="AF303" s="27"/>
      <c r="AG303" s="27" t="s">
        <v>171</v>
      </c>
      <c r="AH303" s="27">
        <v>0</v>
      </c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</row>
    <row r="304" spans="1:60" outlineLevel="1">
      <c r="A304" s="196"/>
      <c r="B304" s="197"/>
      <c r="C304" s="198" t="s">
        <v>393</v>
      </c>
      <c r="D304" s="199"/>
      <c r="E304" s="200">
        <v>23.4</v>
      </c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7"/>
      <c r="Z304" s="27"/>
      <c r="AA304" s="27"/>
      <c r="AB304" s="27"/>
      <c r="AC304" s="27"/>
      <c r="AD304" s="27"/>
      <c r="AE304" s="27"/>
      <c r="AF304" s="27"/>
      <c r="AG304" s="27" t="s">
        <v>171</v>
      </c>
      <c r="AH304" s="27">
        <v>0</v>
      </c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</row>
    <row r="305" spans="1:60" outlineLevel="1">
      <c r="A305" s="196"/>
      <c r="B305" s="197"/>
      <c r="C305" s="198" t="s">
        <v>390</v>
      </c>
      <c r="D305" s="199"/>
      <c r="E305" s="200">
        <v>36.738</v>
      </c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7"/>
      <c r="Z305" s="27"/>
      <c r="AA305" s="27"/>
      <c r="AB305" s="27"/>
      <c r="AC305" s="27"/>
      <c r="AD305" s="27"/>
      <c r="AE305" s="27"/>
      <c r="AF305" s="27"/>
      <c r="AG305" s="27" t="s">
        <v>171</v>
      </c>
      <c r="AH305" s="27">
        <v>0</v>
      </c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</row>
    <row r="306" spans="1:60" outlineLevel="1">
      <c r="A306" s="190">
        <v>55</v>
      </c>
      <c r="B306" s="191" t="s">
        <v>447</v>
      </c>
      <c r="C306" s="192" t="s">
        <v>448</v>
      </c>
      <c r="D306" s="193" t="s">
        <v>178</v>
      </c>
      <c r="E306" s="194">
        <v>36.738</v>
      </c>
      <c r="F306" s="33">
        <v>0</v>
      </c>
      <c r="G306" s="34">
        <f>ROUND(E306*F306,2)</f>
        <v>0</v>
      </c>
      <c r="H306" s="195">
        <v>180.24</v>
      </c>
      <c r="I306" s="34">
        <f>ROUND(E306*H306,2)</f>
        <v>6621.66</v>
      </c>
      <c r="J306" s="195">
        <v>135.26</v>
      </c>
      <c r="K306" s="34">
        <f>ROUND(E306*J306,2)</f>
        <v>4969.18</v>
      </c>
      <c r="L306" s="34">
        <v>21</v>
      </c>
      <c r="M306" s="34">
        <f>G306*(1+L306/100)</f>
        <v>0</v>
      </c>
      <c r="N306" s="34">
        <v>1.1000000000000001E-3</v>
      </c>
      <c r="O306" s="34">
        <f>ROUND(E306*N306,2)</f>
        <v>0.04</v>
      </c>
      <c r="P306" s="34">
        <v>0</v>
      </c>
      <c r="Q306" s="34">
        <f>ROUND(E306*P306,2)</f>
        <v>0</v>
      </c>
      <c r="R306" s="34"/>
      <c r="S306" s="34" t="s">
        <v>167</v>
      </c>
      <c r="T306" s="35" t="s">
        <v>167</v>
      </c>
      <c r="U306" s="29">
        <v>0.27</v>
      </c>
      <c r="V306" s="29">
        <f>ROUND(E306*U306,2)</f>
        <v>9.92</v>
      </c>
      <c r="W306" s="29"/>
      <c r="X306" s="29" t="s">
        <v>168</v>
      </c>
      <c r="Y306" s="27"/>
      <c r="Z306" s="27"/>
      <c r="AA306" s="27"/>
      <c r="AB306" s="27"/>
      <c r="AC306" s="27"/>
      <c r="AD306" s="27"/>
      <c r="AE306" s="27"/>
      <c r="AF306" s="27"/>
      <c r="AG306" s="27" t="s">
        <v>169</v>
      </c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</row>
    <row r="307" spans="1:60" outlineLevel="1">
      <c r="A307" s="196"/>
      <c r="B307" s="197"/>
      <c r="C307" s="198" t="s">
        <v>389</v>
      </c>
      <c r="D307" s="199"/>
      <c r="E307" s="200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7"/>
      <c r="Z307" s="27"/>
      <c r="AA307" s="27"/>
      <c r="AB307" s="27"/>
      <c r="AC307" s="27"/>
      <c r="AD307" s="27"/>
      <c r="AE307" s="27"/>
      <c r="AF307" s="27"/>
      <c r="AG307" s="27" t="s">
        <v>171</v>
      </c>
      <c r="AH307" s="27">
        <v>0</v>
      </c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</row>
    <row r="308" spans="1:60" outlineLevel="1">
      <c r="A308" s="196"/>
      <c r="B308" s="197"/>
      <c r="C308" s="198" t="s">
        <v>390</v>
      </c>
      <c r="D308" s="199"/>
      <c r="E308" s="200">
        <v>36.738</v>
      </c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7"/>
      <c r="Z308" s="27"/>
      <c r="AA308" s="27"/>
      <c r="AB308" s="27"/>
      <c r="AC308" s="27"/>
      <c r="AD308" s="27"/>
      <c r="AE308" s="27"/>
      <c r="AF308" s="27"/>
      <c r="AG308" s="27" t="s">
        <v>171</v>
      </c>
      <c r="AH308" s="27">
        <v>0</v>
      </c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</row>
    <row r="309" spans="1:60" ht="24" outlineLevel="1">
      <c r="A309" s="190">
        <v>56</v>
      </c>
      <c r="B309" s="191" t="s">
        <v>449</v>
      </c>
      <c r="C309" s="192" t="s">
        <v>450</v>
      </c>
      <c r="D309" s="193" t="s">
        <v>178</v>
      </c>
      <c r="E309" s="194">
        <v>60.137999999999998</v>
      </c>
      <c r="F309" s="33">
        <v>0</v>
      </c>
      <c r="G309" s="34">
        <f>ROUND(E309*F309,2)</f>
        <v>0</v>
      </c>
      <c r="H309" s="195">
        <v>81.94</v>
      </c>
      <c r="I309" s="34">
        <f>ROUND(E309*H309,2)</f>
        <v>4927.71</v>
      </c>
      <c r="J309" s="195">
        <v>201.56</v>
      </c>
      <c r="K309" s="34">
        <f>ROUND(E309*J309,2)</f>
        <v>12121.42</v>
      </c>
      <c r="L309" s="34">
        <v>21</v>
      </c>
      <c r="M309" s="34">
        <f>G309*(1+L309/100)</f>
        <v>0</v>
      </c>
      <c r="N309" s="34">
        <v>3.6700000000000001E-3</v>
      </c>
      <c r="O309" s="34">
        <f>ROUND(E309*N309,2)</f>
        <v>0.22</v>
      </c>
      <c r="P309" s="34">
        <v>0</v>
      </c>
      <c r="Q309" s="34">
        <f>ROUND(E309*P309,2)</f>
        <v>0</v>
      </c>
      <c r="R309" s="34"/>
      <c r="S309" s="34" t="s">
        <v>167</v>
      </c>
      <c r="T309" s="35" t="s">
        <v>167</v>
      </c>
      <c r="U309" s="29">
        <v>0.36</v>
      </c>
      <c r="V309" s="29">
        <f>ROUND(E309*U309,2)</f>
        <v>21.65</v>
      </c>
      <c r="W309" s="29"/>
      <c r="X309" s="29" t="s">
        <v>168</v>
      </c>
      <c r="Y309" s="27"/>
      <c r="Z309" s="27"/>
      <c r="AA309" s="27"/>
      <c r="AB309" s="27"/>
      <c r="AC309" s="27"/>
      <c r="AD309" s="27"/>
      <c r="AE309" s="27"/>
      <c r="AF309" s="27"/>
      <c r="AG309" s="27" t="s">
        <v>169</v>
      </c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</row>
    <row r="310" spans="1:60" outlineLevel="1">
      <c r="A310" s="196"/>
      <c r="B310" s="197"/>
      <c r="C310" s="198" t="s">
        <v>389</v>
      </c>
      <c r="D310" s="199"/>
      <c r="E310" s="200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7"/>
      <c r="Z310" s="27"/>
      <c r="AA310" s="27"/>
      <c r="AB310" s="27"/>
      <c r="AC310" s="27"/>
      <c r="AD310" s="27"/>
      <c r="AE310" s="27"/>
      <c r="AF310" s="27"/>
      <c r="AG310" s="27" t="s">
        <v>171</v>
      </c>
      <c r="AH310" s="27">
        <v>0</v>
      </c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</row>
    <row r="311" spans="1:60" outlineLevel="1">
      <c r="A311" s="196"/>
      <c r="B311" s="197"/>
      <c r="C311" s="198" t="s">
        <v>393</v>
      </c>
      <c r="D311" s="199"/>
      <c r="E311" s="200">
        <v>23.4</v>
      </c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7"/>
      <c r="Z311" s="27"/>
      <c r="AA311" s="27"/>
      <c r="AB311" s="27"/>
      <c r="AC311" s="27"/>
      <c r="AD311" s="27"/>
      <c r="AE311" s="27"/>
      <c r="AF311" s="27"/>
      <c r="AG311" s="27" t="s">
        <v>171</v>
      </c>
      <c r="AH311" s="27">
        <v>0</v>
      </c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</row>
    <row r="312" spans="1:60" outlineLevel="1">
      <c r="A312" s="196"/>
      <c r="B312" s="197"/>
      <c r="C312" s="198" t="s">
        <v>390</v>
      </c>
      <c r="D312" s="199"/>
      <c r="E312" s="200">
        <v>36.738</v>
      </c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7"/>
      <c r="Z312" s="27"/>
      <c r="AA312" s="27"/>
      <c r="AB312" s="27"/>
      <c r="AC312" s="27"/>
      <c r="AD312" s="27"/>
      <c r="AE312" s="27"/>
      <c r="AF312" s="27"/>
      <c r="AG312" s="27" t="s">
        <v>171</v>
      </c>
      <c r="AH312" s="27">
        <v>0</v>
      </c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</row>
    <row r="313" spans="1:60" ht="14">
      <c r="A313" s="185" t="s">
        <v>162</v>
      </c>
      <c r="B313" s="186" t="s">
        <v>81</v>
      </c>
      <c r="C313" s="187" t="s">
        <v>82</v>
      </c>
      <c r="D313" s="188"/>
      <c r="E313" s="189"/>
      <c r="F313" s="31"/>
      <c r="G313" s="31">
        <f>SUMIF(AG314:AG360,"&lt;&gt;NOR",G314:G360)</f>
        <v>0</v>
      </c>
      <c r="H313" s="31"/>
      <c r="I313" s="31">
        <f>SUM(I314:I360)</f>
        <v>120960.18000000001</v>
      </c>
      <c r="J313" s="31"/>
      <c r="K313" s="31">
        <f>SUM(K314:K360)</f>
        <v>73201.150000000009</v>
      </c>
      <c r="L313" s="31"/>
      <c r="M313" s="31">
        <f>SUM(M314:M360)</f>
        <v>0</v>
      </c>
      <c r="N313" s="31"/>
      <c r="O313" s="31">
        <f>SUM(O314:O360)</f>
        <v>44.37</v>
      </c>
      <c r="P313" s="31"/>
      <c r="Q313" s="31">
        <f>SUM(Q314:Q360)</f>
        <v>0</v>
      </c>
      <c r="R313" s="31"/>
      <c r="S313" s="31"/>
      <c r="T313" s="32"/>
      <c r="U313" s="30"/>
      <c r="V313" s="30">
        <f>SUM(V314:V360)</f>
        <v>111.7</v>
      </c>
      <c r="W313" s="30"/>
      <c r="X313" s="30"/>
      <c r="AG313" t="s">
        <v>163</v>
      </c>
    </row>
    <row r="314" spans="1:60" outlineLevel="1">
      <c r="A314" s="190">
        <v>57</v>
      </c>
      <c r="B314" s="191" t="s">
        <v>451</v>
      </c>
      <c r="C314" s="192" t="s">
        <v>452</v>
      </c>
      <c r="D314" s="193" t="s">
        <v>166</v>
      </c>
      <c r="E314" s="194">
        <v>1.28742</v>
      </c>
      <c r="F314" s="33">
        <v>0</v>
      </c>
      <c r="G314" s="34">
        <f>ROUND(E314*F314,2)</f>
        <v>0</v>
      </c>
      <c r="H314" s="195">
        <v>2968.19</v>
      </c>
      <c r="I314" s="34">
        <f>ROUND(E314*H314,2)</f>
        <v>3821.31</v>
      </c>
      <c r="J314" s="195">
        <v>1451.81</v>
      </c>
      <c r="K314" s="34">
        <f>ROUND(E314*J314,2)</f>
        <v>1869.09</v>
      </c>
      <c r="L314" s="34">
        <v>21</v>
      </c>
      <c r="M314" s="34">
        <f>G314*(1+L314/100)</f>
        <v>0</v>
      </c>
      <c r="N314" s="34">
        <v>2.5249999999999999</v>
      </c>
      <c r="O314" s="34">
        <f>ROUND(E314*N314,2)</f>
        <v>3.25</v>
      </c>
      <c r="P314" s="34">
        <v>0</v>
      </c>
      <c r="Q314" s="34">
        <f>ROUND(E314*P314,2)</f>
        <v>0</v>
      </c>
      <c r="R314" s="34"/>
      <c r="S314" s="34" t="s">
        <v>167</v>
      </c>
      <c r="T314" s="35" t="s">
        <v>167</v>
      </c>
      <c r="U314" s="29">
        <v>3.21</v>
      </c>
      <c r="V314" s="29">
        <f>ROUND(E314*U314,2)</f>
        <v>4.13</v>
      </c>
      <c r="W314" s="29"/>
      <c r="X314" s="29" t="s">
        <v>168</v>
      </c>
      <c r="Y314" s="27"/>
      <c r="Z314" s="27"/>
      <c r="AA314" s="27"/>
      <c r="AB314" s="27"/>
      <c r="AC314" s="27"/>
      <c r="AD314" s="27"/>
      <c r="AE314" s="27"/>
      <c r="AF314" s="27"/>
      <c r="AG314" s="27" t="s">
        <v>169</v>
      </c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</row>
    <row r="315" spans="1:60" outlineLevel="1">
      <c r="A315" s="196"/>
      <c r="B315" s="197"/>
      <c r="C315" s="198" t="s">
        <v>191</v>
      </c>
      <c r="D315" s="199"/>
      <c r="E315" s="200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7"/>
      <c r="Z315" s="27"/>
      <c r="AA315" s="27"/>
      <c r="AB315" s="27"/>
      <c r="AC315" s="27"/>
      <c r="AD315" s="27"/>
      <c r="AE315" s="27"/>
      <c r="AF315" s="27"/>
      <c r="AG315" s="27" t="s">
        <v>171</v>
      </c>
      <c r="AH315" s="27">
        <v>0</v>
      </c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</row>
    <row r="316" spans="1:60" outlineLevel="1">
      <c r="A316" s="196"/>
      <c r="B316" s="197"/>
      <c r="C316" s="198" t="s">
        <v>453</v>
      </c>
      <c r="D316" s="199"/>
      <c r="E316" s="200">
        <v>0.16397999999999999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7"/>
      <c r="Z316" s="27"/>
      <c r="AA316" s="27"/>
      <c r="AB316" s="27"/>
      <c r="AC316" s="27"/>
      <c r="AD316" s="27"/>
      <c r="AE316" s="27"/>
      <c r="AF316" s="27"/>
      <c r="AG316" s="27" t="s">
        <v>171</v>
      </c>
      <c r="AH316" s="27">
        <v>0</v>
      </c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</row>
    <row r="317" spans="1:60" outlineLevel="1">
      <c r="A317" s="196"/>
      <c r="B317" s="197"/>
      <c r="C317" s="198" t="s">
        <v>454</v>
      </c>
      <c r="D317" s="199"/>
      <c r="E317" s="200">
        <v>0.22839999999999999</v>
      </c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7"/>
      <c r="Z317" s="27"/>
      <c r="AA317" s="27"/>
      <c r="AB317" s="27"/>
      <c r="AC317" s="27"/>
      <c r="AD317" s="27"/>
      <c r="AE317" s="27"/>
      <c r="AF317" s="27"/>
      <c r="AG317" s="27" t="s">
        <v>171</v>
      </c>
      <c r="AH317" s="27">
        <v>0</v>
      </c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</row>
    <row r="318" spans="1:60" outlineLevel="1">
      <c r="A318" s="196"/>
      <c r="B318" s="197"/>
      <c r="C318" s="198" t="s">
        <v>455</v>
      </c>
      <c r="D318" s="199"/>
      <c r="E318" s="200">
        <v>0.45004</v>
      </c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7"/>
      <c r="Z318" s="27"/>
      <c r="AA318" s="27"/>
      <c r="AB318" s="27"/>
      <c r="AC318" s="27"/>
      <c r="AD318" s="27"/>
      <c r="AE318" s="27"/>
      <c r="AF318" s="27"/>
      <c r="AG318" s="27" t="s">
        <v>171</v>
      </c>
      <c r="AH318" s="27">
        <v>0</v>
      </c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</row>
    <row r="319" spans="1:60" outlineLevel="1">
      <c r="A319" s="196"/>
      <c r="B319" s="197"/>
      <c r="C319" s="198" t="s">
        <v>454</v>
      </c>
      <c r="D319" s="199"/>
      <c r="E319" s="200">
        <v>0.22839999999999999</v>
      </c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7"/>
      <c r="Z319" s="27"/>
      <c r="AA319" s="27"/>
      <c r="AB319" s="27"/>
      <c r="AC319" s="27"/>
      <c r="AD319" s="27"/>
      <c r="AE319" s="27"/>
      <c r="AF319" s="27"/>
      <c r="AG319" s="27" t="s">
        <v>171</v>
      </c>
      <c r="AH319" s="27">
        <v>0</v>
      </c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</row>
    <row r="320" spans="1:60" outlineLevel="1">
      <c r="A320" s="196"/>
      <c r="B320" s="197"/>
      <c r="C320" s="198" t="s">
        <v>456</v>
      </c>
      <c r="D320" s="199"/>
      <c r="E320" s="200">
        <v>0.21659999999999999</v>
      </c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7"/>
      <c r="Z320" s="27"/>
      <c r="AA320" s="27"/>
      <c r="AB320" s="27"/>
      <c r="AC320" s="27"/>
      <c r="AD320" s="27"/>
      <c r="AE320" s="27"/>
      <c r="AF320" s="27"/>
      <c r="AG320" s="27" t="s">
        <v>171</v>
      </c>
      <c r="AH320" s="27">
        <v>0</v>
      </c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</row>
    <row r="321" spans="1:60" outlineLevel="1">
      <c r="A321" s="190">
        <v>58</v>
      </c>
      <c r="B321" s="191" t="s">
        <v>457</v>
      </c>
      <c r="C321" s="192" t="s">
        <v>458</v>
      </c>
      <c r="D321" s="193" t="s">
        <v>166</v>
      </c>
      <c r="E321" s="194">
        <v>1.28742</v>
      </c>
      <c r="F321" s="33">
        <v>0</v>
      </c>
      <c r="G321" s="34">
        <f>ROUND(E321*F321,2)</f>
        <v>0</v>
      </c>
      <c r="H321" s="195">
        <v>178.72</v>
      </c>
      <c r="I321" s="34">
        <f>ROUND(E321*H321,2)</f>
        <v>230.09</v>
      </c>
      <c r="J321" s="195">
        <v>1418.28</v>
      </c>
      <c r="K321" s="34">
        <f>ROUND(E321*J321,2)</f>
        <v>1825.92</v>
      </c>
      <c r="L321" s="34">
        <v>21</v>
      </c>
      <c r="M321" s="34">
        <f>G321*(1+L321/100)</f>
        <v>0</v>
      </c>
      <c r="N321" s="34">
        <v>0.04</v>
      </c>
      <c r="O321" s="34">
        <f>ROUND(E321*N321,2)</f>
        <v>0.05</v>
      </c>
      <c r="P321" s="34">
        <v>0</v>
      </c>
      <c r="Q321" s="34">
        <f>ROUND(E321*P321,2)</f>
        <v>0</v>
      </c>
      <c r="R321" s="34"/>
      <c r="S321" s="34" t="s">
        <v>167</v>
      </c>
      <c r="T321" s="35" t="s">
        <v>167</v>
      </c>
      <c r="U321" s="29">
        <v>2.7</v>
      </c>
      <c r="V321" s="29">
        <f>ROUND(E321*U321,2)</f>
        <v>3.48</v>
      </c>
      <c r="W321" s="29"/>
      <c r="X321" s="29" t="s">
        <v>168</v>
      </c>
      <c r="Y321" s="27"/>
      <c r="Z321" s="27"/>
      <c r="AA321" s="27"/>
      <c r="AB321" s="27"/>
      <c r="AC321" s="27"/>
      <c r="AD321" s="27"/>
      <c r="AE321" s="27"/>
      <c r="AF321" s="27"/>
      <c r="AG321" s="27" t="s">
        <v>169</v>
      </c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</row>
    <row r="322" spans="1:60" outlineLevel="1">
      <c r="A322" s="196"/>
      <c r="B322" s="197"/>
      <c r="C322" s="198" t="s">
        <v>191</v>
      </c>
      <c r="D322" s="199"/>
      <c r="E322" s="200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7"/>
      <c r="Z322" s="27"/>
      <c r="AA322" s="27"/>
      <c r="AB322" s="27"/>
      <c r="AC322" s="27"/>
      <c r="AD322" s="27"/>
      <c r="AE322" s="27"/>
      <c r="AF322" s="27"/>
      <c r="AG322" s="27" t="s">
        <v>171</v>
      </c>
      <c r="AH322" s="27">
        <v>0</v>
      </c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</row>
    <row r="323" spans="1:60" outlineLevel="1">
      <c r="A323" s="196"/>
      <c r="B323" s="197"/>
      <c r="C323" s="198" t="s">
        <v>453</v>
      </c>
      <c r="D323" s="199"/>
      <c r="E323" s="200">
        <v>0.16397999999999999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7"/>
      <c r="Z323" s="27"/>
      <c r="AA323" s="27"/>
      <c r="AB323" s="27"/>
      <c r="AC323" s="27"/>
      <c r="AD323" s="27"/>
      <c r="AE323" s="27"/>
      <c r="AF323" s="27"/>
      <c r="AG323" s="27" t="s">
        <v>171</v>
      </c>
      <c r="AH323" s="27">
        <v>0</v>
      </c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</row>
    <row r="324" spans="1:60" outlineLevel="1">
      <c r="A324" s="196"/>
      <c r="B324" s="197"/>
      <c r="C324" s="198" t="s">
        <v>454</v>
      </c>
      <c r="D324" s="199"/>
      <c r="E324" s="200">
        <v>0.22839999999999999</v>
      </c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7"/>
      <c r="Z324" s="27"/>
      <c r="AA324" s="27"/>
      <c r="AB324" s="27"/>
      <c r="AC324" s="27"/>
      <c r="AD324" s="27"/>
      <c r="AE324" s="27"/>
      <c r="AF324" s="27"/>
      <c r="AG324" s="27" t="s">
        <v>171</v>
      </c>
      <c r="AH324" s="27">
        <v>0</v>
      </c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</row>
    <row r="325" spans="1:60" outlineLevel="1">
      <c r="A325" s="196"/>
      <c r="B325" s="197"/>
      <c r="C325" s="198" t="s">
        <v>455</v>
      </c>
      <c r="D325" s="199"/>
      <c r="E325" s="200">
        <v>0.45004</v>
      </c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7"/>
      <c r="Z325" s="27"/>
      <c r="AA325" s="27"/>
      <c r="AB325" s="27"/>
      <c r="AC325" s="27"/>
      <c r="AD325" s="27"/>
      <c r="AE325" s="27"/>
      <c r="AF325" s="27"/>
      <c r="AG325" s="27" t="s">
        <v>171</v>
      </c>
      <c r="AH325" s="27">
        <v>0</v>
      </c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</row>
    <row r="326" spans="1:60" outlineLevel="1">
      <c r="A326" s="196"/>
      <c r="B326" s="197"/>
      <c r="C326" s="198" t="s">
        <v>454</v>
      </c>
      <c r="D326" s="199"/>
      <c r="E326" s="200">
        <v>0.22839999999999999</v>
      </c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7"/>
      <c r="Z326" s="27"/>
      <c r="AA326" s="27"/>
      <c r="AB326" s="27"/>
      <c r="AC326" s="27"/>
      <c r="AD326" s="27"/>
      <c r="AE326" s="27"/>
      <c r="AF326" s="27"/>
      <c r="AG326" s="27" t="s">
        <v>171</v>
      </c>
      <c r="AH326" s="27">
        <v>0</v>
      </c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</row>
    <row r="327" spans="1:60" outlineLevel="1">
      <c r="A327" s="196"/>
      <c r="B327" s="197"/>
      <c r="C327" s="198" t="s">
        <v>456</v>
      </c>
      <c r="D327" s="199"/>
      <c r="E327" s="200">
        <v>0.21659999999999999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7"/>
      <c r="Z327" s="27"/>
      <c r="AA327" s="27"/>
      <c r="AB327" s="27"/>
      <c r="AC327" s="27"/>
      <c r="AD327" s="27"/>
      <c r="AE327" s="27"/>
      <c r="AF327" s="27"/>
      <c r="AG327" s="27" t="s">
        <v>171</v>
      </c>
      <c r="AH327" s="27">
        <v>0</v>
      </c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</row>
    <row r="328" spans="1:60" outlineLevel="1">
      <c r="A328" s="190">
        <v>59</v>
      </c>
      <c r="B328" s="191" t="s">
        <v>459</v>
      </c>
      <c r="C328" s="192" t="s">
        <v>460</v>
      </c>
      <c r="D328" s="193" t="s">
        <v>166</v>
      </c>
      <c r="E328" s="194">
        <v>1.28742</v>
      </c>
      <c r="F328" s="33">
        <v>0</v>
      </c>
      <c r="G328" s="34">
        <f>ROUND(E328*F328,2)</f>
        <v>0</v>
      </c>
      <c r="H328" s="195">
        <v>0</v>
      </c>
      <c r="I328" s="34">
        <f>ROUND(E328*H328,2)</f>
        <v>0</v>
      </c>
      <c r="J328" s="195">
        <v>431</v>
      </c>
      <c r="K328" s="34">
        <f>ROUND(E328*J328,2)</f>
        <v>554.88</v>
      </c>
      <c r="L328" s="34">
        <v>21</v>
      </c>
      <c r="M328" s="34">
        <f>G328*(1+L328/100)</f>
        <v>0</v>
      </c>
      <c r="N328" s="34">
        <v>0</v>
      </c>
      <c r="O328" s="34">
        <f>ROUND(E328*N328,2)</f>
        <v>0</v>
      </c>
      <c r="P328" s="34">
        <v>0</v>
      </c>
      <c r="Q328" s="34">
        <f>ROUND(E328*P328,2)</f>
        <v>0</v>
      </c>
      <c r="R328" s="34"/>
      <c r="S328" s="34" t="s">
        <v>167</v>
      </c>
      <c r="T328" s="35" t="s">
        <v>167</v>
      </c>
      <c r="U328" s="29">
        <v>0.82</v>
      </c>
      <c r="V328" s="29">
        <f>ROUND(E328*U328,2)</f>
        <v>1.06</v>
      </c>
      <c r="W328" s="29"/>
      <c r="X328" s="29" t="s">
        <v>168</v>
      </c>
      <c r="Y328" s="27"/>
      <c r="Z328" s="27"/>
      <c r="AA328" s="27"/>
      <c r="AB328" s="27"/>
      <c r="AC328" s="27"/>
      <c r="AD328" s="27"/>
      <c r="AE328" s="27"/>
      <c r="AF328" s="27"/>
      <c r="AG328" s="27" t="s">
        <v>169</v>
      </c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</row>
    <row r="329" spans="1:60" outlineLevel="1">
      <c r="A329" s="196"/>
      <c r="B329" s="197"/>
      <c r="C329" s="198" t="s">
        <v>191</v>
      </c>
      <c r="D329" s="199"/>
      <c r="E329" s="200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7"/>
      <c r="Z329" s="27"/>
      <c r="AA329" s="27"/>
      <c r="AB329" s="27"/>
      <c r="AC329" s="27"/>
      <c r="AD329" s="27"/>
      <c r="AE329" s="27"/>
      <c r="AF329" s="27"/>
      <c r="AG329" s="27" t="s">
        <v>171</v>
      </c>
      <c r="AH329" s="27">
        <v>0</v>
      </c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</row>
    <row r="330" spans="1:60" outlineLevel="1">
      <c r="A330" s="196"/>
      <c r="B330" s="197"/>
      <c r="C330" s="198" t="s">
        <v>453</v>
      </c>
      <c r="D330" s="199"/>
      <c r="E330" s="200">
        <v>0.16397999999999999</v>
      </c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7"/>
      <c r="Z330" s="27"/>
      <c r="AA330" s="27"/>
      <c r="AB330" s="27"/>
      <c r="AC330" s="27"/>
      <c r="AD330" s="27"/>
      <c r="AE330" s="27"/>
      <c r="AF330" s="27"/>
      <c r="AG330" s="27" t="s">
        <v>171</v>
      </c>
      <c r="AH330" s="27">
        <v>0</v>
      </c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</row>
    <row r="331" spans="1:60" outlineLevel="1">
      <c r="A331" s="196"/>
      <c r="B331" s="197"/>
      <c r="C331" s="198" t="s">
        <v>454</v>
      </c>
      <c r="D331" s="199"/>
      <c r="E331" s="200">
        <v>0.22839999999999999</v>
      </c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7"/>
      <c r="Z331" s="27"/>
      <c r="AA331" s="27"/>
      <c r="AB331" s="27"/>
      <c r="AC331" s="27"/>
      <c r="AD331" s="27"/>
      <c r="AE331" s="27"/>
      <c r="AF331" s="27"/>
      <c r="AG331" s="27" t="s">
        <v>171</v>
      </c>
      <c r="AH331" s="27">
        <v>0</v>
      </c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</row>
    <row r="332" spans="1:60" outlineLevel="1">
      <c r="A332" s="196"/>
      <c r="B332" s="197"/>
      <c r="C332" s="198" t="s">
        <v>455</v>
      </c>
      <c r="D332" s="199"/>
      <c r="E332" s="200">
        <v>0.45004</v>
      </c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7"/>
      <c r="Z332" s="27"/>
      <c r="AA332" s="27"/>
      <c r="AB332" s="27"/>
      <c r="AC332" s="27"/>
      <c r="AD332" s="27"/>
      <c r="AE332" s="27"/>
      <c r="AF332" s="27"/>
      <c r="AG332" s="27" t="s">
        <v>171</v>
      </c>
      <c r="AH332" s="27">
        <v>0</v>
      </c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</row>
    <row r="333" spans="1:60" outlineLevel="1">
      <c r="A333" s="196"/>
      <c r="B333" s="197"/>
      <c r="C333" s="198" t="s">
        <v>454</v>
      </c>
      <c r="D333" s="199"/>
      <c r="E333" s="200">
        <v>0.22839999999999999</v>
      </c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7"/>
      <c r="Z333" s="27"/>
      <c r="AA333" s="27"/>
      <c r="AB333" s="27"/>
      <c r="AC333" s="27"/>
      <c r="AD333" s="27"/>
      <c r="AE333" s="27"/>
      <c r="AF333" s="27"/>
      <c r="AG333" s="27" t="s">
        <v>171</v>
      </c>
      <c r="AH333" s="27">
        <v>0</v>
      </c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</row>
    <row r="334" spans="1:60" outlineLevel="1">
      <c r="A334" s="196"/>
      <c r="B334" s="197"/>
      <c r="C334" s="198" t="s">
        <v>456</v>
      </c>
      <c r="D334" s="199"/>
      <c r="E334" s="200">
        <v>0.21659999999999999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7"/>
      <c r="Z334" s="27"/>
      <c r="AA334" s="27"/>
      <c r="AB334" s="27"/>
      <c r="AC334" s="27"/>
      <c r="AD334" s="27"/>
      <c r="AE334" s="27"/>
      <c r="AF334" s="27"/>
      <c r="AG334" s="27" t="s">
        <v>171</v>
      </c>
      <c r="AH334" s="27">
        <v>0</v>
      </c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</row>
    <row r="335" spans="1:60" ht="24" outlineLevel="1">
      <c r="A335" s="190">
        <v>60</v>
      </c>
      <c r="B335" s="191" t="s">
        <v>461</v>
      </c>
      <c r="C335" s="192" t="s">
        <v>462</v>
      </c>
      <c r="D335" s="193" t="s">
        <v>196</v>
      </c>
      <c r="E335" s="194">
        <v>8.5000000000000006E-2</v>
      </c>
      <c r="F335" s="33">
        <v>0</v>
      </c>
      <c r="G335" s="34">
        <f>ROUND(E335*F335,2)</f>
        <v>0</v>
      </c>
      <c r="H335" s="195">
        <v>42060.99</v>
      </c>
      <c r="I335" s="34">
        <f>ROUND(E335*H335,2)</f>
        <v>3575.18</v>
      </c>
      <c r="J335" s="195">
        <v>7929.01</v>
      </c>
      <c r="K335" s="34">
        <f>ROUND(E335*J335,2)</f>
        <v>673.97</v>
      </c>
      <c r="L335" s="34">
        <v>21</v>
      </c>
      <c r="M335" s="34">
        <f>G335*(1+L335/100)</f>
        <v>0</v>
      </c>
      <c r="N335" s="34">
        <v>1.0662499999999999</v>
      </c>
      <c r="O335" s="34">
        <f>ROUND(E335*N335,2)</f>
        <v>0.09</v>
      </c>
      <c r="P335" s="34">
        <v>0</v>
      </c>
      <c r="Q335" s="34">
        <f>ROUND(E335*P335,2)</f>
        <v>0</v>
      </c>
      <c r="R335" s="34"/>
      <c r="S335" s="34" t="s">
        <v>167</v>
      </c>
      <c r="T335" s="35" t="s">
        <v>167</v>
      </c>
      <c r="U335" s="29">
        <v>15.23</v>
      </c>
      <c r="V335" s="29">
        <f>ROUND(E335*U335,2)</f>
        <v>1.29</v>
      </c>
      <c r="W335" s="29"/>
      <c r="X335" s="29" t="s">
        <v>168</v>
      </c>
      <c r="Y335" s="27"/>
      <c r="Z335" s="27"/>
      <c r="AA335" s="27"/>
      <c r="AB335" s="27"/>
      <c r="AC335" s="27"/>
      <c r="AD335" s="27"/>
      <c r="AE335" s="27"/>
      <c r="AF335" s="27"/>
      <c r="AG335" s="27" t="s">
        <v>169</v>
      </c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</row>
    <row r="336" spans="1:60" outlineLevel="1">
      <c r="A336" s="196"/>
      <c r="B336" s="197"/>
      <c r="C336" s="198" t="s">
        <v>191</v>
      </c>
      <c r="D336" s="199"/>
      <c r="E336" s="200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7"/>
      <c r="Z336" s="27"/>
      <c r="AA336" s="27"/>
      <c r="AB336" s="27"/>
      <c r="AC336" s="27"/>
      <c r="AD336" s="27"/>
      <c r="AE336" s="27"/>
      <c r="AF336" s="27"/>
      <c r="AG336" s="27" t="s">
        <v>171</v>
      </c>
      <c r="AH336" s="27">
        <v>0</v>
      </c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</row>
    <row r="337" spans="1:60" outlineLevel="1">
      <c r="A337" s="196"/>
      <c r="B337" s="197"/>
      <c r="C337" s="198" t="s">
        <v>463</v>
      </c>
      <c r="D337" s="199"/>
      <c r="E337" s="200">
        <v>1.0829999999999999E-2</v>
      </c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7"/>
      <c r="Z337" s="27"/>
      <c r="AA337" s="27"/>
      <c r="AB337" s="27"/>
      <c r="AC337" s="27"/>
      <c r="AD337" s="27"/>
      <c r="AE337" s="27"/>
      <c r="AF337" s="27"/>
      <c r="AG337" s="27" t="s">
        <v>171</v>
      </c>
      <c r="AH337" s="27">
        <v>0</v>
      </c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</row>
    <row r="338" spans="1:60" outlineLevel="1">
      <c r="A338" s="196"/>
      <c r="B338" s="197"/>
      <c r="C338" s="198" t="s">
        <v>464</v>
      </c>
      <c r="D338" s="199"/>
      <c r="E338" s="200">
        <v>1.508E-2</v>
      </c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7"/>
      <c r="Z338" s="27"/>
      <c r="AA338" s="27"/>
      <c r="AB338" s="27"/>
      <c r="AC338" s="27"/>
      <c r="AD338" s="27"/>
      <c r="AE338" s="27"/>
      <c r="AF338" s="27"/>
      <c r="AG338" s="27" t="s">
        <v>171</v>
      </c>
      <c r="AH338" s="27">
        <v>0</v>
      </c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</row>
    <row r="339" spans="1:60" outlineLevel="1">
      <c r="A339" s="196"/>
      <c r="B339" s="197"/>
      <c r="C339" s="198" t="s">
        <v>465</v>
      </c>
      <c r="D339" s="199"/>
      <c r="E339" s="200">
        <v>2.971E-2</v>
      </c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7"/>
      <c r="Z339" s="27"/>
      <c r="AA339" s="27"/>
      <c r="AB339" s="27"/>
      <c r="AC339" s="27"/>
      <c r="AD339" s="27"/>
      <c r="AE339" s="27"/>
      <c r="AF339" s="27"/>
      <c r="AG339" s="27" t="s">
        <v>171</v>
      </c>
      <c r="AH339" s="27">
        <v>0</v>
      </c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</row>
    <row r="340" spans="1:60" outlineLevel="1">
      <c r="A340" s="196"/>
      <c r="B340" s="197"/>
      <c r="C340" s="198" t="s">
        <v>464</v>
      </c>
      <c r="D340" s="199"/>
      <c r="E340" s="200">
        <v>1.508E-2</v>
      </c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7"/>
      <c r="Z340" s="27"/>
      <c r="AA340" s="27"/>
      <c r="AB340" s="27"/>
      <c r="AC340" s="27"/>
      <c r="AD340" s="27"/>
      <c r="AE340" s="27"/>
      <c r="AF340" s="27"/>
      <c r="AG340" s="27" t="s">
        <v>171</v>
      </c>
      <c r="AH340" s="27">
        <v>0</v>
      </c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</row>
    <row r="341" spans="1:60" outlineLevel="1">
      <c r="A341" s="196"/>
      <c r="B341" s="197"/>
      <c r="C341" s="198" t="s">
        <v>466</v>
      </c>
      <c r="D341" s="199"/>
      <c r="E341" s="200">
        <v>1.43E-2</v>
      </c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7"/>
      <c r="Z341" s="27"/>
      <c r="AA341" s="27"/>
      <c r="AB341" s="27"/>
      <c r="AC341" s="27"/>
      <c r="AD341" s="27"/>
      <c r="AE341" s="27"/>
      <c r="AF341" s="27"/>
      <c r="AG341" s="27" t="s">
        <v>171</v>
      </c>
      <c r="AH341" s="27">
        <v>0</v>
      </c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</row>
    <row r="342" spans="1:60" outlineLevel="1">
      <c r="A342" s="190">
        <v>61</v>
      </c>
      <c r="B342" s="191" t="s">
        <v>467</v>
      </c>
      <c r="C342" s="192" t="s">
        <v>468</v>
      </c>
      <c r="D342" s="193" t="s">
        <v>178</v>
      </c>
      <c r="E342" s="194">
        <v>275.06</v>
      </c>
      <c r="F342" s="33">
        <v>0</v>
      </c>
      <c r="G342" s="34">
        <f>ROUND(E342*F342,2)</f>
        <v>0</v>
      </c>
      <c r="H342" s="195">
        <v>362.21</v>
      </c>
      <c r="I342" s="34">
        <f>ROUND(E342*H342,2)</f>
        <v>99629.48</v>
      </c>
      <c r="J342" s="195">
        <v>113.29</v>
      </c>
      <c r="K342" s="34">
        <f>ROUND(E342*J342,2)</f>
        <v>31161.55</v>
      </c>
      <c r="L342" s="34">
        <v>21</v>
      </c>
      <c r="M342" s="34">
        <f>G342*(1+L342/100)</f>
        <v>0</v>
      </c>
      <c r="N342" s="34">
        <v>0.11025</v>
      </c>
      <c r="O342" s="34">
        <f>ROUND(E342*N342,2)</f>
        <v>30.33</v>
      </c>
      <c r="P342" s="34">
        <v>0</v>
      </c>
      <c r="Q342" s="34">
        <f>ROUND(E342*P342,2)</f>
        <v>0</v>
      </c>
      <c r="R342" s="34"/>
      <c r="S342" s="34" t="s">
        <v>167</v>
      </c>
      <c r="T342" s="35" t="s">
        <v>167</v>
      </c>
      <c r="U342" s="29">
        <v>0.15</v>
      </c>
      <c r="V342" s="29">
        <f>ROUND(E342*U342,2)</f>
        <v>41.26</v>
      </c>
      <c r="W342" s="29"/>
      <c r="X342" s="29" t="s">
        <v>168</v>
      </c>
      <c r="Y342" s="27"/>
      <c r="Z342" s="27"/>
      <c r="AA342" s="27"/>
      <c r="AB342" s="27"/>
      <c r="AC342" s="27"/>
      <c r="AD342" s="27"/>
      <c r="AE342" s="27"/>
      <c r="AF342" s="27"/>
      <c r="AG342" s="27" t="s">
        <v>169</v>
      </c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</row>
    <row r="343" spans="1:60" outlineLevel="1">
      <c r="A343" s="196"/>
      <c r="B343" s="197"/>
      <c r="C343" s="198" t="s">
        <v>469</v>
      </c>
      <c r="D343" s="199"/>
      <c r="E343" s="200">
        <v>275.06</v>
      </c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7"/>
      <c r="Z343" s="27"/>
      <c r="AA343" s="27"/>
      <c r="AB343" s="27"/>
      <c r="AC343" s="27"/>
      <c r="AD343" s="27"/>
      <c r="AE343" s="27"/>
      <c r="AF343" s="27"/>
      <c r="AG343" s="27" t="s">
        <v>171</v>
      </c>
      <c r="AH343" s="27">
        <v>0</v>
      </c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</row>
    <row r="344" spans="1:60" outlineLevel="1">
      <c r="A344" s="201">
        <v>62</v>
      </c>
      <c r="B344" s="202" t="s">
        <v>470</v>
      </c>
      <c r="C344" s="203" t="s">
        <v>471</v>
      </c>
      <c r="D344" s="204" t="s">
        <v>178</v>
      </c>
      <c r="E344" s="205">
        <v>276.06</v>
      </c>
      <c r="F344" s="36">
        <v>0</v>
      </c>
      <c r="G344" s="37">
        <f>ROUND(E344*F344,2)</f>
        <v>0</v>
      </c>
      <c r="H344" s="206">
        <v>0</v>
      </c>
      <c r="I344" s="37">
        <f>ROUND(E344*H344,2)</f>
        <v>0</v>
      </c>
      <c r="J344" s="206">
        <v>46.3</v>
      </c>
      <c r="K344" s="37">
        <f>ROUND(E344*J344,2)</f>
        <v>12781.58</v>
      </c>
      <c r="L344" s="37">
        <v>21</v>
      </c>
      <c r="M344" s="37">
        <f>G344*(1+L344/100)</f>
        <v>0</v>
      </c>
      <c r="N344" s="37">
        <v>0</v>
      </c>
      <c r="O344" s="37">
        <f>ROUND(E344*N344,2)</f>
        <v>0</v>
      </c>
      <c r="P344" s="37">
        <v>0</v>
      </c>
      <c r="Q344" s="37">
        <f>ROUND(E344*P344,2)</f>
        <v>0</v>
      </c>
      <c r="R344" s="37"/>
      <c r="S344" s="37" t="s">
        <v>167</v>
      </c>
      <c r="T344" s="38" t="s">
        <v>167</v>
      </c>
      <c r="U344" s="29">
        <v>0.05</v>
      </c>
      <c r="V344" s="29">
        <f>ROUND(E344*U344,2)</f>
        <v>13.8</v>
      </c>
      <c r="W344" s="29"/>
      <c r="X344" s="29" t="s">
        <v>168</v>
      </c>
      <c r="Y344" s="27"/>
      <c r="Z344" s="27"/>
      <c r="AA344" s="27"/>
      <c r="AB344" s="27"/>
      <c r="AC344" s="27"/>
      <c r="AD344" s="27"/>
      <c r="AE344" s="27"/>
      <c r="AF344" s="27"/>
      <c r="AG344" s="27" t="s">
        <v>169</v>
      </c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</row>
    <row r="345" spans="1:60" outlineLevel="1">
      <c r="A345" s="190">
        <v>63</v>
      </c>
      <c r="B345" s="191" t="s">
        <v>472</v>
      </c>
      <c r="C345" s="192" t="s">
        <v>473</v>
      </c>
      <c r="D345" s="193" t="s">
        <v>178</v>
      </c>
      <c r="E345" s="194">
        <v>79.605599999999995</v>
      </c>
      <c r="F345" s="33">
        <v>0</v>
      </c>
      <c r="G345" s="34">
        <f>ROUND(E345*F345,2)</f>
        <v>0</v>
      </c>
      <c r="H345" s="195">
        <v>95.51</v>
      </c>
      <c r="I345" s="34">
        <f>ROUND(E345*H345,2)</f>
        <v>7603.13</v>
      </c>
      <c r="J345" s="195">
        <v>193.49</v>
      </c>
      <c r="K345" s="34">
        <f>ROUND(E345*J345,2)</f>
        <v>15402.89</v>
      </c>
      <c r="L345" s="34">
        <v>21</v>
      </c>
      <c r="M345" s="34">
        <f>G345*(1+L345/100)</f>
        <v>0</v>
      </c>
      <c r="N345" s="34">
        <v>7.4260000000000007E-2</v>
      </c>
      <c r="O345" s="34">
        <f>ROUND(E345*N345,2)</f>
        <v>5.91</v>
      </c>
      <c r="P345" s="34">
        <v>0</v>
      </c>
      <c r="Q345" s="34">
        <f>ROUND(E345*P345,2)</f>
        <v>0</v>
      </c>
      <c r="R345" s="34"/>
      <c r="S345" s="34" t="s">
        <v>167</v>
      </c>
      <c r="T345" s="35" t="s">
        <v>167</v>
      </c>
      <c r="U345" s="29">
        <v>0.37</v>
      </c>
      <c r="V345" s="29">
        <f>ROUND(E345*U345,2)</f>
        <v>29.45</v>
      </c>
      <c r="W345" s="29"/>
      <c r="X345" s="29" t="s">
        <v>168</v>
      </c>
      <c r="Y345" s="27"/>
      <c r="Z345" s="27"/>
      <c r="AA345" s="27"/>
      <c r="AB345" s="27"/>
      <c r="AC345" s="27"/>
      <c r="AD345" s="27"/>
      <c r="AE345" s="27"/>
      <c r="AF345" s="27"/>
      <c r="AG345" s="27" t="s">
        <v>169</v>
      </c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</row>
    <row r="346" spans="1:60" outlineLevel="1">
      <c r="A346" s="196"/>
      <c r="B346" s="197"/>
      <c r="C346" s="198" t="s">
        <v>474</v>
      </c>
      <c r="D346" s="199"/>
      <c r="E346" s="200">
        <v>5.4</v>
      </c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7"/>
      <c r="Z346" s="27"/>
      <c r="AA346" s="27"/>
      <c r="AB346" s="27"/>
      <c r="AC346" s="27"/>
      <c r="AD346" s="27"/>
      <c r="AE346" s="27"/>
      <c r="AF346" s="27"/>
      <c r="AG346" s="27" t="s">
        <v>171</v>
      </c>
      <c r="AH346" s="27">
        <v>0</v>
      </c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</row>
    <row r="347" spans="1:60" outlineLevel="1">
      <c r="A347" s="196"/>
      <c r="B347" s="197"/>
      <c r="C347" s="198" t="s">
        <v>475</v>
      </c>
      <c r="D347" s="199"/>
      <c r="E347" s="200">
        <v>9.7200000000000006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7"/>
      <c r="Z347" s="27"/>
      <c r="AA347" s="27"/>
      <c r="AB347" s="27"/>
      <c r="AC347" s="27"/>
      <c r="AD347" s="27"/>
      <c r="AE347" s="27"/>
      <c r="AF347" s="27"/>
      <c r="AG347" s="27" t="s">
        <v>171</v>
      </c>
      <c r="AH347" s="27">
        <v>0</v>
      </c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</row>
    <row r="348" spans="1:60" outlineLevel="1">
      <c r="A348" s="196"/>
      <c r="B348" s="197"/>
      <c r="C348" s="198" t="s">
        <v>476</v>
      </c>
      <c r="D348" s="199"/>
      <c r="E348" s="200">
        <v>3.24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7"/>
      <c r="Z348" s="27"/>
      <c r="AA348" s="27"/>
      <c r="AB348" s="27"/>
      <c r="AC348" s="27"/>
      <c r="AD348" s="27"/>
      <c r="AE348" s="27"/>
      <c r="AF348" s="27"/>
      <c r="AG348" s="27" t="s">
        <v>171</v>
      </c>
      <c r="AH348" s="27">
        <v>0</v>
      </c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</row>
    <row r="349" spans="1:60" outlineLevel="1">
      <c r="A349" s="196"/>
      <c r="B349" s="197"/>
      <c r="C349" s="198" t="s">
        <v>477</v>
      </c>
      <c r="D349" s="199"/>
      <c r="E349" s="200">
        <v>25.267199999999999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7"/>
      <c r="Z349" s="27"/>
      <c r="AA349" s="27"/>
      <c r="AB349" s="27"/>
      <c r="AC349" s="27"/>
      <c r="AD349" s="27"/>
      <c r="AE349" s="27"/>
      <c r="AF349" s="27"/>
      <c r="AG349" s="27" t="s">
        <v>171</v>
      </c>
      <c r="AH349" s="27">
        <v>0</v>
      </c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</row>
    <row r="350" spans="1:60" outlineLevel="1">
      <c r="A350" s="196"/>
      <c r="B350" s="197"/>
      <c r="C350" s="198" t="s">
        <v>478</v>
      </c>
      <c r="D350" s="199"/>
      <c r="E350" s="200">
        <v>35.978400000000001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7"/>
      <c r="Z350" s="27"/>
      <c r="AA350" s="27"/>
      <c r="AB350" s="27"/>
      <c r="AC350" s="27"/>
      <c r="AD350" s="27"/>
      <c r="AE350" s="27"/>
      <c r="AF350" s="27"/>
      <c r="AG350" s="27" t="s">
        <v>171</v>
      </c>
      <c r="AH350" s="27">
        <v>0</v>
      </c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</row>
    <row r="351" spans="1:60" outlineLevel="1">
      <c r="A351" s="190">
        <v>64</v>
      </c>
      <c r="B351" s="191" t="s">
        <v>479</v>
      </c>
      <c r="C351" s="192" t="s">
        <v>480</v>
      </c>
      <c r="D351" s="193" t="s">
        <v>178</v>
      </c>
      <c r="E351" s="194">
        <v>63.831249999999997</v>
      </c>
      <c r="F351" s="33">
        <v>0</v>
      </c>
      <c r="G351" s="34">
        <f>ROUND(E351*F351,2)</f>
        <v>0</v>
      </c>
      <c r="H351" s="195">
        <v>95.58</v>
      </c>
      <c r="I351" s="34">
        <f>ROUND(E351*H351,2)</f>
        <v>6100.99</v>
      </c>
      <c r="J351" s="195">
        <v>139.91999999999999</v>
      </c>
      <c r="K351" s="34">
        <f>ROUND(E351*J351,2)</f>
        <v>8931.27</v>
      </c>
      <c r="L351" s="34">
        <v>21</v>
      </c>
      <c r="M351" s="34">
        <f>G351*(1+L351/100)</f>
        <v>0</v>
      </c>
      <c r="N351" s="34">
        <v>7.4260000000000007E-2</v>
      </c>
      <c r="O351" s="34">
        <f>ROUND(E351*N351,2)</f>
        <v>4.74</v>
      </c>
      <c r="P351" s="34">
        <v>0</v>
      </c>
      <c r="Q351" s="34">
        <f>ROUND(E351*P351,2)</f>
        <v>0</v>
      </c>
      <c r="R351" s="34"/>
      <c r="S351" s="34" t="s">
        <v>167</v>
      </c>
      <c r="T351" s="35" t="s">
        <v>167</v>
      </c>
      <c r="U351" s="29">
        <v>0.27</v>
      </c>
      <c r="V351" s="29">
        <f>ROUND(E351*U351,2)</f>
        <v>17.23</v>
      </c>
      <c r="W351" s="29"/>
      <c r="X351" s="29" t="s">
        <v>168</v>
      </c>
      <c r="Y351" s="27"/>
      <c r="Z351" s="27"/>
      <c r="AA351" s="27"/>
      <c r="AB351" s="27"/>
      <c r="AC351" s="27"/>
      <c r="AD351" s="27"/>
      <c r="AE351" s="27"/>
      <c r="AF351" s="27"/>
      <c r="AG351" s="27" t="s">
        <v>169</v>
      </c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</row>
    <row r="352" spans="1:60" outlineLevel="1">
      <c r="A352" s="196"/>
      <c r="B352" s="197"/>
      <c r="C352" s="198" t="s">
        <v>481</v>
      </c>
      <c r="D352" s="199"/>
      <c r="E352" s="200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7"/>
      <c r="Z352" s="27"/>
      <c r="AA352" s="27"/>
      <c r="AB352" s="27"/>
      <c r="AC352" s="27"/>
      <c r="AD352" s="27"/>
      <c r="AE352" s="27"/>
      <c r="AF352" s="27"/>
      <c r="AG352" s="27" t="s">
        <v>171</v>
      </c>
      <c r="AH352" s="27">
        <v>0</v>
      </c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</row>
    <row r="353" spans="1:60" outlineLevel="1">
      <c r="A353" s="196"/>
      <c r="B353" s="197"/>
      <c r="C353" s="198" t="s">
        <v>482</v>
      </c>
      <c r="D353" s="199"/>
      <c r="E353" s="200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7"/>
      <c r="Z353" s="27"/>
      <c r="AA353" s="27"/>
      <c r="AB353" s="27"/>
      <c r="AC353" s="27"/>
      <c r="AD353" s="27"/>
      <c r="AE353" s="27"/>
      <c r="AF353" s="27"/>
      <c r="AG353" s="27" t="s">
        <v>171</v>
      </c>
      <c r="AH353" s="27">
        <v>0</v>
      </c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</row>
    <row r="354" spans="1:60" outlineLevel="1">
      <c r="A354" s="196"/>
      <c r="B354" s="197"/>
      <c r="C354" s="198" t="s">
        <v>483</v>
      </c>
      <c r="D354" s="199"/>
      <c r="E354" s="200">
        <v>1.47984</v>
      </c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7"/>
      <c r="Z354" s="27"/>
      <c r="AA354" s="27"/>
      <c r="AB354" s="27"/>
      <c r="AC354" s="27"/>
      <c r="AD354" s="27"/>
      <c r="AE354" s="27"/>
      <c r="AF354" s="27"/>
      <c r="AG354" s="27" t="s">
        <v>171</v>
      </c>
      <c r="AH354" s="27">
        <v>0</v>
      </c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</row>
    <row r="355" spans="1:60" outlineLevel="1">
      <c r="A355" s="196"/>
      <c r="B355" s="197"/>
      <c r="C355" s="198" t="s">
        <v>484</v>
      </c>
      <c r="D355" s="199"/>
      <c r="E355" s="200">
        <v>1.5988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7"/>
      <c r="Z355" s="27"/>
      <c r="AA355" s="27"/>
      <c r="AB355" s="27"/>
      <c r="AC355" s="27"/>
      <c r="AD355" s="27"/>
      <c r="AE355" s="27"/>
      <c r="AF355" s="27"/>
      <c r="AG355" s="27" t="s">
        <v>171</v>
      </c>
      <c r="AH355" s="27">
        <v>0</v>
      </c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</row>
    <row r="356" spans="1:60" outlineLevel="1">
      <c r="A356" s="196"/>
      <c r="B356" s="197"/>
      <c r="C356" s="198" t="s">
        <v>485</v>
      </c>
      <c r="D356" s="199"/>
      <c r="E356" s="200">
        <v>3.4878100000000001</v>
      </c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7"/>
      <c r="Z356" s="27"/>
      <c r="AA356" s="27"/>
      <c r="AB356" s="27"/>
      <c r="AC356" s="27"/>
      <c r="AD356" s="27"/>
      <c r="AE356" s="27"/>
      <c r="AF356" s="27"/>
      <c r="AG356" s="27" t="s">
        <v>171</v>
      </c>
      <c r="AH356" s="27">
        <v>0</v>
      </c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</row>
    <row r="357" spans="1:60" outlineLevel="1">
      <c r="A357" s="196"/>
      <c r="B357" s="197"/>
      <c r="C357" s="198" t="s">
        <v>486</v>
      </c>
      <c r="D357" s="199"/>
      <c r="E357" s="200">
        <v>1.4845999999999999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7"/>
      <c r="Z357" s="27"/>
      <c r="AA357" s="27"/>
      <c r="AB357" s="27"/>
      <c r="AC357" s="27"/>
      <c r="AD357" s="27"/>
      <c r="AE357" s="27"/>
      <c r="AF357" s="27"/>
      <c r="AG357" s="27" t="s">
        <v>171</v>
      </c>
      <c r="AH357" s="27">
        <v>0</v>
      </c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</row>
    <row r="358" spans="1:60" outlineLevel="1">
      <c r="A358" s="196"/>
      <c r="B358" s="197"/>
      <c r="C358" s="198" t="s">
        <v>487</v>
      </c>
      <c r="D358" s="199"/>
      <c r="E358" s="200">
        <v>1.7121999999999999</v>
      </c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7"/>
      <c r="Z358" s="27"/>
      <c r="AA358" s="27"/>
      <c r="AB358" s="27"/>
      <c r="AC358" s="27"/>
      <c r="AD358" s="27"/>
      <c r="AE358" s="27"/>
      <c r="AF358" s="27"/>
      <c r="AG358" s="27" t="s">
        <v>171</v>
      </c>
      <c r="AH358" s="27">
        <v>0</v>
      </c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</row>
    <row r="359" spans="1:60" ht="24" outlineLevel="1">
      <c r="A359" s="196"/>
      <c r="B359" s="197"/>
      <c r="C359" s="198" t="s">
        <v>488</v>
      </c>
      <c r="D359" s="199"/>
      <c r="E359" s="200">
        <v>15.096</v>
      </c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7"/>
      <c r="Z359" s="27"/>
      <c r="AA359" s="27"/>
      <c r="AB359" s="27"/>
      <c r="AC359" s="27"/>
      <c r="AD359" s="27"/>
      <c r="AE359" s="27"/>
      <c r="AF359" s="27"/>
      <c r="AG359" s="27" t="s">
        <v>171</v>
      </c>
      <c r="AH359" s="27">
        <v>0</v>
      </c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</row>
    <row r="360" spans="1:60" ht="24" outlineLevel="1">
      <c r="A360" s="196"/>
      <c r="B360" s="197"/>
      <c r="C360" s="198" t="s">
        <v>489</v>
      </c>
      <c r="D360" s="199"/>
      <c r="E360" s="200">
        <v>38.972000000000001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7"/>
      <c r="Z360" s="27"/>
      <c r="AA360" s="27"/>
      <c r="AB360" s="27"/>
      <c r="AC360" s="27"/>
      <c r="AD360" s="27"/>
      <c r="AE360" s="27"/>
      <c r="AF360" s="27"/>
      <c r="AG360" s="27" t="s">
        <v>171</v>
      </c>
      <c r="AH360" s="27">
        <v>0</v>
      </c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</row>
    <row r="361" spans="1:60" ht="14">
      <c r="A361" s="185" t="s">
        <v>162</v>
      </c>
      <c r="B361" s="186" t="s">
        <v>83</v>
      </c>
      <c r="C361" s="187" t="s">
        <v>84</v>
      </c>
      <c r="D361" s="188"/>
      <c r="E361" s="189"/>
      <c r="F361" s="31"/>
      <c r="G361" s="31">
        <f>SUMIF(AG362:AG377,"&lt;&gt;NOR",G362:G377)</f>
        <v>0</v>
      </c>
      <c r="H361" s="31"/>
      <c r="I361" s="31">
        <f>SUM(I362:I377)</f>
        <v>104126.83</v>
      </c>
      <c r="J361" s="31"/>
      <c r="K361" s="31">
        <f>SUM(K362:K377)</f>
        <v>26693.17</v>
      </c>
      <c r="L361" s="31"/>
      <c r="M361" s="31">
        <f>SUM(M362:M377)</f>
        <v>0</v>
      </c>
      <c r="N361" s="31"/>
      <c r="O361" s="31">
        <f>SUM(O362:O377)</f>
        <v>0.68</v>
      </c>
      <c r="P361" s="31"/>
      <c r="Q361" s="31">
        <f>SUM(Q362:Q377)</f>
        <v>0</v>
      </c>
      <c r="R361" s="31"/>
      <c r="S361" s="31"/>
      <c r="T361" s="32"/>
      <c r="U361" s="30"/>
      <c r="V361" s="30">
        <f>SUM(V362:V377)</f>
        <v>50.089999999999996</v>
      </c>
      <c r="W361" s="30"/>
      <c r="X361" s="30"/>
      <c r="AG361" t="s">
        <v>163</v>
      </c>
    </row>
    <row r="362" spans="1:60" ht="24" outlineLevel="1">
      <c r="A362" s="190">
        <v>65</v>
      </c>
      <c r="B362" s="191" t="s">
        <v>490</v>
      </c>
      <c r="C362" s="192" t="s">
        <v>1183</v>
      </c>
      <c r="D362" s="193" t="s">
        <v>213</v>
      </c>
      <c r="E362" s="194">
        <v>8</v>
      </c>
      <c r="F362" s="33">
        <v>0</v>
      </c>
      <c r="G362" s="34">
        <f>ROUND(E362*F362,2)</f>
        <v>0</v>
      </c>
      <c r="H362" s="195">
        <v>6458.01</v>
      </c>
      <c r="I362" s="34">
        <f>ROUND(E362*H362,2)</f>
        <v>51664.08</v>
      </c>
      <c r="J362" s="195">
        <v>1251.99</v>
      </c>
      <c r="K362" s="34">
        <f>ROUND(E362*J362,2)</f>
        <v>10015.92</v>
      </c>
      <c r="L362" s="34">
        <v>21</v>
      </c>
      <c r="M362" s="34">
        <f>G362*(1+L362/100)</f>
        <v>0</v>
      </c>
      <c r="N362" s="34">
        <v>0.03</v>
      </c>
      <c r="O362" s="34">
        <f>ROUND(E362*N362,2)</f>
        <v>0.24</v>
      </c>
      <c r="P362" s="34">
        <v>0</v>
      </c>
      <c r="Q362" s="34">
        <f>ROUND(E362*P362,2)</f>
        <v>0</v>
      </c>
      <c r="R362" s="34"/>
      <c r="S362" s="34" t="s">
        <v>167</v>
      </c>
      <c r="T362" s="35" t="s">
        <v>167</v>
      </c>
      <c r="U362" s="29">
        <v>2.2999999999999998</v>
      </c>
      <c r="V362" s="29">
        <f>ROUND(E362*U362,2)</f>
        <v>18.399999999999999</v>
      </c>
      <c r="W362" s="29"/>
      <c r="X362" s="29" t="s">
        <v>168</v>
      </c>
      <c r="Y362" s="27"/>
      <c r="Z362" s="27"/>
      <c r="AA362" s="27"/>
      <c r="AB362" s="27"/>
      <c r="AC362" s="27"/>
      <c r="AD362" s="27"/>
      <c r="AE362" s="27"/>
      <c r="AF362" s="27"/>
      <c r="AG362" s="27" t="s">
        <v>169</v>
      </c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</row>
    <row r="363" spans="1:60" outlineLevel="1">
      <c r="A363" s="196"/>
      <c r="B363" s="197"/>
      <c r="C363" s="198" t="s">
        <v>491</v>
      </c>
      <c r="D363" s="199"/>
      <c r="E363" s="200">
        <v>8</v>
      </c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7"/>
      <c r="Z363" s="27"/>
      <c r="AA363" s="27"/>
      <c r="AB363" s="27"/>
      <c r="AC363" s="27"/>
      <c r="AD363" s="27"/>
      <c r="AE363" s="27"/>
      <c r="AF363" s="27"/>
      <c r="AG363" s="27" t="s">
        <v>171</v>
      </c>
      <c r="AH363" s="27">
        <v>0</v>
      </c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</row>
    <row r="364" spans="1:60" ht="24" outlineLevel="1">
      <c r="A364" s="190">
        <v>66</v>
      </c>
      <c r="B364" s="191" t="s">
        <v>492</v>
      </c>
      <c r="C364" s="192" t="s">
        <v>493</v>
      </c>
      <c r="D364" s="193" t="s">
        <v>213</v>
      </c>
      <c r="E364" s="194">
        <v>5</v>
      </c>
      <c r="F364" s="33">
        <v>0</v>
      </c>
      <c r="G364" s="34">
        <f>ROUND(E364*F364,2)</f>
        <v>0</v>
      </c>
      <c r="H364" s="195">
        <v>6458.01</v>
      </c>
      <c r="I364" s="34">
        <f>ROUND(E364*H364,2)</f>
        <v>32290.05</v>
      </c>
      <c r="J364" s="195">
        <v>1251.99</v>
      </c>
      <c r="K364" s="34">
        <f>ROUND(E364*J364,2)</f>
        <v>6259.95</v>
      </c>
      <c r="L364" s="34">
        <v>21</v>
      </c>
      <c r="M364" s="34">
        <f>G364*(1+L364/100)</f>
        <v>0</v>
      </c>
      <c r="N364" s="34">
        <v>0.03</v>
      </c>
      <c r="O364" s="34">
        <f>ROUND(E364*N364,2)</f>
        <v>0.15</v>
      </c>
      <c r="P364" s="34">
        <v>0</v>
      </c>
      <c r="Q364" s="34">
        <f>ROUND(E364*P364,2)</f>
        <v>0</v>
      </c>
      <c r="R364" s="34"/>
      <c r="S364" s="34" t="s">
        <v>167</v>
      </c>
      <c r="T364" s="35" t="s">
        <v>167</v>
      </c>
      <c r="U364" s="29">
        <v>2.2999999999999998</v>
      </c>
      <c r="V364" s="29">
        <f>ROUND(E364*U364,2)</f>
        <v>11.5</v>
      </c>
      <c r="W364" s="29"/>
      <c r="X364" s="29" t="s">
        <v>168</v>
      </c>
      <c r="Y364" s="27"/>
      <c r="Z364" s="27"/>
      <c r="AA364" s="27"/>
      <c r="AB364" s="27"/>
      <c r="AC364" s="27"/>
      <c r="AD364" s="27"/>
      <c r="AE364" s="27"/>
      <c r="AF364" s="27"/>
      <c r="AG364" s="27" t="s">
        <v>169</v>
      </c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</row>
    <row r="365" spans="1:60" outlineLevel="1">
      <c r="A365" s="196"/>
      <c r="B365" s="197"/>
      <c r="C365" s="198" t="s">
        <v>494</v>
      </c>
      <c r="D365" s="199"/>
      <c r="E365" s="200">
        <v>5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7"/>
      <c r="Z365" s="27"/>
      <c r="AA365" s="27"/>
      <c r="AB365" s="27"/>
      <c r="AC365" s="27"/>
      <c r="AD365" s="27"/>
      <c r="AE365" s="27"/>
      <c r="AF365" s="27"/>
      <c r="AG365" s="27" t="s">
        <v>171</v>
      </c>
      <c r="AH365" s="27">
        <v>0</v>
      </c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</row>
    <row r="366" spans="1:60" ht="24" outlineLevel="1">
      <c r="A366" s="190">
        <v>67</v>
      </c>
      <c r="B366" s="191" t="s">
        <v>495</v>
      </c>
      <c r="C366" s="192" t="s">
        <v>1184</v>
      </c>
      <c r="D366" s="193" t="s">
        <v>213</v>
      </c>
      <c r="E366" s="194">
        <v>1</v>
      </c>
      <c r="F366" s="33">
        <v>0</v>
      </c>
      <c r="G366" s="34">
        <f>ROUND(E366*F366,2)</f>
        <v>0</v>
      </c>
      <c r="H366" s="195">
        <v>6458.01</v>
      </c>
      <c r="I366" s="34">
        <f>ROUND(E366*H366,2)</f>
        <v>6458.01</v>
      </c>
      <c r="J366" s="195">
        <v>1251.99</v>
      </c>
      <c r="K366" s="34">
        <f>ROUND(E366*J366,2)</f>
        <v>1251.99</v>
      </c>
      <c r="L366" s="34">
        <v>21</v>
      </c>
      <c r="M366" s="34">
        <f>G366*(1+L366/100)</f>
        <v>0</v>
      </c>
      <c r="N366" s="34">
        <v>0.03</v>
      </c>
      <c r="O366" s="34">
        <f>ROUND(E366*N366,2)</f>
        <v>0.03</v>
      </c>
      <c r="P366" s="34">
        <v>0</v>
      </c>
      <c r="Q366" s="34">
        <f>ROUND(E366*P366,2)</f>
        <v>0</v>
      </c>
      <c r="R366" s="34"/>
      <c r="S366" s="34" t="s">
        <v>167</v>
      </c>
      <c r="T366" s="35" t="s">
        <v>167</v>
      </c>
      <c r="U366" s="29">
        <v>2.2999999999999998</v>
      </c>
      <c r="V366" s="29">
        <f>ROUND(E366*U366,2)</f>
        <v>2.2999999999999998</v>
      </c>
      <c r="W366" s="29"/>
      <c r="X366" s="29" t="s">
        <v>168</v>
      </c>
      <c r="Y366" s="27"/>
      <c r="Z366" s="27"/>
      <c r="AA366" s="27"/>
      <c r="AB366" s="27"/>
      <c r="AC366" s="27"/>
      <c r="AD366" s="27"/>
      <c r="AE366" s="27"/>
      <c r="AF366" s="27"/>
      <c r="AG366" s="27" t="s">
        <v>169</v>
      </c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</row>
    <row r="367" spans="1:60" outlineLevel="1">
      <c r="A367" s="196"/>
      <c r="B367" s="197"/>
      <c r="C367" s="198" t="s">
        <v>496</v>
      </c>
      <c r="D367" s="199"/>
      <c r="E367" s="200">
        <v>1</v>
      </c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7"/>
      <c r="Z367" s="27"/>
      <c r="AA367" s="27"/>
      <c r="AB367" s="27"/>
      <c r="AC367" s="27"/>
      <c r="AD367" s="27"/>
      <c r="AE367" s="27"/>
      <c r="AF367" s="27"/>
      <c r="AG367" s="27" t="s">
        <v>171</v>
      </c>
      <c r="AH367" s="27">
        <v>0</v>
      </c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</row>
    <row r="368" spans="1:60" ht="24" outlineLevel="1">
      <c r="A368" s="190">
        <v>68</v>
      </c>
      <c r="B368" s="191" t="s">
        <v>497</v>
      </c>
      <c r="C368" s="192" t="s">
        <v>498</v>
      </c>
      <c r="D368" s="193" t="s">
        <v>255</v>
      </c>
      <c r="E368" s="194">
        <v>41.6</v>
      </c>
      <c r="F368" s="33">
        <v>0</v>
      </c>
      <c r="G368" s="34">
        <f>ROUND(E368*F368,2)</f>
        <v>0</v>
      </c>
      <c r="H368" s="195">
        <v>329.68</v>
      </c>
      <c r="I368" s="34">
        <f>ROUND(E368*H368,2)</f>
        <v>13714.69</v>
      </c>
      <c r="J368" s="195">
        <v>220.32</v>
      </c>
      <c r="K368" s="34">
        <f>ROUND(E368*J368,2)</f>
        <v>9165.31</v>
      </c>
      <c r="L368" s="34">
        <v>21</v>
      </c>
      <c r="M368" s="34">
        <f>G368*(1+L368/100)</f>
        <v>0</v>
      </c>
      <c r="N368" s="34">
        <v>6.1599999999999997E-3</v>
      </c>
      <c r="O368" s="34">
        <f>ROUND(E368*N368,2)</f>
        <v>0.26</v>
      </c>
      <c r="P368" s="34">
        <v>0</v>
      </c>
      <c r="Q368" s="34">
        <f>ROUND(E368*P368,2)</f>
        <v>0</v>
      </c>
      <c r="R368" s="34"/>
      <c r="S368" s="34" t="s">
        <v>167</v>
      </c>
      <c r="T368" s="35" t="s">
        <v>167</v>
      </c>
      <c r="U368" s="29">
        <v>0.43</v>
      </c>
      <c r="V368" s="29">
        <f>ROUND(E368*U368,2)</f>
        <v>17.89</v>
      </c>
      <c r="W368" s="29"/>
      <c r="X368" s="29" t="s">
        <v>168</v>
      </c>
      <c r="Y368" s="27"/>
      <c r="Z368" s="27"/>
      <c r="AA368" s="27"/>
      <c r="AB368" s="27"/>
      <c r="AC368" s="27"/>
      <c r="AD368" s="27"/>
      <c r="AE368" s="27"/>
      <c r="AF368" s="27"/>
      <c r="AG368" s="27" t="s">
        <v>169</v>
      </c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</row>
    <row r="369" spans="1:60" outlineLevel="1">
      <c r="A369" s="196"/>
      <c r="B369" s="197"/>
      <c r="C369" s="198" t="s">
        <v>499</v>
      </c>
      <c r="D369" s="199"/>
      <c r="E369" s="200">
        <v>9</v>
      </c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7"/>
      <c r="Z369" s="27"/>
      <c r="AA369" s="27"/>
      <c r="AB369" s="27"/>
      <c r="AC369" s="27"/>
      <c r="AD369" s="27"/>
      <c r="AE369" s="27"/>
      <c r="AF369" s="27"/>
      <c r="AG369" s="27" t="s">
        <v>171</v>
      </c>
      <c r="AH369" s="27">
        <v>0</v>
      </c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</row>
    <row r="370" spans="1:60" outlineLevel="1">
      <c r="A370" s="196"/>
      <c r="B370" s="197"/>
      <c r="C370" s="198" t="s">
        <v>500</v>
      </c>
      <c r="D370" s="199"/>
      <c r="E370" s="200">
        <v>3</v>
      </c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7"/>
      <c r="Z370" s="27"/>
      <c r="AA370" s="27"/>
      <c r="AB370" s="27"/>
      <c r="AC370" s="27"/>
      <c r="AD370" s="27"/>
      <c r="AE370" s="27"/>
      <c r="AF370" s="27"/>
      <c r="AG370" s="27" t="s">
        <v>171</v>
      </c>
      <c r="AH370" s="27">
        <v>0</v>
      </c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</row>
    <row r="371" spans="1:60" outlineLevel="1">
      <c r="A371" s="196"/>
      <c r="B371" s="197"/>
      <c r="C371" s="198" t="s">
        <v>501</v>
      </c>
      <c r="D371" s="199"/>
      <c r="E371" s="200">
        <v>7.2</v>
      </c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7"/>
      <c r="Z371" s="27"/>
      <c r="AA371" s="27"/>
      <c r="AB371" s="27"/>
      <c r="AC371" s="27"/>
      <c r="AD371" s="27"/>
      <c r="AE371" s="27"/>
      <c r="AF371" s="27"/>
      <c r="AG371" s="27" t="s">
        <v>171</v>
      </c>
      <c r="AH371" s="27">
        <v>0</v>
      </c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</row>
    <row r="372" spans="1:60" outlineLevel="1">
      <c r="A372" s="196"/>
      <c r="B372" s="197"/>
      <c r="C372" s="198" t="s">
        <v>502</v>
      </c>
      <c r="D372" s="199"/>
      <c r="E372" s="200">
        <v>7.2</v>
      </c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7"/>
      <c r="Z372" s="27"/>
      <c r="AA372" s="27"/>
      <c r="AB372" s="27"/>
      <c r="AC372" s="27"/>
      <c r="AD372" s="27"/>
      <c r="AE372" s="27"/>
      <c r="AF372" s="27"/>
      <c r="AG372" s="27" t="s">
        <v>171</v>
      </c>
      <c r="AH372" s="27">
        <v>0</v>
      </c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</row>
    <row r="373" spans="1:60" outlineLevel="1">
      <c r="A373" s="196"/>
      <c r="B373" s="197"/>
      <c r="C373" s="198" t="s">
        <v>503</v>
      </c>
      <c r="D373" s="199"/>
      <c r="E373" s="200">
        <v>4.8</v>
      </c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7"/>
      <c r="Z373" s="27"/>
      <c r="AA373" s="27"/>
      <c r="AB373" s="27"/>
      <c r="AC373" s="27"/>
      <c r="AD373" s="27"/>
      <c r="AE373" s="27"/>
      <c r="AF373" s="27"/>
      <c r="AG373" s="27" t="s">
        <v>171</v>
      </c>
      <c r="AH373" s="27">
        <v>0</v>
      </c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</row>
    <row r="374" spans="1:60" outlineLevel="1">
      <c r="A374" s="196"/>
      <c r="B374" s="197"/>
      <c r="C374" s="198" t="s">
        <v>504</v>
      </c>
      <c r="D374" s="199"/>
      <c r="E374" s="200">
        <v>1</v>
      </c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7"/>
      <c r="Z374" s="27"/>
      <c r="AA374" s="27"/>
      <c r="AB374" s="27"/>
      <c r="AC374" s="27"/>
      <c r="AD374" s="27"/>
      <c r="AE374" s="27"/>
      <c r="AF374" s="27"/>
      <c r="AG374" s="27" t="s">
        <v>171</v>
      </c>
      <c r="AH374" s="27">
        <v>0</v>
      </c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</row>
    <row r="375" spans="1:60" outlineLevel="1">
      <c r="A375" s="196"/>
      <c r="B375" s="197"/>
      <c r="C375" s="198" t="s">
        <v>505</v>
      </c>
      <c r="D375" s="199"/>
      <c r="E375" s="200">
        <v>1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7"/>
      <c r="Z375" s="27"/>
      <c r="AA375" s="27"/>
      <c r="AB375" s="27"/>
      <c r="AC375" s="27"/>
      <c r="AD375" s="27"/>
      <c r="AE375" s="27"/>
      <c r="AF375" s="27"/>
      <c r="AG375" s="27" t="s">
        <v>171</v>
      </c>
      <c r="AH375" s="27">
        <v>0</v>
      </c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</row>
    <row r="376" spans="1:60" outlineLevel="1">
      <c r="A376" s="196"/>
      <c r="B376" s="197"/>
      <c r="C376" s="198" t="s">
        <v>506</v>
      </c>
      <c r="D376" s="199"/>
      <c r="E376" s="200">
        <v>6</v>
      </c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7"/>
      <c r="Z376" s="27"/>
      <c r="AA376" s="27"/>
      <c r="AB376" s="27"/>
      <c r="AC376" s="27"/>
      <c r="AD376" s="27"/>
      <c r="AE376" s="27"/>
      <c r="AF376" s="27"/>
      <c r="AG376" s="27" t="s">
        <v>171</v>
      </c>
      <c r="AH376" s="27">
        <v>0</v>
      </c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</row>
    <row r="377" spans="1:60" outlineLevel="1">
      <c r="A377" s="196"/>
      <c r="B377" s="197"/>
      <c r="C377" s="198" t="s">
        <v>507</v>
      </c>
      <c r="D377" s="199"/>
      <c r="E377" s="200">
        <v>2.4</v>
      </c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7"/>
      <c r="Z377" s="27"/>
      <c r="AA377" s="27"/>
      <c r="AB377" s="27"/>
      <c r="AC377" s="27"/>
      <c r="AD377" s="27"/>
      <c r="AE377" s="27"/>
      <c r="AF377" s="27"/>
      <c r="AG377" s="27" t="s">
        <v>171</v>
      </c>
      <c r="AH377" s="27">
        <v>0</v>
      </c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</row>
    <row r="378" spans="1:60" ht="14">
      <c r="A378" s="185" t="s">
        <v>162</v>
      </c>
      <c r="B378" s="186" t="s">
        <v>85</v>
      </c>
      <c r="C378" s="187" t="s">
        <v>86</v>
      </c>
      <c r="D378" s="188"/>
      <c r="E378" s="189"/>
      <c r="F378" s="31"/>
      <c r="G378" s="31">
        <f>SUMIF(AG379:AG399,"&lt;&gt;NOR",G379:G399)</f>
        <v>0</v>
      </c>
      <c r="H378" s="31"/>
      <c r="I378" s="31">
        <f>SUM(I379:I399)</f>
        <v>106962.46000000002</v>
      </c>
      <c r="J378" s="31"/>
      <c r="K378" s="31">
        <f>SUM(K379:K399)</f>
        <v>118143.45</v>
      </c>
      <c r="L378" s="31"/>
      <c r="M378" s="31">
        <f>SUM(M379:M399)</f>
        <v>0</v>
      </c>
      <c r="N378" s="31"/>
      <c r="O378" s="31">
        <f>SUM(O379:O399)</f>
        <v>11.069999999999999</v>
      </c>
      <c r="P378" s="31"/>
      <c r="Q378" s="31">
        <f>SUM(Q379:Q399)</f>
        <v>0</v>
      </c>
      <c r="R378" s="31"/>
      <c r="S378" s="31"/>
      <c r="T378" s="32"/>
      <c r="U378" s="30"/>
      <c r="V378" s="30">
        <f>SUM(V379:V399)</f>
        <v>231.06</v>
      </c>
      <c r="W378" s="30"/>
      <c r="X378" s="30"/>
      <c r="AG378" t="s">
        <v>163</v>
      </c>
    </row>
    <row r="379" spans="1:60" outlineLevel="1">
      <c r="A379" s="190">
        <v>69</v>
      </c>
      <c r="B379" s="191" t="s">
        <v>508</v>
      </c>
      <c r="C379" s="192" t="s">
        <v>509</v>
      </c>
      <c r="D379" s="193" t="s">
        <v>178</v>
      </c>
      <c r="E379" s="194">
        <v>462.89425</v>
      </c>
      <c r="F379" s="33">
        <v>0</v>
      </c>
      <c r="G379" s="34">
        <f>ROUND(E379*F379,2)</f>
        <v>0</v>
      </c>
      <c r="H379" s="195">
        <v>0.06</v>
      </c>
      <c r="I379" s="34">
        <f>ROUND(E379*H379,2)</f>
        <v>27.77</v>
      </c>
      <c r="J379" s="195">
        <v>79.540000000000006</v>
      </c>
      <c r="K379" s="34">
        <f>ROUND(E379*J379,2)</f>
        <v>36818.61</v>
      </c>
      <c r="L379" s="34">
        <v>21</v>
      </c>
      <c r="M379" s="34">
        <f>G379*(1+L379/100)</f>
        <v>0</v>
      </c>
      <c r="N379" s="34">
        <v>1.8380000000000001E-2</v>
      </c>
      <c r="O379" s="34">
        <f>ROUND(E379*N379,2)</f>
        <v>8.51</v>
      </c>
      <c r="P379" s="34">
        <v>0</v>
      </c>
      <c r="Q379" s="34">
        <f>ROUND(E379*P379,2)</f>
        <v>0</v>
      </c>
      <c r="R379" s="34"/>
      <c r="S379" s="34" t="s">
        <v>167</v>
      </c>
      <c r="T379" s="35" t="s">
        <v>167</v>
      </c>
      <c r="U379" s="29">
        <v>0.14000000000000001</v>
      </c>
      <c r="V379" s="29">
        <f>ROUND(E379*U379,2)</f>
        <v>64.81</v>
      </c>
      <c r="W379" s="29"/>
      <c r="X379" s="29" t="s">
        <v>168</v>
      </c>
      <c r="Y379" s="27"/>
      <c r="Z379" s="27"/>
      <c r="AA379" s="27"/>
      <c r="AB379" s="27"/>
      <c r="AC379" s="27"/>
      <c r="AD379" s="27"/>
      <c r="AE379" s="27"/>
      <c r="AF379" s="27"/>
      <c r="AG379" s="27" t="s">
        <v>169</v>
      </c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</row>
    <row r="380" spans="1:60" outlineLevel="1">
      <c r="A380" s="196"/>
      <c r="B380" s="197"/>
      <c r="C380" s="198" t="s">
        <v>381</v>
      </c>
      <c r="D380" s="199"/>
      <c r="E380" s="200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7"/>
      <c r="Z380" s="27"/>
      <c r="AA380" s="27"/>
      <c r="AB380" s="27"/>
      <c r="AC380" s="27"/>
      <c r="AD380" s="27"/>
      <c r="AE380" s="27"/>
      <c r="AF380" s="27"/>
      <c r="AG380" s="27" t="s">
        <v>171</v>
      </c>
      <c r="AH380" s="27">
        <v>0</v>
      </c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</row>
    <row r="381" spans="1:60" outlineLevel="1">
      <c r="A381" s="196"/>
      <c r="B381" s="197"/>
      <c r="C381" s="198" t="s">
        <v>510</v>
      </c>
      <c r="D381" s="199"/>
      <c r="E381" s="200">
        <v>56.169750000000001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7"/>
      <c r="Z381" s="27"/>
      <c r="AA381" s="27"/>
      <c r="AB381" s="27"/>
      <c r="AC381" s="27"/>
      <c r="AD381" s="27"/>
      <c r="AE381" s="27"/>
      <c r="AF381" s="27"/>
      <c r="AG381" s="27" t="s">
        <v>171</v>
      </c>
      <c r="AH381" s="27">
        <v>0</v>
      </c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</row>
    <row r="382" spans="1:60" outlineLevel="1">
      <c r="A382" s="196"/>
      <c r="B382" s="197"/>
      <c r="C382" s="198" t="s">
        <v>383</v>
      </c>
      <c r="D382" s="199"/>
      <c r="E382" s="200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7"/>
      <c r="Z382" s="27"/>
      <c r="AA382" s="27"/>
      <c r="AB382" s="27"/>
      <c r="AC382" s="27"/>
      <c r="AD382" s="27"/>
      <c r="AE382" s="27"/>
      <c r="AF382" s="27"/>
      <c r="AG382" s="27" t="s">
        <v>171</v>
      </c>
      <c r="AH382" s="27">
        <v>0</v>
      </c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</row>
    <row r="383" spans="1:60" outlineLevel="1">
      <c r="A383" s="196"/>
      <c r="B383" s="197"/>
      <c r="C383" s="198" t="s">
        <v>511</v>
      </c>
      <c r="D383" s="199"/>
      <c r="E383" s="200">
        <v>211.47035</v>
      </c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7"/>
      <c r="Z383" s="27"/>
      <c r="AA383" s="27"/>
      <c r="AB383" s="27"/>
      <c r="AC383" s="27"/>
      <c r="AD383" s="27"/>
      <c r="AE383" s="27"/>
      <c r="AF383" s="27"/>
      <c r="AG383" s="27" t="s">
        <v>171</v>
      </c>
      <c r="AH383" s="27">
        <v>0</v>
      </c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</row>
    <row r="384" spans="1:60" outlineLevel="1">
      <c r="A384" s="196"/>
      <c r="B384" s="197"/>
      <c r="C384" s="198" t="s">
        <v>385</v>
      </c>
      <c r="D384" s="199"/>
      <c r="E384" s="200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7"/>
      <c r="Z384" s="27"/>
      <c r="AA384" s="27"/>
      <c r="AB384" s="27"/>
      <c r="AC384" s="27"/>
      <c r="AD384" s="27"/>
      <c r="AE384" s="27"/>
      <c r="AF384" s="27"/>
      <c r="AG384" s="27" t="s">
        <v>171</v>
      </c>
      <c r="AH384" s="27">
        <v>0</v>
      </c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</row>
    <row r="385" spans="1:60" outlineLevel="1">
      <c r="A385" s="196"/>
      <c r="B385" s="197"/>
      <c r="C385" s="198" t="s">
        <v>512</v>
      </c>
      <c r="D385" s="199"/>
      <c r="E385" s="200">
        <v>139.08439999999999</v>
      </c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7"/>
      <c r="Z385" s="27"/>
      <c r="AA385" s="27"/>
      <c r="AB385" s="27"/>
      <c r="AC385" s="27"/>
      <c r="AD385" s="27"/>
      <c r="AE385" s="27"/>
      <c r="AF385" s="27"/>
      <c r="AG385" s="27" t="s">
        <v>171</v>
      </c>
      <c r="AH385" s="27">
        <v>0</v>
      </c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</row>
    <row r="386" spans="1:60" outlineLevel="1">
      <c r="A386" s="196"/>
      <c r="B386" s="197"/>
      <c r="C386" s="198" t="s">
        <v>387</v>
      </c>
      <c r="D386" s="199"/>
      <c r="E386" s="200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7"/>
      <c r="Z386" s="27"/>
      <c r="AA386" s="27"/>
      <c r="AB386" s="27"/>
      <c r="AC386" s="27"/>
      <c r="AD386" s="27"/>
      <c r="AE386" s="27"/>
      <c r="AF386" s="27"/>
      <c r="AG386" s="27" t="s">
        <v>171</v>
      </c>
      <c r="AH386" s="27">
        <v>0</v>
      </c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</row>
    <row r="387" spans="1:60" outlineLevel="1">
      <c r="A387" s="196"/>
      <c r="B387" s="197"/>
      <c r="C387" s="198" t="s">
        <v>510</v>
      </c>
      <c r="D387" s="199"/>
      <c r="E387" s="200">
        <v>56.169750000000001</v>
      </c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7"/>
      <c r="Z387" s="27"/>
      <c r="AA387" s="27"/>
      <c r="AB387" s="27"/>
      <c r="AC387" s="27"/>
      <c r="AD387" s="27"/>
      <c r="AE387" s="27"/>
      <c r="AF387" s="27"/>
      <c r="AG387" s="27" t="s">
        <v>171</v>
      </c>
      <c r="AH387" s="27">
        <v>0</v>
      </c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</row>
    <row r="388" spans="1:60" outlineLevel="1">
      <c r="A388" s="190">
        <v>70</v>
      </c>
      <c r="B388" s="191" t="s">
        <v>513</v>
      </c>
      <c r="C388" s="192" t="s">
        <v>514</v>
      </c>
      <c r="D388" s="193" t="s">
        <v>178</v>
      </c>
      <c r="E388" s="194">
        <v>1388.6827499999999</v>
      </c>
      <c r="F388" s="33">
        <v>0</v>
      </c>
      <c r="G388" s="34">
        <f>ROUND(E388*F388,2)</f>
        <v>0</v>
      </c>
      <c r="H388" s="195">
        <v>54.64</v>
      </c>
      <c r="I388" s="34">
        <f>ROUND(E388*H388,2)</f>
        <v>75877.63</v>
      </c>
      <c r="J388" s="195">
        <v>2.86</v>
      </c>
      <c r="K388" s="34">
        <f>ROUND(E388*J388,2)</f>
        <v>3971.63</v>
      </c>
      <c r="L388" s="34">
        <v>21</v>
      </c>
      <c r="M388" s="34">
        <f>G388*(1+L388/100)</f>
        <v>0</v>
      </c>
      <c r="N388" s="34">
        <v>9.7000000000000005E-4</v>
      </c>
      <c r="O388" s="34">
        <f>ROUND(E388*N388,2)</f>
        <v>1.35</v>
      </c>
      <c r="P388" s="34">
        <v>0</v>
      </c>
      <c r="Q388" s="34">
        <f>ROUND(E388*P388,2)</f>
        <v>0</v>
      </c>
      <c r="R388" s="34"/>
      <c r="S388" s="34" t="s">
        <v>167</v>
      </c>
      <c r="T388" s="35" t="s">
        <v>167</v>
      </c>
      <c r="U388" s="29">
        <v>0.01</v>
      </c>
      <c r="V388" s="29">
        <f>ROUND(E388*U388,2)</f>
        <v>13.89</v>
      </c>
      <c r="W388" s="29"/>
      <c r="X388" s="29" t="s">
        <v>168</v>
      </c>
      <c r="Y388" s="27"/>
      <c r="Z388" s="27"/>
      <c r="AA388" s="27"/>
      <c r="AB388" s="27"/>
      <c r="AC388" s="27"/>
      <c r="AD388" s="27"/>
      <c r="AE388" s="27"/>
      <c r="AF388" s="27"/>
      <c r="AG388" s="27" t="s">
        <v>169</v>
      </c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</row>
    <row r="389" spans="1:60" outlineLevel="1">
      <c r="A389" s="196"/>
      <c r="B389" s="197"/>
      <c r="C389" s="198" t="s">
        <v>515</v>
      </c>
      <c r="D389" s="199"/>
      <c r="E389" s="200">
        <v>1388.6827499999999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7"/>
      <c r="Z389" s="27"/>
      <c r="AA389" s="27"/>
      <c r="AB389" s="27"/>
      <c r="AC389" s="27"/>
      <c r="AD389" s="27"/>
      <c r="AE389" s="27"/>
      <c r="AF389" s="27"/>
      <c r="AG389" s="27" t="s">
        <v>171</v>
      </c>
      <c r="AH389" s="27">
        <v>0</v>
      </c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</row>
    <row r="390" spans="1:60" outlineLevel="1">
      <c r="A390" s="201">
        <v>71</v>
      </c>
      <c r="B390" s="202" t="s">
        <v>516</v>
      </c>
      <c r="C390" s="203" t="s">
        <v>517</v>
      </c>
      <c r="D390" s="204" t="s">
        <v>178</v>
      </c>
      <c r="E390" s="205">
        <v>462.89425</v>
      </c>
      <c r="F390" s="36">
        <v>0</v>
      </c>
      <c r="G390" s="37">
        <f>ROUND(E390*F390,2)</f>
        <v>0</v>
      </c>
      <c r="H390" s="206">
        <v>0</v>
      </c>
      <c r="I390" s="37">
        <f>ROUND(E390*H390,2)</f>
        <v>0</v>
      </c>
      <c r="J390" s="206">
        <v>71</v>
      </c>
      <c r="K390" s="37">
        <f>ROUND(E390*J390,2)</f>
        <v>32865.49</v>
      </c>
      <c r="L390" s="37">
        <v>21</v>
      </c>
      <c r="M390" s="37">
        <f>G390*(1+L390/100)</f>
        <v>0</v>
      </c>
      <c r="N390" s="37">
        <v>0</v>
      </c>
      <c r="O390" s="37">
        <f>ROUND(E390*N390,2)</f>
        <v>0</v>
      </c>
      <c r="P390" s="37">
        <v>0</v>
      </c>
      <c r="Q390" s="37">
        <f>ROUND(E390*P390,2)</f>
        <v>0</v>
      </c>
      <c r="R390" s="37"/>
      <c r="S390" s="37" t="s">
        <v>167</v>
      </c>
      <c r="T390" s="38" t="s">
        <v>167</v>
      </c>
      <c r="U390" s="29">
        <v>0.13</v>
      </c>
      <c r="V390" s="29">
        <f>ROUND(E390*U390,2)</f>
        <v>60.18</v>
      </c>
      <c r="W390" s="29"/>
      <c r="X390" s="29" t="s">
        <v>168</v>
      </c>
      <c r="Y390" s="27"/>
      <c r="Z390" s="27"/>
      <c r="AA390" s="27"/>
      <c r="AB390" s="27"/>
      <c r="AC390" s="27"/>
      <c r="AD390" s="27"/>
      <c r="AE390" s="27"/>
      <c r="AF390" s="27"/>
      <c r="AG390" s="27" t="s">
        <v>169</v>
      </c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</row>
    <row r="391" spans="1:60" outlineLevel="1">
      <c r="A391" s="190">
        <v>72</v>
      </c>
      <c r="B391" s="191" t="s">
        <v>518</v>
      </c>
      <c r="C391" s="192" t="s">
        <v>519</v>
      </c>
      <c r="D391" s="193" t="s">
        <v>178</v>
      </c>
      <c r="E391" s="194">
        <v>275.06</v>
      </c>
      <c r="F391" s="33">
        <v>0</v>
      </c>
      <c r="G391" s="34">
        <f>ROUND(E391*F391,2)</f>
        <v>0</v>
      </c>
      <c r="H391" s="195">
        <v>73.400000000000006</v>
      </c>
      <c r="I391" s="34">
        <f>ROUND(E391*H391,2)</f>
        <v>20189.400000000001</v>
      </c>
      <c r="J391" s="195">
        <v>102.1</v>
      </c>
      <c r="K391" s="34">
        <f>ROUND(E391*J391,2)</f>
        <v>28083.63</v>
      </c>
      <c r="L391" s="34">
        <v>21</v>
      </c>
      <c r="M391" s="34">
        <f>G391*(1+L391/100)</f>
        <v>0</v>
      </c>
      <c r="N391" s="34">
        <v>1.58E-3</v>
      </c>
      <c r="O391" s="34">
        <f>ROUND(E391*N391,2)</f>
        <v>0.43</v>
      </c>
      <c r="P391" s="34">
        <v>0</v>
      </c>
      <c r="Q391" s="34">
        <f>ROUND(E391*P391,2)</f>
        <v>0</v>
      </c>
      <c r="R391" s="34"/>
      <c r="S391" s="34" t="s">
        <v>167</v>
      </c>
      <c r="T391" s="35" t="s">
        <v>167</v>
      </c>
      <c r="U391" s="29">
        <v>0.21</v>
      </c>
      <c r="V391" s="29">
        <f>ROUND(E391*U391,2)</f>
        <v>57.76</v>
      </c>
      <c r="W391" s="29"/>
      <c r="X391" s="29" t="s">
        <v>168</v>
      </c>
      <c r="Y391" s="27"/>
      <c r="Z391" s="27"/>
      <c r="AA391" s="27"/>
      <c r="AB391" s="27"/>
      <c r="AC391" s="27"/>
      <c r="AD391" s="27"/>
      <c r="AE391" s="27"/>
      <c r="AF391" s="27"/>
      <c r="AG391" s="27" t="s">
        <v>169</v>
      </c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</row>
    <row r="392" spans="1:60" outlineLevel="1">
      <c r="A392" s="196"/>
      <c r="B392" s="197"/>
      <c r="C392" s="198" t="s">
        <v>287</v>
      </c>
      <c r="D392" s="199"/>
      <c r="E392" s="200">
        <v>39.94</v>
      </c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7"/>
      <c r="Z392" s="27"/>
      <c r="AA392" s="27"/>
      <c r="AB392" s="27"/>
      <c r="AC392" s="27"/>
      <c r="AD392" s="27"/>
      <c r="AE392" s="27"/>
      <c r="AF392" s="27"/>
      <c r="AG392" s="27" t="s">
        <v>171</v>
      </c>
      <c r="AH392" s="27">
        <v>0</v>
      </c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</row>
    <row r="393" spans="1:60" outlineLevel="1">
      <c r="A393" s="196"/>
      <c r="B393" s="197"/>
      <c r="C393" s="198" t="s">
        <v>288</v>
      </c>
      <c r="D393" s="199"/>
      <c r="E393" s="200">
        <v>152.63999999999999</v>
      </c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7"/>
      <c r="Z393" s="27"/>
      <c r="AA393" s="27"/>
      <c r="AB393" s="27"/>
      <c r="AC393" s="27"/>
      <c r="AD393" s="27"/>
      <c r="AE393" s="27"/>
      <c r="AF393" s="27"/>
      <c r="AG393" s="27" t="s">
        <v>171</v>
      </c>
      <c r="AH393" s="27">
        <v>0</v>
      </c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</row>
    <row r="394" spans="1:60" outlineLevel="1">
      <c r="A394" s="196"/>
      <c r="B394" s="197"/>
      <c r="C394" s="198" t="s">
        <v>289</v>
      </c>
      <c r="D394" s="199"/>
      <c r="E394" s="200">
        <v>22.21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7"/>
      <c r="Z394" s="27"/>
      <c r="AA394" s="27"/>
      <c r="AB394" s="27"/>
      <c r="AC394" s="27"/>
      <c r="AD394" s="27"/>
      <c r="AE394" s="27"/>
      <c r="AF394" s="27"/>
      <c r="AG394" s="27" t="s">
        <v>171</v>
      </c>
      <c r="AH394" s="27">
        <v>0</v>
      </c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</row>
    <row r="395" spans="1:60" outlineLevel="1">
      <c r="A395" s="196"/>
      <c r="B395" s="197"/>
      <c r="C395" s="198" t="s">
        <v>283</v>
      </c>
      <c r="D395" s="199"/>
      <c r="E395" s="200">
        <v>35.880000000000003</v>
      </c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7"/>
      <c r="Z395" s="27"/>
      <c r="AA395" s="27"/>
      <c r="AB395" s="27"/>
      <c r="AC395" s="27"/>
      <c r="AD395" s="27"/>
      <c r="AE395" s="27"/>
      <c r="AF395" s="27"/>
      <c r="AG395" s="27" t="s">
        <v>171</v>
      </c>
      <c r="AH395" s="27">
        <v>0</v>
      </c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</row>
    <row r="396" spans="1:60" outlineLevel="1">
      <c r="A396" s="196"/>
      <c r="B396" s="197"/>
      <c r="C396" s="198" t="s">
        <v>285</v>
      </c>
      <c r="D396" s="199"/>
      <c r="E396" s="200">
        <v>24.39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7"/>
      <c r="Z396" s="27"/>
      <c r="AA396" s="27"/>
      <c r="AB396" s="27"/>
      <c r="AC396" s="27"/>
      <c r="AD396" s="27"/>
      <c r="AE396" s="27"/>
      <c r="AF396" s="27"/>
      <c r="AG396" s="27" t="s">
        <v>171</v>
      </c>
      <c r="AH396" s="27">
        <v>0</v>
      </c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</row>
    <row r="397" spans="1:60" outlineLevel="1">
      <c r="A397" s="190">
        <v>73</v>
      </c>
      <c r="B397" s="191" t="s">
        <v>520</v>
      </c>
      <c r="C397" s="192" t="s">
        <v>521</v>
      </c>
      <c r="D397" s="193" t="s">
        <v>178</v>
      </c>
      <c r="E397" s="194">
        <v>132.38714999999999</v>
      </c>
      <c r="F397" s="33">
        <v>0</v>
      </c>
      <c r="G397" s="34">
        <f>ROUND(E397*F397,2)</f>
        <v>0</v>
      </c>
      <c r="H397" s="195">
        <v>82.09</v>
      </c>
      <c r="I397" s="34">
        <f>ROUND(E397*H397,2)</f>
        <v>10867.66</v>
      </c>
      <c r="J397" s="195">
        <v>123.91</v>
      </c>
      <c r="K397" s="34">
        <f>ROUND(E397*J397,2)</f>
        <v>16404.09</v>
      </c>
      <c r="L397" s="34">
        <v>21</v>
      </c>
      <c r="M397" s="34">
        <f>G397*(1+L397/100)</f>
        <v>0</v>
      </c>
      <c r="N397" s="34">
        <v>5.9199999999999999E-3</v>
      </c>
      <c r="O397" s="34">
        <f>ROUND(E397*N397,2)</f>
        <v>0.78</v>
      </c>
      <c r="P397" s="34">
        <v>0</v>
      </c>
      <c r="Q397" s="34">
        <f>ROUND(E397*P397,2)</f>
        <v>0</v>
      </c>
      <c r="R397" s="34"/>
      <c r="S397" s="34" t="s">
        <v>167</v>
      </c>
      <c r="T397" s="35" t="s">
        <v>167</v>
      </c>
      <c r="U397" s="29">
        <v>0.26</v>
      </c>
      <c r="V397" s="29">
        <f>ROUND(E397*U397,2)</f>
        <v>34.42</v>
      </c>
      <c r="W397" s="29"/>
      <c r="X397" s="29" t="s">
        <v>168</v>
      </c>
      <c r="Y397" s="27"/>
      <c r="Z397" s="27"/>
      <c r="AA397" s="27"/>
      <c r="AB397" s="27"/>
      <c r="AC397" s="27"/>
      <c r="AD397" s="27"/>
      <c r="AE397" s="27"/>
      <c r="AF397" s="27"/>
      <c r="AG397" s="27" t="s">
        <v>169</v>
      </c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</row>
    <row r="398" spans="1:60" outlineLevel="1">
      <c r="A398" s="196"/>
      <c r="B398" s="197"/>
      <c r="C398" s="198" t="s">
        <v>398</v>
      </c>
      <c r="D398" s="199"/>
      <c r="E398" s="200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7"/>
      <c r="Z398" s="27"/>
      <c r="AA398" s="27"/>
      <c r="AB398" s="27"/>
      <c r="AC398" s="27"/>
      <c r="AD398" s="27"/>
      <c r="AE398" s="27"/>
      <c r="AF398" s="27"/>
      <c r="AG398" s="27" t="s">
        <v>171</v>
      </c>
      <c r="AH398" s="27">
        <v>0</v>
      </c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</row>
    <row r="399" spans="1:60" outlineLevel="1">
      <c r="A399" s="196"/>
      <c r="B399" s="197"/>
      <c r="C399" s="198" t="s">
        <v>399</v>
      </c>
      <c r="D399" s="199"/>
      <c r="E399" s="200">
        <v>132.38714999999999</v>
      </c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7"/>
      <c r="Z399" s="27"/>
      <c r="AA399" s="27"/>
      <c r="AB399" s="27"/>
      <c r="AC399" s="27"/>
      <c r="AD399" s="27"/>
      <c r="AE399" s="27"/>
      <c r="AF399" s="27"/>
      <c r="AG399" s="27" t="s">
        <v>171</v>
      </c>
      <c r="AH399" s="27">
        <v>0</v>
      </c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</row>
    <row r="400" spans="1:60" ht="14">
      <c r="A400" s="185" t="s">
        <v>162</v>
      </c>
      <c r="B400" s="186" t="s">
        <v>87</v>
      </c>
      <c r="C400" s="187" t="s">
        <v>88</v>
      </c>
      <c r="D400" s="188"/>
      <c r="E400" s="189"/>
      <c r="F400" s="31"/>
      <c r="G400" s="31">
        <f>SUMIF(AG401:AG420,"&lt;&gt;NOR",G401:G420)</f>
        <v>0</v>
      </c>
      <c r="H400" s="31"/>
      <c r="I400" s="31">
        <f>SUM(I401:I420)</f>
        <v>6601.21</v>
      </c>
      <c r="J400" s="31"/>
      <c r="K400" s="31">
        <f>SUM(K401:K420)</f>
        <v>91884.41</v>
      </c>
      <c r="L400" s="31"/>
      <c r="M400" s="31">
        <f>SUM(M401:M420)</f>
        <v>0</v>
      </c>
      <c r="N400" s="31"/>
      <c r="O400" s="31">
        <f>SUM(O401:O420)</f>
        <v>0.28000000000000003</v>
      </c>
      <c r="P400" s="31"/>
      <c r="Q400" s="31">
        <f>SUM(Q401:Q420)</f>
        <v>0</v>
      </c>
      <c r="R400" s="31"/>
      <c r="S400" s="31"/>
      <c r="T400" s="32"/>
      <c r="U400" s="30"/>
      <c r="V400" s="30">
        <f>SUM(V401:V420)</f>
        <v>93.029999999999987</v>
      </c>
      <c r="W400" s="30"/>
      <c r="X400" s="30"/>
      <c r="AG400" t="s">
        <v>163</v>
      </c>
    </row>
    <row r="401" spans="1:60" outlineLevel="1">
      <c r="A401" s="190">
        <v>74</v>
      </c>
      <c r="B401" s="191" t="s">
        <v>522</v>
      </c>
      <c r="C401" s="192" t="s">
        <v>523</v>
      </c>
      <c r="D401" s="193" t="s">
        <v>178</v>
      </c>
      <c r="E401" s="194">
        <v>275.06</v>
      </c>
      <c r="F401" s="33">
        <v>0</v>
      </c>
      <c r="G401" s="34">
        <f>ROUND(E401*F401,2)</f>
        <v>0</v>
      </c>
      <c r="H401" s="195">
        <v>1.82</v>
      </c>
      <c r="I401" s="34">
        <f>ROUND(E401*H401,2)</f>
        <v>500.61</v>
      </c>
      <c r="J401" s="195">
        <v>132.68</v>
      </c>
      <c r="K401" s="34">
        <f>ROUND(E401*J401,2)</f>
        <v>36494.959999999999</v>
      </c>
      <c r="L401" s="34">
        <v>21</v>
      </c>
      <c r="M401" s="34">
        <f>G401*(1+L401/100)</f>
        <v>0</v>
      </c>
      <c r="N401" s="34">
        <v>0</v>
      </c>
      <c r="O401" s="34">
        <f>ROUND(E401*N401,2)</f>
        <v>0</v>
      </c>
      <c r="P401" s="34">
        <v>0</v>
      </c>
      <c r="Q401" s="34">
        <f>ROUND(E401*P401,2)</f>
        <v>0</v>
      </c>
      <c r="R401" s="34"/>
      <c r="S401" s="34" t="s">
        <v>167</v>
      </c>
      <c r="T401" s="35" t="s">
        <v>167</v>
      </c>
      <c r="U401" s="29">
        <v>0.31</v>
      </c>
      <c r="V401" s="29">
        <f>ROUND(E401*U401,2)</f>
        <v>85.27</v>
      </c>
      <c r="W401" s="29"/>
      <c r="X401" s="29" t="s">
        <v>168</v>
      </c>
      <c r="Y401" s="27"/>
      <c r="Z401" s="27"/>
      <c r="AA401" s="27"/>
      <c r="AB401" s="27"/>
      <c r="AC401" s="27"/>
      <c r="AD401" s="27"/>
      <c r="AE401" s="27"/>
      <c r="AF401" s="27"/>
      <c r="AG401" s="27" t="s">
        <v>345</v>
      </c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</row>
    <row r="402" spans="1:60" outlineLevel="1">
      <c r="A402" s="196"/>
      <c r="B402" s="197"/>
      <c r="C402" s="198" t="s">
        <v>469</v>
      </c>
      <c r="D402" s="199"/>
      <c r="E402" s="200">
        <v>275.06</v>
      </c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7"/>
      <c r="Z402" s="27"/>
      <c r="AA402" s="27"/>
      <c r="AB402" s="27"/>
      <c r="AC402" s="27"/>
      <c r="AD402" s="27"/>
      <c r="AE402" s="27"/>
      <c r="AF402" s="27"/>
      <c r="AG402" s="27" t="s">
        <v>171</v>
      </c>
      <c r="AH402" s="27">
        <v>0</v>
      </c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</row>
    <row r="403" spans="1:60" ht="24" outlineLevel="1">
      <c r="A403" s="190">
        <v>75</v>
      </c>
      <c r="B403" s="191" t="s">
        <v>524</v>
      </c>
      <c r="C403" s="192" t="s">
        <v>1216</v>
      </c>
      <c r="D403" s="193" t="s">
        <v>213</v>
      </c>
      <c r="E403" s="194">
        <v>3</v>
      </c>
      <c r="F403" s="33">
        <v>0</v>
      </c>
      <c r="G403" s="34">
        <f>ROUND(E403*F403,2)</f>
        <v>0</v>
      </c>
      <c r="H403" s="195">
        <v>130.66999999999999</v>
      </c>
      <c r="I403" s="34">
        <f>ROUND(E403*H403,2)</f>
        <v>392.01</v>
      </c>
      <c r="J403" s="195">
        <v>44.33</v>
      </c>
      <c r="K403" s="34">
        <f>ROUND(E403*J403,2)</f>
        <v>132.99</v>
      </c>
      <c r="L403" s="34">
        <v>21</v>
      </c>
      <c r="M403" s="34">
        <f>G403*(1+L403/100)</f>
        <v>0</v>
      </c>
      <c r="N403" s="34">
        <v>3.3000000000000002E-2</v>
      </c>
      <c r="O403" s="34">
        <f>ROUND(E403*N403,2)</f>
        <v>0.1</v>
      </c>
      <c r="P403" s="34">
        <v>0</v>
      </c>
      <c r="Q403" s="34">
        <f>ROUND(E403*P403,2)</f>
        <v>0</v>
      </c>
      <c r="R403" s="34"/>
      <c r="S403" s="34" t="s">
        <v>167</v>
      </c>
      <c r="T403" s="35" t="s">
        <v>167</v>
      </c>
      <c r="U403" s="29">
        <v>9.2999999999999999E-2</v>
      </c>
      <c r="V403" s="29">
        <f>ROUND(E403*U403,2)</f>
        <v>0.28000000000000003</v>
      </c>
      <c r="W403" s="29"/>
      <c r="X403" s="29" t="s">
        <v>168</v>
      </c>
      <c r="Y403" s="27"/>
      <c r="Z403" s="27"/>
      <c r="AA403" s="27"/>
      <c r="AB403" s="27"/>
      <c r="AC403" s="27"/>
      <c r="AD403" s="27"/>
      <c r="AE403" s="27"/>
      <c r="AF403" s="27"/>
      <c r="AG403" s="27" t="s">
        <v>169</v>
      </c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</row>
    <row r="404" spans="1:60" outlineLevel="1">
      <c r="A404" s="196"/>
      <c r="B404" s="197"/>
      <c r="C404" s="198" t="s">
        <v>525</v>
      </c>
      <c r="D404" s="199"/>
      <c r="E404" s="200">
        <v>3</v>
      </c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7"/>
      <c r="Z404" s="27"/>
      <c r="AA404" s="27"/>
      <c r="AB404" s="27"/>
      <c r="AC404" s="27"/>
      <c r="AD404" s="27"/>
      <c r="AE404" s="27"/>
      <c r="AF404" s="27"/>
      <c r="AG404" s="27" t="s">
        <v>171</v>
      </c>
      <c r="AH404" s="27">
        <v>0</v>
      </c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</row>
    <row r="405" spans="1:60" outlineLevel="1">
      <c r="A405" s="190">
        <v>76</v>
      </c>
      <c r="B405" s="191" t="s">
        <v>526</v>
      </c>
      <c r="C405" s="192" t="s">
        <v>1219</v>
      </c>
      <c r="D405" s="193" t="s">
        <v>255</v>
      </c>
      <c r="E405" s="194">
        <v>25.5</v>
      </c>
      <c r="F405" s="33">
        <v>0</v>
      </c>
      <c r="G405" s="34">
        <f>ROUND(E405*F405,2)</f>
        <v>0</v>
      </c>
      <c r="H405" s="195">
        <v>5.86</v>
      </c>
      <c r="I405" s="34">
        <f>ROUND(E405*H405,2)</f>
        <v>149.43</v>
      </c>
      <c r="J405" s="195">
        <v>131.63999999999999</v>
      </c>
      <c r="K405" s="34">
        <f>ROUND(E405*J405,2)</f>
        <v>3356.82</v>
      </c>
      <c r="L405" s="34">
        <v>21</v>
      </c>
      <c r="M405" s="34">
        <f>G405*(1+L405/100)</f>
        <v>0</v>
      </c>
      <c r="N405" s="34">
        <v>4.6800000000000001E-3</v>
      </c>
      <c r="O405" s="34">
        <f>ROUND(E405*N405,2)</f>
        <v>0.12</v>
      </c>
      <c r="P405" s="34">
        <v>0</v>
      </c>
      <c r="Q405" s="34">
        <f>ROUND(E405*P405,2)</f>
        <v>0</v>
      </c>
      <c r="R405" s="34"/>
      <c r="S405" s="34" t="s">
        <v>167</v>
      </c>
      <c r="T405" s="35" t="s">
        <v>167</v>
      </c>
      <c r="U405" s="29">
        <v>0.25</v>
      </c>
      <c r="V405" s="29">
        <f>ROUND(E405*U405,2)</f>
        <v>6.38</v>
      </c>
      <c r="W405" s="29"/>
      <c r="X405" s="29" t="s">
        <v>168</v>
      </c>
      <c r="Y405" s="27"/>
      <c r="Z405" s="27"/>
      <c r="AA405" s="27"/>
      <c r="AB405" s="27"/>
      <c r="AC405" s="27"/>
      <c r="AD405" s="27"/>
      <c r="AE405" s="27"/>
      <c r="AF405" s="27"/>
      <c r="AG405" s="27" t="s">
        <v>169</v>
      </c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</row>
    <row r="406" spans="1:60" outlineLevel="1">
      <c r="A406" s="196"/>
      <c r="B406" s="197"/>
      <c r="C406" s="198" t="s">
        <v>527</v>
      </c>
      <c r="D406" s="199"/>
      <c r="E406" s="200">
        <v>25.5</v>
      </c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7"/>
      <c r="Z406" s="27"/>
      <c r="AA406" s="27"/>
      <c r="AB406" s="27"/>
      <c r="AC406" s="27"/>
      <c r="AD406" s="27"/>
      <c r="AE406" s="27"/>
      <c r="AF406" s="27"/>
      <c r="AG406" s="27" t="s">
        <v>171</v>
      </c>
      <c r="AH406" s="27">
        <v>0</v>
      </c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</row>
    <row r="407" spans="1:60" outlineLevel="1">
      <c r="A407" s="190">
        <v>77</v>
      </c>
      <c r="B407" s="191" t="s">
        <v>528</v>
      </c>
      <c r="C407" s="192" t="s">
        <v>529</v>
      </c>
      <c r="D407" s="193" t="s">
        <v>178</v>
      </c>
      <c r="E407" s="194">
        <v>60.96</v>
      </c>
      <c r="F407" s="33">
        <v>0</v>
      </c>
      <c r="G407" s="34">
        <f>ROUND(E407*F407,2)</f>
        <v>0</v>
      </c>
      <c r="H407" s="195">
        <v>0</v>
      </c>
      <c r="I407" s="34">
        <f>ROUND(E407*H407,2)</f>
        <v>0</v>
      </c>
      <c r="J407" s="195">
        <v>730</v>
      </c>
      <c r="K407" s="34">
        <f>ROUND(E407*J407,2)</f>
        <v>44500.800000000003</v>
      </c>
      <c r="L407" s="34">
        <v>21</v>
      </c>
      <c r="M407" s="34">
        <f>G407*(1+L407/100)</f>
        <v>0</v>
      </c>
      <c r="N407" s="34">
        <v>1E-3</v>
      </c>
      <c r="O407" s="34">
        <f>ROUND(E407*N407,2)</f>
        <v>0.06</v>
      </c>
      <c r="P407" s="34">
        <v>0</v>
      </c>
      <c r="Q407" s="34">
        <f>ROUND(E407*P407,2)</f>
        <v>0</v>
      </c>
      <c r="R407" s="34"/>
      <c r="S407" s="34" t="s">
        <v>203</v>
      </c>
      <c r="T407" s="35" t="s">
        <v>204</v>
      </c>
      <c r="U407" s="29">
        <v>0</v>
      </c>
      <c r="V407" s="29">
        <f>ROUND(E407*U407,2)</f>
        <v>0</v>
      </c>
      <c r="W407" s="29"/>
      <c r="X407" s="29" t="s">
        <v>168</v>
      </c>
      <c r="Y407" s="27"/>
      <c r="Z407" s="27"/>
      <c r="AA407" s="27"/>
      <c r="AB407" s="27"/>
      <c r="AC407" s="27"/>
      <c r="AD407" s="27"/>
      <c r="AE407" s="27"/>
      <c r="AF407" s="27"/>
      <c r="AG407" s="27" t="s">
        <v>169</v>
      </c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</row>
    <row r="408" spans="1:60" outlineLevel="1">
      <c r="A408" s="196"/>
      <c r="B408" s="197"/>
      <c r="C408" s="198" t="s">
        <v>530</v>
      </c>
      <c r="D408" s="199"/>
      <c r="E408" s="200">
        <v>18.899999999999999</v>
      </c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7"/>
      <c r="Z408" s="27"/>
      <c r="AA408" s="27"/>
      <c r="AB408" s="27"/>
      <c r="AC408" s="27"/>
      <c r="AD408" s="27"/>
      <c r="AE408" s="27"/>
      <c r="AF408" s="27"/>
      <c r="AG408" s="27" t="s">
        <v>171</v>
      </c>
      <c r="AH408" s="27">
        <v>0</v>
      </c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</row>
    <row r="409" spans="1:60" outlineLevel="1">
      <c r="A409" s="196"/>
      <c r="B409" s="197"/>
      <c r="C409" s="198" t="s">
        <v>531</v>
      </c>
      <c r="D409" s="199"/>
      <c r="E409" s="200">
        <v>6.3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7"/>
      <c r="Z409" s="27"/>
      <c r="AA409" s="27"/>
      <c r="AB409" s="27"/>
      <c r="AC409" s="27"/>
      <c r="AD409" s="27"/>
      <c r="AE409" s="27"/>
      <c r="AF409" s="27"/>
      <c r="AG409" s="27" t="s">
        <v>171</v>
      </c>
      <c r="AH409" s="27">
        <v>0</v>
      </c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</row>
    <row r="410" spans="1:60" outlineLevel="1">
      <c r="A410" s="196"/>
      <c r="B410" s="197"/>
      <c r="C410" s="198" t="s">
        <v>532</v>
      </c>
      <c r="D410" s="199"/>
      <c r="E410" s="200">
        <v>11.52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7"/>
      <c r="Z410" s="27"/>
      <c r="AA410" s="27"/>
      <c r="AB410" s="27"/>
      <c r="AC410" s="27"/>
      <c r="AD410" s="27"/>
      <c r="AE410" s="27"/>
      <c r="AF410" s="27"/>
      <c r="AG410" s="27" t="s">
        <v>171</v>
      </c>
      <c r="AH410" s="27">
        <v>0</v>
      </c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</row>
    <row r="411" spans="1:60" outlineLevel="1">
      <c r="A411" s="196"/>
      <c r="B411" s="197"/>
      <c r="C411" s="198" t="s">
        <v>533</v>
      </c>
      <c r="D411" s="199"/>
      <c r="E411" s="200">
        <v>5.76</v>
      </c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7"/>
      <c r="Z411" s="27"/>
      <c r="AA411" s="27"/>
      <c r="AB411" s="27"/>
      <c r="AC411" s="27"/>
      <c r="AD411" s="27"/>
      <c r="AE411" s="27"/>
      <c r="AF411" s="27"/>
      <c r="AG411" s="27" t="s">
        <v>171</v>
      </c>
      <c r="AH411" s="27">
        <v>0</v>
      </c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</row>
    <row r="412" spans="1:60" outlineLevel="1">
      <c r="A412" s="196"/>
      <c r="B412" s="197"/>
      <c r="C412" s="198" t="s">
        <v>534</v>
      </c>
      <c r="D412" s="199"/>
      <c r="E412" s="200">
        <v>1.2</v>
      </c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7"/>
      <c r="Z412" s="27"/>
      <c r="AA412" s="27"/>
      <c r="AB412" s="27"/>
      <c r="AC412" s="27"/>
      <c r="AD412" s="27"/>
      <c r="AE412" s="27"/>
      <c r="AF412" s="27"/>
      <c r="AG412" s="27" t="s">
        <v>171</v>
      </c>
      <c r="AH412" s="27">
        <v>0</v>
      </c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</row>
    <row r="413" spans="1:60" outlineLevel="1">
      <c r="A413" s="196"/>
      <c r="B413" s="197"/>
      <c r="C413" s="198" t="s">
        <v>535</v>
      </c>
      <c r="D413" s="199"/>
      <c r="E413" s="200">
        <v>14.4</v>
      </c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7"/>
      <c r="Z413" s="27"/>
      <c r="AA413" s="27"/>
      <c r="AB413" s="27"/>
      <c r="AC413" s="27"/>
      <c r="AD413" s="27"/>
      <c r="AE413" s="27"/>
      <c r="AF413" s="27"/>
      <c r="AG413" s="27" t="s">
        <v>171</v>
      </c>
      <c r="AH413" s="27">
        <v>0</v>
      </c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</row>
    <row r="414" spans="1:60" outlineLevel="1">
      <c r="A414" s="196"/>
      <c r="B414" s="197"/>
      <c r="C414" s="198" t="s">
        <v>536</v>
      </c>
      <c r="D414" s="199"/>
      <c r="E414" s="200">
        <v>2.88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7"/>
      <c r="Z414" s="27"/>
      <c r="AA414" s="27"/>
      <c r="AB414" s="27"/>
      <c r="AC414" s="27"/>
      <c r="AD414" s="27"/>
      <c r="AE414" s="27"/>
      <c r="AF414" s="27"/>
      <c r="AG414" s="27" t="s">
        <v>171</v>
      </c>
      <c r="AH414" s="27">
        <v>0</v>
      </c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</row>
    <row r="415" spans="1:60" outlineLevel="1">
      <c r="A415" s="190">
        <v>78</v>
      </c>
      <c r="B415" s="191" t="s">
        <v>537</v>
      </c>
      <c r="C415" s="192" t="s">
        <v>538</v>
      </c>
      <c r="D415" s="193" t="s">
        <v>213</v>
      </c>
      <c r="E415" s="194">
        <v>4</v>
      </c>
      <c r="F415" s="33">
        <v>0</v>
      </c>
      <c r="G415" s="34">
        <f>ROUND(E415*F415,2)</f>
        <v>0</v>
      </c>
      <c r="H415" s="195">
        <v>497.29</v>
      </c>
      <c r="I415" s="34">
        <f>ROUND(E415*H415,2)</f>
        <v>1989.16</v>
      </c>
      <c r="J415" s="195">
        <v>149.71</v>
      </c>
      <c r="K415" s="34">
        <f>ROUND(E415*J415,2)</f>
        <v>598.84</v>
      </c>
      <c r="L415" s="34">
        <v>21</v>
      </c>
      <c r="M415" s="34">
        <f>G415*(1+L415/100)</f>
        <v>0</v>
      </c>
      <c r="N415" s="34">
        <v>0</v>
      </c>
      <c r="O415" s="34">
        <f>ROUND(E415*N415,2)</f>
        <v>0</v>
      </c>
      <c r="P415" s="34">
        <v>0</v>
      </c>
      <c r="Q415" s="34">
        <f>ROUND(E415*P415,2)</f>
        <v>0</v>
      </c>
      <c r="R415" s="34"/>
      <c r="S415" s="34" t="s">
        <v>167</v>
      </c>
      <c r="T415" s="35" t="s">
        <v>167</v>
      </c>
      <c r="U415" s="29">
        <v>0.27500000000000002</v>
      </c>
      <c r="V415" s="29">
        <f>ROUND(E415*U415,2)</f>
        <v>1.1000000000000001</v>
      </c>
      <c r="W415" s="29"/>
      <c r="X415" s="29" t="s">
        <v>168</v>
      </c>
      <c r="Y415" s="27"/>
      <c r="Z415" s="27"/>
      <c r="AA415" s="27"/>
      <c r="AB415" s="27"/>
      <c r="AC415" s="27"/>
      <c r="AD415" s="27"/>
      <c r="AE415" s="27"/>
      <c r="AF415" s="27"/>
      <c r="AG415" s="27" t="s">
        <v>169</v>
      </c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</row>
    <row r="416" spans="1:60" outlineLevel="1">
      <c r="A416" s="196"/>
      <c r="B416" s="197"/>
      <c r="C416" s="198" t="s">
        <v>539</v>
      </c>
      <c r="D416" s="199"/>
      <c r="E416" s="200">
        <v>4</v>
      </c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7"/>
      <c r="Z416" s="27"/>
      <c r="AA416" s="27"/>
      <c r="AB416" s="27"/>
      <c r="AC416" s="27"/>
      <c r="AD416" s="27"/>
      <c r="AE416" s="27"/>
      <c r="AF416" s="27"/>
      <c r="AG416" s="27" t="s">
        <v>171</v>
      </c>
      <c r="AH416" s="27">
        <v>0</v>
      </c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</row>
    <row r="417" spans="1:60" outlineLevel="1">
      <c r="A417" s="201">
        <v>79</v>
      </c>
      <c r="B417" s="202" t="s">
        <v>540</v>
      </c>
      <c r="C417" s="203" t="s">
        <v>1220</v>
      </c>
      <c r="D417" s="204" t="s">
        <v>541</v>
      </c>
      <c r="E417" s="205">
        <v>4</v>
      </c>
      <c r="F417" s="36">
        <v>0</v>
      </c>
      <c r="G417" s="37">
        <f>ROUND(E417*F417,2)</f>
        <v>0</v>
      </c>
      <c r="H417" s="206">
        <v>0</v>
      </c>
      <c r="I417" s="37">
        <f>ROUND(E417*H417,2)</f>
        <v>0</v>
      </c>
      <c r="J417" s="206">
        <v>1200</v>
      </c>
      <c r="K417" s="37">
        <f>ROUND(E417*J417,2)</f>
        <v>4800</v>
      </c>
      <c r="L417" s="37">
        <v>21</v>
      </c>
      <c r="M417" s="37">
        <f>G417*(1+L417/100)</f>
        <v>0</v>
      </c>
      <c r="N417" s="37">
        <v>0</v>
      </c>
      <c r="O417" s="37">
        <f>ROUND(E417*N417,2)</f>
        <v>0</v>
      </c>
      <c r="P417" s="37">
        <v>0</v>
      </c>
      <c r="Q417" s="37">
        <f>ROUND(E417*P417,2)</f>
        <v>0</v>
      </c>
      <c r="R417" s="37"/>
      <c r="S417" s="37" t="s">
        <v>203</v>
      </c>
      <c r="T417" s="38" t="s">
        <v>204</v>
      </c>
      <c r="U417" s="29">
        <v>0</v>
      </c>
      <c r="V417" s="29">
        <f>ROUND(E417*U417,2)</f>
        <v>0</v>
      </c>
      <c r="W417" s="29"/>
      <c r="X417" s="29" t="s">
        <v>168</v>
      </c>
      <c r="Y417" s="27"/>
      <c r="Z417" s="27"/>
      <c r="AA417" s="27"/>
      <c r="AB417" s="27"/>
      <c r="AC417" s="27"/>
      <c r="AD417" s="27"/>
      <c r="AE417" s="27"/>
      <c r="AF417" s="27"/>
      <c r="AG417" s="27" t="s">
        <v>169</v>
      </c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</row>
    <row r="418" spans="1:60" ht="24" outlineLevel="1">
      <c r="A418" s="201">
        <v>80</v>
      </c>
      <c r="B418" s="202" t="s">
        <v>542</v>
      </c>
      <c r="C418" s="203" t="s">
        <v>1217</v>
      </c>
      <c r="D418" s="204" t="s">
        <v>541</v>
      </c>
      <c r="E418" s="205">
        <v>1</v>
      </c>
      <c r="F418" s="36">
        <v>0</v>
      </c>
      <c r="G418" s="37">
        <f>ROUND(E418*F418,2)</f>
        <v>0</v>
      </c>
      <c r="H418" s="206">
        <v>0</v>
      </c>
      <c r="I418" s="37">
        <f>ROUND(E418*H418,2)</f>
        <v>0</v>
      </c>
      <c r="J418" s="206">
        <v>2000</v>
      </c>
      <c r="K418" s="37">
        <f>ROUND(E418*J418,2)</f>
        <v>2000</v>
      </c>
      <c r="L418" s="37">
        <v>21</v>
      </c>
      <c r="M418" s="37">
        <f>G418*(1+L418/100)</f>
        <v>0</v>
      </c>
      <c r="N418" s="37">
        <v>0</v>
      </c>
      <c r="O418" s="37">
        <f>ROUND(E418*N418,2)</f>
        <v>0</v>
      </c>
      <c r="P418" s="37">
        <v>0</v>
      </c>
      <c r="Q418" s="37">
        <f>ROUND(E418*P418,2)</f>
        <v>0</v>
      </c>
      <c r="R418" s="37"/>
      <c r="S418" s="37" t="s">
        <v>203</v>
      </c>
      <c r="T418" s="38" t="s">
        <v>204</v>
      </c>
      <c r="U418" s="29">
        <v>0</v>
      </c>
      <c r="V418" s="29">
        <f>ROUND(E418*U418,2)</f>
        <v>0</v>
      </c>
      <c r="W418" s="29"/>
      <c r="X418" s="29" t="s">
        <v>168</v>
      </c>
      <c r="Y418" s="27"/>
      <c r="Z418" s="27"/>
      <c r="AA418" s="27"/>
      <c r="AB418" s="27"/>
      <c r="AC418" s="27"/>
      <c r="AD418" s="27"/>
      <c r="AE418" s="27"/>
      <c r="AF418" s="27"/>
      <c r="AG418" s="27" t="s">
        <v>169</v>
      </c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</row>
    <row r="419" spans="1:60" outlineLevel="1">
      <c r="A419" s="190">
        <v>81</v>
      </c>
      <c r="B419" s="191" t="s">
        <v>543</v>
      </c>
      <c r="C419" s="192" t="s">
        <v>1218</v>
      </c>
      <c r="D419" s="193" t="s">
        <v>255</v>
      </c>
      <c r="E419" s="194">
        <v>25.5</v>
      </c>
      <c r="F419" s="33">
        <v>0</v>
      </c>
      <c r="G419" s="34">
        <f>ROUND(E419*F419,2)</f>
        <v>0</v>
      </c>
      <c r="H419" s="195">
        <v>140</v>
      </c>
      <c r="I419" s="34">
        <f>ROUND(E419*H419,2)</f>
        <v>3570</v>
      </c>
      <c r="J419" s="195">
        <v>0</v>
      </c>
      <c r="K419" s="34">
        <f>ROUND(E419*J419,2)</f>
        <v>0</v>
      </c>
      <c r="L419" s="34">
        <v>21</v>
      </c>
      <c r="M419" s="34">
        <f>G419*(1+L419/100)</f>
        <v>0</v>
      </c>
      <c r="N419" s="34">
        <v>1.0000000000000001E-5</v>
      </c>
      <c r="O419" s="34">
        <f>ROUND(E419*N419,2)</f>
        <v>0</v>
      </c>
      <c r="P419" s="34">
        <v>0</v>
      </c>
      <c r="Q419" s="34">
        <f>ROUND(E419*P419,2)</f>
        <v>0</v>
      </c>
      <c r="R419" s="34"/>
      <c r="S419" s="34" t="s">
        <v>203</v>
      </c>
      <c r="T419" s="35" t="s">
        <v>204</v>
      </c>
      <c r="U419" s="29">
        <v>0</v>
      </c>
      <c r="V419" s="29">
        <f>ROUND(E419*U419,2)</f>
        <v>0</v>
      </c>
      <c r="W419" s="29"/>
      <c r="X419" s="29" t="s">
        <v>271</v>
      </c>
      <c r="Y419" s="27"/>
      <c r="Z419" s="27"/>
      <c r="AA419" s="27"/>
      <c r="AB419" s="27"/>
      <c r="AC419" s="27"/>
      <c r="AD419" s="27"/>
      <c r="AE419" s="27"/>
      <c r="AF419" s="27"/>
      <c r="AG419" s="27" t="s">
        <v>272</v>
      </c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</row>
    <row r="420" spans="1:60" outlineLevel="1">
      <c r="A420" s="196"/>
      <c r="B420" s="197"/>
      <c r="C420" s="198" t="s">
        <v>527</v>
      </c>
      <c r="D420" s="199"/>
      <c r="E420" s="200">
        <v>25.5</v>
      </c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7"/>
      <c r="Z420" s="27"/>
      <c r="AA420" s="27"/>
      <c r="AB420" s="27"/>
      <c r="AC420" s="27"/>
      <c r="AD420" s="27"/>
      <c r="AE420" s="27"/>
      <c r="AF420" s="27"/>
      <c r="AG420" s="27" t="s">
        <v>171</v>
      </c>
      <c r="AH420" s="27">
        <v>0</v>
      </c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</row>
    <row r="421" spans="1:60" ht="14">
      <c r="A421" s="185" t="s">
        <v>162</v>
      </c>
      <c r="B421" s="186" t="s">
        <v>89</v>
      </c>
      <c r="C421" s="187" t="s">
        <v>1221</v>
      </c>
      <c r="D421" s="188"/>
      <c r="E421" s="189"/>
      <c r="F421" s="31"/>
      <c r="G421" s="31">
        <f>SUMIF(AG422:AG511,"&lt;&gt;NOR",G422:G511)</f>
        <v>0</v>
      </c>
      <c r="H421" s="31"/>
      <c r="I421" s="31">
        <f>SUM(I422:I511)</f>
        <v>11693.279999999997</v>
      </c>
      <c r="J421" s="31"/>
      <c r="K421" s="31">
        <f>SUM(K422:K511)</f>
        <v>352606.01999999996</v>
      </c>
      <c r="L421" s="31"/>
      <c r="M421" s="31">
        <f>SUM(M422:M511)</f>
        <v>0</v>
      </c>
      <c r="N421" s="31"/>
      <c r="O421" s="31">
        <f>SUM(O422:O511)</f>
        <v>0.38000000000000006</v>
      </c>
      <c r="P421" s="31"/>
      <c r="Q421" s="31">
        <f>SUM(Q422:Q511)</f>
        <v>225.06999999999996</v>
      </c>
      <c r="R421" s="31"/>
      <c r="S421" s="31"/>
      <c r="T421" s="32"/>
      <c r="U421" s="30"/>
      <c r="V421" s="30">
        <f>SUM(V422:V511)</f>
        <v>755.9</v>
      </c>
      <c r="W421" s="30"/>
      <c r="X421" s="30"/>
      <c r="AG421" t="s">
        <v>163</v>
      </c>
    </row>
    <row r="422" spans="1:60" outlineLevel="1">
      <c r="A422" s="190">
        <v>82</v>
      </c>
      <c r="B422" s="191" t="s">
        <v>544</v>
      </c>
      <c r="C422" s="192" t="s">
        <v>545</v>
      </c>
      <c r="D422" s="193" t="s">
        <v>178</v>
      </c>
      <c r="E422" s="194">
        <v>153.4973</v>
      </c>
      <c r="F422" s="33">
        <v>0</v>
      </c>
      <c r="G422" s="34">
        <f>ROUND(E422*F422,2)</f>
        <v>0</v>
      </c>
      <c r="H422" s="195">
        <v>19.45</v>
      </c>
      <c r="I422" s="34">
        <f>ROUND(E422*H422,2)</f>
        <v>2985.52</v>
      </c>
      <c r="J422" s="195">
        <v>122.55</v>
      </c>
      <c r="K422" s="34">
        <f>ROUND(E422*J422,2)</f>
        <v>18811.09</v>
      </c>
      <c r="L422" s="34">
        <v>21</v>
      </c>
      <c r="M422" s="34">
        <f>G422*(1+L422/100)</f>
        <v>0</v>
      </c>
      <c r="N422" s="34">
        <v>6.7000000000000002E-4</v>
      </c>
      <c r="O422" s="34">
        <f>ROUND(E422*N422,2)</f>
        <v>0.1</v>
      </c>
      <c r="P422" s="34">
        <v>0.184</v>
      </c>
      <c r="Q422" s="34">
        <f>ROUND(E422*P422,2)</f>
        <v>28.24</v>
      </c>
      <c r="R422" s="34"/>
      <c r="S422" s="34" t="s">
        <v>167</v>
      </c>
      <c r="T422" s="35" t="s">
        <v>167</v>
      </c>
      <c r="U422" s="29">
        <v>0.23</v>
      </c>
      <c r="V422" s="29">
        <f>ROUND(E422*U422,2)</f>
        <v>35.299999999999997</v>
      </c>
      <c r="W422" s="29"/>
      <c r="X422" s="29" t="s">
        <v>168</v>
      </c>
      <c r="Y422" s="27"/>
      <c r="Z422" s="27"/>
      <c r="AA422" s="27"/>
      <c r="AB422" s="27"/>
      <c r="AC422" s="27"/>
      <c r="AD422" s="27"/>
      <c r="AE422" s="27"/>
      <c r="AF422" s="27"/>
      <c r="AG422" s="27" t="s">
        <v>169</v>
      </c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</row>
    <row r="423" spans="1:60" outlineLevel="1">
      <c r="A423" s="196"/>
      <c r="B423" s="197"/>
      <c r="C423" s="198" t="s">
        <v>546</v>
      </c>
      <c r="D423" s="199"/>
      <c r="E423" s="200">
        <v>48.79945</v>
      </c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7"/>
      <c r="Z423" s="27"/>
      <c r="AA423" s="27"/>
      <c r="AB423" s="27"/>
      <c r="AC423" s="27"/>
      <c r="AD423" s="27"/>
      <c r="AE423" s="27"/>
      <c r="AF423" s="27"/>
      <c r="AG423" s="27" t="s">
        <v>171</v>
      </c>
      <c r="AH423" s="27">
        <v>0</v>
      </c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</row>
    <row r="424" spans="1:60" outlineLevel="1">
      <c r="A424" s="196"/>
      <c r="B424" s="197"/>
      <c r="C424" s="198" t="s">
        <v>547</v>
      </c>
      <c r="D424" s="199"/>
      <c r="E424" s="200">
        <v>60.618250000000003</v>
      </c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7"/>
      <c r="Z424" s="27"/>
      <c r="AA424" s="27"/>
      <c r="AB424" s="27"/>
      <c r="AC424" s="27"/>
      <c r="AD424" s="27"/>
      <c r="AE424" s="27"/>
      <c r="AF424" s="27"/>
      <c r="AG424" s="27" t="s">
        <v>171</v>
      </c>
      <c r="AH424" s="27">
        <v>0</v>
      </c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</row>
    <row r="425" spans="1:60" outlineLevel="1">
      <c r="A425" s="196"/>
      <c r="B425" s="197"/>
      <c r="C425" s="198" t="s">
        <v>548</v>
      </c>
      <c r="D425" s="199"/>
      <c r="E425" s="200">
        <v>72.949600000000004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7"/>
      <c r="Z425" s="27"/>
      <c r="AA425" s="27"/>
      <c r="AB425" s="27"/>
      <c r="AC425" s="27"/>
      <c r="AD425" s="27"/>
      <c r="AE425" s="27"/>
      <c r="AF425" s="27"/>
      <c r="AG425" s="27" t="s">
        <v>171</v>
      </c>
      <c r="AH425" s="27">
        <v>0</v>
      </c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</row>
    <row r="426" spans="1:60" outlineLevel="1">
      <c r="A426" s="196"/>
      <c r="B426" s="197"/>
      <c r="C426" s="198" t="s">
        <v>423</v>
      </c>
      <c r="D426" s="199"/>
      <c r="E426" s="200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7"/>
      <c r="Z426" s="27"/>
      <c r="AA426" s="27"/>
      <c r="AB426" s="27"/>
      <c r="AC426" s="27"/>
      <c r="AD426" s="27"/>
      <c r="AE426" s="27"/>
      <c r="AF426" s="27"/>
      <c r="AG426" s="27" t="s">
        <v>171</v>
      </c>
      <c r="AH426" s="27">
        <v>0</v>
      </c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</row>
    <row r="427" spans="1:60" outlineLevel="1">
      <c r="A427" s="196"/>
      <c r="B427" s="197"/>
      <c r="C427" s="198" t="s">
        <v>549</v>
      </c>
      <c r="D427" s="199"/>
      <c r="E427" s="200">
        <v>-9.2249999999999996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7"/>
      <c r="Z427" s="27"/>
      <c r="AA427" s="27"/>
      <c r="AB427" s="27"/>
      <c r="AC427" s="27"/>
      <c r="AD427" s="27"/>
      <c r="AE427" s="27"/>
      <c r="AF427" s="27"/>
      <c r="AG427" s="27" t="s">
        <v>171</v>
      </c>
      <c r="AH427" s="27">
        <v>0</v>
      </c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</row>
    <row r="428" spans="1:60" outlineLevel="1">
      <c r="A428" s="196"/>
      <c r="B428" s="197"/>
      <c r="C428" s="198" t="s">
        <v>550</v>
      </c>
      <c r="D428" s="199"/>
      <c r="E428" s="200">
        <v>-10.045</v>
      </c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7"/>
      <c r="Z428" s="27"/>
      <c r="AA428" s="27"/>
      <c r="AB428" s="27"/>
      <c r="AC428" s="27"/>
      <c r="AD428" s="27"/>
      <c r="AE428" s="27"/>
      <c r="AF428" s="27"/>
      <c r="AG428" s="27" t="s">
        <v>171</v>
      </c>
      <c r="AH428" s="27">
        <v>0</v>
      </c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</row>
    <row r="429" spans="1:60" outlineLevel="1">
      <c r="A429" s="196"/>
      <c r="B429" s="197"/>
      <c r="C429" s="198" t="s">
        <v>551</v>
      </c>
      <c r="D429" s="199"/>
      <c r="E429" s="200">
        <v>-9.6</v>
      </c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7"/>
      <c r="Z429" s="27"/>
      <c r="AA429" s="27"/>
      <c r="AB429" s="27"/>
      <c r="AC429" s="27"/>
      <c r="AD429" s="27"/>
      <c r="AE429" s="27"/>
      <c r="AF429" s="27"/>
      <c r="AG429" s="27" t="s">
        <v>171</v>
      </c>
      <c r="AH429" s="27">
        <v>0</v>
      </c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</row>
    <row r="430" spans="1:60" outlineLevel="1">
      <c r="A430" s="190">
        <v>83</v>
      </c>
      <c r="B430" s="191" t="s">
        <v>552</v>
      </c>
      <c r="C430" s="192" t="s">
        <v>553</v>
      </c>
      <c r="D430" s="193" t="s">
        <v>166</v>
      </c>
      <c r="E430" s="194">
        <v>1.5</v>
      </c>
      <c r="F430" s="33">
        <v>0</v>
      </c>
      <c r="G430" s="34">
        <f>ROUND(E430*F430,2)</f>
        <v>0</v>
      </c>
      <c r="H430" s="195">
        <v>37.33</v>
      </c>
      <c r="I430" s="34">
        <f>ROUND(E430*H430,2)</f>
        <v>56</v>
      </c>
      <c r="J430" s="195">
        <v>895.67</v>
      </c>
      <c r="K430" s="34">
        <f>ROUND(E430*J430,2)</f>
        <v>1343.51</v>
      </c>
      <c r="L430" s="34">
        <v>21</v>
      </c>
      <c r="M430" s="34">
        <f>G430*(1+L430/100)</f>
        <v>0</v>
      </c>
      <c r="N430" s="34">
        <v>1.2800000000000001E-3</v>
      </c>
      <c r="O430" s="34">
        <f>ROUND(E430*N430,2)</f>
        <v>0</v>
      </c>
      <c r="P430" s="34">
        <v>1.8</v>
      </c>
      <c r="Q430" s="34">
        <f>ROUND(E430*P430,2)</f>
        <v>2.7</v>
      </c>
      <c r="R430" s="34"/>
      <c r="S430" s="34" t="s">
        <v>167</v>
      </c>
      <c r="T430" s="35" t="s">
        <v>167</v>
      </c>
      <c r="U430" s="29">
        <v>1.52</v>
      </c>
      <c r="V430" s="29">
        <f>ROUND(E430*U430,2)</f>
        <v>2.2799999999999998</v>
      </c>
      <c r="W430" s="29"/>
      <c r="X430" s="29" t="s">
        <v>168</v>
      </c>
      <c r="Y430" s="27"/>
      <c r="Z430" s="27"/>
      <c r="AA430" s="27"/>
      <c r="AB430" s="27"/>
      <c r="AC430" s="27"/>
      <c r="AD430" s="27"/>
      <c r="AE430" s="27"/>
      <c r="AF430" s="27"/>
      <c r="AG430" s="27" t="s">
        <v>169</v>
      </c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</row>
    <row r="431" spans="1:60" outlineLevel="1">
      <c r="A431" s="196"/>
      <c r="B431" s="197"/>
      <c r="C431" s="198" t="s">
        <v>554</v>
      </c>
      <c r="D431" s="199"/>
      <c r="E431" s="200">
        <v>1.5</v>
      </c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7"/>
      <c r="Z431" s="27"/>
      <c r="AA431" s="27"/>
      <c r="AB431" s="27"/>
      <c r="AC431" s="27"/>
      <c r="AD431" s="27"/>
      <c r="AE431" s="27"/>
      <c r="AF431" s="27"/>
      <c r="AG431" s="27" t="s">
        <v>171</v>
      </c>
      <c r="AH431" s="27">
        <v>0</v>
      </c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</row>
    <row r="432" spans="1:60" outlineLevel="1">
      <c r="A432" s="190">
        <v>84</v>
      </c>
      <c r="B432" s="191" t="s">
        <v>555</v>
      </c>
      <c r="C432" s="192" t="s">
        <v>556</v>
      </c>
      <c r="D432" s="193" t="s">
        <v>166</v>
      </c>
      <c r="E432" s="194">
        <v>8.3492800000000003</v>
      </c>
      <c r="F432" s="33">
        <v>0</v>
      </c>
      <c r="G432" s="34">
        <f>ROUND(E432*F432,2)</f>
        <v>0</v>
      </c>
      <c r="H432" s="195">
        <v>37.33</v>
      </c>
      <c r="I432" s="34">
        <f>ROUND(E432*H432,2)</f>
        <v>311.68</v>
      </c>
      <c r="J432" s="195">
        <v>1004.67</v>
      </c>
      <c r="K432" s="34">
        <f>ROUND(E432*J432,2)</f>
        <v>8388.27</v>
      </c>
      <c r="L432" s="34">
        <v>21</v>
      </c>
      <c r="M432" s="34">
        <f>G432*(1+L432/100)</f>
        <v>0</v>
      </c>
      <c r="N432" s="34">
        <v>1.2800000000000001E-3</v>
      </c>
      <c r="O432" s="34">
        <f>ROUND(E432*N432,2)</f>
        <v>0.01</v>
      </c>
      <c r="P432" s="34">
        <v>1.95</v>
      </c>
      <c r="Q432" s="34">
        <f>ROUND(E432*P432,2)</f>
        <v>16.28</v>
      </c>
      <c r="R432" s="34"/>
      <c r="S432" s="34" t="s">
        <v>167</v>
      </c>
      <c r="T432" s="35" t="s">
        <v>167</v>
      </c>
      <c r="U432" s="29">
        <v>1.7010000000000001</v>
      </c>
      <c r="V432" s="29">
        <f>ROUND(E432*U432,2)</f>
        <v>14.2</v>
      </c>
      <c r="W432" s="29"/>
      <c r="X432" s="29" t="s">
        <v>168</v>
      </c>
      <c r="Y432" s="27"/>
      <c r="Z432" s="27"/>
      <c r="AA432" s="27"/>
      <c r="AB432" s="27"/>
      <c r="AC432" s="27"/>
      <c r="AD432" s="27"/>
      <c r="AE432" s="27"/>
      <c r="AF432" s="27"/>
      <c r="AG432" s="27" t="s">
        <v>169</v>
      </c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</row>
    <row r="433" spans="1:60" ht="24" outlineLevel="1">
      <c r="A433" s="196"/>
      <c r="B433" s="197"/>
      <c r="C433" s="198" t="s">
        <v>557</v>
      </c>
      <c r="D433" s="199"/>
      <c r="E433" s="200">
        <v>3.38022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7"/>
      <c r="Z433" s="27"/>
      <c r="AA433" s="27"/>
      <c r="AB433" s="27"/>
      <c r="AC433" s="27"/>
      <c r="AD433" s="27"/>
      <c r="AE433" s="27"/>
      <c r="AF433" s="27"/>
      <c r="AG433" s="27" t="s">
        <v>171</v>
      </c>
      <c r="AH433" s="27">
        <v>0</v>
      </c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</row>
    <row r="434" spans="1:60" outlineLevel="1">
      <c r="A434" s="196"/>
      <c r="B434" s="197"/>
      <c r="C434" s="198" t="s">
        <v>558</v>
      </c>
      <c r="D434" s="199"/>
      <c r="E434" s="200">
        <v>3.22146</v>
      </c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7"/>
      <c r="Z434" s="27"/>
      <c r="AA434" s="27"/>
      <c r="AB434" s="27"/>
      <c r="AC434" s="27"/>
      <c r="AD434" s="27"/>
      <c r="AE434" s="27"/>
      <c r="AF434" s="27"/>
      <c r="AG434" s="27" t="s">
        <v>171</v>
      </c>
      <c r="AH434" s="27">
        <v>0</v>
      </c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</row>
    <row r="435" spans="1:60" outlineLevel="1">
      <c r="A435" s="196"/>
      <c r="B435" s="197"/>
      <c r="C435" s="198" t="s">
        <v>559</v>
      </c>
      <c r="D435" s="199"/>
      <c r="E435" s="200">
        <v>1.7476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7"/>
      <c r="Z435" s="27"/>
      <c r="AA435" s="27"/>
      <c r="AB435" s="27"/>
      <c r="AC435" s="27"/>
      <c r="AD435" s="27"/>
      <c r="AE435" s="27"/>
      <c r="AF435" s="27"/>
      <c r="AG435" s="27" t="s">
        <v>171</v>
      </c>
      <c r="AH435" s="27">
        <v>0</v>
      </c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</row>
    <row r="436" spans="1:60" outlineLevel="1">
      <c r="A436" s="190">
        <v>85</v>
      </c>
      <c r="B436" s="191" t="s">
        <v>560</v>
      </c>
      <c r="C436" s="192" t="s">
        <v>561</v>
      </c>
      <c r="D436" s="193" t="s">
        <v>178</v>
      </c>
      <c r="E436" s="194">
        <v>44.011200000000002</v>
      </c>
      <c r="F436" s="33">
        <v>0</v>
      </c>
      <c r="G436" s="34">
        <f>ROUND(E436*F436,2)</f>
        <v>0</v>
      </c>
      <c r="H436" s="195">
        <v>19.45</v>
      </c>
      <c r="I436" s="34">
        <f>ROUND(E436*H436,2)</f>
        <v>856.02</v>
      </c>
      <c r="J436" s="195">
        <v>322.05</v>
      </c>
      <c r="K436" s="34">
        <f>ROUND(E436*J436,2)</f>
        <v>14173.81</v>
      </c>
      <c r="L436" s="34">
        <v>21</v>
      </c>
      <c r="M436" s="34">
        <f>G436*(1+L436/100)</f>
        <v>0</v>
      </c>
      <c r="N436" s="34">
        <v>6.7000000000000002E-4</v>
      </c>
      <c r="O436" s="34">
        <f>ROUND(E436*N436,2)</f>
        <v>0.03</v>
      </c>
      <c r="P436" s="34">
        <v>0.29699999999999999</v>
      </c>
      <c r="Q436" s="34">
        <f>ROUND(E436*P436,2)</f>
        <v>13.07</v>
      </c>
      <c r="R436" s="34"/>
      <c r="S436" s="34" t="s">
        <v>167</v>
      </c>
      <c r="T436" s="35" t="s">
        <v>167</v>
      </c>
      <c r="U436" s="29">
        <v>0.6</v>
      </c>
      <c r="V436" s="29">
        <f>ROUND(E436*U436,2)</f>
        <v>26.41</v>
      </c>
      <c r="W436" s="29"/>
      <c r="X436" s="29" t="s">
        <v>168</v>
      </c>
      <c r="Y436" s="27"/>
      <c r="Z436" s="27"/>
      <c r="AA436" s="27"/>
      <c r="AB436" s="27"/>
      <c r="AC436" s="27"/>
      <c r="AD436" s="27"/>
      <c r="AE436" s="27"/>
      <c r="AF436" s="27"/>
      <c r="AG436" s="27" t="s">
        <v>169</v>
      </c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</row>
    <row r="437" spans="1:60" outlineLevel="1">
      <c r="A437" s="196"/>
      <c r="B437" s="197"/>
      <c r="C437" s="198" t="s">
        <v>562</v>
      </c>
      <c r="D437" s="199"/>
      <c r="E437" s="200">
        <v>22.534800000000001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7"/>
      <c r="Z437" s="27"/>
      <c r="AA437" s="27"/>
      <c r="AB437" s="27"/>
      <c r="AC437" s="27"/>
      <c r="AD437" s="27"/>
      <c r="AE437" s="27"/>
      <c r="AF437" s="27"/>
      <c r="AG437" s="27" t="s">
        <v>171</v>
      </c>
      <c r="AH437" s="27">
        <v>0</v>
      </c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</row>
    <row r="438" spans="1:60" outlineLevel="1">
      <c r="A438" s="196"/>
      <c r="B438" s="197"/>
      <c r="C438" s="198" t="s">
        <v>563</v>
      </c>
      <c r="D438" s="199"/>
      <c r="E438" s="200">
        <v>21.476400000000002</v>
      </c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7"/>
      <c r="Z438" s="27"/>
      <c r="AA438" s="27"/>
      <c r="AB438" s="27"/>
      <c r="AC438" s="27"/>
      <c r="AD438" s="27"/>
      <c r="AE438" s="27"/>
      <c r="AF438" s="27"/>
      <c r="AG438" s="27" t="s">
        <v>171</v>
      </c>
      <c r="AH438" s="27">
        <v>0</v>
      </c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</row>
    <row r="439" spans="1:60" outlineLevel="1">
      <c r="A439" s="190">
        <v>86</v>
      </c>
      <c r="B439" s="191" t="s">
        <v>564</v>
      </c>
      <c r="C439" s="192" t="s">
        <v>565</v>
      </c>
      <c r="D439" s="193" t="s">
        <v>166</v>
      </c>
      <c r="E439" s="194">
        <v>3.3521800000000002</v>
      </c>
      <c r="F439" s="33">
        <v>0</v>
      </c>
      <c r="G439" s="34">
        <f>ROUND(E439*F439,2)</f>
        <v>0</v>
      </c>
      <c r="H439" s="195">
        <v>216.27</v>
      </c>
      <c r="I439" s="34">
        <f>ROUND(E439*H439,2)</f>
        <v>724.98</v>
      </c>
      <c r="J439" s="195">
        <v>4398.7299999999996</v>
      </c>
      <c r="K439" s="34">
        <f>ROUND(E439*J439,2)</f>
        <v>14745.33</v>
      </c>
      <c r="L439" s="34">
        <v>21</v>
      </c>
      <c r="M439" s="34">
        <f>G439*(1+L439/100)</f>
        <v>0</v>
      </c>
      <c r="N439" s="34">
        <v>7.4099999999999999E-3</v>
      </c>
      <c r="O439" s="34">
        <f>ROUND(E439*N439,2)</f>
        <v>0.02</v>
      </c>
      <c r="P439" s="34">
        <v>2.1</v>
      </c>
      <c r="Q439" s="34">
        <f>ROUND(E439*P439,2)</f>
        <v>7.04</v>
      </c>
      <c r="R439" s="34"/>
      <c r="S439" s="34" t="s">
        <v>167</v>
      </c>
      <c r="T439" s="35" t="s">
        <v>167</v>
      </c>
      <c r="U439" s="29">
        <v>7.476</v>
      </c>
      <c r="V439" s="29">
        <f>ROUND(E439*U439,2)</f>
        <v>25.06</v>
      </c>
      <c r="W439" s="29"/>
      <c r="X439" s="29" t="s">
        <v>168</v>
      </c>
      <c r="Y439" s="27"/>
      <c r="Z439" s="27"/>
      <c r="AA439" s="27"/>
      <c r="AB439" s="27"/>
      <c r="AC439" s="27"/>
      <c r="AD439" s="27"/>
      <c r="AE439" s="27"/>
      <c r="AF439" s="27"/>
      <c r="AG439" s="27" t="s">
        <v>169</v>
      </c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</row>
    <row r="440" spans="1:60" outlineLevel="1">
      <c r="A440" s="196"/>
      <c r="B440" s="197"/>
      <c r="C440" s="198" t="s">
        <v>191</v>
      </c>
      <c r="D440" s="199"/>
      <c r="E440" s="200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7"/>
      <c r="Z440" s="27"/>
      <c r="AA440" s="27"/>
      <c r="AB440" s="27"/>
      <c r="AC440" s="27"/>
      <c r="AD440" s="27"/>
      <c r="AE440" s="27"/>
      <c r="AF440" s="27"/>
      <c r="AG440" s="27" t="s">
        <v>171</v>
      </c>
      <c r="AH440" s="27">
        <v>0</v>
      </c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</row>
    <row r="441" spans="1:60" outlineLevel="1">
      <c r="A441" s="196"/>
      <c r="B441" s="197"/>
      <c r="C441" s="198" t="s">
        <v>566</v>
      </c>
      <c r="D441" s="199"/>
      <c r="E441" s="200">
        <v>0.65591999999999995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7"/>
      <c r="Z441" s="27"/>
      <c r="AA441" s="27"/>
      <c r="AB441" s="27"/>
      <c r="AC441" s="27"/>
      <c r="AD441" s="27"/>
      <c r="AE441" s="27"/>
      <c r="AF441" s="27"/>
      <c r="AG441" s="27" t="s">
        <v>171</v>
      </c>
      <c r="AH441" s="27">
        <v>0</v>
      </c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</row>
    <row r="442" spans="1:60" outlineLevel="1">
      <c r="A442" s="196"/>
      <c r="B442" s="197"/>
      <c r="C442" s="198" t="s">
        <v>567</v>
      </c>
      <c r="D442" s="199"/>
      <c r="E442" s="200">
        <v>0.54815999999999998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7"/>
      <c r="Z442" s="27"/>
      <c r="AA442" s="27"/>
      <c r="AB442" s="27"/>
      <c r="AC442" s="27"/>
      <c r="AD442" s="27"/>
      <c r="AE442" s="27"/>
      <c r="AF442" s="27"/>
      <c r="AG442" s="27" t="s">
        <v>171</v>
      </c>
      <c r="AH442" s="27">
        <v>0</v>
      </c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</row>
    <row r="443" spans="1:60" outlineLevel="1">
      <c r="A443" s="196"/>
      <c r="B443" s="197"/>
      <c r="C443" s="198" t="s">
        <v>568</v>
      </c>
      <c r="D443" s="199"/>
      <c r="E443" s="200">
        <v>1.0801000000000001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7"/>
      <c r="Z443" s="27"/>
      <c r="AA443" s="27"/>
      <c r="AB443" s="27"/>
      <c r="AC443" s="27"/>
      <c r="AD443" s="27"/>
      <c r="AE443" s="27"/>
      <c r="AF443" s="27"/>
      <c r="AG443" s="27" t="s">
        <v>171</v>
      </c>
      <c r="AH443" s="27">
        <v>0</v>
      </c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</row>
    <row r="444" spans="1:60" outlineLevel="1">
      <c r="A444" s="196"/>
      <c r="B444" s="197"/>
      <c r="C444" s="198" t="s">
        <v>567</v>
      </c>
      <c r="D444" s="199"/>
      <c r="E444" s="200">
        <v>0.54815999999999998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7"/>
      <c r="Z444" s="27"/>
      <c r="AA444" s="27"/>
      <c r="AB444" s="27"/>
      <c r="AC444" s="27"/>
      <c r="AD444" s="27"/>
      <c r="AE444" s="27"/>
      <c r="AF444" s="27"/>
      <c r="AG444" s="27" t="s">
        <v>171</v>
      </c>
      <c r="AH444" s="27">
        <v>0</v>
      </c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</row>
    <row r="445" spans="1:60" outlineLevel="1">
      <c r="A445" s="196"/>
      <c r="B445" s="197"/>
      <c r="C445" s="198" t="s">
        <v>569</v>
      </c>
      <c r="D445" s="199"/>
      <c r="E445" s="200">
        <v>0.51983999999999997</v>
      </c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7"/>
      <c r="Z445" s="27"/>
      <c r="AA445" s="27"/>
      <c r="AB445" s="27"/>
      <c r="AC445" s="27"/>
      <c r="AD445" s="27"/>
      <c r="AE445" s="27"/>
      <c r="AF445" s="27"/>
      <c r="AG445" s="27" t="s">
        <v>171</v>
      </c>
      <c r="AH445" s="27">
        <v>0</v>
      </c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</row>
    <row r="446" spans="1:60" outlineLevel="1">
      <c r="A446" s="190">
        <v>87</v>
      </c>
      <c r="B446" s="191" t="s">
        <v>570</v>
      </c>
      <c r="C446" s="192" t="s">
        <v>571</v>
      </c>
      <c r="D446" s="193" t="s">
        <v>166</v>
      </c>
      <c r="E446" s="194">
        <v>56.118879999999997</v>
      </c>
      <c r="F446" s="33">
        <v>0</v>
      </c>
      <c r="G446" s="34">
        <f>ROUND(E446*F446,2)</f>
        <v>0</v>
      </c>
      <c r="H446" s="195">
        <v>0</v>
      </c>
      <c r="I446" s="34">
        <f>ROUND(E446*H446,2)</f>
        <v>0</v>
      </c>
      <c r="J446" s="195">
        <v>3355</v>
      </c>
      <c r="K446" s="34">
        <f>ROUND(E446*J446,2)</f>
        <v>188278.84</v>
      </c>
      <c r="L446" s="34">
        <v>21</v>
      </c>
      <c r="M446" s="34">
        <f>G446*(1+L446/100)</f>
        <v>0</v>
      </c>
      <c r="N446" s="34">
        <v>0</v>
      </c>
      <c r="O446" s="34">
        <f>ROUND(E446*N446,2)</f>
        <v>0</v>
      </c>
      <c r="P446" s="34">
        <v>2.2000000000000002</v>
      </c>
      <c r="Q446" s="34">
        <f>ROUND(E446*P446,2)</f>
        <v>123.46</v>
      </c>
      <c r="R446" s="34"/>
      <c r="S446" s="34" t="s">
        <v>167</v>
      </c>
      <c r="T446" s="35" t="s">
        <v>167</v>
      </c>
      <c r="U446" s="29">
        <v>7.2</v>
      </c>
      <c r="V446" s="29">
        <f>ROUND(E446*U446,2)</f>
        <v>404.06</v>
      </c>
      <c r="W446" s="29"/>
      <c r="X446" s="29" t="s">
        <v>168</v>
      </c>
      <c r="Y446" s="27"/>
      <c r="Z446" s="27"/>
      <c r="AA446" s="27"/>
      <c r="AB446" s="27"/>
      <c r="AC446" s="27"/>
      <c r="AD446" s="27"/>
      <c r="AE446" s="27"/>
      <c r="AF446" s="27"/>
      <c r="AG446" s="27" t="s">
        <v>169</v>
      </c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</row>
    <row r="447" spans="1:60" ht="24" outlineLevel="1">
      <c r="A447" s="196"/>
      <c r="B447" s="197"/>
      <c r="C447" s="198" t="s">
        <v>572</v>
      </c>
      <c r="D447" s="199"/>
      <c r="E447" s="200">
        <v>1.5023200000000001</v>
      </c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7"/>
      <c r="Z447" s="27"/>
      <c r="AA447" s="27"/>
      <c r="AB447" s="27"/>
      <c r="AC447" s="27"/>
      <c r="AD447" s="27"/>
      <c r="AE447" s="27"/>
      <c r="AF447" s="27"/>
      <c r="AG447" s="27" t="s">
        <v>171</v>
      </c>
      <c r="AH447" s="27">
        <v>0</v>
      </c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</row>
    <row r="448" spans="1:60" outlineLevel="1">
      <c r="A448" s="196"/>
      <c r="B448" s="197"/>
      <c r="C448" s="198" t="s">
        <v>573</v>
      </c>
      <c r="D448" s="199"/>
      <c r="E448" s="200">
        <v>1.4317599999999999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7"/>
      <c r="Z448" s="27"/>
      <c r="AA448" s="27"/>
      <c r="AB448" s="27"/>
      <c r="AC448" s="27"/>
      <c r="AD448" s="27"/>
      <c r="AE448" s="27"/>
      <c r="AF448" s="27"/>
      <c r="AG448" s="27" t="s">
        <v>171</v>
      </c>
      <c r="AH448" s="27">
        <v>0</v>
      </c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</row>
    <row r="449" spans="1:60" outlineLevel="1">
      <c r="A449" s="196"/>
      <c r="B449" s="197"/>
      <c r="C449" s="198" t="s">
        <v>574</v>
      </c>
      <c r="D449" s="199"/>
      <c r="E449" s="200">
        <v>7.46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7"/>
      <c r="Z449" s="27"/>
      <c r="AA449" s="27"/>
      <c r="AB449" s="27"/>
      <c r="AC449" s="27"/>
      <c r="AD449" s="27"/>
      <c r="AE449" s="27"/>
      <c r="AF449" s="27"/>
      <c r="AG449" s="27" t="s">
        <v>171</v>
      </c>
      <c r="AH449" s="27">
        <v>0</v>
      </c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</row>
    <row r="450" spans="1:60" outlineLevel="1">
      <c r="A450" s="196"/>
      <c r="B450" s="197"/>
      <c r="C450" s="198" t="s">
        <v>575</v>
      </c>
      <c r="D450" s="199"/>
      <c r="E450" s="200">
        <v>14.212</v>
      </c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7"/>
      <c r="Z450" s="27"/>
      <c r="AA450" s="27"/>
      <c r="AB450" s="27"/>
      <c r="AC450" s="27"/>
      <c r="AD450" s="27"/>
      <c r="AE450" s="27"/>
      <c r="AF450" s="27"/>
      <c r="AG450" s="27" t="s">
        <v>171</v>
      </c>
      <c r="AH450" s="27">
        <v>0</v>
      </c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</row>
    <row r="451" spans="1:60" outlineLevel="1">
      <c r="A451" s="196"/>
      <c r="B451" s="197"/>
      <c r="C451" s="198" t="s">
        <v>576</v>
      </c>
      <c r="D451" s="199"/>
      <c r="E451" s="200">
        <v>6.32</v>
      </c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7"/>
      <c r="Z451" s="27"/>
      <c r="AA451" s="27"/>
      <c r="AB451" s="27"/>
      <c r="AC451" s="27"/>
      <c r="AD451" s="27"/>
      <c r="AE451" s="27"/>
      <c r="AF451" s="27"/>
      <c r="AG451" s="27" t="s">
        <v>171</v>
      </c>
      <c r="AH451" s="27">
        <v>0</v>
      </c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</row>
    <row r="452" spans="1:60" ht="24" outlineLevel="1">
      <c r="A452" s="196"/>
      <c r="B452" s="197"/>
      <c r="C452" s="198" t="s">
        <v>577</v>
      </c>
      <c r="D452" s="199"/>
      <c r="E452" s="200">
        <v>3.73</v>
      </c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7"/>
      <c r="Z452" s="27"/>
      <c r="AA452" s="27"/>
      <c r="AB452" s="27"/>
      <c r="AC452" s="27"/>
      <c r="AD452" s="27"/>
      <c r="AE452" s="27"/>
      <c r="AF452" s="27"/>
      <c r="AG452" s="27" t="s">
        <v>171</v>
      </c>
      <c r="AH452" s="27">
        <v>0</v>
      </c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</row>
    <row r="453" spans="1:60" outlineLevel="1">
      <c r="A453" s="196"/>
      <c r="B453" s="197"/>
      <c r="C453" s="198" t="s">
        <v>578</v>
      </c>
      <c r="D453" s="199"/>
      <c r="E453" s="200">
        <v>7.1059999999999999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7"/>
      <c r="Z453" s="27"/>
      <c r="AA453" s="27"/>
      <c r="AB453" s="27"/>
      <c r="AC453" s="27"/>
      <c r="AD453" s="27"/>
      <c r="AE453" s="27"/>
      <c r="AF453" s="27"/>
      <c r="AG453" s="27" t="s">
        <v>171</v>
      </c>
      <c r="AH453" s="27">
        <v>0</v>
      </c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</row>
    <row r="454" spans="1:60" outlineLevel="1">
      <c r="A454" s="196"/>
      <c r="B454" s="197"/>
      <c r="C454" s="198" t="s">
        <v>579</v>
      </c>
      <c r="D454" s="199"/>
      <c r="E454" s="200">
        <v>3.16</v>
      </c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7"/>
      <c r="Z454" s="27"/>
      <c r="AA454" s="27"/>
      <c r="AB454" s="27"/>
      <c r="AC454" s="27"/>
      <c r="AD454" s="27"/>
      <c r="AE454" s="27"/>
      <c r="AF454" s="27"/>
      <c r="AG454" s="27" t="s">
        <v>171</v>
      </c>
      <c r="AH454" s="27">
        <v>0</v>
      </c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</row>
    <row r="455" spans="1:60" ht="24" outlineLevel="1">
      <c r="A455" s="196"/>
      <c r="B455" s="197"/>
      <c r="C455" s="198" t="s">
        <v>580</v>
      </c>
      <c r="D455" s="199"/>
      <c r="E455" s="200">
        <v>2.984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7"/>
      <c r="Z455" s="27"/>
      <c r="AA455" s="27"/>
      <c r="AB455" s="27"/>
      <c r="AC455" s="27"/>
      <c r="AD455" s="27"/>
      <c r="AE455" s="27"/>
      <c r="AF455" s="27"/>
      <c r="AG455" s="27" t="s">
        <v>171</v>
      </c>
      <c r="AH455" s="27">
        <v>0</v>
      </c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</row>
    <row r="456" spans="1:60" outlineLevel="1">
      <c r="A456" s="196"/>
      <c r="B456" s="197"/>
      <c r="C456" s="198" t="s">
        <v>581</v>
      </c>
      <c r="D456" s="199"/>
      <c r="E456" s="200">
        <v>5.6848000000000001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7"/>
      <c r="Z456" s="27"/>
      <c r="AA456" s="27"/>
      <c r="AB456" s="27"/>
      <c r="AC456" s="27"/>
      <c r="AD456" s="27"/>
      <c r="AE456" s="27"/>
      <c r="AF456" s="27"/>
      <c r="AG456" s="27" t="s">
        <v>171</v>
      </c>
      <c r="AH456" s="27">
        <v>0</v>
      </c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</row>
    <row r="457" spans="1:60" outlineLevel="1">
      <c r="A457" s="196"/>
      <c r="B457" s="197"/>
      <c r="C457" s="198" t="s">
        <v>582</v>
      </c>
      <c r="D457" s="199"/>
      <c r="E457" s="200">
        <v>2.528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7"/>
      <c r="Z457" s="27"/>
      <c r="AA457" s="27"/>
      <c r="AB457" s="27"/>
      <c r="AC457" s="27"/>
      <c r="AD457" s="27"/>
      <c r="AE457" s="27"/>
      <c r="AF457" s="27"/>
      <c r="AG457" s="27" t="s">
        <v>171</v>
      </c>
      <c r="AH457" s="27">
        <v>0</v>
      </c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</row>
    <row r="458" spans="1:60" ht="24" outlineLevel="1">
      <c r="A458" s="190">
        <v>88</v>
      </c>
      <c r="B458" s="191" t="s">
        <v>583</v>
      </c>
      <c r="C458" s="192" t="s">
        <v>584</v>
      </c>
      <c r="D458" s="193" t="s">
        <v>178</v>
      </c>
      <c r="E458" s="194">
        <v>279.92</v>
      </c>
      <c r="F458" s="33">
        <v>0</v>
      </c>
      <c r="G458" s="34">
        <f>ROUND(E458*F458,2)</f>
        <v>0</v>
      </c>
      <c r="H458" s="195">
        <v>0</v>
      </c>
      <c r="I458" s="34">
        <f>ROUND(E458*H458,2)</f>
        <v>0</v>
      </c>
      <c r="J458" s="195">
        <v>98.9</v>
      </c>
      <c r="K458" s="34">
        <f>ROUND(E458*J458,2)</f>
        <v>27684.09</v>
      </c>
      <c r="L458" s="34">
        <v>21</v>
      </c>
      <c r="M458" s="34">
        <f>G458*(1+L458/100)</f>
        <v>0</v>
      </c>
      <c r="N458" s="34">
        <v>0</v>
      </c>
      <c r="O458" s="34">
        <f>ROUND(E458*N458,2)</f>
        <v>0</v>
      </c>
      <c r="P458" s="34">
        <v>0.02</v>
      </c>
      <c r="Q458" s="34">
        <f>ROUND(E458*P458,2)</f>
        <v>5.6</v>
      </c>
      <c r="R458" s="34"/>
      <c r="S458" s="34" t="s">
        <v>167</v>
      </c>
      <c r="T458" s="35" t="s">
        <v>167</v>
      </c>
      <c r="U458" s="29">
        <v>0.23</v>
      </c>
      <c r="V458" s="29">
        <f>ROUND(E458*U458,2)</f>
        <v>64.38</v>
      </c>
      <c r="W458" s="29"/>
      <c r="X458" s="29" t="s">
        <v>168</v>
      </c>
      <c r="Y458" s="27"/>
      <c r="Z458" s="27"/>
      <c r="AA458" s="27"/>
      <c r="AB458" s="27"/>
      <c r="AC458" s="27"/>
      <c r="AD458" s="27"/>
      <c r="AE458" s="27"/>
      <c r="AF458" s="27"/>
      <c r="AG458" s="27" t="s">
        <v>169</v>
      </c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</row>
    <row r="459" spans="1:60" outlineLevel="1">
      <c r="A459" s="196"/>
      <c r="B459" s="197"/>
      <c r="C459" s="198" t="s">
        <v>585</v>
      </c>
      <c r="D459" s="199"/>
      <c r="E459" s="200">
        <v>74.599999999999994</v>
      </c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7"/>
      <c r="Z459" s="27"/>
      <c r="AA459" s="27"/>
      <c r="AB459" s="27"/>
      <c r="AC459" s="27"/>
      <c r="AD459" s="27"/>
      <c r="AE459" s="27"/>
      <c r="AF459" s="27"/>
      <c r="AG459" s="27" t="s">
        <v>171</v>
      </c>
      <c r="AH459" s="27">
        <v>0</v>
      </c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</row>
    <row r="460" spans="1:60" outlineLevel="1">
      <c r="A460" s="196"/>
      <c r="B460" s="197"/>
      <c r="C460" s="198" t="s">
        <v>586</v>
      </c>
      <c r="D460" s="199"/>
      <c r="E460" s="200">
        <v>142.12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7"/>
      <c r="Z460" s="27"/>
      <c r="AA460" s="27"/>
      <c r="AB460" s="27"/>
      <c r="AC460" s="27"/>
      <c r="AD460" s="27"/>
      <c r="AE460" s="27"/>
      <c r="AF460" s="27"/>
      <c r="AG460" s="27" t="s">
        <v>171</v>
      </c>
      <c r="AH460" s="27">
        <v>0</v>
      </c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</row>
    <row r="461" spans="1:60" outlineLevel="1">
      <c r="A461" s="196"/>
      <c r="B461" s="197"/>
      <c r="C461" s="198" t="s">
        <v>587</v>
      </c>
      <c r="D461" s="199"/>
      <c r="E461" s="200">
        <v>63.2</v>
      </c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7"/>
      <c r="Z461" s="27"/>
      <c r="AA461" s="27"/>
      <c r="AB461" s="27"/>
      <c r="AC461" s="27"/>
      <c r="AD461" s="27"/>
      <c r="AE461" s="27"/>
      <c r="AF461" s="27"/>
      <c r="AG461" s="27" t="s">
        <v>171</v>
      </c>
      <c r="AH461" s="27">
        <v>0</v>
      </c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</row>
    <row r="462" spans="1:60" outlineLevel="1">
      <c r="A462" s="190">
        <v>89</v>
      </c>
      <c r="B462" s="191" t="s">
        <v>588</v>
      </c>
      <c r="C462" s="192" t="s">
        <v>589</v>
      </c>
      <c r="D462" s="193" t="s">
        <v>178</v>
      </c>
      <c r="E462" s="194">
        <v>7.02</v>
      </c>
      <c r="F462" s="33">
        <v>0</v>
      </c>
      <c r="G462" s="34">
        <f>ROUND(E462*F462,2)</f>
        <v>0</v>
      </c>
      <c r="H462" s="195">
        <v>0</v>
      </c>
      <c r="I462" s="34">
        <f>ROUND(E462*H462,2)</f>
        <v>0</v>
      </c>
      <c r="J462" s="195">
        <v>167</v>
      </c>
      <c r="K462" s="34">
        <f>ROUND(E462*J462,2)</f>
        <v>1172.3399999999999</v>
      </c>
      <c r="L462" s="34">
        <v>21</v>
      </c>
      <c r="M462" s="34">
        <f>G462*(1+L462/100)</f>
        <v>0</v>
      </c>
      <c r="N462" s="34">
        <v>0</v>
      </c>
      <c r="O462" s="34">
        <f>ROUND(E462*N462,2)</f>
        <v>0</v>
      </c>
      <c r="P462" s="34">
        <v>5.5E-2</v>
      </c>
      <c r="Q462" s="34">
        <f>ROUND(E462*P462,2)</f>
        <v>0.39</v>
      </c>
      <c r="R462" s="34"/>
      <c r="S462" s="34" t="s">
        <v>167</v>
      </c>
      <c r="T462" s="35" t="s">
        <v>167</v>
      </c>
      <c r="U462" s="29">
        <v>0.43</v>
      </c>
      <c r="V462" s="29">
        <f>ROUND(E462*U462,2)</f>
        <v>3.02</v>
      </c>
      <c r="W462" s="29"/>
      <c r="X462" s="29" t="s">
        <v>168</v>
      </c>
      <c r="Y462" s="27"/>
      <c r="Z462" s="27"/>
      <c r="AA462" s="27"/>
      <c r="AB462" s="27"/>
      <c r="AC462" s="27"/>
      <c r="AD462" s="27"/>
      <c r="AE462" s="27"/>
      <c r="AF462" s="27"/>
      <c r="AG462" s="27" t="s">
        <v>169</v>
      </c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</row>
    <row r="463" spans="1:60" outlineLevel="1">
      <c r="A463" s="196"/>
      <c r="B463" s="197"/>
      <c r="C463" s="198" t="s">
        <v>590</v>
      </c>
      <c r="D463" s="199"/>
      <c r="E463" s="200">
        <v>0.9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7"/>
      <c r="Z463" s="27"/>
      <c r="AA463" s="27"/>
      <c r="AB463" s="27"/>
      <c r="AC463" s="27"/>
      <c r="AD463" s="27"/>
      <c r="AE463" s="27"/>
      <c r="AF463" s="27"/>
      <c r="AG463" s="27" t="s">
        <v>171</v>
      </c>
      <c r="AH463" s="27">
        <v>0</v>
      </c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</row>
    <row r="464" spans="1:60" outlineLevel="1">
      <c r="A464" s="196"/>
      <c r="B464" s="197"/>
      <c r="C464" s="198" t="s">
        <v>591</v>
      </c>
      <c r="D464" s="199"/>
      <c r="E464" s="200">
        <v>2.4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7"/>
      <c r="Z464" s="27"/>
      <c r="AA464" s="27"/>
      <c r="AB464" s="27"/>
      <c r="AC464" s="27"/>
      <c r="AD464" s="27"/>
      <c r="AE464" s="27"/>
      <c r="AF464" s="27"/>
      <c r="AG464" s="27" t="s">
        <v>171</v>
      </c>
      <c r="AH464" s="27">
        <v>0</v>
      </c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</row>
    <row r="465" spans="1:60" outlineLevel="1">
      <c r="A465" s="196"/>
      <c r="B465" s="197"/>
      <c r="C465" s="198" t="s">
        <v>592</v>
      </c>
      <c r="D465" s="199"/>
      <c r="E465" s="200">
        <v>1.08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7"/>
      <c r="Z465" s="27"/>
      <c r="AA465" s="27"/>
      <c r="AB465" s="27"/>
      <c r="AC465" s="27"/>
      <c r="AD465" s="27"/>
      <c r="AE465" s="27"/>
      <c r="AF465" s="27"/>
      <c r="AG465" s="27" t="s">
        <v>171</v>
      </c>
      <c r="AH465" s="27">
        <v>0</v>
      </c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</row>
    <row r="466" spans="1:60" outlineLevel="1">
      <c r="A466" s="196"/>
      <c r="B466" s="197"/>
      <c r="C466" s="198" t="s">
        <v>593</v>
      </c>
      <c r="D466" s="199"/>
      <c r="E466" s="200">
        <v>1.2</v>
      </c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7"/>
      <c r="Z466" s="27"/>
      <c r="AA466" s="27"/>
      <c r="AB466" s="27"/>
      <c r="AC466" s="27"/>
      <c r="AD466" s="27"/>
      <c r="AE466" s="27"/>
      <c r="AF466" s="27"/>
      <c r="AG466" s="27" t="s">
        <v>171</v>
      </c>
      <c r="AH466" s="27">
        <v>0</v>
      </c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</row>
    <row r="467" spans="1:60" outlineLevel="1">
      <c r="A467" s="196"/>
      <c r="B467" s="197"/>
      <c r="C467" s="198" t="s">
        <v>594</v>
      </c>
      <c r="D467" s="199"/>
      <c r="E467" s="200">
        <v>1.44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7"/>
      <c r="Z467" s="27"/>
      <c r="AA467" s="27"/>
      <c r="AB467" s="27"/>
      <c r="AC467" s="27"/>
      <c r="AD467" s="27"/>
      <c r="AE467" s="27"/>
      <c r="AF467" s="27"/>
      <c r="AG467" s="27" t="s">
        <v>171</v>
      </c>
      <c r="AH467" s="27">
        <v>0</v>
      </c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</row>
    <row r="468" spans="1:60" outlineLevel="1">
      <c r="A468" s="190">
        <v>90</v>
      </c>
      <c r="B468" s="191" t="s">
        <v>595</v>
      </c>
      <c r="C468" s="192" t="s">
        <v>596</v>
      </c>
      <c r="D468" s="193" t="s">
        <v>178</v>
      </c>
      <c r="E468" s="194">
        <v>4.8959999999999999</v>
      </c>
      <c r="F468" s="33">
        <v>0</v>
      </c>
      <c r="G468" s="34">
        <f>ROUND(E468*F468,2)</f>
        <v>0</v>
      </c>
      <c r="H468" s="195">
        <v>29.23</v>
      </c>
      <c r="I468" s="34">
        <f>ROUND(E468*H468,2)</f>
        <v>143.11000000000001</v>
      </c>
      <c r="J468" s="195">
        <v>228.27</v>
      </c>
      <c r="K468" s="34">
        <f>ROUND(E468*J468,2)</f>
        <v>1117.6099999999999</v>
      </c>
      <c r="L468" s="34">
        <v>21</v>
      </c>
      <c r="M468" s="34">
        <f>G468*(1+L468/100)</f>
        <v>0</v>
      </c>
      <c r="N468" s="34">
        <v>1E-3</v>
      </c>
      <c r="O468" s="34">
        <f>ROUND(E468*N468,2)</f>
        <v>0</v>
      </c>
      <c r="P468" s="34">
        <v>3.492E-2</v>
      </c>
      <c r="Q468" s="34">
        <f>ROUND(E468*P468,2)</f>
        <v>0.17</v>
      </c>
      <c r="R468" s="34"/>
      <c r="S468" s="34" t="s">
        <v>167</v>
      </c>
      <c r="T468" s="35" t="s">
        <v>167</v>
      </c>
      <c r="U468" s="29">
        <v>0.52</v>
      </c>
      <c r="V468" s="29">
        <f>ROUND(E468*U468,2)</f>
        <v>2.5499999999999998</v>
      </c>
      <c r="W468" s="29"/>
      <c r="X468" s="29" t="s">
        <v>168</v>
      </c>
      <c r="Y468" s="27"/>
      <c r="Z468" s="27"/>
      <c r="AA468" s="27"/>
      <c r="AB468" s="27"/>
      <c r="AC468" s="27"/>
      <c r="AD468" s="27"/>
      <c r="AE468" s="27"/>
      <c r="AF468" s="27"/>
      <c r="AG468" s="27" t="s">
        <v>169</v>
      </c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</row>
    <row r="469" spans="1:60" outlineLevel="1">
      <c r="A469" s="196"/>
      <c r="B469" s="197"/>
      <c r="C469" s="198" t="s">
        <v>597</v>
      </c>
      <c r="D469" s="199"/>
      <c r="E469" s="200">
        <v>4.8959999999999999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7"/>
      <c r="Z469" s="27"/>
      <c r="AA469" s="27"/>
      <c r="AB469" s="27"/>
      <c r="AC469" s="27"/>
      <c r="AD469" s="27"/>
      <c r="AE469" s="27"/>
      <c r="AF469" s="27"/>
      <c r="AG469" s="27" t="s">
        <v>171</v>
      </c>
      <c r="AH469" s="27">
        <v>0</v>
      </c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</row>
    <row r="470" spans="1:60" outlineLevel="1">
      <c r="A470" s="190">
        <v>91</v>
      </c>
      <c r="B470" s="191" t="s">
        <v>598</v>
      </c>
      <c r="C470" s="192" t="s">
        <v>599</v>
      </c>
      <c r="D470" s="193" t="s">
        <v>178</v>
      </c>
      <c r="E470" s="194">
        <v>59.76</v>
      </c>
      <c r="F470" s="33">
        <v>0</v>
      </c>
      <c r="G470" s="34">
        <f>ROUND(E470*F470,2)</f>
        <v>0</v>
      </c>
      <c r="H470" s="195">
        <v>26.89</v>
      </c>
      <c r="I470" s="34">
        <f>ROUND(E470*H470,2)</f>
        <v>1606.95</v>
      </c>
      <c r="J470" s="195">
        <v>164.61</v>
      </c>
      <c r="K470" s="34">
        <f>ROUND(E470*J470,2)</f>
        <v>9837.09</v>
      </c>
      <c r="L470" s="34">
        <v>21</v>
      </c>
      <c r="M470" s="34">
        <f>G470*(1+L470/100)</f>
        <v>0</v>
      </c>
      <c r="N470" s="34">
        <v>9.2000000000000003E-4</v>
      </c>
      <c r="O470" s="34">
        <f>ROUND(E470*N470,2)</f>
        <v>0.05</v>
      </c>
      <c r="P470" s="34">
        <v>0.04</v>
      </c>
      <c r="Q470" s="34">
        <f>ROUND(E470*P470,2)</f>
        <v>2.39</v>
      </c>
      <c r="R470" s="34"/>
      <c r="S470" s="34" t="s">
        <v>167</v>
      </c>
      <c r="T470" s="35" t="s">
        <v>167</v>
      </c>
      <c r="U470" s="29">
        <v>0.37</v>
      </c>
      <c r="V470" s="29">
        <f>ROUND(E470*U470,2)</f>
        <v>22.11</v>
      </c>
      <c r="W470" s="29"/>
      <c r="X470" s="29" t="s">
        <v>168</v>
      </c>
      <c r="Y470" s="27"/>
      <c r="Z470" s="27"/>
      <c r="AA470" s="27"/>
      <c r="AB470" s="27"/>
      <c r="AC470" s="27"/>
      <c r="AD470" s="27"/>
      <c r="AE470" s="27"/>
      <c r="AF470" s="27"/>
      <c r="AG470" s="27" t="s">
        <v>169</v>
      </c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</row>
    <row r="471" spans="1:60" outlineLevel="1">
      <c r="A471" s="196"/>
      <c r="B471" s="197"/>
      <c r="C471" s="198" t="s">
        <v>315</v>
      </c>
      <c r="D471" s="199"/>
      <c r="E471" s="200">
        <v>25.2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7"/>
      <c r="Z471" s="27"/>
      <c r="AA471" s="27"/>
      <c r="AB471" s="27"/>
      <c r="AC471" s="27"/>
      <c r="AD471" s="27"/>
      <c r="AE471" s="27"/>
      <c r="AF471" s="27"/>
      <c r="AG471" s="27" t="s">
        <v>171</v>
      </c>
      <c r="AH471" s="27">
        <v>0</v>
      </c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</row>
    <row r="472" spans="1:60" outlineLevel="1">
      <c r="A472" s="196"/>
      <c r="B472" s="197"/>
      <c r="C472" s="198" t="s">
        <v>600</v>
      </c>
      <c r="D472" s="199"/>
      <c r="E472" s="200">
        <v>34.56</v>
      </c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7"/>
      <c r="Z472" s="27"/>
      <c r="AA472" s="27"/>
      <c r="AB472" s="27"/>
      <c r="AC472" s="27"/>
      <c r="AD472" s="27"/>
      <c r="AE472" s="27"/>
      <c r="AF472" s="27"/>
      <c r="AG472" s="27" t="s">
        <v>171</v>
      </c>
      <c r="AH472" s="27">
        <v>0</v>
      </c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</row>
    <row r="473" spans="1:60" outlineLevel="1">
      <c r="A473" s="190">
        <v>92</v>
      </c>
      <c r="B473" s="191" t="s">
        <v>598</v>
      </c>
      <c r="C473" s="192" t="s">
        <v>599</v>
      </c>
      <c r="D473" s="193" t="s">
        <v>178</v>
      </c>
      <c r="E473" s="194">
        <v>65.52</v>
      </c>
      <c r="F473" s="33">
        <v>0</v>
      </c>
      <c r="G473" s="34">
        <f>ROUND(E473*F473,2)</f>
        <v>0</v>
      </c>
      <c r="H473" s="195">
        <v>26.89</v>
      </c>
      <c r="I473" s="34">
        <f>ROUND(E473*H473,2)</f>
        <v>1761.83</v>
      </c>
      <c r="J473" s="195">
        <v>164.61</v>
      </c>
      <c r="K473" s="34">
        <f>ROUND(E473*J473,2)</f>
        <v>10785.25</v>
      </c>
      <c r="L473" s="34">
        <v>21</v>
      </c>
      <c r="M473" s="34">
        <f>G473*(1+L473/100)</f>
        <v>0</v>
      </c>
      <c r="N473" s="34">
        <v>9.2000000000000003E-4</v>
      </c>
      <c r="O473" s="34">
        <f>ROUND(E473*N473,2)</f>
        <v>0.06</v>
      </c>
      <c r="P473" s="34">
        <v>0.04</v>
      </c>
      <c r="Q473" s="34">
        <f>ROUND(E473*P473,2)</f>
        <v>2.62</v>
      </c>
      <c r="R473" s="34"/>
      <c r="S473" s="34" t="s">
        <v>167</v>
      </c>
      <c r="T473" s="35" t="s">
        <v>167</v>
      </c>
      <c r="U473" s="29">
        <v>0.37</v>
      </c>
      <c r="V473" s="29">
        <f>ROUND(E473*U473,2)</f>
        <v>24.24</v>
      </c>
      <c r="W473" s="29"/>
      <c r="X473" s="29" t="s">
        <v>168</v>
      </c>
      <c r="Y473" s="27"/>
      <c r="Z473" s="27"/>
      <c r="AA473" s="27"/>
      <c r="AB473" s="27"/>
      <c r="AC473" s="27"/>
      <c r="AD473" s="27"/>
      <c r="AE473" s="27"/>
      <c r="AF473" s="27"/>
      <c r="AG473" s="27" t="s">
        <v>169</v>
      </c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</row>
    <row r="474" spans="1:60" outlineLevel="1">
      <c r="A474" s="196"/>
      <c r="B474" s="197"/>
      <c r="C474" s="198" t="s">
        <v>315</v>
      </c>
      <c r="D474" s="199"/>
      <c r="E474" s="200">
        <v>25.2</v>
      </c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7"/>
      <c r="Z474" s="27"/>
      <c r="AA474" s="27"/>
      <c r="AB474" s="27"/>
      <c r="AC474" s="27"/>
      <c r="AD474" s="27"/>
      <c r="AE474" s="27"/>
      <c r="AF474" s="27"/>
      <c r="AG474" s="27" t="s">
        <v>171</v>
      </c>
      <c r="AH474" s="27">
        <v>0</v>
      </c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</row>
    <row r="475" spans="1:60" outlineLevel="1">
      <c r="A475" s="196"/>
      <c r="B475" s="197"/>
      <c r="C475" s="198" t="s">
        <v>601</v>
      </c>
      <c r="D475" s="199"/>
      <c r="E475" s="200">
        <v>2.88</v>
      </c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7"/>
      <c r="Z475" s="27"/>
      <c r="AA475" s="27"/>
      <c r="AB475" s="27"/>
      <c r="AC475" s="27"/>
      <c r="AD475" s="27"/>
      <c r="AE475" s="27"/>
      <c r="AF475" s="27"/>
      <c r="AG475" s="27" t="s">
        <v>171</v>
      </c>
      <c r="AH475" s="27">
        <v>0</v>
      </c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</row>
    <row r="476" spans="1:60" outlineLevel="1">
      <c r="A476" s="196"/>
      <c r="B476" s="197"/>
      <c r="C476" s="198" t="s">
        <v>602</v>
      </c>
      <c r="D476" s="199"/>
      <c r="E476" s="200">
        <v>37.44</v>
      </c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7"/>
      <c r="Z476" s="27"/>
      <c r="AA476" s="27"/>
      <c r="AB476" s="27"/>
      <c r="AC476" s="27"/>
      <c r="AD476" s="27"/>
      <c r="AE476" s="27"/>
      <c r="AF476" s="27"/>
      <c r="AG476" s="27" t="s">
        <v>171</v>
      </c>
      <c r="AH476" s="27">
        <v>0</v>
      </c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</row>
    <row r="477" spans="1:60" outlineLevel="1">
      <c r="A477" s="190">
        <v>93</v>
      </c>
      <c r="B477" s="191" t="s">
        <v>603</v>
      </c>
      <c r="C477" s="192" t="s">
        <v>604</v>
      </c>
      <c r="D477" s="193" t="s">
        <v>178</v>
      </c>
      <c r="E477" s="194">
        <v>31.2</v>
      </c>
      <c r="F477" s="33">
        <v>0</v>
      </c>
      <c r="G477" s="34">
        <f>ROUND(E477*F477,2)</f>
        <v>0</v>
      </c>
      <c r="H477" s="195">
        <v>29.23</v>
      </c>
      <c r="I477" s="34">
        <f>ROUND(E477*H477,2)</f>
        <v>911.98</v>
      </c>
      <c r="J477" s="195">
        <v>218.77</v>
      </c>
      <c r="K477" s="34">
        <f>ROUND(E477*J477,2)</f>
        <v>6825.62</v>
      </c>
      <c r="L477" s="34">
        <v>21</v>
      </c>
      <c r="M477" s="34">
        <f>G477*(1+L477/100)</f>
        <v>0</v>
      </c>
      <c r="N477" s="34">
        <v>1E-3</v>
      </c>
      <c r="O477" s="34">
        <f>ROUND(E477*N477,2)</f>
        <v>0.03</v>
      </c>
      <c r="P477" s="34">
        <v>4.1200000000000001E-2</v>
      </c>
      <c r="Q477" s="34">
        <f>ROUND(E477*P477,2)</f>
        <v>1.29</v>
      </c>
      <c r="R477" s="34"/>
      <c r="S477" s="34" t="s">
        <v>167</v>
      </c>
      <c r="T477" s="35" t="s">
        <v>167</v>
      </c>
      <c r="U477" s="29">
        <v>0.5</v>
      </c>
      <c r="V477" s="29">
        <f>ROUND(E477*U477,2)</f>
        <v>15.6</v>
      </c>
      <c r="W477" s="29"/>
      <c r="X477" s="29" t="s">
        <v>168</v>
      </c>
      <c r="Y477" s="27"/>
      <c r="Z477" s="27"/>
      <c r="AA477" s="27"/>
      <c r="AB477" s="27"/>
      <c r="AC477" s="27"/>
      <c r="AD477" s="27"/>
      <c r="AE477" s="27"/>
      <c r="AF477" s="27"/>
      <c r="AG477" s="27" t="s">
        <v>169</v>
      </c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</row>
    <row r="478" spans="1:60" outlineLevel="1">
      <c r="A478" s="196"/>
      <c r="B478" s="197"/>
      <c r="C478" s="198" t="s">
        <v>605</v>
      </c>
      <c r="D478" s="199"/>
      <c r="E478" s="200">
        <v>9.6</v>
      </c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7"/>
      <c r="Z478" s="27"/>
      <c r="AA478" s="27"/>
      <c r="AB478" s="27"/>
      <c r="AC478" s="27"/>
      <c r="AD478" s="27"/>
      <c r="AE478" s="27"/>
      <c r="AF478" s="27"/>
      <c r="AG478" s="27" t="s">
        <v>171</v>
      </c>
      <c r="AH478" s="27">
        <v>0</v>
      </c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</row>
    <row r="479" spans="1:60" outlineLevel="1">
      <c r="A479" s="196"/>
      <c r="B479" s="197"/>
      <c r="C479" s="198" t="s">
        <v>606</v>
      </c>
      <c r="D479" s="199"/>
      <c r="E479" s="200">
        <v>21.6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7"/>
      <c r="Z479" s="27"/>
      <c r="AA479" s="27"/>
      <c r="AB479" s="27"/>
      <c r="AC479" s="27"/>
      <c r="AD479" s="27"/>
      <c r="AE479" s="27"/>
      <c r="AF479" s="27"/>
      <c r="AG479" s="27" t="s">
        <v>171</v>
      </c>
      <c r="AH479" s="27">
        <v>0</v>
      </c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</row>
    <row r="480" spans="1:60" outlineLevel="1">
      <c r="A480" s="190">
        <v>94</v>
      </c>
      <c r="B480" s="191" t="s">
        <v>607</v>
      </c>
      <c r="C480" s="192" t="s">
        <v>608</v>
      </c>
      <c r="D480" s="193" t="s">
        <v>178</v>
      </c>
      <c r="E480" s="194">
        <v>41.207999999999998</v>
      </c>
      <c r="F480" s="33">
        <v>0</v>
      </c>
      <c r="G480" s="34">
        <f>ROUND(E480*F480,2)</f>
        <v>0</v>
      </c>
      <c r="H480" s="195">
        <v>34.200000000000003</v>
      </c>
      <c r="I480" s="34">
        <f>ROUND(E480*H480,2)</f>
        <v>1409.31</v>
      </c>
      <c r="J480" s="195">
        <v>211.8</v>
      </c>
      <c r="K480" s="34">
        <f>ROUND(E480*J480,2)</f>
        <v>8727.85</v>
      </c>
      <c r="L480" s="34">
        <v>21</v>
      </c>
      <c r="M480" s="34">
        <f>G480*(1+L480/100)</f>
        <v>0</v>
      </c>
      <c r="N480" s="34">
        <v>1.17E-3</v>
      </c>
      <c r="O480" s="34">
        <f>ROUND(E480*N480,2)</f>
        <v>0.05</v>
      </c>
      <c r="P480" s="34">
        <v>0.03</v>
      </c>
      <c r="Q480" s="34">
        <f>ROUND(E480*P480,2)</f>
        <v>1.24</v>
      </c>
      <c r="R480" s="34"/>
      <c r="S480" s="34" t="s">
        <v>167</v>
      </c>
      <c r="T480" s="35" t="s">
        <v>167</v>
      </c>
      <c r="U480" s="29">
        <v>0.48</v>
      </c>
      <c r="V480" s="29">
        <f>ROUND(E480*U480,2)</f>
        <v>19.78</v>
      </c>
      <c r="W480" s="29"/>
      <c r="X480" s="29" t="s">
        <v>168</v>
      </c>
      <c r="Y480" s="27"/>
      <c r="Z480" s="27"/>
      <c r="AA480" s="27"/>
      <c r="AB480" s="27"/>
      <c r="AC480" s="27"/>
      <c r="AD480" s="27"/>
      <c r="AE480" s="27"/>
      <c r="AF480" s="27"/>
      <c r="AG480" s="27" t="s">
        <v>169</v>
      </c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</row>
    <row r="481" spans="1:60" outlineLevel="1">
      <c r="A481" s="196"/>
      <c r="B481" s="197"/>
      <c r="C481" s="198" t="s">
        <v>609</v>
      </c>
      <c r="D481" s="199"/>
      <c r="E481" s="200">
        <v>9.8979999999999997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7"/>
      <c r="Z481" s="27"/>
      <c r="AA481" s="27"/>
      <c r="AB481" s="27"/>
      <c r="AC481" s="27"/>
      <c r="AD481" s="27"/>
      <c r="AE481" s="27"/>
      <c r="AF481" s="27"/>
      <c r="AG481" s="27" t="s">
        <v>171</v>
      </c>
      <c r="AH481" s="27">
        <v>0</v>
      </c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</row>
    <row r="482" spans="1:60" outlineLevel="1">
      <c r="A482" s="196"/>
      <c r="B482" s="197"/>
      <c r="C482" s="198" t="s">
        <v>610</v>
      </c>
      <c r="D482" s="199"/>
      <c r="E482" s="200">
        <v>27.27</v>
      </c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7"/>
      <c r="Z482" s="27"/>
      <c r="AA482" s="27"/>
      <c r="AB482" s="27"/>
      <c r="AC482" s="27"/>
      <c r="AD482" s="27"/>
      <c r="AE482" s="27"/>
      <c r="AF482" s="27"/>
      <c r="AG482" s="27" t="s">
        <v>171</v>
      </c>
      <c r="AH482" s="27">
        <v>0</v>
      </c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</row>
    <row r="483" spans="1:60" outlineLevel="1">
      <c r="A483" s="196"/>
      <c r="B483" s="197"/>
      <c r="C483" s="198" t="s">
        <v>611</v>
      </c>
      <c r="D483" s="199"/>
      <c r="E483" s="200">
        <v>4.04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7"/>
      <c r="Z483" s="27"/>
      <c r="AA483" s="27"/>
      <c r="AB483" s="27"/>
      <c r="AC483" s="27"/>
      <c r="AD483" s="27"/>
      <c r="AE483" s="27"/>
      <c r="AF483" s="27"/>
      <c r="AG483" s="27" t="s">
        <v>171</v>
      </c>
      <c r="AH483" s="27">
        <v>0</v>
      </c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</row>
    <row r="484" spans="1:60" outlineLevel="1">
      <c r="A484" s="190">
        <v>95</v>
      </c>
      <c r="B484" s="191" t="s">
        <v>612</v>
      </c>
      <c r="C484" s="192" t="s">
        <v>613</v>
      </c>
      <c r="D484" s="193" t="s">
        <v>178</v>
      </c>
      <c r="E484" s="194">
        <v>21.167999999999999</v>
      </c>
      <c r="F484" s="33">
        <v>0</v>
      </c>
      <c r="G484" s="34">
        <f>ROUND(E484*F484,2)</f>
        <v>0</v>
      </c>
      <c r="H484" s="195">
        <v>29.23</v>
      </c>
      <c r="I484" s="34">
        <f>ROUND(E484*H484,2)</f>
        <v>618.74</v>
      </c>
      <c r="J484" s="195">
        <v>218.77</v>
      </c>
      <c r="K484" s="34">
        <f>ROUND(E484*J484,2)</f>
        <v>4630.92</v>
      </c>
      <c r="L484" s="34">
        <v>21</v>
      </c>
      <c r="M484" s="34">
        <f>G484*(1+L484/100)</f>
        <v>0</v>
      </c>
      <c r="N484" s="34">
        <v>1E-3</v>
      </c>
      <c r="O484" s="34">
        <f>ROUND(E484*N484,2)</f>
        <v>0.02</v>
      </c>
      <c r="P484" s="34">
        <v>3.7199999999999997E-2</v>
      </c>
      <c r="Q484" s="34">
        <f>ROUND(E484*P484,2)</f>
        <v>0.79</v>
      </c>
      <c r="R484" s="34"/>
      <c r="S484" s="34" t="s">
        <v>167</v>
      </c>
      <c r="T484" s="35" t="s">
        <v>167</v>
      </c>
      <c r="U484" s="29">
        <v>0.5</v>
      </c>
      <c r="V484" s="29">
        <f>ROUND(E484*U484,2)</f>
        <v>10.58</v>
      </c>
      <c r="W484" s="29"/>
      <c r="X484" s="29" t="s">
        <v>168</v>
      </c>
      <c r="Y484" s="27"/>
      <c r="Z484" s="27"/>
      <c r="AA484" s="27"/>
      <c r="AB484" s="27"/>
      <c r="AC484" s="27"/>
      <c r="AD484" s="27"/>
      <c r="AE484" s="27"/>
      <c r="AF484" s="27"/>
      <c r="AG484" s="27" t="s">
        <v>169</v>
      </c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</row>
    <row r="485" spans="1:60" outlineLevel="1">
      <c r="A485" s="196"/>
      <c r="B485" s="197"/>
      <c r="C485" s="198" t="s">
        <v>316</v>
      </c>
      <c r="D485" s="199"/>
      <c r="E485" s="200">
        <v>21.167999999999999</v>
      </c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7"/>
      <c r="Z485" s="27"/>
      <c r="AA485" s="27"/>
      <c r="AB485" s="27"/>
      <c r="AC485" s="27"/>
      <c r="AD485" s="27"/>
      <c r="AE485" s="27"/>
      <c r="AF485" s="27"/>
      <c r="AG485" s="27" t="s">
        <v>171</v>
      </c>
      <c r="AH485" s="27">
        <v>0</v>
      </c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</row>
    <row r="486" spans="1:60" outlineLevel="1">
      <c r="A486" s="190">
        <v>96</v>
      </c>
      <c r="B486" s="191" t="s">
        <v>614</v>
      </c>
      <c r="C486" s="192" t="s">
        <v>615</v>
      </c>
      <c r="D486" s="193" t="s">
        <v>255</v>
      </c>
      <c r="E486" s="194">
        <v>36</v>
      </c>
      <c r="F486" s="33">
        <v>0</v>
      </c>
      <c r="G486" s="34">
        <f>ROUND(E486*F486,2)</f>
        <v>0</v>
      </c>
      <c r="H486" s="195">
        <v>0</v>
      </c>
      <c r="I486" s="34">
        <f>ROUND(E486*H486,2)</f>
        <v>0</v>
      </c>
      <c r="J486" s="195">
        <v>44.4</v>
      </c>
      <c r="K486" s="34">
        <f>ROUND(E486*J486,2)</f>
        <v>1598.4</v>
      </c>
      <c r="L486" s="34">
        <v>21</v>
      </c>
      <c r="M486" s="34">
        <f>G486*(1+L486/100)</f>
        <v>0</v>
      </c>
      <c r="N486" s="34">
        <v>0</v>
      </c>
      <c r="O486" s="34">
        <f>ROUND(E486*N486,2)</f>
        <v>0</v>
      </c>
      <c r="P486" s="34">
        <v>1.188E-2</v>
      </c>
      <c r="Q486" s="34">
        <f>ROUND(E486*P486,2)</f>
        <v>0.43</v>
      </c>
      <c r="R486" s="34"/>
      <c r="S486" s="34" t="s">
        <v>167</v>
      </c>
      <c r="T486" s="35" t="s">
        <v>167</v>
      </c>
      <c r="U486" s="29">
        <v>0.09</v>
      </c>
      <c r="V486" s="29">
        <f>ROUND(E486*U486,2)</f>
        <v>3.24</v>
      </c>
      <c r="W486" s="29"/>
      <c r="X486" s="29" t="s">
        <v>168</v>
      </c>
      <c r="Y486" s="27"/>
      <c r="Z486" s="27"/>
      <c r="AA486" s="27"/>
      <c r="AB486" s="27"/>
      <c r="AC486" s="27"/>
      <c r="AD486" s="27"/>
      <c r="AE486" s="27"/>
      <c r="AF486" s="27"/>
      <c r="AG486" s="27" t="s">
        <v>169</v>
      </c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</row>
    <row r="487" spans="1:60" outlineLevel="1">
      <c r="A487" s="196"/>
      <c r="B487" s="197"/>
      <c r="C487" s="198" t="s">
        <v>616</v>
      </c>
      <c r="D487" s="199"/>
      <c r="E487" s="200">
        <v>36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7"/>
      <c r="Z487" s="27"/>
      <c r="AA487" s="27"/>
      <c r="AB487" s="27"/>
      <c r="AC487" s="27"/>
      <c r="AD487" s="27"/>
      <c r="AE487" s="27"/>
      <c r="AF487" s="27"/>
      <c r="AG487" s="27" t="s">
        <v>171</v>
      </c>
      <c r="AH487" s="27">
        <v>0</v>
      </c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</row>
    <row r="488" spans="1:60" outlineLevel="1">
      <c r="A488" s="190">
        <v>97</v>
      </c>
      <c r="B488" s="191" t="s">
        <v>617</v>
      </c>
      <c r="C488" s="192" t="s">
        <v>618</v>
      </c>
      <c r="D488" s="193" t="s">
        <v>166</v>
      </c>
      <c r="E488" s="194">
        <v>1.845</v>
      </c>
      <c r="F488" s="33">
        <v>0</v>
      </c>
      <c r="G488" s="34">
        <f>ROUND(E488*F488,2)</f>
        <v>0</v>
      </c>
      <c r="H488" s="195">
        <v>53.25</v>
      </c>
      <c r="I488" s="34">
        <f>ROUND(E488*H488,2)</f>
        <v>98.25</v>
      </c>
      <c r="J488" s="195">
        <v>1382.75</v>
      </c>
      <c r="K488" s="34">
        <f>ROUND(E488*J488,2)</f>
        <v>2551.17</v>
      </c>
      <c r="L488" s="34">
        <v>21</v>
      </c>
      <c r="M488" s="34">
        <f>G488*(1+L488/100)</f>
        <v>0</v>
      </c>
      <c r="N488" s="34">
        <v>1.82E-3</v>
      </c>
      <c r="O488" s="34">
        <f>ROUND(E488*N488,2)</f>
        <v>0</v>
      </c>
      <c r="P488" s="34">
        <v>1.8</v>
      </c>
      <c r="Q488" s="34">
        <f>ROUND(E488*P488,2)</f>
        <v>3.32</v>
      </c>
      <c r="R488" s="34"/>
      <c r="S488" s="34" t="s">
        <v>167</v>
      </c>
      <c r="T488" s="35" t="s">
        <v>167</v>
      </c>
      <c r="U488" s="29">
        <v>3.2</v>
      </c>
      <c r="V488" s="29">
        <f>ROUND(E488*U488,2)</f>
        <v>5.9</v>
      </c>
      <c r="W488" s="29"/>
      <c r="X488" s="29" t="s">
        <v>168</v>
      </c>
      <c r="Y488" s="27"/>
      <c r="Z488" s="27"/>
      <c r="AA488" s="27"/>
      <c r="AB488" s="27"/>
      <c r="AC488" s="27"/>
      <c r="AD488" s="27"/>
      <c r="AE488" s="27"/>
      <c r="AF488" s="27"/>
      <c r="AG488" s="27" t="s">
        <v>169</v>
      </c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</row>
    <row r="489" spans="1:60" outlineLevel="1">
      <c r="A489" s="196"/>
      <c r="B489" s="197"/>
      <c r="C489" s="198" t="s">
        <v>619</v>
      </c>
      <c r="D489" s="199"/>
      <c r="E489" s="200">
        <v>1.845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7"/>
      <c r="Z489" s="27"/>
      <c r="AA489" s="27"/>
      <c r="AB489" s="27"/>
      <c r="AC489" s="27"/>
      <c r="AD489" s="27"/>
      <c r="AE489" s="27"/>
      <c r="AF489" s="27"/>
      <c r="AG489" s="27" t="s">
        <v>171</v>
      </c>
      <c r="AH489" s="27">
        <v>0</v>
      </c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</row>
    <row r="490" spans="1:60" outlineLevel="1">
      <c r="A490" s="190">
        <v>98</v>
      </c>
      <c r="B490" s="191" t="s">
        <v>620</v>
      </c>
      <c r="C490" s="192" t="s">
        <v>621</v>
      </c>
      <c r="D490" s="193" t="s">
        <v>166</v>
      </c>
      <c r="E490" s="194">
        <v>3.9230999999999998</v>
      </c>
      <c r="F490" s="33">
        <v>0</v>
      </c>
      <c r="G490" s="34">
        <f>ROUND(E490*F490,2)</f>
        <v>0</v>
      </c>
      <c r="H490" s="195">
        <v>53.25</v>
      </c>
      <c r="I490" s="34">
        <f>ROUND(E490*H490,2)</f>
        <v>208.91</v>
      </c>
      <c r="J490" s="195">
        <v>1559.75</v>
      </c>
      <c r="K490" s="34">
        <f>ROUND(E490*J490,2)</f>
        <v>6119.06</v>
      </c>
      <c r="L490" s="34">
        <v>21</v>
      </c>
      <c r="M490" s="34">
        <f>G490*(1+L490/100)</f>
        <v>0</v>
      </c>
      <c r="N490" s="34">
        <v>1.82E-3</v>
      </c>
      <c r="O490" s="34">
        <f>ROUND(E490*N490,2)</f>
        <v>0.01</v>
      </c>
      <c r="P490" s="34">
        <v>1.8</v>
      </c>
      <c r="Q490" s="34">
        <f>ROUND(E490*P490,2)</f>
        <v>7.06</v>
      </c>
      <c r="R490" s="34"/>
      <c r="S490" s="34" t="s">
        <v>167</v>
      </c>
      <c r="T490" s="35" t="s">
        <v>167</v>
      </c>
      <c r="U490" s="29">
        <v>3.61</v>
      </c>
      <c r="V490" s="29">
        <f>ROUND(E490*U490,2)</f>
        <v>14.16</v>
      </c>
      <c r="W490" s="29"/>
      <c r="X490" s="29" t="s">
        <v>168</v>
      </c>
      <c r="Y490" s="27"/>
      <c r="Z490" s="27"/>
      <c r="AA490" s="27"/>
      <c r="AB490" s="27"/>
      <c r="AC490" s="27"/>
      <c r="AD490" s="27"/>
      <c r="AE490" s="27"/>
      <c r="AF490" s="27"/>
      <c r="AG490" s="27" t="s">
        <v>169</v>
      </c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</row>
    <row r="491" spans="1:60" outlineLevel="1">
      <c r="A491" s="196"/>
      <c r="B491" s="197"/>
      <c r="C491" s="198" t="s">
        <v>622</v>
      </c>
      <c r="D491" s="199"/>
      <c r="E491" s="200">
        <v>1.296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7"/>
      <c r="Z491" s="27"/>
      <c r="AA491" s="27"/>
      <c r="AB491" s="27"/>
      <c r="AC491" s="27"/>
      <c r="AD491" s="27"/>
      <c r="AE491" s="27"/>
      <c r="AF491" s="27"/>
      <c r="AG491" s="27" t="s">
        <v>171</v>
      </c>
      <c r="AH491" s="27">
        <v>0</v>
      </c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</row>
    <row r="492" spans="1:60" outlineLevel="1">
      <c r="A492" s="196"/>
      <c r="B492" s="197"/>
      <c r="C492" s="198" t="s">
        <v>623</v>
      </c>
      <c r="D492" s="199"/>
      <c r="E492" s="200">
        <v>1.5875999999999999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7"/>
      <c r="Z492" s="27"/>
      <c r="AA492" s="27"/>
      <c r="AB492" s="27"/>
      <c r="AC492" s="27"/>
      <c r="AD492" s="27"/>
      <c r="AE492" s="27"/>
      <c r="AF492" s="27"/>
      <c r="AG492" s="27" t="s">
        <v>171</v>
      </c>
      <c r="AH492" s="27">
        <v>0</v>
      </c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</row>
    <row r="493" spans="1:60" outlineLevel="1">
      <c r="A493" s="196"/>
      <c r="B493" s="197"/>
      <c r="C493" s="198" t="s">
        <v>624</v>
      </c>
      <c r="D493" s="199"/>
      <c r="E493" s="200">
        <v>1.0395000000000001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7"/>
      <c r="Z493" s="27"/>
      <c r="AA493" s="27"/>
      <c r="AB493" s="27"/>
      <c r="AC493" s="27"/>
      <c r="AD493" s="27"/>
      <c r="AE493" s="27"/>
      <c r="AF493" s="27"/>
      <c r="AG493" s="27" t="s">
        <v>171</v>
      </c>
      <c r="AH493" s="27">
        <v>0</v>
      </c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</row>
    <row r="494" spans="1:60" outlineLevel="1">
      <c r="A494" s="190">
        <v>99</v>
      </c>
      <c r="B494" s="191" t="s">
        <v>625</v>
      </c>
      <c r="C494" s="192" t="s">
        <v>626</v>
      </c>
      <c r="D494" s="193" t="s">
        <v>255</v>
      </c>
      <c r="E494" s="194">
        <v>36.4</v>
      </c>
      <c r="F494" s="33">
        <v>0</v>
      </c>
      <c r="G494" s="34">
        <f>ROUND(E494*F494,2)</f>
        <v>0</v>
      </c>
      <c r="H494" s="195">
        <v>0</v>
      </c>
      <c r="I494" s="34">
        <f>ROUND(E494*H494,2)</f>
        <v>0</v>
      </c>
      <c r="J494" s="195">
        <v>364.5</v>
      </c>
      <c r="K494" s="34">
        <f>ROUND(E494*J494,2)</f>
        <v>13267.8</v>
      </c>
      <c r="L494" s="34">
        <v>21</v>
      </c>
      <c r="M494" s="34">
        <f>G494*(1+L494/100)</f>
        <v>0</v>
      </c>
      <c r="N494" s="34">
        <v>0</v>
      </c>
      <c r="O494" s="34">
        <f>ROUND(E494*N494,2)</f>
        <v>0</v>
      </c>
      <c r="P494" s="34">
        <v>6.5000000000000002E-2</v>
      </c>
      <c r="Q494" s="34">
        <f>ROUND(E494*P494,2)</f>
        <v>2.37</v>
      </c>
      <c r="R494" s="34"/>
      <c r="S494" s="34" t="s">
        <v>167</v>
      </c>
      <c r="T494" s="35" t="s">
        <v>167</v>
      </c>
      <c r="U494" s="29">
        <v>0.93</v>
      </c>
      <c r="V494" s="29">
        <f>ROUND(E494*U494,2)</f>
        <v>33.85</v>
      </c>
      <c r="W494" s="29"/>
      <c r="X494" s="29" t="s">
        <v>168</v>
      </c>
      <c r="Y494" s="27"/>
      <c r="Z494" s="27"/>
      <c r="AA494" s="27"/>
      <c r="AB494" s="27"/>
      <c r="AC494" s="27"/>
      <c r="AD494" s="27"/>
      <c r="AE494" s="27"/>
      <c r="AF494" s="27"/>
      <c r="AG494" s="27" t="s">
        <v>169</v>
      </c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</row>
    <row r="495" spans="1:60" outlineLevel="1">
      <c r="A495" s="196"/>
      <c r="B495" s="197"/>
      <c r="C495" s="198" t="s">
        <v>627</v>
      </c>
      <c r="D495" s="199"/>
      <c r="E495" s="200">
        <v>9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7"/>
      <c r="Z495" s="27"/>
      <c r="AA495" s="27"/>
      <c r="AB495" s="27"/>
      <c r="AC495" s="27"/>
      <c r="AD495" s="27"/>
      <c r="AE495" s="27"/>
      <c r="AF495" s="27"/>
      <c r="AG495" s="27" t="s">
        <v>171</v>
      </c>
      <c r="AH495" s="27">
        <v>0</v>
      </c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</row>
    <row r="496" spans="1:60" outlineLevel="1">
      <c r="A496" s="196"/>
      <c r="B496" s="197"/>
      <c r="C496" s="198" t="s">
        <v>628</v>
      </c>
      <c r="D496" s="199"/>
      <c r="E496" s="200">
        <v>5.4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7"/>
      <c r="Z496" s="27"/>
      <c r="AA496" s="27"/>
      <c r="AB496" s="27"/>
      <c r="AC496" s="27"/>
      <c r="AD496" s="27"/>
      <c r="AE496" s="27"/>
      <c r="AF496" s="27"/>
      <c r="AG496" s="27" t="s">
        <v>171</v>
      </c>
      <c r="AH496" s="27">
        <v>0</v>
      </c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</row>
    <row r="497" spans="1:60" outlineLevel="1">
      <c r="A497" s="196"/>
      <c r="B497" s="197"/>
      <c r="C497" s="198" t="s">
        <v>629</v>
      </c>
      <c r="D497" s="199"/>
      <c r="E497" s="200">
        <v>12.6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7"/>
      <c r="Z497" s="27"/>
      <c r="AA497" s="27"/>
      <c r="AB497" s="27"/>
      <c r="AC497" s="27"/>
      <c r="AD497" s="27"/>
      <c r="AE497" s="27"/>
      <c r="AF497" s="27"/>
      <c r="AG497" s="27" t="s">
        <v>171</v>
      </c>
      <c r="AH497" s="27">
        <v>0</v>
      </c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</row>
    <row r="498" spans="1:60" outlineLevel="1">
      <c r="A498" s="196"/>
      <c r="B498" s="197"/>
      <c r="C498" s="198" t="s">
        <v>630</v>
      </c>
      <c r="D498" s="199"/>
      <c r="E498" s="200">
        <v>6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7"/>
      <c r="Z498" s="27"/>
      <c r="AA498" s="27"/>
      <c r="AB498" s="27"/>
      <c r="AC498" s="27"/>
      <c r="AD498" s="27"/>
      <c r="AE498" s="27"/>
      <c r="AF498" s="27"/>
      <c r="AG498" s="27" t="s">
        <v>171</v>
      </c>
      <c r="AH498" s="27">
        <v>0</v>
      </c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</row>
    <row r="499" spans="1:60" outlineLevel="1">
      <c r="A499" s="196"/>
      <c r="B499" s="197"/>
      <c r="C499" s="198" t="s">
        <v>631</v>
      </c>
      <c r="D499" s="199"/>
      <c r="E499" s="200">
        <v>3.4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7"/>
      <c r="Z499" s="27"/>
      <c r="AA499" s="27"/>
      <c r="AB499" s="27"/>
      <c r="AC499" s="27"/>
      <c r="AD499" s="27"/>
      <c r="AE499" s="27"/>
      <c r="AF499" s="27"/>
      <c r="AG499" s="27" t="s">
        <v>171</v>
      </c>
      <c r="AH499" s="27">
        <v>0</v>
      </c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</row>
    <row r="500" spans="1:60" outlineLevel="1">
      <c r="A500" s="190">
        <v>100</v>
      </c>
      <c r="B500" s="191" t="s">
        <v>632</v>
      </c>
      <c r="C500" s="192" t="s">
        <v>633</v>
      </c>
      <c r="D500" s="193" t="s">
        <v>178</v>
      </c>
      <c r="E500" s="194">
        <v>97.271100000000004</v>
      </c>
      <c r="F500" s="33">
        <v>0</v>
      </c>
      <c r="G500" s="34">
        <f>ROUND(E500*F500,2)</f>
        <v>0</v>
      </c>
      <c r="H500" s="195">
        <v>0</v>
      </c>
      <c r="I500" s="34">
        <f>ROUND(E500*H500,2)</f>
        <v>0</v>
      </c>
      <c r="J500" s="195">
        <v>129</v>
      </c>
      <c r="K500" s="34">
        <f>ROUND(E500*J500,2)</f>
        <v>12547.97</v>
      </c>
      <c r="L500" s="34">
        <v>21</v>
      </c>
      <c r="M500" s="34">
        <f>G500*(1+L500/100)</f>
        <v>0</v>
      </c>
      <c r="N500" s="34">
        <v>0</v>
      </c>
      <c r="O500" s="34">
        <f>ROUND(E500*N500,2)</f>
        <v>0</v>
      </c>
      <c r="P500" s="34">
        <v>6.8000000000000005E-2</v>
      </c>
      <c r="Q500" s="34">
        <f>ROUND(E500*P500,2)</f>
        <v>6.61</v>
      </c>
      <c r="R500" s="34"/>
      <c r="S500" s="34" t="s">
        <v>167</v>
      </c>
      <c r="T500" s="35" t="s">
        <v>167</v>
      </c>
      <c r="U500" s="29">
        <v>0.3</v>
      </c>
      <c r="V500" s="29">
        <f>ROUND(E500*U500,2)</f>
        <v>29.18</v>
      </c>
      <c r="W500" s="29"/>
      <c r="X500" s="29" t="s">
        <v>168</v>
      </c>
      <c r="Y500" s="27"/>
      <c r="Z500" s="27"/>
      <c r="AA500" s="27"/>
      <c r="AB500" s="27"/>
      <c r="AC500" s="27"/>
      <c r="AD500" s="27"/>
      <c r="AE500" s="27"/>
      <c r="AF500" s="27"/>
      <c r="AG500" s="27" t="s">
        <v>169</v>
      </c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</row>
    <row r="501" spans="1:60" outlineLevel="1">
      <c r="A501" s="196"/>
      <c r="B501" s="197"/>
      <c r="C501" s="198" t="s">
        <v>223</v>
      </c>
      <c r="D501" s="199"/>
      <c r="E501" s="200">
        <v>8.8350000000000009</v>
      </c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7"/>
      <c r="Z501" s="27"/>
      <c r="AA501" s="27"/>
      <c r="AB501" s="27"/>
      <c r="AC501" s="27"/>
      <c r="AD501" s="27"/>
      <c r="AE501" s="27"/>
      <c r="AF501" s="27"/>
      <c r="AG501" s="27" t="s">
        <v>171</v>
      </c>
      <c r="AH501" s="27">
        <v>0</v>
      </c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</row>
    <row r="502" spans="1:60" outlineLevel="1">
      <c r="A502" s="196"/>
      <c r="B502" s="197"/>
      <c r="C502" s="198" t="s">
        <v>224</v>
      </c>
      <c r="D502" s="199"/>
      <c r="E502" s="200">
        <v>24.817499999999999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7"/>
      <c r="Z502" s="27"/>
      <c r="AA502" s="27"/>
      <c r="AB502" s="27"/>
      <c r="AC502" s="27"/>
      <c r="AD502" s="27"/>
      <c r="AE502" s="27"/>
      <c r="AF502" s="27"/>
      <c r="AG502" s="27" t="s">
        <v>171</v>
      </c>
      <c r="AH502" s="27">
        <v>0</v>
      </c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</row>
    <row r="503" spans="1:60" outlineLevel="1">
      <c r="A503" s="196"/>
      <c r="B503" s="197"/>
      <c r="C503" s="198" t="s">
        <v>225</v>
      </c>
      <c r="D503" s="199"/>
      <c r="E503" s="200">
        <v>12.57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7"/>
      <c r="Z503" s="27"/>
      <c r="AA503" s="27"/>
      <c r="AB503" s="27"/>
      <c r="AC503" s="27"/>
      <c r="AD503" s="27"/>
      <c r="AE503" s="27"/>
      <c r="AF503" s="27"/>
      <c r="AG503" s="27" t="s">
        <v>171</v>
      </c>
      <c r="AH503" s="27">
        <v>0</v>
      </c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</row>
    <row r="504" spans="1:60" outlineLevel="1">
      <c r="A504" s="196"/>
      <c r="B504" s="197"/>
      <c r="C504" s="198" t="s">
        <v>226</v>
      </c>
      <c r="D504" s="199"/>
      <c r="E504" s="200">
        <v>6.3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7"/>
      <c r="Z504" s="27"/>
      <c r="AA504" s="27"/>
      <c r="AB504" s="27"/>
      <c r="AC504" s="27"/>
      <c r="AD504" s="27"/>
      <c r="AE504" s="27"/>
      <c r="AF504" s="27"/>
      <c r="AG504" s="27" t="s">
        <v>171</v>
      </c>
      <c r="AH504" s="27">
        <v>0</v>
      </c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</row>
    <row r="505" spans="1:60" outlineLevel="1">
      <c r="A505" s="196"/>
      <c r="B505" s="197"/>
      <c r="C505" s="198" t="s">
        <v>227</v>
      </c>
      <c r="D505" s="199"/>
      <c r="E505" s="200">
        <v>5.85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7"/>
      <c r="Z505" s="27"/>
      <c r="AA505" s="27"/>
      <c r="AB505" s="27"/>
      <c r="AC505" s="27"/>
      <c r="AD505" s="27"/>
      <c r="AE505" s="27"/>
      <c r="AF505" s="27"/>
      <c r="AG505" s="27" t="s">
        <v>171</v>
      </c>
      <c r="AH505" s="27">
        <v>0</v>
      </c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</row>
    <row r="506" spans="1:60" outlineLevel="1">
      <c r="A506" s="196"/>
      <c r="B506" s="197"/>
      <c r="C506" s="198" t="s">
        <v>228</v>
      </c>
      <c r="D506" s="199"/>
      <c r="E506" s="200">
        <v>5.85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7"/>
      <c r="Z506" s="27"/>
      <c r="AA506" s="27"/>
      <c r="AB506" s="27"/>
      <c r="AC506" s="27"/>
      <c r="AD506" s="27"/>
      <c r="AE506" s="27"/>
      <c r="AF506" s="27"/>
      <c r="AG506" s="27" t="s">
        <v>171</v>
      </c>
      <c r="AH506" s="27">
        <v>0</v>
      </c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</row>
    <row r="507" spans="1:60" outlineLevel="1">
      <c r="A507" s="196"/>
      <c r="B507" s="197"/>
      <c r="C507" s="198" t="s">
        <v>229</v>
      </c>
      <c r="D507" s="199"/>
      <c r="E507" s="200">
        <v>5.85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7"/>
      <c r="Z507" s="27"/>
      <c r="AA507" s="27"/>
      <c r="AB507" s="27"/>
      <c r="AC507" s="27"/>
      <c r="AD507" s="27"/>
      <c r="AE507" s="27"/>
      <c r="AF507" s="27"/>
      <c r="AG507" s="27" t="s">
        <v>171</v>
      </c>
      <c r="AH507" s="27">
        <v>0</v>
      </c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</row>
    <row r="508" spans="1:60" outlineLevel="1">
      <c r="A508" s="196"/>
      <c r="B508" s="197"/>
      <c r="C508" s="198" t="s">
        <v>230</v>
      </c>
      <c r="D508" s="199"/>
      <c r="E508" s="200">
        <v>9.5765999999999991</v>
      </c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7"/>
      <c r="Z508" s="27"/>
      <c r="AA508" s="27"/>
      <c r="AB508" s="27"/>
      <c r="AC508" s="27"/>
      <c r="AD508" s="27"/>
      <c r="AE508" s="27"/>
      <c r="AF508" s="27"/>
      <c r="AG508" s="27" t="s">
        <v>171</v>
      </c>
      <c r="AH508" s="27">
        <v>0</v>
      </c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</row>
    <row r="509" spans="1:60" outlineLevel="1">
      <c r="A509" s="196"/>
      <c r="B509" s="197"/>
      <c r="C509" s="198" t="s">
        <v>231</v>
      </c>
      <c r="D509" s="199"/>
      <c r="E509" s="200">
        <v>6.0720000000000001</v>
      </c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7"/>
      <c r="Z509" s="27"/>
      <c r="AA509" s="27"/>
      <c r="AB509" s="27"/>
      <c r="AC509" s="27"/>
      <c r="AD509" s="27"/>
      <c r="AE509" s="27"/>
      <c r="AF509" s="27"/>
      <c r="AG509" s="27" t="s">
        <v>171</v>
      </c>
      <c r="AH509" s="27">
        <v>0</v>
      </c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</row>
    <row r="510" spans="1:60" outlineLevel="1">
      <c r="A510" s="196"/>
      <c r="B510" s="197"/>
      <c r="C510" s="198" t="s">
        <v>232</v>
      </c>
      <c r="D510" s="199"/>
      <c r="E510" s="200">
        <v>5.0999999999999996</v>
      </c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7"/>
      <c r="Z510" s="27"/>
      <c r="AA510" s="27"/>
      <c r="AB510" s="27"/>
      <c r="AC510" s="27"/>
      <c r="AD510" s="27"/>
      <c r="AE510" s="27"/>
      <c r="AF510" s="27"/>
      <c r="AG510" s="27" t="s">
        <v>171</v>
      </c>
      <c r="AH510" s="27">
        <v>0</v>
      </c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</row>
    <row r="511" spans="1:60" outlineLevel="1">
      <c r="A511" s="196"/>
      <c r="B511" s="197"/>
      <c r="C511" s="198" t="s">
        <v>233</v>
      </c>
      <c r="D511" s="199"/>
      <c r="E511" s="200">
        <v>6.45</v>
      </c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7"/>
      <c r="Z511" s="27"/>
      <c r="AA511" s="27"/>
      <c r="AB511" s="27"/>
      <c r="AC511" s="27"/>
      <c r="AD511" s="27"/>
      <c r="AE511" s="27"/>
      <c r="AF511" s="27"/>
      <c r="AG511" s="27" t="s">
        <v>171</v>
      </c>
      <c r="AH511" s="27">
        <v>0</v>
      </c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</row>
    <row r="512" spans="1:60" ht="14">
      <c r="A512" s="185" t="s">
        <v>162</v>
      </c>
      <c r="B512" s="186" t="s">
        <v>91</v>
      </c>
      <c r="C512" s="187" t="s">
        <v>92</v>
      </c>
      <c r="D512" s="188"/>
      <c r="E512" s="189"/>
      <c r="F512" s="31"/>
      <c r="G512" s="31">
        <f>SUMIF(AG513:AG513,"&lt;&gt;NOR",G513:G513)</f>
        <v>0</v>
      </c>
      <c r="H512" s="31"/>
      <c r="I512" s="31">
        <f>SUM(I513:I513)</f>
        <v>0</v>
      </c>
      <c r="J512" s="31"/>
      <c r="K512" s="31">
        <f>SUM(K513:K513)</f>
        <v>69944.83</v>
      </c>
      <c r="L512" s="31"/>
      <c r="M512" s="31">
        <f>SUM(M513:M513)</f>
        <v>0</v>
      </c>
      <c r="N512" s="31"/>
      <c r="O512" s="31">
        <f>SUM(O513:O513)</f>
        <v>0</v>
      </c>
      <c r="P512" s="31"/>
      <c r="Q512" s="31">
        <f>SUM(Q513:Q513)</f>
        <v>0</v>
      </c>
      <c r="R512" s="31"/>
      <c r="S512" s="31"/>
      <c r="T512" s="32"/>
      <c r="U512" s="30"/>
      <c r="V512" s="30">
        <f>SUM(V513:V513)</f>
        <v>148.24</v>
      </c>
      <c r="W512" s="30"/>
      <c r="X512" s="30"/>
      <c r="AG512" t="s">
        <v>163</v>
      </c>
    </row>
    <row r="513" spans="1:60" outlineLevel="1">
      <c r="A513" s="201">
        <v>101</v>
      </c>
      <c r="B513" s="202" t="s">
        <v>634</v>
      </c>
      <c r="C513" s="203" t="s">
        <v>635</v>
      </c>
      <c r="D513" s="204" t="s">
        <v>196</v>
      </c>
      <c r="E513" s="205">
        <v>173.99211</v>
      </c>
      <c r="F513" s="36">
        <v>0</v>
      </c>
      <c r="G513" s="37">
        <f>ROUND(E513*F513,2)</f>
        <v>0</v>
      </c>
      <c r="H513" s="206">
        <v>0</v>
      </c>
      <c r="I513" s="37">
        <f>ROUND(E513*H513,2)</f>
        <v>0</v>
      </c>
      <c r="J513" s="206">
        <v>402</v>
      </c>
      <c r="K513" s="37">
        <f>ROUND(E513*J513,2)</f>
        <v>69944.83</v>
      </c>
      <c r="L513" s="37">
        <v>21</v>
      </c>
      <c r="M513" s="37">
        <f>G513*(1+L513/100)</f>
        <v>0</v>
      </c>
      <c r="N513" s="37">
        <v>0</v>
      </c>
      <c r="O513" s="37">
        <f>ROUND(E513*N513,2)</f>
        <v>0</v>
      </c>
      <c r="P513" s="37">
        <v>0</v>
      </c>
      <c r="Q513" s="37">
        <f>ROUND(E513*P513,2)</f>
        <v>0</v>
      </c>
      <c r="R513" s="37"/>
      <c r="S513" s="37" t="s">
        <v>167</v>
      </c>
      <c r="T513" s="38" t="s">
        <v>167</v>
      </c>
      <c r="U513" s="29">
        <v>0.85199999999999998</v>
      </c>
      <c r="V513" s="29">
        <f>ROUND(E513*U513,2)</f>
        <v>148.24</v>
      </c>
      <c r="W513" s="29"/>
      <c r="X513" s="29" t="s">
        <v>636</v>
      </c>
      <c r="Y513" s="27"/>
      <c r="Z513" s="27"/>
      <c r="AA513" s="27"/>
      <c r="AB513" s="27"/>
      <c r="AC513" s="27"/>
      <c r="AD513" s="27"/>
      <c r="AE513" s="27"/>
      <c r="AF513" s="27"/>
      <c r="AG513" s="27" t="s">
        <v>637</v>
      </c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</row>
    <row r="514" spans="1:60" ht="14">
      <c r="A514" s="185" t="s">
        <v>162</v>
      </c>
      <c r="B514" s="186" t="s">
        <v>93</v>
      </c>
      <c r="C514" s="187" t="s">
        <v>94</v>
      </c>
      <c r="D514" s="188"/>
      <c r="E514" s="189"/>
      <c r="F514" s="31"/>
      <c r="G514" s="31">
        <f>SUMIF(AG515:AG595,"&lt;&gt;NOR",G515:G595)</f>
        <v>0</v>
      </c>
      <c r="H514" s="31"/>
      <c r="I514" s="31">
        <f>SUM(I515:I595)</f>
        <v>239060.91999999998</v>
      </c>
      <c r="J514" s="31"/>
      <c r="K514" s="31">
        <f>SUM(K515:K595)</f>
        <v>114266.46</v>
      </c>
      <c r="L514" s="31"/>
      <c r="M514" s="31">
        <f>SUM(M515:M595)</f>
        <v>0</v>
      </c>
      <c r="N514" s="31"/>
      <c r="O514" s="31">
        <f>SUM(O515:O595)</f>
        <v>2.21</v>
      </c>
      <c r="P514" s="31"/>
      <c r="Q514" s="31">
        <f>SUM(Q515:Q595)</f>
        <v>3.25</v>
      </c>
      <c r="R514" s="31"/>
      <c r="S514" s="31"/>
      <c r="T514" s="32"/>
      <c r="U514" s="30"/>
      <c r="V514" s="30">
        <f>SUM(V515:V595)</f>
        <v>192.18</v>
      </c>
      <c r="W514" s="30"/>
      <c r="X514" s="30"/>
      <c r="AG514" t="s">
        <v>163</v>
      </c>
    </row>
    <row r="515" spans="1:60" ht="36" outlineLevel="1">
      <c r="A515" s="190">
        <v>102</v>
      </c>
      <c r="B515" s="191" t="s">
        <v>638</v>
      </c>
      <c r="C515" s="192" t="s">
        <v>1222</v>
      </c>
      <c r="D515" s="193" t="s">
        <v>178</v>
      </c>
      <c r="E515" s="194">
        <v>46.996250000000003</v>
      </c>
      <c r="F515" s="33">
        <v>0</v>
      </c>
      <c r="G515" s="34">
        <f>ROUND(E515*F515,2)</f>
        <v>0</v>
      </c>
      <c r="H515" s="195">
        <v>37.549999999999997</v>
      </c>
      <c r="I515" s="34">
        <f>ROUND(E515*H515,2)</f>
        <v>1764.71</v>
      </c>
      <c r="J515" s="195">
        <v>13.75</v>
      </c>
      <c r="K515" s="34">
        <f>ROUND(E515*J515,2)</f>
        <v>646.20000000000005</v>
      </c>
      <c r="L515" s="34">
        <v>21</v>
      </c>
      <c r="M515" s="34">
        <f>G515*(1+L515/100)</f>
        <v>0</v>
      </c>
      <c r="N515" s="34">
        <v>3.3E-4</v>
      </c>
      <c r="O515" s="34">
        <f>ROUND(E515*N515,2)</f>
        <v>0.02</v>
      </c>
      <c r="P515" s="34">
        <v>0</v>
      </c>
      <c r="Q515" s="34">
        <f>ROUND(E515*P515,2)</f>
        <v>0</v>
      </c>
      <c r="R515" s="34"/>
      <c r="S515" s="34" t="s">
        <v>167</v>
      </c>
      <c r="T515" s="35" t="s">
        <v>167</v>
      </c>
      <c r="U515" s="29">
        <v>0.03</v>
      </c>
      <c r="V515" s="29">
        <f>ROUND(E515*U515,2)</f>
        <v>1.41</v>
      </c>
      <c r="W515" s="29"/>
      <c r="X515" s="29" t="s">
        <v>168</v>
      </c>
      <c r="Y515" s="27"/>
      <c r="Z515" s="27"/>
      <c r="AA515" s="27"/>
      <c r="AB515" s="27"/>
      <c r="AC515" s="27"/>
      <c r="AD515" s="27"/>
      <c r="AE515" s="27"/>
      <c r="AF515" s="27"/>
      <c r="AG515" s="27" t="s">
        <v>169</v>
      </c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</row>
    <row r="516" spans="1:60" outlineLevel="1">
      <c r="A516" s="196"/>
      <c r="B516" s="197"/>
      <c r="C516" s="198" t="s">
        <v>191</v>
      </c>
      <c r="D516" s="199"/>
      <c r="E516" s="200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7"/>
      <c r="Z516" s="27"/>
      <c r="AA516" s="27"/>
      <c r="AB516" s="27"/>
      <c r="AC516" s="27"/>
      <c r="AD516" s="27"/>
      <c r="AE516" s="27"/>
      <c r="AF516" s="27"/>
      <c r="AG516" s="27" t="s">
        <v>171</v>
      </c>
      <c r="AH516" s="27">
        <v>0</v>
      </c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</row>
    <row r="517" spans="1:60" outlineLevel="1">
      <c r="A517" s="196"/>
      <c r="B517" s="197"/>
      <c r="C517" s="198" t="s">
        <v>639</v>
      </c>
      <c r="D517" s="199"/>
      <c r="E517" s="200">
        <v>6.5591999999999997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7"/>
      <c r="Z517" s="27"/>
      <c r="AA517" s="27"/>
      <c r="AB517" s="27"/>
      <c r="AC517" s="27"/>
      <c r="AD517" s="27"/>
      <c r="AE517" s="27"/>
      <c r="AF517" s="27"/>
      <c r="AG517" s="27" t="s">
        <v>171</v>
      </c>
      <c r="AH517" s="27">
        <v>0</v>
      </c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</row>
    <row r="518" spans="1:60" outlineLevel="1">
      <c r="A518" s="196"/>
      <c r="B518" s="197"/>
      <c r="C518" s="198" t="s">
        <v>640</v>
      </c>
      <c r="D518" s="199"/>
      <c r="E518" s="200">
        <v>7.9939999999999998</v>
      </c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7"/>
      <c r="Z518" s="27"/>
      <c r="AA518" s="27"/>
      <c r="AB518" s="27"/>
      <c r="AC518" s="27"/>
      <c r="AD518" s="27"/>
      <c r="AE518" s="27"/>
      <c r="AF518" s="27"/>
      <c r="AG518" s="27" t="s">
        <v>171</v>
      </c>
      <c r="AH518" s="27">
        <v>0</v>
      </c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</row>
    <row r="519" spans="1:60" outlineLevel="1">
      <c r="A519" s="196"/>
      <c r="B519" s="197"/>
      <c r="C519" s="198" t="s">
        <v>641</v>
      </c>
      <c r="D519" s="199"/>
      <c r="E519" s="200">
        <v>17.439050000000002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7"/>
      <c r="Z519" s="27"/>
      <c r="AA519" s="27"/>
      <c r="AB519" s="27"/>
      <c r="AC519" s="27"/>
      <c r="AD519" s="27"/>
      <c r="AE519" s="27"/>
      <c r="AF519" s="27"/>
      <c r="AG519" s="27" t="s">
        <v>171</v>
      </c>
      <c r="AH519" s="27">
        <v>0</v>
      </c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</row>
    <row r="520" spans="1:60" outlineLevel="1">
      <c r="A520" s="196"/>
      <c r="B520" s="197"/>
      <c r="C520" s="198" t="s">
        <v>642</v>
      </c>
      <c r="D520" s="199"/>
      <c r="E520" s="200">
        <v>7.423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7"/>
      <c r="Z520" s="27"/>
      <c r="AA520" s="27"/>
      <c r="AB520" s="27"/>
      <c r="AC520" s="27"/>
      <c r="AD520" s="27"/>
      <c r="AE520" s="27"/>
      <c r="AF520" s="27"/>
      <c r="AG520" s="27" t="s">
        <v>171</v>
      </c>
      <c r="AH520" s="27">
        <v>0</v>
      </c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</row>
    <row r="521" spans="1:60" outlineLevel="1">
      <c r="A521" s="196"/>
      <c r="B521" s="197"/>
      <c r="C521" s="198" t="s">
        <v>643</v>
      </c>
      <c r="D521" s="199"/>
      <c r="E521" s="200">
        <v>7.5810000000000004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7"/>
      <c r="Z521" s="27"/>
      <c r="AA521" s="27"/>
      <c r="AB521" s="27"/>
      <c r="AC521" s="27"/>
      <c r="AD521" s="27"/>
      <c r="AE521" s="27"/>
      <c r="AF521" s="27"/>
      <c r="AG521" s="27" t="s">
        <v>171</v>
      </c>
      <c r="AH521" s="27">
        <v>0</v>
      </c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</row>
    <row r="522" spans="1:60" ht="36" outlineLevel="1">
      <c r="A522" s="190">
        <v>103</v>
      </c>
      <c r="B522" s="191" t="s">
        <v>638</v>
      </c>
      <c r="C522" s="192" t="s">
        <v>1223</v>
      </c>
      <c r="D522" s="193" t="s">
        <v>178</v>
      </c>
      <c r="E522" s="194">
        <v>270.33999999999997</v>
      </c>
      <c r="F522" s="33">
        <v>0</v>
      </c>
      <c r="G522" s="34">
        <f>ROUND(E522*F522,2)</f>
        <v>0</v>
      </c>
      <c r="H522" s="195">
        <v>37.549999999999997</v>
      </c>
      <c r="I522" s="34">
        <f>ROUND(E522*H522,2)</f>
        <v>10151.27</v>
      </c>
      <c r="J522" s="195">
        <v>13.75</v>
      </c>
      <c r="K522" s="34">
        <f>ROUND(E522*J522,2)</f>
        <v>3717.18</v>
      </c>
      <c r="L522" s="34">
        <v>21</v>
      </c>
      <c r="M522" s="34">
        <f>G522*(1+L522/100)</f>
        <v>0</v>
      </c>
      <c r="N522" s="34">
        <v>3.3E-4</v>
      </c>
      <c r="O522" s="34">
        <f>ROUND(E522*N522,2)</f>
        <v>0.09</v>
      </c>
      <c r="P522" s="34">
        <v>0</v>
      </c>
      <c r="Q522" s="34">
        <f>ROUND(E522*P522,2)</f>
        <v>0</v>
      </c>
      <c r="R522" s="34"/>
      <c r="S522" s="34" t="s">
        <v>167</v>
      </c>
      <c r="T522" s="35" t="s">
        <v>167</v>
      </c>
      <c r="U522" s="29">
        <v>0.03</v>
      </c>
      <c r="V522" s="29">
        <f>ROUND(E522*U522,2)</f>
        <v>8.11</v>
      </c>
      <c r="W522" s="29"/>
      <c r="X522" s="29" t="s">
        <v>168</v>
      </c>
      <c r="Y522" s="27"/>
      <c r="Z522" s="27"/>
      <c r="AA522" s="27"/>
      <c r="AB522" s="27"/>
      <c r="AC522" s="27"/>
      <c r="AD522" s="27"/>
      <c r="AE522" s="27"/>
      <c r="AF522" s="27"/>
      <c r="AG522" s="27" t="s">
        <v>169</v>
      </c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</row>
    <row r="523" spans="1:60" outlineLevel="1">
      <c r="A523" s="196"/>
      <c r="B523" s="197"/>
      <c r="C523" s="198" t="s">
        <v>644</v>
      </c>
      <c r="D523" s="199"/>
      <c r="E523" s="200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7"/>
      <c r="Z523" s="27"/>
      <c r="AA523" s="27"/>
      <c r="AB523" s="27"/>
      <c r="AC523" s="27"/>
      <c r="AD523" s="27"/>
      <c r="AE523" s="27"/>
      <c r="AF523" s="27"/>
      <c r="AG523" s="27" t="s">
        <v>171</v>
      </c>
      <c r="AH523" s="27">
        <v>0</v>
      </c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</row>
    <row r="524" spans="1:60" outlineLevel="1">
      <c r="A524" s="196"/>
      <c r="B524" s="197"/>
      <c r="C524" s="198" t="s">
        <v>645</v>
      </c>
      <c r="D524" s="199"/>
      <c r="E524" s="200">
        <v>194.86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7"/>
      <c r="Z524" s="27"/>
      <c r="AA524" s="27"/>
      <c r="AB524" s="27"/>
      <c r="AC524" s="27"/>
      <c r="AD524" s="27"/>
      <c r="AE524" s="27"/>
      <c r="AF524" s="27"/>
      <c r="AG524" s="27" t="s">
        <v>171</v>
      </c>
      <c r="AH524" s="27">
        <v>0</v>
      </c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</row>
    <row r="525" spans="1:60" outlineLevel="1">
      <c r="A525" s="196"/>
      <c r="B525" s="197"/>
      <c r="C525" s="198" t="s">
        <v>646</v>
      </c>
      <c r="D525" s="199"/>
      <c r="E525" s="200">
        <v>75.48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7"/>
      <c r="Z525" s="27"/>
      <c r="AA525" s="27"/>
      <c r="AB525" s="27"/>
      <c r="AC525" s="27"/>
      <c r="AD525" s="27"/>
      <c r="AE525" s="27"/>
      <c r="AF525" s="27"/>
      <c r="AG525" s="27" t="s">
        <v>171</v>
      </c>
      <c r="AH525" s="27">
        <v>0</v>
      </c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</row>
    <row r="526" spans="1:60" ht="24" outlineLevel="1">
      <c r="A526" s="190">
        <v>104</v>
      </c>
      <c r="B526" s="191" t="s">
        <v>647</v>
      </c>
      <c r="C526" s="192" t="s">
        <v>1224</v>
      </c>
      <c r="D526" s="193" t="s">
        <v>178</v>
      </c>
      <c r="E526" s="194">
        <v>41.942399999999999</v>
      </c>
      <c r="F526" s="33">
        <v>0</v>
      </c>
      <c r="G526" s="34">
        <f>ROUND(E526*F526,2)</f>
        <v>0</v>
      </c>
      <c r="H526" s="195">
        <v>44.78</v>
      </c>
      <c r="I526" s="34">
        <f>ROUND(E526*H526,2)</f>
        <v>1878.18</v>
      </c>
      <c r="J526" s="195">
        <v>24.12</v>
      </c>
      <c r="K526" s="34">
        <f>ROUND(E526*J526,2)</f>
        <v>1011.65</v>
      </c>
      <c r="L526" s="34">
        <v>21</v>
      </c>
      <c r="M526" s="34">
        <f>G526*(1+L526/100)</f>
        <v>0</v>
      </c>
      <c r="N526" s="34">
        <v>5.1999999999999995E-4</v>
      </c>
      <c r="O526" s="34">
        <f>ROUND(E526*N526,2)</f>
        <v>0.02</v>
      </c>
      <c r="P526" s="34">
        <v>0</v>
      </c>
      <c r="Q526" s="34">
        <f>ROUND(E526*P526,2)</f>
        <v>0</v>
      </c>
      <c r="R526" s="34"/>
      <c r="S526" s="34" t="s">
        <v>167</v>
      </c>
      <c r="T526" s="35" t="s">
        <v>167</v>
      </c>
      <c r="U526" s="29">
        <v>0.05</v>
      </c>
      <c r="V526" s="29">
        <f>ROUND(E526*U526,2)</f>
        <v>2.1</v>
      </c>
      <c r="W526" s="29"/>
      <c r="X526" s="29" t="s">
        <v>168</v>
      </c>
      <c r="Y526" s="27"/>
      <c r="Z526" s="27"/>
      <c r="AA526" s="27"/>
      <c r="AB526" s="27"/>
      <c r="AC526" s="27"/>
      <c r="AD526" s="27"/>
      <c r="AE526" s="27"/>
      <c r="AF526" s="27"/>
      <c r="AG526" s="27" t="s">
        <v>169</v>
      </c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</row>
    <row r="527" spans="1:60" outlineLevel="1">
      <c r="A527" s="196"/>
      <c r="B527" s="197"/>
      <c r="C527" s="198" t="s">
        <v>234</v>
      </c>
      <c r="D527" s="199"/>
      <c r="E527" s="200">
        <v>41.942399999999999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7"/>
      <c r="Z527" s="27"/>
      <c r="AA527" s="27"/>
      <c r="AB527" s="27"/>
      <c r="AC527" s="27"/>
      <c r="AD527" s="27"/>
      <c r="AE527" s="27"/>
      <c r="AF527" s="27"/>
      <c r="AG527" s="27" t="s">
        <v>171</v>
      </c>
      <c r="AH527" s="27">
        <v>0</v>
      </c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</row>
    <row r="528" spans="1:60" ht="24" outlineLevel="1">
      <c r="A528" s="190">
        <v>105</v>
      </c>
      <c r="B528" s="191" t="s">
        <v>648</v>
      </c>
      <c r="C528" s="192" t="s">
        <v>1225</v>
      </c>
      <c r="D528" s="193" t="s">
        <v>178</v>
      </c>
      <c r="E528" s="194">
        <v>317.33625000000001</v>
      </c>
      <c r="F528" s="33">
        <v>0</v>
      </c>
      <c r="G528" s="34">
        <f>ROUND(E528*F528,2)</f>
        <v>0</v>
      </c>
      <c r="H528" s="195">
        <v>9.98</v>
      </c>
      <c r="I528" s="34">
        <f>ROUND(E528*H528,2)</f>
        <v>3167.02</v>
      </c>
      <c r="J528" s="195">
        <v>115.02</v>
      </c>
      <c r="K528" s="34">
        <f>ROUND(E528*J528,2)</f>
        <v>36500.019999999997</v>
      </c>
      <c r="L528" s="34">
        <v>21</v>
      </c>
      <c r="M528" s="34">
        <f>G528*(1+L528/100)</f>
        <v>0</v>
      </c>
      <c r="N528" s="34">
        <v>4.0999999999999999E-4</v>
      </c>
      <c r="O528" s="34">
        <f>ROUND(E528*N528,2)</f>
        <v>0.13</v>
      </c>
      <c r="P528" s="34">
        <v>0</v>
      </c>
      <c r="Q528" s="34">
        <f>ROUND(E528*P528,2)</f>
        <v>0</v>
      </c>
      <c r="R528" s="34"/>
      <c r="S528" s="34" t="s">
        <v>167</v>
      </c>
      <c r="T528" s="35" t="s">
        <v>167</v>
      </c>
      <c r="U528" s="29">
        <v>0.22991</v>
      </c>
      <c r="V528" s="29">
        <f>ROUND(E528*U528,2)</f>
        <v>72.959999999999994</v>
      </c>
      <c r="W528" s="29"/>
      <c r="X528" s="29" t="s">
        <v>168</v>
      </c>
      <c r="Y528" s="27"/>
      <c r="Z528" s="27"/>
      <c r="AA528" s="27"/>
      <c r="AB528" s="27"/>
      <c r="AC528" s="27"/>
      <c r="AD528" s="27"/>
      <c r="AE528" s="27"/>
      <c r="AF528" s="27"/>
      <c r="AG528" s="27" t="s">
        <v>169</v>
      </c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</row>
    <row r="529" spans="1:60" outlineLevel="1">
      <c r="A529" s="196"/>
      <c r="B529" s="197"/>
      <c r="C529" s="198" t="s">
        <v>644</v>
      </c>
      <c r="D529" s="199"/>
      <c r="E529" s="200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7"/>
      <c r="Z529" s="27"/>
      <c r="AA529" s="27"/>
      <c r="AB529" s="27"/>
      <c r="AC529" s="27"/>
      <c r="AD529" s="27"/>
      <c r="AE529" s="27"/>
      <c r="AF529" s="27"/>
      <c r="AG529" s="27" t="s">
        <v>171</v>
      </c>
      <c r="AH529" s="27">
        <v>0</v>
      </c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</row>
    <row r="530" spans="1:60" outlineLevel="1">
      <c r="A530" s="196"/>
      <c r="B530" s="197"/>
      <c r="C530" s="198" t="s">
        <v>645</v>
      </c>
      <c r="D530" s="199"/>
      <c r="E530" s="200">
        <v>194.86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7"/>
      <c r="Z530" s="27"/>
      <c r="AA530" s="27"/>
      <c r="AB530" s="27"/>
      <c r="AC530" s="27"/>
      <c r="AD530" s="27"/>
      <c r="AE530" s="27"/>
      <c r="AF530" s="27"/>
      <c r="AG530" s="27" t="s">
        <v>171</v>
      </c>
      <c r="AH530" s="27">
        <v>0</v>
      </c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</row>
    <row r="531" spans="1:60" outlineLevel="1">
      <c r="A531" s="196"/>
      <c r="B531" s="197"/>
      <c r="C531" s="198" t="s">
        <v>646</v>
      </c>
      <c r="D531" s="199"/>
      <c r="E531" s="200">
        <v>75.48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7"/>
      <c r="Z531" s="27"/>
      <c r="AA531" s="27"/>
      <c r="AB531" s="27"/>
      <c r="AC531" s="27"/>
      <c r="AD531" s="27"/>
      <c r="AE531" s="27"/>
      <c r="AF531" s="27"/>
      <c r="AG531" s="27" t="s">
        <v>171</v>
      </c>
      <c r="AH531" s="27">
        <v>0</v>
      </c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</row>
    <row r="532" spans="1:60" outlineLevel="1">
      <c r="A532" s="196"/>
      <c r="B532" s="197"/>
      <c r="C532" s="198" t="s">
        <v>191</v>
      </c>
      <c r="D532" s="199"/>
      <c r="E532" s="200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7"/>
      <c r="Z532" s="27"/>
      <c r="AA532" s="27"/>
      <c r="AB532" s="27"/>
      <c r="AC532" s="27"/>
      <c r="AD532" s="27"/>
      <c r="AE532" s="27"/>
      <c r="AF532" s="27"/>
      <c r="AG532" s="27" t="s">
        <v>171</v>
      </c>
      <c r="AH532" s="27">
        <v>0</v>
      </c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</row>
    <row r="533" spans="1:60" outlineLevel="1">
      <c r="A533" s="196"/>
      <c r="B533" s="197"/>
      <c r="C533" s="198" t="s">
        <v>639</v>
      </c>
      <c r="D533" s="199"/>
      <c r="E533" s="200">
        <v>6.5591999999999997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7"/>
      <c r="Z533" s="27"/>
      <c r="AA533" s="27"/>
      <c r="AB533" s="27"/>
      <c r="AC533" s="27"/>
      <c r="AD533" s="27"/>
      <c r="AE533" s="27"/>
      <c r="AF533" s="27"/>
      <c r="AG533" s="27" t="s">
        <v>171</v>
      </c>
      <c r="AH533" s="27">
        <v>0</v>
      </c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</row>
    <row r="534" spans="1:60" outlineLevel="1">
      <c r="A534" s="196"/>
      <c r="B534" s="197"/>
      <c r="C534" s="198" t="s">
        <v>640</v>
      </c>
      <c r="D534" s="199"/>
      <c r="E534" s="200">
        <v>7.9939999999999998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7"/>
      <c r="Z534" s="27"/>
      <c r="AA534" s="27"/>
      <c r="AB534" s="27"/>
      <c r="AC534" s="27"/>
      <c r="AD534" s="27"/>
      <c r="AE534" s="27"/>
      <c r="AF534" s="27"/>
      <c r="AG534" s="27" t="s">
        <v>171</v>
      </c>
      <c r="AH534" s="27">
        <v>0</v>
      </c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</row>
    <row r="535" spans="1:60" outlineLevel="1">
      <c r="A535" s="196"/>
      <c r="B535" s="197"/>
      <c r="C535" s="198" t="s">
        <v>641</v>
      </c>
      <c r="D535" s="199"/>
      <c r="E535" s="200">
        <v>17.439050000000002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7"/>
      <c r="Z535" s="27"/>
      <c r="AA535" s="27"/>
      <c r="AB535" s="27"/>
      <c r="AC535" s="27"/>
      <c r="AD535" s="27"/>
      <c r="AE535" s="27"/>
      <c r="AF535" s="27"/>
      <c r="AG535" s="27" t="s">
        <v>171</v>
      </c>
      <c r="AH535" s="27">
        <v>0</v>
      </c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</row>
    <row r="536" spans="1:60" outlineLevel="1">
      <c r="A536" s="196"/>
      <c r="B536" s="197"/>
      <c r="C536" s="198" t="s">
        <v>642</v>
      </c>
      <c r="D536" s="199"/>
      <c r="E536" s="200">
        <v>7.423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7"/>
      <c r="Z536" s="27"/>
      <c r="AA536" s="27"/>
      <c r="AB536" s="27"/>
      <c r="AC536" s="27"/>
      <c r="AD536" s="27"/>
      <c r="AE536" s="27"/>
      <c r="AF536" s="27"/>
      <c r="AG536" s="27" t="s">
        <v>171</v>
      </c>
      <c r="AH536" s="27">
        <v>0</v>
      </c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</row>
    <row r="537" spans="1:60" outlineLevel="1">
      <c r="A537" s="196"/>
      <c r="B537" s="197"/>
      <c r="C537" s="198" t="s">
        <v>643</v>
      </c>
      <c r="D537" s="199"/>
      <c r="E537" s="200">
        <v>7.5810000000000004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7"/>
      <c r="Z537" s="27"/>
      <c r="AA537" s="27"/>
      <c r="AB537" s="27"/>
      <c r="AC537" s="27"/>
      <c r="AD537" s="27"/>
      <c r="AE537" s="27"/>
      <c r="AF537" s="27"/>
      <c r="AG537" s="27" t="s">
        <v>171</v>
      </c>
      <c r="AH537" s="27">
        <v>0</v>
      </c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</row>
    <row r="538" spans="1:60" ht="24" outlineLevel="1">
      <c r="A538" s="190">
        <v>106</v>
      </c>
      <c r="B538" s="191" t="s">
        <v>649</v>
      </c>
      <c r="C538" s="192" t="s">
        <v>1226</v>
      </c>
      <c r="D538" s="193" t="s">
        <v>178</v>
      </c>
      <c r="E538" s="194">
        <v>41.942399999999999</v>
      </c>
      <c r="F538" s="33">
        <v>0</v>
      </c>
      <c r="G538" s="34">
        <f>ROUND(E538*F538,2)</f>
        <v>0</v>
      </c>
      <c r="H538" s="195">
        <v>14.94</v>
      </c>
      <c r="I538" s="34">
        <f>ROUND(E538*H538,2)</f>
        <v>626.62</v>
      </c>
      <c r="J538" s="195">
        <v>133.06</v>
      </c>
      <c r="K538" s="34">
        <f>ROUND(E538*J538,2)</f>
        <v>5580.86</v>
      </c>
      <c r="L538" s="34">
        <v>21</v>
      </c>
      <c r="M538" s="34">
        <f>G538*(1+L538/100)</f>
        <v>0</v>
      </c>
      <c r="N538" s="34">
        <v>5.8E-4</v>
      </c>
      <c r="O538" s="34">
        <f>ROUND(E538*N538,2)</f>
        <v>0.02</v>
      </c>
      <c r="P538" s="34">
        <v>0</v>
      </c>
      <c r="Q538" s="34">
        <f>ROUND(E538*P538,2)</f>
        <v>0</v>
      </c>
      <c r="R538" s="34"/>
      <c r="S538" s="34" t="s">
        <v>167</v>
      </c>
      <c r="T538" s="35" t="s">
        <v>167</v>
      </c>
      <c r="U538" s="29">
        <v>0.26600000000000001</v>
      </c>
      <c r="V538" s="29">
        <f>ROUND(E538*U538,2)</f>
        <v>11.16</v>
      </c>
      <c r="W538" s="29"/>
      <c r="X538" s="29" t="s">
        <v>168</v>
      </c>
      <c r="Y538" s="27"/>
      <c r="Z538" s="27"/>
      <c r="AA538" s="27"/>
      <c r="AB538" s="27"/>
      <c r="AC538" s="27"/>
      <c r="AD538" s="27"/>
      <c r="AE538" s="27"/>
      <c r="AF538" s="27"/>
      <c r="AG538" s="27" t="s">
        <v>169</v>
      </c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</row>
    <row r="539" spans="1:60" outlineLevel="1">
      <c r="A539" s="196"/>
      <c r="B539" s="197"/>
      <c r="C539" s="198" t="s">
        <v>234</v>
      </c>
      <c r="D539" s="199"/>
      <c r="E539" s="200">
        <v>41.942399999999999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7"/>
      <c r="Z539" s="27"/>
      <c r="AA539" s="27"/>
      <c r="AB539" s="27"/>
      <c r="AC539" s="27"/>
      <c r="AD539" s="27"/>
      <c r="AE539" s="27"/>
      <c r="AF539" s="27"/>
      <c r="AG539" s="27" t="s">
        <v>171</v>
      </c>
      <c r="AH539" s="27">
        <v>0</v>
      </c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</row>
    <row r="540" spans="1:60" ht="24" outlineLevel="1">
      <c r="A540" s="190">
        <v>107</v>
      </c>
      <c r="B540" s="191" t="s">
        <v>650</v>
      </c>
      <c r="C540" s="192" t="s">
        <v>651</v>
      </c>
      <c r="D540" s="193" t="s">
        <v>178</v>
      </c>
      <c r="E540" s="194">
        <v>279.92</v>
      </c>
      <c r="F540" s="33">
        <v>0</v>
      </c>
      <c r="G540" s="34">
        <f>ROUND(E540*F540,2)</f>
        <v>0</v>
      </c>
      <c r="H540" s="195">
        <v>0</v>
      </c>
      <c r="I540" s="34">
        <f>ROUND(E540*H540,2)</f>
        <v>0</v>
      </c>
      <c r="J540" s="195">
        <v>21</v>
      </c>
      <c r="K540" s="34">
        <f>ROUND(E540*J540,2)</f>
        <v>5878.32</v>
      </c>
      <c r="L540" s="34">
        <v>21</v>
      </c>
      <c r="M540" s="34">
        <f>G540*(1+L540/100)</f>
        <v>0</v>
      </c>
      <c r="N540" s="34">
        <v>0</v>
      </c>
      <c r="O540" s="34">
        <f>ROUND(E540*N540,2)</f>
        <v>0</v>
      </c>
      <c r="P540" s="34">
        <v>9.7400000000000004E-3</v>
      </c>
      <c r="Q540" s="34">
        <f>ROUND(E540*P540,2)</f>
        <v>2.73</v>
      </c>
      <c r="R540" s="34"/>
      <c r="S540" s="34" t="s">
        <v>167</v>
      </c>
      <c r="T540" s="35" t="s">
        <v>167</v>
      </c>
      <c r="U540" s="29">
        <v>0.04</v>
      </c>
      <c r="V540" s="29">
        <f>ROUND(E540*U540,2)</f>
        <v>11.2</v>
      </c>
      <c r="W540" s="29"/>
      <c r="X540" s="29" t="s">
        <v>168</v>
      </c>
      <c r="Y540" s="27"/>
      <c r="Z540" s="27"/>
      <c r="AA540" s="27"/>
      <c r="AB540" s="27"/>
      <c r="AC540" s="27"/>
      <c r="AD540" s="27"/>
      <c r="AE540" s="27"/>
      <c r="AF540" s="27"/>
      <c r="AG540" s="27" t="s">
        <v>169</v>
      </c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</row>
    <row r="541" spans="1:60" outlineLevel="1">
      <c r="A541" s="196"/>
      <c r="B541" s="197"/>
      <c r="C541" s="198" t="s">
        <v>652</v>
      </c>
      <c r="D541" s="199"/>
      <c r="E541" s="200">
        <v>74.599999999999994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7"/>
      <c r="Z541" s="27"/>
      <c r="AA541" s="27"/>
      <c r="AB541" s="27"/>
      <c r="AC541" s="27"/>
      <c r="AD541" s="27"/>
      <c r="AE541" s="27"/>
      <c r="AF541" s="27"/>
      <c r="AG541" s="27" t="s">
        <v>171</v>
      </c>
      <c r="AH541" s="27">
        <v>0</v>
      </c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</row>
    <row r="542" spans="1:60" outlineLevel="1">
      <c r="A542" s="196"/>
      <c r="B542" s="197"/>
      <c r="C542" s="198" t="s">
        <v>586</v>
      </c>
      <c r="D542" s="199"/>
      <c r="E542" s="200">
        <v>142.12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7"/>
      <c r="Z542" s="27"/>
      <c r="AA542" s="27"/>
      <c r="AB542" s="27"/>
      <c r="AC542" s="27"/>
      <c r="AD542" s="27"/>
      <c r="AE542" s="27"/>
      <c r="AF542" s="27"/>
      <c r="AG542" s="27" t="s">
        <v>171</v>
      </c>
      <c r="AH542" s="27">
        <v>0</v>
      </c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</row>
    <row r="543" spans="1:60" outlineLevel="1">
      <c r="A543" s="196"/>
      <c r="B543" s="197"/>
      <c r="C543" s="198" t="s">
        <v>587</v>
      </c>
      <c r="D543" s="199"/>
      <c r="E543" s="200">
        <v>63.2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7"/>
      <c r="Z543" s="27"/>
      <c r="AA543" s="27"/>
      <c r="AB543" s="27"/>
      <c r="AC543" s="27"/>
      <c r="AD543" s="27"/>
      <c r="AE543" s="27"/>
      <c r="AF543" s="27"/>
      <c r="AG543" s="27" t="s">
        <v>171</v>
      </c>
      <c r="AH543" s="27">
        <v>0</v>
      </c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</row>
    <row r="544" spans="1:60" ht="24" outlineLevel="1">
      <c r="A544" s="190">
        <v>108</v>
      </c>
      <c r="B544" s="191" t="s">
        <v>650</v>
      </c>
      <c r="C544" s="192" t="s">
        <v>651</v>
      </c>
      <c r="D544" s="193" t="s">
        <v>178</v>
      </c>
      <c r="E544" s="194">
        <v>29.340800000000002</v>
      </c>
      <c r="F544" s="33">
        <v>0</v>
      </c>
      <c r="G544" s="34">
        <f>ROUND(E544*F544,2)</f>
        <v>0</v>
      </c>
      <c r="H544" s="195">
        <v>0</v>
      </c>
      <c r="I544" s="34">
        <f>ROUND(E544*H544,2)</f>
        <v>0</v>
      </c>
      <c r="J544" s="195">
        <v>21</v>
      </c>
      <c r="K544" s="34">
        <f>ROUND(E544*J544,2)</f>
        <v>616.16</v>
      </c>
      <c r="L544" s="34">
        <v>21</v>
      </c>
      <c r="M544" s="34">
        <f>G544*(1+L544/100)</f>
        <v>0</v>
      </c>
      <c r="N544" s="34">
        <v>0</v>
      </c>
      <c r="O544" s="34">
        <f>ROUND(E544*N544,2)</f>
        <v>0</v>
      </c>
      <c r="P544" s="34">
        <v>9.7400000000000004E-3</v>
      </c>
      <c r="Q544" s="34">
        <f>ROUND(E544*P544,2)</f>
        <v>0.28999999999999998</v>
      </c>
      <c r="R544" s="34"/>
      <c r="S544" s="34" t="s">
        <v>167</v>
      </c>
      <c r="T544" s="35" t="s">
        <v>167</v>
      </c>
      <c r="U544" s="29">
        <v>0.04</v>
      </c>
      <c r="V544" s="29">
        <f>ROUND(E544*U544,2)</f>
        <v>1.17</v>
      </c>
      <c r="W544" s="29"/>
      <c r="X544" s="29" t="s">
        <v>168</v>
      </c>
      <c r="Y544" s="27"/>
      <c r="Z544" s="27"/>
      <c r="AA544" s="27"/>
      <c r="AB544" s="27"/>
      <c r="AC544" s="27"/>
      <c r="AD544" s="27"/>
      <c r="AE544" s="27"/>
      <c r="AF544" s="27"/>
      <c r="AG544" s="27" t="s">
        <v>169</v>
      </c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</row>
    <row r="545" spans="1:60" outlineLevel="1">
      <c r="A545" s="196"/>
      <c r="B545" s="197"/>
      <c r="C545" s="198" t="s">
        <v>653</v>
      </c>
      <c r="D545" s="199"/>
      <c r="E545" s="200">
        <v>15.023199999999999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7"/>
      <c r="Z545" s="27"/>
      <c r="AA545" s="27"/>
      <c r="AB545" s="27"/>
      <c r="AC545" s="27"/>
      <c r="AD545" s="27"/>
      <c r="AE545" s="27"/>
      <c r="AF545" s="27"/>
      <c r="AG545" s="27" t="s">
        <v>171</v>
      </c>
      <c r="AH545" s="27">
        <v>0</v>
      </c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</row>
    <row r="546" spans="1:60" outlineLevel="1">
      <c r="A546" s="196"/>
      <c r="B546" s="197"/>
      <c r="C546" s="198" t="s">
        <v>654</v>
      </c>
      <c r="D546" s="199"/>
      <c r="E546" s="200">
        <v>14.317600000000001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7"/>
      <c r="Z546" s="27"/>
      <c r="AA546" s="27"/>
      <c r="AB546" s="27"/>
      <c r="AC546" s="27"/>
      <c r="AD546" s="27"/>
      <c r="AE546" s="27"/>
      <c r="AF546" s="27"/>
      <c r="AG546" s="27" t="s">
        <v>171</v>
      </c>
      <c r="AH546" s="27">
        <v>0</v>
      </c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</row>
    <row r="547" spans="1:60" ht="24" outlineLevel="1">
      <c r="A547" s="190">
        <v>109</v>
      </c>
      <c r="B547" s="191" t="s">
        <v>655</v>
      </c>
      <c r="C547" s="192" t="s">
        <v>656</v>
      </c>
      <c r="D547" s="193" t="s">
        <v>178</v>
      </c>
      <c r="E547" s="194">
        <v>22.005600000000001</v>
      </c>
      <c r="F547" s="33">
        <v>0</v>
      </c>
      <c r="G547" s="34">
        <f>ROUND(E547*F547,2)</f>
        <v>0</v>
      </c>
      <c r="H547" s="195">
        <v>0</v>
      </c>
      <c r="I547" s="34">
        <f>ROUND(E547*H547,2)</f>
        <v>0</v>
      </c>
      <c r="J547" s="195">
        <v>21.5</v>
      </c>
      <c r="K547" s="34">
        <f>ROUND(E547*J547,2)</f>
        <v>473.12</v>
      </c>
      <c r="L547" s="34">
        <v>21</v>
      </c>
      <c r="M547" s="34">
        <f>G547*(1+L547/100)</f>
        <v>0</v>
      </c>
      <c r="N547" s="34">
        <v>0</v>
      </c>
      <c r="O547" s="34">
        <f>ROUND(E547*N547,2)</f>
        <v>0</v>
      </c>
      <c r="P547" s="34">
        <v>1.03E-2</v>
      </c>
      <c r="Q547" s="34">
        <f>ROUND(E547*P547,2)</f>
        <v>0.23</v>
      </c>
      <c r="R547" s="34"/>
      <c r="S547" s="34" t="s">
        <v>167</v>
      </c>
      <c r="T547" s="35" t="s">
        <v>167</v>
      </c>
      <c r="U547" s="29">
        <v>0.05</v>
      </c>
      <c r="V547" s="29">
        <f>ROUND(E547*U547,2)</f>
        <v>1.1000000000000001</v>
      </c>
      <c r="W547" s="29"/>
      <c r="X547" s="29" t="s">
        <v>168</v>
      </c>
      <c r="Y547" s="27"/>
      <c r="Z547" s="27"/>
      <c r="AA547" s="27"/>
      <c r="AB547" s="27"/>
      <c r="AC547" s="27"/>
      <c r="AD547" s="27"/>
      <c r="AE547" s="27"/>
      <c r="AF547" s="27"/>
      <c r="AG547" s="27" t="s">
        <v>169</v>
      </c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</row>
    <row r="548" spans="1:60" outlineLevel="1">
      <c r="A548" s="196"/>
      <c r="B548" s="197"/>
      <c r="C548" s="198" t="s">
        <v>239</v>
      </c>
      <c r="D548" s="199"/>
      <c r="E548" s="200">
        <v>11.2674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7"/>
      <c r="Z548" s="27"/>
      <c r="AA548" s="27"/>
      <c r="AB548" s="27"/>
      <c r="AC548" s="27"/>
      <c r="AD548" s="27"/>
      <c r="AE548" s="27"/>
      <c r="AF548" s="27"/>
      <c r="AG548" s="27" t="s">
        <v>171</v>
      </c>
      <c r="AH548" s="27">
        <v>0</v>
      </c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</row>
    <row r="549" spans="1:60" outlineLevel="1">
      <c r="A549" s="196"/>
      <c r="B549" s="197"/>
      <c r="C549" s="198" t="s">
        <v>657</v>
      </c>
      <c r="D549" s="199"/>
      <c r="E549" s="200">
        <v>10.738200000000001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7"/>
      <c r="Z549" s="27"/>
      <c r="AA549" s="27"/>
      <c r="AB549" s="27"/>
      <c r="AC549" s="27"/>
      <c r="AD549" s="27"/>
      <c r="AE549" s="27"/>
      <c r="AF549" s="27"/>
      <c r="AG549" s="27" t="s">
        <v>171</v>
      </c>
      <c r="AH549" s="27">
        <v>0</v>
      </c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</row>
    <row r="550" spans="1:60" outlineLevel="1">
      <c r="A550" s="190">
        <v>110</v>
      </c>
      <c r="B550" s="191" t="s">
        <v>658</v>
      </c>
      <c r="C550" s="192" t="s">
        <v>659</v>
      </c>
      <c r="D550" s="193" t="s">
        <v>178</v>
      </c>
      <c r="E550" s="194">
        <v>78.48</v>
      </c>
      <c r="F550" s="33">
        <v>0</v>
      </c>
      <c r="G550" s="34">
        <f>ROUND(E550*F550,2)</f>
        <v>0</v>
      </c>
      <c r="H550" s="195">
        <v>352.42</v>
      </c>
      <c r="I550" s="34">
        <f>ROUND(E550*H550,2)</f>
        <v>27657.919999999998</v>
      </c>
      <c r="J550" s="195">
        <v>209.58</v>
      </c>
      <c r="K550" s="34">
        <f>ROUND(E550*J550,2)</f>
        <v>16447.84</v>
      </c>
      <c r="L550" s="34">
        <v>21</v>
      </c>
      <c r="M550" s="34">
        <f>G550*(1+L550/100)</f>
        <v>0</v>
      </c>
      <c r="N550" s="34">
        <v>0</v>
      </c>
      <c r="O550" s="34">
        <f>ROUND(E550*N550,2)</f>
        <v>0</v>
      </c>
      <c r="P550" s="34">
        <v>0</v>
      </c>
      <c r="Q550" s="34">
        <f>ROUND(E550*P550,2)</f>
        <v>0</v>
      </c>
      <c r="R550" s="34"/>
      <c r="S550" s="34" t="s">
        <v>167</v>
      </c>
      <c r="T550" s="35" t="s">
        <v>167</v>
      </c>
      <c r="U550" s="29">
        <v>0.39</v>
      </c>
      <c r="V550" s="29">
        <f>ROUND(E550*U550,2)</f>
        <v>30.61</v>
      </c>
      <c r="W550" s="29"/>
      <c r="X550" s="29" t="s">
        <v>168</v>
      </c>
      <c r="Y550" s="27"/>
      <c r="Z550" s="27"/>
      <c r="AA550" s="27"/>
      <c r="AB550" s="27"/>
      <c r="AC550" s="27"/>
      <c r="AD550" s="27"/>
      <c r="AE550" s="27"/>
      <c r="AF550" s="27"/>
      <c r="AG550" s="27" t="s">
        <v>660</v>
      </c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</row>
    <row r="551" spans="1:60" outlineLevel="1">
      <c r="A551" s="196"/>
      <c r="B551" s="197"/>
      <c r="C551" s="198" t="s">
        <v>661</v>
      </c>
      <c r="D551" s="199"/>
      <c r="E551" s="200">
        <v>61.84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7"/>
      <c r="Z551" s="27"/>
      <c r="AA551" s="27"/>
      <c r="AB551" s="27"/>
      <c r="AC551" s="27"/>
      <c r="AD551" s="27"/>
      <c r="AE551" s="27"/>
      <c r="AF551" s="27"/>
      <c r="AG551" s="27" t="s">
        <v>171</v>
      </c>
      <c r="AH551" s="27">
        <v>0</v>
      </c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</row>
    <row r="552" spans="1:60" outlineLevel="1">
      <c r="A552" s="196"/>
      <c r="B552" s="197"/>
      <c r="C552" s="198" t="s">
        <v>662</v>
      </c>
      <c r="D552" s="199"/>
      <c r="E552" s="200">
        <v>16.64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7"/>
      <c r="Z552" s="27"/>
      <c r="AA552" s="27"/>
      <c r="AB552" s="27"/>
      <c r="AC552" s="27"/>
      <c r="AD552" s="27"/>
      <c r="AE552" s="27"/>
      <c r="AF552" s="27"/>
      <c r="AG552" s="27" t="s">
        <v>171</v>
      </c>
      <c r="AH552" s="27">
        <v>0</v>
      </c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</row>
    <row r="553" spans="1:60" outlineLevel="1">
      <c r="A553" s="190">
        <v>111</v>
      </c>
      <c r="B553" s="191" t="s">
        <v>663</v>
      </c>
      <c r="C553" s="192" t="s">
        <v>664</v>
      </c>
      <c r="D553" s="193" t="s">
        <v>255</v>
      </c>
      <c r="E553" s="194">
        <v>320.11</v>
      </c>
      <c r="F553" s="33">
        <v>0</v>
      </c>
      <c r="G553" s="34">
        <f>ROUND(E553*F553,2)</f>
        <v>0</v>
      </c>
      <c r="H553" s="195">
        <v>124.12</v>
      </c>
      <c r="I553" s="34">
        <f>ROUND(E553*H553,2)</f>
        <v>39732.050000000003</v>
      </c>
      <c r="J553" s="195">
        <v>59.88</v>
      </c>
      <c r="K553" s="34">
        <f>ROUND(E553*J553,2)</f>
        <v>19168.189999999999</v>
      </c>
      <c r="L553" s="34">
        <v>21</v>
      </c>
      <c r="M553" s="34">
        <f>G553*(1+L553/100)</f>
        <v>0</v>
      </c>
      <c r="N553" s="34">
        <v>3.2000000000000003E-4</v>
      </c>
      <c r="O553" s="34">
        <f>ROUND(E553*N553,2)</f>
        <v>0.1</v>
      </c>
      <c r="P553" s="34">
        <v>0</v>
      </c>
      <c r="Q553" s="34">
        <f>ROUND(E553*P553,2)</f>
        <v>0</v>
      </c>
      <c r="R553" s="34"/>
      <c r="S553" s="34" t="s">
        <v>167</v>
      </c>
      <c r="T553" s="35" t="s">
        <v>167</v>
      </c>
      <c r="U553" s="29">
        <v>0.11</v>
      </c>
      <c r="V553" s="29">
        <f>ROUND(E553*U553,2)</f>
        <v>35.21</v>
      </c>
      <c r="W553" s="29"/>
      <c r="X553" s="29" t="s">
        <v>168</v>
      </c>
      <c r="Y553" s="27"/>
      <c r="Z553" s="27"/>
      <c r="AA553" s="27"/>
      <c r="AB553" s="27"/>
      <c r="AC553" s="27"/>
      <c r="AD553" s="27"/>
      <c r="AE553" s="27"/>
      <c r="AF553" s="27"/>
      <c r="AG553" s="27" t="s">
        <v>660</v>
      </c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</row>
    <row r="554" spans="1:60" outlineLevel="1">
      <c r="A554" s="196"/>
      <c r="B554" s="197"/>
      <c r="C554" s="198" t="s">
        <v>665</v>
      </c>
      <c r="D554" s="199"/>
      <c r="E554" s="200">
        <v>12.962</v>
      </c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7"/>
      <c r="Z554" s="27"/>
      <c r="AA554" s="27"/>
      <c r="AB554" s="27"/>
      <c r="AC554" s="27"/>
      <c r="AD554" s="27"/>
      <c r="AE554" s="27"/>
      <c r="AF554" s="27"/>
      <c r="AG554" s="27" t="s">
        <v>171</v>
      </c>
      <c r="AH554" s="27">
        <v>0</v>
      </c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</row>
    <row r="555" spans="1:60" outlineLevel="1">
      <c r="A555" s="196"/>
      <c r="B555" s="197"/>
      <c r="C555" s="198" t="s">
        <v>666</v>
      </c>
      <c r="D555" s="199"/>
      <c r="E555" s="200">
        <v>10.544</v>
      </c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7"/>
      <c r="Z555" s="27"/>
      <c r="AA555" s="27"/>
      <c r="AB555" s="27"/>
      <c r="AC555" s="27"/>
      <c r="AD555" s="27"/>
      <c r="AE555" s="27"/>
      <c r="AF555" s="27"/>
      <c r="AG555" s="27" t="s">
        <v>171</v>
      </c>
      <c r="AH555" s="27">
        <v>0</v>
      </c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</row>
    <row r="556" spans="1:60" outlineLevel="1">
      <c r="A556" s="196"/>
      <c r="B556" s="197"/>
      <c r="C556" s="198" t="s">
        <v>667</v>
      </c>
      <c r="D556" s="199"/>
      <c r="E556" s="200">
        <v>16.059999999999999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7"/>
      <c r="Z556" s="27"/>
      <c r="AA556" s="27"/>
      <c r="AB556" s="27"/>
      <c r="AC556" s="27"/>
      <c r="AD556" s="27"/>
      <c r="AE556" s="27"/>
      <c r="AF556" s="27"/>
      <c r="AG556" s="27" t="s">
        <v>171</v>
      </c>
      <c r="AH556" s="27">
        <v>0</v>
      </c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</row>
    <row r="557" spans="1:60" outlineLevel="1">
      <c r="A557" s="196"/>
      <c r="B557" s="197"/>
      <c r="C557" s="198" t="s">
        <v>668</v>
      </c>
      <c r="D557" s="199"/>
      <c r="E557" s="200">
        <v>5.6660000000000004</v>
      </c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7"/>
      <c r="Z557" s="27"/>
      <c r="AA557" s="27"/>
      <c r="AB557" s="27"/>
      <c r="AC557" s="27"/>
      <c r="AD557" s="27"/>
      <c r="AE557" s="27"/>
      <c r="AF557" s="27"/>
      <c r="AG557" s="27" t="s">
        <v>171</v>
      </c>
      <c r="AH557" s="27">
        <v>0</v>
      </c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</row>
    <row r="558" spans="1:60" outlineLevel="1">
      <c r="A558" s="196"/>
      <c r="B558" s="197"/>
      <c r="C558" s="198" t="s">
        <v>669</v>
      </c>
      <c r="D558" s="199"/>
      <c r="E558" s="200">
        <v>15.88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7"/>
      <c r="Z558" s="27"/>
      <c r="AA558" s="27"/>
      <c r="AB558" s="27"/>
      <c r="AC558" s="27"/>
      <c r="AD558" s="27"/>
      <c r="AE558" s="27"/>
      <c r="AF558" s="27"/>
      <c r="AG558" s="27" t="s">
        <v>171</v>
      </c>
      <c r="AH558" s="27">
        <v>0</v>
      </c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</row>
    <row r="559" spans="1:60" outlineLevel="1">
      <c r="A559" s="196"/>
      <c r="B559" s="197"/>
      <c r="C559" s="198" t="s">
        <v>670</v>
      </c>
      <c r="D559" s="199"/>
      <c r="E559" s="200">
        <v>22.161999999999999</v>
      </c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7"/>
      <c r="Z559" s="27"/>
      <c r="AA559" s="27"/>
      <c r="AB559" s="27"/>
      <c r="AC559" s="27"/>
      <c r="AD559" s="27"/>
      <c r="AE559" s="27"/>
      <c r="AF559" s="27"/>
      <c r="AG559" s="27" t="s">
        <v>171</v>
      </c>
      <c r="AH559" s="27">
        <v>0</v>
      </c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</row>
    <row r="560" spans="1:60" outlineLevel="1">
      <c r="A560" s="196"/>
      <c r="B560" s="197"/>
      <c r="C560" s="198" t="s">
        <v>671</v>
      </c>
      <c r="D560" s="199"/>
      <c r="E560" s="200">
        <v>21.263999999999999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7"/>
      <c r="Z560" s="27"/>
      <c r="AA560" s="27"/>
      <c r="AB560" s="27"/>
      <c r="AC560" s="27"/>
      <c r="AD560" s="27"/>
      <c r="AE560" s="27"/>
      <c r="AF560" s="27"/>
      <c r="AG560" s="27" t="s">
        <v>171</v>
      </c>
      <c r="AH560" s="27">
        <v>0</v>
      </c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</row>
    <row r="561" spans="1:60" outlineLevel="1">
      <c r="A561" s="196"/>
      <c r="B561" s="197"/>
      <c r="C561" s="198" t="s">
        <v>672</v>
      </c>
      <c r="D561" s="199"/>
      <c r="E561" s="200">
        <v>10.18</v>
      </c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7"/>
      <c r="Z561" s="27"/>
      <c r="AA561" s="27"/>
      <c r="AB561" s="27"/>
      <c r="AC561" s="27"/>
      <c r="AD561" s="27"/>
      <c r="AE561" s="27"/>
      <c r="AF561" s="27"/>
      <c r="AG561" s="27" t="s">
        <v>171</v>
      </c>
      <c r="AH561" s="27">
        <v>0</v>
      </c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</row>
    <row r="562" spans="1:60" outlineLevel="1">
      <c r="A562" s="196"/>
      <c r="B562" s="197"/>
      <c r="C562" s="198" t="s">
        <v>673</v>
      </c>
      <c r="D562" s="199"/>
      <c r="E562" s="200">
        <v>20.952000000000002</v>
      </c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7"/>
      <c r="Z562" s="27"/>
      <c r="AA562" s="27"/>
      <c r="AB562" s="27"/>
      <c r="AC562" s="27"/>
      <c r="AD562" s="27"/>
      <c r="AE562" s="27"/>
      <c r="AF562" s="27"/>
      <c r="AG562" s="27" t="s">
        <v>171</v>
      </c>
      <c r="AH562" s="27">
        <v>0</v>
      </c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</row>
    <row r="563" spans="1:60" outlineLevel="1">
      <c r="A563" s="196"/>
      <c r="B563" s="197"/>
      <c r="C563" s="198" t="s">
        <v>674</v>
      </c>
      <c r="D563" s="199"/>
      <c r="E563" s="200">
        <v>42.52</v>
      </c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7"/>
      <c r="Z563" s="27"/>
      <c r="AA563" s="27"/>
      <c r="AB563" s="27"/>
      <c r="AC563" s="27"/>
      <c r="AD563" s="27"/>
      <c r="AE563" s="27"/>
      <c r="AF563" s="27"/>
      <c r="AG563" s="27" t="s">
        <v>171</v>
      </c>
      <c r="AH563" s="27">
        <v>0</v>
      </c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</row>
    <row r="564" spans="1:60" outlineLevel="1">
      <c r="A564" s="196"/>
      <c r="B564" s="197"/>
      <c r="C564" s="198" t="s">
        <v>675</v>
      </c>
      <c r="D564" s="199"/>
      <c r="E564" s="200">
        <v>9.3000000000000007</v>
      </c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7"/>
      <c r="Z564" s="27"/>
      <c r="AA564" s="27"/>
      <c r="AB564" s="27"/>
      <c r="AC564" s="27"/>
      <c r="AD564" s="27"/>
      <c r="AE564" s="27"/>
      <c r="AF564" s="27"/>
      <c r="AG564" s="27" t="s">
        <v>171</v>
      </c>
      <c r="AH564" s="27">
        <v>0</v>
      </c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</row>
    <row r="565" spans="1:60" outlineLevel="1">
      <c r="A565" s="196"/>
      <c r="B565" s="197"/>
      <c r="C565" s="198" t="s">
        <v>676</v>
      </c>
      <c r="D565" s="199"/>
      <c r="E565" s="200">
        <v>19.931999999999999</v>
      </c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7"/>
      <c r="Z565" s="27"/>
      <c r="AA565" s="27"/>
      <c r="AB565" s="27"/>
      <c r="AC565" s="27"/>
      <c r="AD565" s="27"/>
      <c r="AE565" s="27"/>
      <c r="AF565" s="27"/>
      <c r="AG565" s="27" t="s">
        <v>171</v>
      </c>
      <c r="AH565" s="27">
        <v>0</v>
      </c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</row>
    <row r="566" spans="1:60" outlineLevel="1">
      <c r="A566" s="196"/>
      <c r="B566" s="197"/>
      <c r="C566" s="198" t="s">
        <v>677</v>
      </c>
      <c r="D566" s="199"/>
      <c r="E566" s="200">
        <v>20.8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7"/>
      <c r="Z566" s="27"/>
      <c r="AA566" s="27"/>
      <c r="AB566" s="27"/>
      <c r="AC566" s="27"/>
      <c r="AD566" s="27"/>
      <c r="AE566" s="27"/>
      <c r="AF566" s="27"/>
      <c r="AG566" s="27" t="s">
        <v>171</v>
      </c>
      <c r="AH566" s="27">
        <v>0</v>
      </c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</row>
    <row r="567" spans="1:60" outlineLevel="1">
      <c r="A567" s="196"/>
      <c r="B567" s="197"/>
      <c r="C567" s="198" t="s">
        <v>678</v>
      </c>
      <c r="D567" s="199"/>
      <c r="E567" s="200">
        <v>15.198</v>
      </c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7"/>
      <c r="Z567" s="27"/>
      <c r="AA567" s="27"/>
      <c r="AB567" s="27"/>
      <c r="AC567" s="27"/>
      <c r="AD567" s="27"/>
      <c r="AE567" s="27"/>
      <c r="AF567" s="27"/>
      <c r="AG567" s="27" t="s">
        <v>171</v>
      </c>
      <c r="AH567" s="27">
        <v>0</v>
      </c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</row>
    <row r="568" spans="1:60" outlineLevel="1">
      <c r="A568" s="196"/>
      <c r="B568" s="197"/>
      <c r="C568" s="198" t="s">
        <v>679</v>
      </c>
      <c r="D568" s="199"/>
      <c r="E568" s="200">
        <v>7.7880000000000003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7"/>
      <c r="Z568" s="27"/>
      <c r="AA568" s="27"/>
      <c r="AB568" s="27"/>
      <c r="AC568" s="27"/>
      <c r="AD568" s="27"/>
      <c r="AE568" s="27"/>
      <c r="AF568" s="27"/>
      <c r="AG568" s="27" t="s">
        <v>171</v>
      </c>
      <c r="AH568" s="27">
        <v>0</v>
      </c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</row>
    <row r="569" spans="1:60" outlineLevel="1">
      <c r="A569" s="196"/>
      <c r="B569" s="197"/>
      <c r="C569" s="198" t="s">
        <v>680</v>
      </c>
      <c r="D569" s="199"/>
      <c r="E569" s="200">
        <v>10.199999999999999</v>
      </c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7"/>
      <c r="Z569" s="27"/>
      <c r="AA569" s="27"/>
      <c r="AB569" s="27"/>
      <c r="AC569" s="27"/>
      <c r="AD569" s="27"/>
      <c r="AE569" s="27"/>
      <c r="AF569" s="27"/>
      <c r="AG569" s="27" t="s">
        <v>171</v>
      </c>
      <c r="AH569" s="27">
        <v>0</v>
      </c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</row>
    <row r="570" spans="1:60" outlineLevel="1">
      <c r="A570" s="196"/>
      <c r="B570" s="197"/>
      <c r="C570" s="198" t="s">
        <v>681</v>
      </c>
      <c r="D570" s="199"/>
      <c r="E570" s="200">
        <v>6.59</v>
      </c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7"/>
      <c r="Z570" s="27"/>
      <c r="AA570" s="27"/>
      <c r="AB570" s="27"/>
      <c r="AC570" s="27"/>
      <c r="AD570" s="27"/>
      <c r="AE570" s="27"/>
      <c r="AF570" s="27"/>
      <c r="AG570" s="27" t="s">
        <v>171</v>
      </c>
      <c r="AH570" s="27">
        <v>0</v>
      </c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</row>
    <row r="571" spans="1:60" outlineLevel="1">
      <c r="A571" s="196"/>
      <c r="B571" s="197"/>
      <c r="C571" s="198" t="s">
        <v>682</v>
      </c>
      <c r="D571" s="199"/>
      <c r="E571" s="200">
        <v>8.7539999999999996</v>
      </c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7"/>
      <c r="Z571" s="27"/>
      <c r="AA571" s="27"/>
      <c r="AB571" s="27"/>
      <c r="AC571" s="27"/>
      <c r="AD571" s="27"/>
      <c r="AE571" s="27"/>
      <c r="AF571" s="27"/>
      <c r="AG571" s="27" t="s">
        <v>171</v>
      </c>
      <c r="AH571" s="27">
        <v>0</v>
      </c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</row>
    <row r="572" spans="1:60" outlineLevel="1">
      <c r="A572" s="196"/>
      <c r="B572" s="197"/>
      <c r="C572" s="198" t="s">
        <v>683</v>
      </c>
      <c r="D572" s="199"/>
      <c r="E572" s="200">
        <v>20.122</v>
      </c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7"/>
      <c r="Z572" s="27"/>
      <c r="AA572" s="27"/>
      <c r="AB572" s="27"/>
      <c r="AC572" s="27"/>
      <c r="AD572" s="27"/>
      <c r="AE572" s="27"/>
      <c r="AF572" s="27"/>
      <c r="AG572" s="27" t="s">
        <v>171</v>
      </c>
      <c r="AH572" s="27">
        <v>0</v>
      </c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</row>
    <row r="573" spans="1:60" outlineLevel="1">
      <c r="A573" s="196"/>
      <c r="B573" s="197"/>
      <c r="C573" s="198" t="s">
        <v>684</v>
      </c>
      <c r="D573" s="199"/>
      <c r="E573" s="200">
        <v>13.242000000000001</v>
      </c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7"/>
      <c r="Z573" s="27"/>
      <c r="AA573" s="27"/>
      <c r="AB573" s="27"/>
      <c r="AC573" s="27"/>
      <c r="AD573" s="27"/>
      <c r="AE573" s="27"/>
      <c r="AF573" s="27"/>
      <c r="AG573" s="27" t="s">
        <v>171</v>
      </c>
      <c r="AH573" s="27">
        <v>0</v>
      </c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</row>
    <row r="574" spans="1:60" outlineLevel="1">
      <c r="A574" s="196"/>
      <c r="B574" s="197"/>
      <c r="C574" s="198" t="s">
        <v>685</v>
      </c>
      <c r="D574" s="199"/>
      <c r="E574" s="200">
        <v>9.9939999999999998</v>
      </c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7"/>
      <c r="Z574" s="27"/>
      <c r="AA574" s="27"/>
      <c r="AB574" s="27"/>
      <c r="AC574" s="27"/>
      <c r="AD574" s="27"/>
      <c r="AE574" s="27"/>
      <c r="AF574" s="27"/>
      <c r="AG574" s="27" t="s">
        <v>171</v>
      </c>
      <c r="AH574" s="27">
        <v>0</v>
      </c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</row>
    <row r="575" spans="1:60" ht="24" outlineLevel="1">
      <c r="A575" s="190">
        <v>112</v>
      </c>
      <c r="B575" s="191" t="s">
        <v>686</v>
      </c>
      <c r="C575" s="192" t="s">
        <v>687</v>
      </c>
      <c r="D575" s="193" t="s">
        <v>255</v>
      </c>
      <c r="E575" s="194">
        <v>122.5</v>
      </c>
      <c r="F575" s="33">
        <v>0</v>
      </c>
      <c r="G575" s="34">
        <f>ROUND(E575*F575,2)</f>
        <v>0</v>
      </c>
      <c r="H575" s="195">
        <v>124.29</v>
      </c>
      <c r="I575" s="34">
        <f>ROUND(E575*H575,2)</f>
        <v>15225.53</v>
      </c>
      <c r="J575" s="195">
        <v>76.209999999999994</v>
      </c>
      <c r="K575" s="34">
        <f>ROUND(E575*J575,2)</f>
        <v>9335.73</v>
      </c>
      <c r="L575" s="34">
        <v>21</v>
      </c>
      <c r="M575" s="34">
        <f>G575*(1+L575/100)</f>
        <v>0</v>
      </c>
      <c r="N575" s="34">
        <v>3.2000000000000003E-4</v>
      </c>
      <c r="O575" s="34">
        <f>ROUND(E575*N575,2)</f>
        <v>0.04</v>
      </c>
      <c r="P575" s="34">
        <v>0</v>
      </c>
      <c r="Q575" s="34">
        <f>ROUND(E575*P575,2)</f>
        <v>0</v>
      </c>
      <c r="R575" s="34"/>
      <c r="S575" s="34" t="s">
        <v>167</v>
      </c>
      <c r="T575" s="35" t="s">
        <v>167</v>
      </c>
      <c r="U575" s="29">
        <v>0.14000000000000001</v>
      </c>
      <c r="V575" s="29">
        <f>ROUND(E575*U575,2)</f>
        <v>17.149999999999999</v>
      </c>
      <c r="W575" s="29"/>
      <c r="X575" s="29" t="s">
        <v>168</v>
      </c>
      <c r="Y575" s="27"/>
      <c r="Z575" s="27"/>
      <c r="AA575" s="27"/>
      <c r="AB575" s="27"/>
      <c r="AC575" s="27"/>
      <c r="AD575" s="27"/>
      <c r="AE575" s="27"/>
      <c r="AF575" s="27"/>
      <c r="AG575" s="27" t="s">
        <v>169</v>
      </c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</row>
    <row r="576" spans="1:60" outlineLevel="1">
      <c r="A576" s="196"/>
      <c r="B576" s="197"/>
      <c r="C576" s="198" t="s">
        <v>688</v>
      </c>
      <c r="D576" s="199"/>
      <c r="E576" s="200">
        <v>14</v>
      </c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7"/>
      <c r="Z576" s="27"/>
      <c r="AA576" s="27"/>
      <c r="AB576" s="27"/>
      <c r="AC576" s="27"/>
      <c r="AD576" s="27"/>
      <c r="AE576" s="27"/>
      <c r="AF576" s="27"/>
      <c r="AG576" s="27" t="s">
        <v>171</v>
      </c>
      <c r="AH576" s="27">
        <v>0</v>
      </c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</row>
    <row r="577" spans="1:60" outlineLevel="1">
      <c r="A577" s="196"/>
      <c r="B577" s="197"/>
      <c r="C577" s="198" t="s">
        <v>689</v>
      </c>
      <c r="D577" s="199"/>
      <c r="E577" s="200">
        <v>12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7"/>
      <c r="Z577" s="27"/>
      <c r="AA577" s="27"/>
      <c r="AB577" s="27"/>
      <c r="AC577" s="27"/>
      <c r="AD577" s="27"/>
      <c r="AE577" s="27"/>
      <c r="AF577" s="27"/>
      <c r="AG577" s="27" t="s">
        <v>171</v>
      </c>
      <c r="AH577" s="27">
        <v>0</v>
      </c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</row>
    <row r="578" spans="1:60" outlineLevel="1">
      <c r="A578" s="196"/>
      <c r="B578" s="197"/>
      <c r="C578" s="198" t="s">
        <v>690</v>
      </c>
      <c r="D578" s="199"/>
      <c r="E578" s="200">
        <v>32.5</v>
      </c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7"/>
      <c r="Z578" s="27"/>
      <c r="AA578" s="27"/>
      <c r="AB578" s="27"/>
      <c r="AC578" s="27"/>
      <c r="AD578" s="27"/>
      <c r="AE578" s="27"/>
      <c r="AF578" s="27"/>
      <c r="AG578" s="27" t="s">
        <v>171</v>
      </c>
      <c r="AH578" s="27">
        <v>0</v>
      </c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</row>
    <row r="579" spans="1:60" outlineLevel="1">
      <c r="A579" s="196"/>
      <c r="B579" s="197"/>
      <c r="C579" s="198" t="s">
        <v>691</v>
      </c>
      <c r="D579" s="199"/>
      <c r="E579" s="200">
        <v>16.5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7"/>
      <c r="Z579" s="27"/>
      <c r="AA579" s="27"/>
      <c r="AB579" s="27"/>
      <c r="AC579" s="27"/>
      <c r="AD579" s="27"/>
      <c r="AE579" s="27"/>
      <c r="AF579" s="27"/>
      <c r="AG579" s="27" t="s">
        <v>171</v>
      </c>
      <c r="AH579" s="27">
        <v>0</v>
      </c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</row>
    <row r="580" spans="1:60" outlineLevel="1">
      <c r="A580" s="196"/>
      <c r="B580" s="197"/>
      <c r="C580" s="198" t="s">
        <v>692</v>
      </c>
      <c r="D580" s="199"/>
      <c r="E580" s="200">
        <v>26</v>
      </c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7"/>
      <c r="Z580" s="27"/>
      <c r="AA580" s="27"/>
      <c r="AB580" s="27"/>
      <c r="AC580" s="27"/>
      <c r="AD580" s="27"/>
      <c r="AE580" s="27"/>
      <c r="AF580" s="27"/>
      <c r="AG580" s="27" t="s">
        <v>171</v>
      </c>
      <c r="AH580" s="27">
        <v>0</v>
      </c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</row>
    <row r="581" spans="1:60" outlineLevel="1">
      <c r="A581" s="196"/>
      <c r="B581" s="197"/>
      <c r="C581" s="198" t="s">
        <v>693</v>
      </c>
      <c r="D581" s="199"/>
      <c r="E581" s="200">
        <v>7</v>
      </c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7"/>
      <c r="Z581" s="27"/>
      <c r="AA581" s="27"/>
      <c r="AB581" s="27"/>
      <c r="AC581" s="27"/>
      <c r="AD581" s="27"/>
      <c r="AE581" s="27"/>
      <c r="AF581" s="27"/>
      <c r="AG581" s="27" t="s">
        <v>171</v>
      </c>
      <c r="AH581" s="27">
        <v>0</v>
      </c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</row>
    <row r="582" spans="1:60" outlineLevel="1">
      <c r="A582" s="196"/>
      <c r="B582" s="197"/>
      <c r="C582" s="198" t="s">
        <v>694</v>
      </c>
      <c r="D582" s="199"/>
      <c r="E582" s="200">
        <v>6</v>
      </c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7"/>
      <c r="Z582" s="27"/>
      <c r="AA582" s="27"/>
      <c r="AB582" s="27"/>
      <c r="AC582" s="27"/>
      <c r="AD582" s="27"/>
      <c r="AE582" s="27"/>
      <c r="AF582" s="27"/>
      <c r="AG582" s="27" t="s">
        <v>171</v>
      </c>
      <c r="AH582" s="27">
        <v>0</v>
      </c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</row>
    <row r="583" spans="1:60" outlineLevel="1">
      <c r="A583" s="196"/>
      <c r="B583" s="197"/>
      <c r="C583" s="198" t="s">
        <v>695</v>
      </c>
      <c r="D583" s="199"/>
      <c r="E583" s="200">
        <v>8.5</v>
      </c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7"/>
      <c r="Z583" s="27"/>
      <c r="AA583" s="27"/>
      <c r="AB583" s="27"/>
      <c r="AC583" s="27"/>
      <c r="AD583" s="27"/>
      <c r="AE583" s="27"/>
      <c r="AF583" s="27"/>
      <c r="AG583" s="27" t="s">
        <v>171</v>
      </c>
      <c r="AH583" s="27">
        <v>0</v>
      </c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</row>
    <row r="584" spans="1:60" outlineLevel="1">
      <c r="A584" s="190">
        <v>113</v>
      </c>
      <c r="B584" s="191" t="s">
        <v>696</v>
      </c>
      <c r="C584" s="192" t="s">
        <v>1227</v>
      </c>
      <c r="D584" s="193" t="s">
        <v>178</v>
      </c>
      <c r="E584" s="194">
        <v>397.30363999999997</v>
      </c>
      <c r="F584" s="33">
        <v>0</v>
      </c>
      <c r="G584" s="34">
        <f>ROUND(E584*F584,2)</f>
        <v>0</v>
      </c>
      <c r="H584" s="195">
        <v>349.5</v>
      </c>
      <c r="I584" s="34">
        <f>ROUND(E584*H584,2)</f>
        <v>138857.62</v>
      </c>
      <c r="J584" s="195">
        <v>0</v>
      </c>
      <c r="K584" s="34">
        <f>ROUND(E584*J584,2)</f>
        <v>0</v>
      </c>
      <c r="L584" s="34">
        <v>21</v>
      </c>
      <c r="M584" s="34">
        <f>G584*(1+L584/100)</f>
        <v>0</v>
      </c>
      <c r="N584" s="34">
        <v>4.4999999999999997E-3</v>
      </c>
      <c r="O584" s="34">
        <f>ROUND(E584*N584,2)</f>
        <v>1.79</v>
      </c>
      <c r="P584" s="34">
        <v>0</v>
      </c>
      <c r="Q584" s="34">
        <f>ROUND(E584*P584,2)</f>
        <v>0</v>
      </c>
      <c r="R584" s="34" t="s">
        <v>270</v>
      </c>
      <c r="S584" s="34" t="s">
        <v>167</v>
      </c>
      <c r="T584" s="35" t="s">
        <v>167</v>
      </c>
      <c r="U584" s="29">
        <v>0</v>
      </c>
      <c r="V584" s="29">
        <f>ROUND(E584*U584,2)</f>
        <v>0</v>
      </c>
      <c r="W584" s="29"/>
      <c r="X584" s="29" t="s">
        <v>271</v>
      </c>
      <c r="Y584" s="27"/>
      <c r="Z584" s="27"/>
      <c r="AA584" s="27"/>
      <c r="AB584" s="27"/>
      <c r="AC584" s="27"/>
      <c r="AD584" s="27"/>
      <c r="AE584" s="27"/>
      <c r="AF584" s="27"/>
      <c r="AG584" s="27" t="s">
        <v>272</v>
      </c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</row>
    <row r="585" spans="1:60" outlineLevel="1">
      <c r="A585" s="196"/>
      <c r="B585" s="197"/>
      <c r="C585" s="198" t="s">
        <v>644</v>
      </c>
      <c r="D585" s="199"/>
      <c r="E585" s="200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7"/>
      <c r="Z585" s="27"/>
      <c r="AA585" s="27"/>
      <c r="AB585" s="27"/>
      <c r="AC585" s="27"/>
      <c r="AD585" s="27"/>
      <c r="AE585" s="27"/>
      <c r="AF585" s="27"/>
      <c r="AG585" s="27" t="s">
        <v>171</v>
      </c>
      <c r="AH585" s="27">
        <v>0</v>
      </c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</row>
    <row r="586" spans="1:60" outlineLevel="1">
      <c r="A586" s="196"/>
      <c r="B586" s="197"/>
      <c r="C586" s="198" t="s">
        <v>697</v>
      </c>
      <c r="D586" s="199"/>
      <c r="E586" s="200">
        <v>214.346</v>
      </c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7"/>
      <c r="Z586" s="27"/>
      <c r="AA586" s="27"/>
      <c r="AB586" s="27"/>
      <c r="AC586" s="27"/>
      <c r="AD586" s="27"/>
      <c r="AE586" s="27"/>
      <c r="AF586" s="27"/>
      <c r="AG586" s="27" t="s">
        <v>171</v>
      </c>
      <c r="AH586" s="27">
        <v>0</v>
      </c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</row>
    <row r="587" spans="1:60" outlineLevel="1">
      <c r="A587" s="196"/>
      <c r="B587" s="197"/>
      <c r="C587" s="198" t="s">
        <v>698</v>
      </c>
      <c r="D587" s="199"/>
      <c r="E587" s="200">
        <v>83.028000000000006</v>
      </c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7"/>
      <c r="Z587" s="27"/>
      <c r="AA587" s="27"/>
      <c r="AB587" s="27"/>
      <c r="AC587" s="27"/>
      <c r="AD587" s="27"/>
      <c r="AE587" s="27"/>
      <c r="AF587" s="27"/>
      <c r="AG587" s="27" t="s">
        <v>171</v>
      </c>
      <c r="AH587" s="27">
        <v>0</v>
      </c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</row>
    <row r="588" spans="1:60" outlineLevel="1">
      <c r="A588" s="196"/>
      <c r="B588" s="197"/>
      <c r="C588" s="198" t="s">
        <v>191</v>
      </c>
      <c r="D588" s="199"/>
      <c r="E588" s="200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7"/>
      <c r="Z588" s="27"/>
      <c r="AA588" s="27"/>
      <c r="AB588" s="27"/>
      <c r="AC588" s="27"/>
      <c r="AD588" s="27"/>
      <c r="AE588" s="27"/>
      <c r="AF588" s="27"/>
      <c r="AG588" s="27" t="s">
        <v>171</v>
      </c>
      <c r="AH588" s="27">
        <v>0</v>
      </c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</row>
    <row r="589" spans="1:60" outlineLevel="1">
      <c r="A589" s="196"/>
      <c r="B589" s="197"/>
      <c r="C589" s="198" t="s">
        <v>699</v>
      </c>
      <c r="D589" s="199"/>
      <c r="E589" s="200">
        <v>7.2151199999999998</v>
      </c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7"/>
      <c r="Z589" s="27"/>
      <c r="AA589" s="27"/>
      <c r="AB589" s="27"/>
      <c r="AC589" s="27"/>
      <c r="AD589" s="27"/>
      <c r="AE589" s="27"/>
      <c r="AF589" s="27"/>
      <c r="AG589" s="27" t="s">
        <v>171</v>
      </c>
      <c r="AH589" s="27">
        <v>0</v>
      </c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</row>
    <row r="590" spans="1:60" outlineLevel="1">
      <c r="A590" s="196"/>
      <c r="B590" s="197"/>
      <c r="C590" s="198" t="s">
        <v>700</v>
      </c>
      <c r="D590" s="199"/>
      <c r="E590" s="200">
        <v>8.7934000000000001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7"/>
      <c r="Z590" s="27"/>
      <c r="AA590" s="27"/>
      <c r="AB590" s="27"/>
      <c r="AC590" s="27"/>
      <c r="AD590" s="27"/>
      <c r="AE590" s="27"/>
      <c r="AF590" s="27"/>
      <c r="AG590" s="27" t="s">
        <v>171</v>
      </c>
      <c r="AH590" s="27">
        <v>0</v>
      </c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</row>
    <row r="591" spans="1:60" outlineLevel="1">
      <c r="A591" s="196"/>
      <c r="B591" s="197"/>
      <c r="C591" s="198" t="s">
        <v>701</v>
      </c>
      <c r="D591" s="199"/>
      <c r="E591" s="200">
        <v>19.182960000000001</v>
      </c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7"/>
      <c r="Z591" s="27"/>
      <c r="AA591" s="27"/>
      <c r="AB591" s="27"/>
      <c r="AC591" s="27"/>
      <c r="AD591" s="27"/>
      <c r="AE591" s="27"/>
      <c r="AF591" s="27"/>
      <c r="AG591" s="27" t="s">
        <v>171</v>
      </c>
      <c r="AH591" s="27">
        <v>0</v>
      </c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</row>
    <row r="592" spans="1:60" outlineLevel="1">
      <c r="A592" s="196"/>
      <c r="B592" s="197"/>
      <c r="C592" s="198" t="s">
        <v>702</v>
      </c>
      <c r="D592" s="199"/>
      <c r="E592" s="200">
        <v>8.1653000000000002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7"/>
      <c r="Z592" s="27"/>
      <c r="AA592" s="27"/>
      <c r="AB592" s="27"/>
      <c r="AC592" s="27"/>
      <c r="AD592" s="27"/>
      <c r="AE592" s="27"/>
      <c r="AF592" s="27"/>
      <c r="AG592" s="27" t="s">
        <v>171</v>
      </c>
      <c r="AH592" s="27">
        <v>0</v>
      </c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</row>
    <row r="593" spans="1:60" outlineLevel="1">
      <c r="A593" s="196"/>
      <c r="B593" s="197"/>
      <c r="C593" s="198" t="s">
        <v>703</v>
      </c>
      <c r="D593" s="199"/>
      <c r="E593" s="200">
        <v>8.3391000000000002</v>
      </c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7"/>
      <c r="Z593" s="27"/>
      <c r="AA593" s="27"/>
      <c r="AB593" s="27"/>
      <c r="AC593" s="27"/>
      <c r="AD593" s="27"/>
      <c r="AE593" s="27"/>
      <c r="AF593" s="27"/>
      <c r="AG593" s="27" t="s">
        <v>171</v>
      </c>
      <c r="AH593" s="27">
        <v>0</v>
      </c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</row>
    <row r="594" spans="1:60" outlineLevel="1">
      <c r="A594" s="196"/>
      <c r="B594" s="197"/>
      <c r="C594" s="198" t="s">
        <v>704</v>
      </c>
      <c r="D594" s="199"/>
      <c r="E594" s="200">
        <v>48.233759999999997</v>
      </c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7"/>
      <c r="Z594" s="27"/>
      <c r="AA594" s="27"/>
      <c r="AB594" s="27"/>
      <c r="AC594" s="27"/>
      <c r="AD594" s="27"/>
      <c r="AE594" s="27"/>
      <c r="AF594" s="27"/>
      <c r="AG594" s="27" t="s">
        <v>171</v>
      </c>
      <c r="AH594" s="27">
        <v>0</v>
      </c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</row>
    <row r="595" spans="1:60" outlineLevel="1">
      <c r="A595" s="201">
        <v>114</v>
      </c>
      <c r="B595" s="202" t="s">
        <v>705</v>
      </c>
      <c r="C595" s="203" t="s">
        <v>706</v>
      </c>
      <c r="D595" s="204" t="s">
        <v>0</v>
      </c>
      <c r="E595" s="205">
        <v>3384.3616000000002</v>
      </c>
      <c r="F595" s="36">
        <v>0</v>
      </c>
      <c r="G595" s="37">
        <f>ROUND(E595*F595,2)</f>
        <v>0</v>
      </c>
      <c r="H595" s="206">
        <v>0</v>
      </c>
      <c r="I595" s="37">
        <f>ROUND(E595*H595,2)</f>
        <v>0</v>
      </c>
      <c r="J595" s="206">
        <v>4.4000000000000004</v>
      </c>
      <c r="K595" s="37">
        <f>ROUND(E595*J595,2)</f>
        <v>14891.19</v>
      </c>
      <c r="L595" s="37">
        <v>21</v>
      </c>
      <c r="M595" s="37">
        <f>G595*(1+L595/100)</f>
        <v>0</v>
      </c>
      <c r="N595" s="37">
        <v>0</v>
      </c>
      <c r="O595" s="37">
        <f>ROUND(E595*N595,2)</f>
        <v>0</v>
      </c>
      <c r="P595" s="37">
        <v>0</v>
      </c>
      <c r="Q595" s="37">
        <f>ROUND(E595*P595,2)</f>
        <v>0</v>
      </c>
      <c r="R595" s="37"/>
      <c r="S595" s="37" t="s">
        <v>167</v>
      </c>
      <c r="T595" s="38" t="s">
        <v>167</v>
      </c>
      <c r="U595" s="29">
        <v>0</v>
      </c>
      <c r="V595" s="29">
        <f>ROUND(E595*U595,2)</f>
        <v>0</v>
      </c>
      <c r="W595" s="29"/>
      <c r="X595" s="29" t="s">
        <v>636</v>
      </c>
      <c r="Y595" s="27"/>
      <c r="Z595" s="27"/>
      <c r="AA595" s="27"/>
      <c r="AB595" s="27"/>
      <c r="AC595" s="27"/>
      <c r="AD595" s="27"/>
      <c r="AE595" s="27"/>
      <c r="AF595" s="27"/>
      <c r="AG595" s="27" t="s">
        <v>637</v>
      </c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</row>
    <row r="596" spans="1:60" ht="14">
      <c r="A596" s="185" t="s">
        <v>162</v>
      </c>
      <c r="B596" s="186" t="s">
        <v>95</v>
      </c>
      <c r="C596" s="187" t="s">
        <v>96</v>
      </c>
      <c r="D596" s="188"/>
      <c r="E596" s="189"/>
      <c r="F596" s="31"/>
      <c r="G596" s="31">
        <f>SUMIF(AG597:AG623,"&lt;&gt;NOR",G597:G623)</f>
        <v>0</v>
      </c>
      <c r="H596" s="31"/>
      <c r="I596" s="31">
        <f>SUM(I597:I623)</f>
        <v>537921.60000000009</v>
      </c>
      <c r="J596" s="31"/>
      <c r="K596" s="31">
        <f>SUM(K597:K623)</f>
        <v>461664.55</v>
      </c>
      <c r="L596" s="31"/>
      <c r="M596" s="31">
        <f>SUM(M597:M623)</f>
        <v>0</v>
      </c>
      <c r="N596" s="31"/>
      <c r="O596" s="31">
        <f>SUM(O597:O623)</f>
        <v>5.03</v>
      </c>
      <c r="P596" s="31"/>
      <c r="Q596" s="31">
        <f>SUM(Q597:Q623)</f>
        <v>6.05</v>
      </c>
      <c r="R596" s="31"/>
      <c r="S596" s="31"/>
      <c r="T596" s="32"/>
      <c r="U596" s="30"/>
      <c r="V596" s="30">
        <f>SUM(V597:V623)</f>
        <v>782.36</v>
      </c>
      <c r="W596" s="30"/>
      <c r="X596" s="30"/>
      <c r="AG596" t="s">
        <v>163</v>
      </c>
    </row>
    <row r="597" spans="1:60" outlineLevel="1">
      <c r="A597" s="190">
        <v>115</v>
      </c>
      <c r="B597" s="191" t="s">
        <v>707</v>
      </c>
      <c r="C597" s="192" t="s">
        <v>708</v>
      </c>
      <c r="D597" s="193" t="s">
        <v>178</v>
      </c>
      <c r="E597" s="194">
        <v>432.14</v>
      </c>
      <c r="F597" s="33">
        <v>0</v>
      </c>
      <c r="G597" s="34">
        <f>ROUND(E597*F597,2)</f>
        <v>0</v>
      </c>
      <c r="H597" s="195">
        <v>0</v>
      </c>
      <c r="I597" s="34">
        <f>ROUND(E597*H597,2)</f>
        <v>0</v>
      </c>
      <c r="J597" s="195">
        <v>28</v>
      </c>
      <c r="K597" s="34">
        <f>ROUND(E597*J597,2)</f>
        <v>12099.92</v>
      </c>
      <c r="L597" s="34">
        <v>21</v>
      </c>
      <c r="M597" s="34">
        <f>G597*(1+L597/100)</f>
        <v>0</v>
      </c>
      <c r="N597" s="34">
        <v>0</v>
      </c>
      <c r="O597" s="34">
        <f>ROUND(E597*N597,2)</f>
        <v>0</v>
      </c>
      <c r="P597" s="34">
        <v>1.4E-2</v>
      </c>
      <c r="Q597" s="34">
        <f>ROUND(E597*P597,2)</f>
        <v>6.05</v>
      </c>
      <c r="R597" s="34"/>
      <c r="S597" s="34" t="s">
        <v>167</v>
      </c>
      <c r="T597" s="35" t="s">
        <v>167</v>
      </c>
      <c r="U597" s="29">
        <v>7.0000000000000007E-2</v>
      </c>
      <c r="V597" s="29">
        <f>ROUND(E597*U597,2)</f>
        <v>30.25</v>
      </c>
      <c r="W597" s="29"/>
      <c r="X597" s="29" t="s">
        <v>168</v>
      </c>
      <c r="Y597" s="27"/>
      <c r="Z597" s="27"/>
      <c r="AA597" s="27"/>
      <c r="AB597" s="27"/>
      <c r="AC597" s="27"/>
      <c r="AD597" s="27"/>
      <c r="AE597" s="27"/>
      <c r="AF597" s="27"/>
      <c r="AG597" s="27" t="s">
        <v>169</v>
      </c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</row>
    <row r="598" spans="1:60" outlineLevel="1">
      <c r="A598" s="196"/>
      <c r="B598" s="197"/>
      <c r="C598" s="198" t="s">
        <v>709</v>
      </c>
      <c r="D598" s="199"/>
      <c r="E598" s="200">
        <v>432.14</v>
      </c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7"/>
      <c r="Z598" s="27"/>
      <c r="AA598" s="27"/>
      <c r="AB598" s="27"/>
      <c r="AC598" s="27"/>
      <c r="AD598" s="27"/>
      <c r="AE598" s="27"/>
      <c r="AF598" s="27"/>
      <c r="AG598" s="27" t="s">
        <v>171</v>
      </c>
      <c r="AH598" s="27">
        <v>0</v>
      </c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</row>
    <row r="599" spans="1:60" ht="24" outlineLevel="1">
      <c r="A599" s="190">
        <v>116</v>
      </c>
      <c r="B599" s="191" t="s">
        <v>710</v>
      </c>
      <c r="C599" s="192" t="s">
        <v>1228</v>
      </c>
      <c r="D599" s="193" t="s">
        <v>178</v>
      </c>
      <c r="E599" s="194">
        <v>659.74318000000005</v>
      </c>
      <c r="F599" s="33">
        <v>0</v>
      </c>
      <c r="G599" s="34">
        <f>ROUND(E599*F599,2)</f>
        <v>0</v>
      </c>
      <c r="H599" s="195">
        <v>16.05</v>
      </c>
      <c r="I599" s="34">
        <f>ROUND(E599*H599,2)</f>
        <v>10588.88</v>
      </c>
      <c r="J599" s="195">
        <v>13.75</v>
      </c>
      <c r="K599" s="34">
        <f>ROUND(E599*J599,2)</f>
        <v>9071.4699999999993</v>
      </c>
      <c r="L599" s="34">
        <v>21</v>
      </c>
      <c r="M599" s="34">
        <f>G599*(1+L599/100)</f>
        <v>0</v>
      </c>
      <c r="N599" s="34">
        <v>3.3E-4</v>
      </c>
      <c r="O599" s="34">
        <f>ROUND(E599*N599,2)</f>
        <v>0.22</v>
      </c>
      <c r="P599" s="34">
        <v>0</v>
      </c>
      <c r="Q599" s="34">
        <f>ROUND(E599*P599,2)</f>
        <v>0</v>
      </c>
      <c r="R599" s="34"/>
      <c r="S599" s="34" t="s">
        <v>167</v>
      </c>
      <c r="T599" s="35" t="s">
        <v>167</v>
      </c>
      <c r="U599" s="29">
        <v>0.03</v>
      </c>
      <c r="V599" s="29">
        <f>ROUND(E599*U599,2)</f>
        <v>19.79</v>
      </c>
      <c r="W599" s="29"/>
      <c r="X599" s="29" t="s">
        <v>168</v>
      </c>
      <c r="Y599" s="27"/>
      <c r="Z599" s="27"/>
      <c r="AA599" s="27"/>
      <c r="AB599" s="27"/>
      <c r="AC599" s="27"/>
      <c r="AD599" s="27"/>
      <c r="AE599" s="27"/>
      <c r="AF599" s="27"/>
      <c r="AG599" s="27" t="s">
        <v>169</v>
      </c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</row>
    <row r="600" spans="1:60" outlineLevel="1">
      <c r="A600" s="196"/>
      <c r="B600" s="197"/>
      <c r="C600" s="198" t="s">
        <v>711</v>
      </c>
      <c r="D600" s="199"/>
      <c r="E600" s="200">
        <v>440.8</v>
      </c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7"/>
      <c r="Z600" s="27"/>
      <c r="AA600" s="27"/>
      <c r="AB600" s="27"/>
      <c r="AC600" s="27"/>
      <c r="AD600" s="27"/>
      <c r="AE600" s="27"/>
      <c r="AF600" s="27"/>
      <c r="AG600" s="27" t="s">
        <v>171</v>
      </c>
      <c r="AH600" s="27">
        <v>0</v>
      </c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</row>
    <row r="601" spans="1:60" outlineLevel="1">
      <c r="A601" s="196"/>
      <c r="B601" s="197"/>
      <c r="C601" s="198" t="s">
        <v>712</v>
      </c>
      <c r="D601" s="199"/>
      <c r="E601" s="200">
        <v>51.115499999999997</v>
      </c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7"/>
      <c r="Z601" s="27"/>
      <c r="AA601" s="27"/>
      <c r="AB601" s="27"/>
      <c r="AC601" s="27"/>
      <c r="AD601" s="27"/>
      <c r="AE601" s="27"/>
      <c r="AF601" s="27"/>
      <c r="AG601" s="27" t="s">
        <v>171</v>
      </c>
      <c r="AH601" s="27">
        <v>0</v>
      </c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</row>
    <row r="602" spans="1:60" outlineLevel="1">
      <c r="A602" s="196"/>
      <c r="B602" s="197"/>
      <c r="C602" s="198" t="s">
        <v>713</v>
      </c>
      <c r="D602" s="199"/>
      <c r="E602" s="200">
        <v>34.668900000000001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7"/>
      <c r="Z602" s="27"/>
      <c r="AA602" s="27"/>
      <c r="AB602" s="27"/>
      <c r="AC602" s="27"/>
      <c r="AD602" s="27"/>
      <c r="AE602" s="27"/>
      <c r="AF602" s="27"/>
      <c r="AG602" s="27" t="s">
        <v>171</v>
      </c>
      <c r="AH602" s="27">
        <v>0</v>
      </c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</row>
    <row r="603" spans="1:60" outlineLevel="1">
      <c r="A603" s="196"/>
      <c r="B603" s="197"/>
      <c r="C603" s="198" t="s">
        <v>714</v>
      </c>
      <c r="D603" s="199"/>
      <c r="E603" s="200">
        <v>42.6753</v>
      </c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7"/>
      <c r="Z603" s="27"/>
      <c r="AA603" s="27"/>
      <c r="AB603" s="27"/>
      <c r="AC603" s="27"/>
      <c r="AD603" s="27"/>
      <c r="AE603" s="27"/>
      <c r="AF603" s="27"/>
      <c r="AG603" s="27" t="s">
        <v>171</v>
      </c>
      <c r="AH603" s="27">
        <v>0</v>
      </c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</row>
    <row r="604" spans="1:60" outlineLevel="1">
      <c r="A604" s="196"/>
      <c r="B604" s="197"/>
      <c r="C604" s="198" t="s">
        <v>715</v>
      </c>
      <c r="D604" s="199"/>
      <c r="E604" s="200">
        <v>29.60924</v>
      </c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7"/>
      <c r="Z604" s="27"/>
      <c r="AA604" s="27"/>
      <c r="AB604" s="27"/>
      <c r="AC604" s="27"/>
      <c r="AD604" s="27"/>
      <c r="AE604" s="27"/>
      <c r="AF604" s="27"/>
      <c r="AG604" s="27" t="s">
        <v>171</v>
      </c>
      <c r="AH604" s="27">
        <v>0</v>
      </c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</row>
    <row r="605" spans="1:60" outlineLevel="1">
      <c r="A605" s="196"/>
      <c r="B605" s="197"/>
      <c r="C605" s="198" t="s">
        <v>716</v>
      </c>
      <c r="D605" s="199"/>
      <c r="E605" s="200">
        <v>39.794280000000001</v>
      </c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7"/>
      <c r="Z605" s="27"/>
      <c r="AA605" s="27"/>
      <c r="AB605" s="27"/>
      <c r="AC605" s="27"/>
      <c r="AD605" s="27"/>
      <c r="AE605" s="27"/>
      <c r="AF605" s="27"/>
      <c r="AG605" s="27" t="s">
        <v>171</v>
      </c>
      <c r="AH605" s="27">
        <v>0</v>
      </c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</row>
    <row r="606" spans="1:60" outlineLevel="1">
      <c r="A606" s="196"/>
      <c r="B606" s="197"/>
      <c r="C606" s="198" t="s">
        <v>717</v>
      </c>
      <c r="D606" s="199"/>
      <c r="E606" s="200">
        <v>21.07996</v>
      </c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7"/>
      <c r="Z606" s="27"/>
      <c r="AA606" s="27"/>
      <c r="AB606" s="27"/>
      <c r="AC606" s="27"/>
      <c r="AD606" s="27"/>
      <c r="AE606" s="27"/>
      <c r="AF606" s="27"/>
      <c r="AG606" s="27" t="s">
        <v>171</v>
      </c>
      <c r="AH606" s="27">
        <v>0</v>
      </c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</row>
    <row r="607" spans="1:60" ht="24" outlineLevel="1">
      <c r="A607" s="190">
        <v>117</v>
      </c>
      <c r="B607" s="191" t="s">
        <v>718</v>
      </c>
      <c r="C607" s="192" t="s">
        <v>1229</v>
      </c>
      <c r="D607" s="193" t="s">
        <v>178</v>
      </c>
      <c r="E607" s="194">
        <v>659.74318000000005</v>
      </c>
      <c r="F607" s="33">
        <v>0</v>
      </c>
      <c r="G607" s="34">
        <f>ROUND(E607*F607,2)</f>
        <v>0</v>
      </c>
      <c r="H607" s="195">
        <v>429.13</v>
      </c>
      <c r="I607" s="34">
        <f>ROUND(E607*H607,2)</f>
        <v>283115.59000000003</v>
      </c>
      <c r="J607" s="195">
        <v>108.87</v>
      </c>
      <c r="K607" s="34">
        <f>ROUND(E607*J607,2)</f>
        <v>71826.240000000005</v>
      </c>
      <c r="L607" s="34">
        <v>21</v>
      </c>
      <c r="M607" s="34">
        <f>G607*(1+L607/100)</f>
        <v>0</v>
      </c>
      <c r="N607" s="34">
        <v>5.5300000000000002E-3</v>
      </c>
      <c r="O607" s="34">
        <f>ROUND(E607*N607,2)</f>
        <v>3.65</v>
      </c>
      <c r="P607" s="34">
        <v>0</v>
      </c>
      <c r="Q607" s="34">
        <f>ROUND(E607*P607,2)</f>
        <v>0</v>
      </c>
      <c r="R607" s="34"/>
      <c r="S607" s="34" t="s">
        <v>167</v>
      </c>
      <c r="T607" s="35" t="s">
        <v>167</v>
      </c>
      <c r="U607" s="29">
        <v>0.2</v>
      </c>
      <c r="V607" s="29">
        <f>ROUND(E607*U607,2)</f>
        <v>131.94999999999999</v>
      </c>
      <c r="W607" s="29"/>
      <c r="X607" s="29" t="s">
        <v>168</v>
      </c>
      <c r="Y607" s="27"/>
      <c r="Z607" s="27"/>
      <c r="AA607" s="27"/>
      <c r="AB607" s="27"/>
      <c r="AC607" s="27"/>
      <c r="AD607" s="27"/>
      <c r="AE607" s="27"/>
      <c r="AF607" s="27"/>
      <c r="AG607" s="27" t="s">
        <v>169</v>
      </c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</row>
    <row r="608" spans="1:60" outlineLevel="1">
      <c r="A608" s="196"/>
      <c r="B608" s="197"/>
      <c r="C608" s="198" t="s">
        <v>711</v>
      </c>
      <c r="D608" s="199"/>
      <c r="E608" s="200">
        <v>440.8</v>
      </c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7"/>
      <c r="Z608" s="27"/>
      <c r="AA608" s="27"/>
      <c r="AB608" s="27"/>
      <c r="AC608" s="27"/>
      <c r="AD608" s="27"/>
      <c r="AE608" s="27"/>
      <c r="AF608" s="27"/>
      <c r="AG608" s="27" t="s">
        <v>171</v>
      </c>
      <c r="AH608" s="27">
        <v>0</v>
      </c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</row>
    <row r="609" spans="1:60" outlineLevel="1">
      <c r="A609" s="196"/>
      <c r="B609" s="197"/>
      <c r="C609" s="198" t="s">
        <v>712</v>
      </c>
      <c r="D609" s="199"/>
      <c r="E609" s="200">
        <v>51.115499999999997</v>
      </c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7"/>
      <c r="Z609" s="27"/>
      <c r="AA609" s="27"/>
      <c r="AB609" s="27"/>
      <c r="AC609" s="27"/>
      <c r="AD609" s="27"/>
      <c r="AE609" s="27"/>
      <c r="AF609" s="27"/>
      <c r="AG609" s="27" t="s">
        <v>171</v>
      </c>
      <c r="AH609" s="27">
        <v>0</v>
      </c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</row>
    <row r="610" spans="1:60" outlineLevel="1">
      <c r="A610" s="196"/>
      <c r="B610" s="197"/>
      <c r="C610" s="198" t="s">
        <v>713</v>
      </c>
      <c r="D610" s="199"/>
      <c r="E610" s="200">
        <v>34.668900000000001</v>
      </c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7"/>
      <c r="Z610" s="27"/>
      <c r="AA610" s="27"/>
      <c r="AB610" s="27"/>
      <c r="AC610" s="27"/>
      <c r="AD610" s="27"/>
      <c r="AE610" s="27"/>
      <c r="AF610" s="27"/>
      <c r="AG610" s="27" t="s">
        <v>171</v>
      </c>
      <c r="AH610" s="27">
        <v>0</v>
      </c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</row>
    <row r="611" spans="1:60" outlineLevel="1">
      <c r="A611" s="196"/>
      <c r="B611" s="197"/>
      <c r="C611" s="198" t="s">
        <v>714</v>
      </c>
      <c r="D611" s="199"/>
      <c r="E611" s="200">
        <v>42.6753</v>
      </c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7"/>
      <c r="Z611" s="27"/>
      <c r="AA611" s="27"/>
      <c r="AB611" s="27"/>
      <c r="AC611" s="27"/>
      <c r="AD611" s="27"/>
      <c r="AE611" s="27"/>
      <c r="AF611" s="27"/>
      <c r="AG611" s="27" t="s">
        <v>171</v>
      </c>
      <c r="AH611" s="27">
        <v>0</v>
      </c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</row>
    <row r="612" spans="1:60" outlineLevel="1">
      <c r="A612" s="196"/>
      <c r="B612" s="197"/>
      <c r="C612" s="198" t="s">
        <v>715</v>
      </c>
      <c r="D612" s="199"/>
      <c r="E612" s="200">
        <v>29.60924</v>
      </c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7"/>
      <c r="Z612" s="27"/>
      <c r="AA612" s="27"/>
      <c r="AB612" s="27"/>
      <c r="AC612" s="27"/>
      <c r="AD612" s="27"/>
      <c r="AE612" s="27"/>
      <c r="AF612" s="27"/>
      <c r="AG612" s="27" t="s">
        <v>171</v>
      </c>
      <c r="AH612" s="27">
        <v>0</v>
      </c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</row>
    <row r="613" spans="1:60" outlineLevel="1">
      <c r="A613" s="196"/>
      <c r="B613" s="197"/>
      <c r="C613" s="198" t="s">
        <v>716</v>
      </c>
      <c r="D613" s="199"/>
      <c r="E613" s="200">
        <v>39.794280000000001</v>
      </c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7"/>
      <c r="Z613" s="27"/>
      <c r="AA613" s="27"/>
      <c r="AB613" s="27"/>
      <c r="AC613" s="27"/>
      <c r="AD613" s="27"/>
      <c r="AE613" s="27"/>
      <c r="AF613" s="27"/>
      <c r="AG613" s="27" t="s">
        <v>171</v>
      </c>
      <c r="AH613" s="27">
        <v>0</v>
      </c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</row>
    <row r="614" spans="1:60" outlineLevel="1">
      <c r="A614" s="196"/>
      <c r="B614" s="197"/>
      <c r="C614" s="198" t="s">
        <v>717</v>
      </c>
      <c r="D614" s="199"/>
      <c r="E614" s="200">
        <v>21.07996</v>
      </c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7"/>
      <c r="Z614" s="27"/>
      <c r="AA614" s="27"/>
      <c r="AB614" s="27"/>
      <c r="AC614" s="27"/>
      <c r="AD614" s="27"/>
      <c r="AE614" s="27"/>
      <c r="AF614" s="27"/>
      <c r="AG614" s="27" t="s">
        <v>171</v>
      </c>
      <c r="AH614" s="27">
        <v>0</v>
      </c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</row>
    <row r="615" spans="1:60" ht="36" outlineLevel="1">
      <c r="A615" s="190">
        <v>118</v>
      </c>
      <c r="B615" s="191" t="s">
        <v>719</v>
      </c>
      <c r="C615" s="192" t="s">
        <v>1230</v>
      </c>
      <c r="D615" s="193" t="s">
        <v>178</v>
      </c>
      <c r="E615" s="194">
        <v>659.74318000000005</v>
      </c>
      <c r="F615" s="33">
        <v>0</v>
      </c>
      <c r="G615" s="34">
        <f>ROUND(E615*F615,2)</f>
        <v>0</v>
      </c>
      <c r="H615" s="195">
        <v>370.17</v>
      </c>
      <c r="I615" s="34">
        <f>ROUND(E615*H615,2)</f>
        <v>244217.13</v>
      </c>
      <c r="J615" s="195">
        <v>499.83</v>
      </c>
      <c r="K615" s="34">
        <f>ROUND(E615*J615,2)</f>
        <v>329759.43</v>
      </c>
      <c r="L615" s="34">
        <v>21</v>
      </c>
      <c r="M615" s="34">
        <f>G615*(1+L615/100)</f>
        <v>0</v>
      </c>
      <c r="N615" s="34">
        <v>1.7600000000000001E-3</v>
      </c>
      <c r="O615" s="34">
        <f>ROUND(E615*N615,2)</f>
        <v>1.1599999999999999</v>
      </c>
      <c r="P615" s="34">
        <v>0</v>
      </c>
      <c r="Q615" s="34">
        <f>ROUND(E615*P615,2)</f>
        <v>0</v>
      </c>
      <c r="R615" s="34"/>
      <c r="S615" s="34" t="s">
        <v>167</v>
      </c>
      <c r="T615" s="35" t="s">
        <v>167</v>
      </c>
      <c r="U615" s="29">
        <v>0.91</v>
      </c>
      <c r="V615" s="29">
        <f>ROUND(E615*U615,2)</f>
        <v>600.37</v>
      </c>
      <c r="W615" s="29"/>
      <c r="X615" s="29" t="s">
        <v>168</v>
      </c>
      <c r="Y615" s="27"/>
      <c r="Z615" s="27"/>
      <c r="AA615" s="27"/>
      <c r="AB615" s="27"/>
      <c r="AC615" s="27"/>
      <c r="AD615" s="27"/>
      <c r="AE615" s="27"/>
      <c r="AF615" s="27"/>
      <c r="AG615" s="27" t="s">
        <v>169</v>
      </c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</row>
    <row r="616" spans="1:60" outlineLevel="1">
      <c r="A616" s="196"/>
      <c r="B616" s="197"/>
      <c r="C616" s="198" t="s">
        <v>711</v>
      </c>
      <c r="D616" s="199"/>
      <c r="E616" s="200">
        <v>440.8</v>
      </c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7"/>
      <c r="Z616" s="27"/>
      <c r="AA616" s="27"/>
      <c r="AB616" s="27"/>
      <c r="AC616" s="27"/>
      <c r="AD616" s="27"/>
      <c r="AE616" s="27"/>
      <c r="AF616" s="27"/>
      <c r="AG616" s="27" t="s">
        <v>171</v>
      </c>
      <c r="AH616" s="27">
        <v>0</v>
      </c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</row>
    <row r="617" spans="1:60" outlineLevel="1">
      <c r="A617" s="196"/>
      <c r="B617" s="197"/>
      <c r="C617" s="198" t="s">
        <v>712</v>
      </c>
      <c r="D617" s="199"/>
      <c r="E617" s="200">
        <v>51.115499999999997</v>
      </c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7"/>
      <c r="Z617" s="27"/>
      <c r="AA617" s="27"/>
      <c r="AB617" s="27"/>
      <c r="AC617" s="27"/>
      <c r="AD617" s="27"/>
      <c r="AE617" s="27"/>
      <c r="AF617" s="27"/>
      <c r="AG617" s="27" t="s">
        <v>171</v>
      </c>
      <c r="AH617" s="27">
        <v>0</v>
      </c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</row>
    <row r="618" spans="1:60" outlineLevel="1">
      <c r="A618" s="196"/>
      <c r="B618" s="197"/>
      <c r="C618" s="198" t="s">
        <v>713</v>
      </c>
      <c r="D618" s="199"/>
      <c r="E618" s="200">
        <v>34.668900000000001</v>
      </c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7"/>
      <c r="Z618" s="27"/>
      <c r="AA618" s="27"/>
      <c r="AB618" s="27"/>
      <c r="AC618" s="27"/>
      <c r="AD618" s="27"/>
      <c r="AE618" s="27"/>
      <c r="AF618" s="27"/>
      <c r="AG618" s="27" t="s">
        <v>171</v>
      </c>
      <c r="AH618" s="27">
        <v>0</v>
      </c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</row>
    <row r="619" spans="1:60" outlineLevel="1">
      <c r="A619" s="196"/>
      <c r="B619" s="197"/>
      <c r="C619" s="198" t="s">
        <v>714</v>
      </c>
      <c r="D619" s="199"/>
      <c r="E619" s="200">
        <v>42.6753</v>
      </c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7"/>
      <c r="Z619" s="27"/>
      <c r="AA619" s="27"/>
      <c r="AB619" s="27"/>
      <c r="AC619" s="27"/>
      <c r="AD619" s="27"/>
      <c r="AE619" s="27"/>
      <c r="AF619" s="27"/>
      <c r="AG619" s="27" t="s">
        <v>171</v>
      </c>
      <c r="AH619" s="27">
        <v>0</v>
      </c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</row>
    <row r="620" spans="1:60" outlineLevel="1">
      <c r="A620" s="196"/>
      <c r="B620" s="197"/>
      <c r="C620" s="198" t="s">
        <v>715</v>
      </c>
      <c r="D620" s="199"/>
      <c r="E620" s="200">
        <v>29.60924</v>
      </c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7"/>
      <c r="Z620" s="27"/>
      <c r="AA620" s="27"/>
      <c r="AB620" s="27"/>
      <c r="AC620" s="27"/>
      <c r="AD620" s="27"/>
      <c r="AE620" s="27"/>
      <c r="AF620" s="27"/>
      <c r="AG620" s="27" t="s">
        <v>171</v>
      </c>
      <c r="AH620" s="27">
        <v>0</v>
      </c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</row>
    <row r="621" spans="1:60" outlineLevel="1">
      <c r="A621" s="196"/>
      <c r="B621" s="197"/>
      <c r="C621" s="198" t="s">
        <v>716</v>
      </c>
      <c r="D621" s="199"/>
      <c r="E621" s="200">
        <v>39.794280000000001</v>
      </c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7"/>
      <c r="Z621" s="27"/>
      <c r="AA621" s="27"/>
      <c r="AB621" s="27"/>
      <c r="AC621" s="27"/>
      <c r="AD621" s="27"/>
      <c r="AE621" s="27"/>
      <c r="AF621" s="27"/>
      <c r="AG621" s="27" t="s">
        <v>171</v>
      </c>
      <c r="AH621" s="27">
        <v>0</v>
      </c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</row>
    <row r="622" spans="1:60" outlineLevel="1">
      <c r="A622" s="196"/>
      <c r="B622" s="197"/>
      <c r="C622" s="198" t="s">
        <v>717</v>
      </c>
      <c r="D622" s="199"/>
      <c r="E622" s="200">
        <v>21.07996</v>
      </c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7"/>
      <c r="Z622" s="27"/>
      <c r="AA622" s="27"/>
      <c r="AB622" s="27"/>
      <c r="AC622" s="27"/>
      <c r="AD622" s="27"/>
      <c r="AE622" s="27"/>
      <c r="AF622" s="27"/>
      <c r="AG622" s="27" t="s">
        <v>171</v>
      </c>
      <c r="AH622" s="27">
        <v>0</v>
      </c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</row>
    <row r="623" spans="1:60" outlineLevel="1">
      <c r="A623" s="201">
        <v>119</v>
      </c>
      <c r="B623" s="202" t="s">
        <v>720</v>
      </c>
      <c r="C623" s="203" t="s">
        <v>721</v>
      </c>
      <c r="D623" s="204" t="s">
        <v>0</v>
      </c>
      <c r="E623" s="205">
        <v>9606.7867000000006</v>
      </c>
      <c r="F623" s="36">
        <v>0</v>
      </c>
      <c r="G623" s="37">
        <f>ROUND(E623*F623,2)</f>
        <v>0</v>
      </c>
      <c r="H623" s="206">
        <v>0</v>
      </c>
      <c r="I623" s="37">
        <f>ROUND(E623*H623,2)</f>
        <v>0</v>
      </c>
      <c r="J623" s="206">
        <v>4.05</v>
      </c>
      <c r="K623" s="37">
        <f>ROUND(E623*J623,2)</f>
        <v>38907.49</v>
      </c>
      <c r="L623" s="37">
        <v>21</v>
      </c>
      <c r="M623" s="37">
        <f>G623*(1+L623/100)</f>
        <v>0</v>
      </c>
      <c r="N623" s="37">
        <v>0</v>
      </c>
      <c r="O623" s="37">
        <f>ROUND(E623*N623,2)</f>
        <v>0</v>
      </c>
      <c r="P623" s="37">
        <v>0</v>
      </c>
      <c r="Q623" s="37">
        <f>ROUND(E623*P623,2)</f>
        <v>0</v>
      </c>
      <c r="R623" s="37"/>
      <c r="S623" s="37" t="s">
        <v>167</v>
      </c>
      <c r="T623" s="38" t="s">
        <v>167</v>
      </c>
      <c r="U623" s="29">
        <v>0</v>
      </c>
      <c r="V623" s="29">
        <f>ROUND(E623*U623,2)</f>
        <v>0</v>
      </c>
      <c r="W623" s="29"/>
      <c r="X623" s="29" t="s">
        <v>636</v>
      </c>
      <c r="Y623" s="27"/>
      <c r="Z623" s="27"/>
      <c r="AA623" s="27"/>
      <c r="AB623" s="27"/>
      <c r="AC623" s="27"/>
      <c r="AD623" s="27"/>
      <c r="AE623" s="27"/>
      <c r="AF623" s="27"/>
      <c r="AG623" s="27" t="s">
        <v>637</v>
      </c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</row>
    <row r="624" spans="1:60" ht="14">
      <c r="A624" s="185" t="s">
        <v>162</v>
      </c>
      <c r="B624" s="186" t="s">
        <v>97</v>
      </c>
      <c r="C624" s="187" t="s">
        <v>98</v>
      </c>
      <c r="D624" s="188"/>
      <c r="E624" s="189"/>
      <c r="F624" s="31"/>
      <c r="G624" s="31">
        <f>SUMIF(AG625:AG649,"&lt;&gt;NOR",G625:G649)</f>
        <v>0</v>
      </c>
      <c r="H624" s="31"/>
      <c r="I624" s="31">
        <f>SUM(I625:I649)</f>
        <v>1115061.33</v>
      </c>
      <c r="J624" s="31"/>
      <c r="K624" s="31">
        <f>SUM(K625:K649)</f>
        <v>299877.72000000003</v>
      </c>
      <c r="L624" s="31"/>
      <c r="M624" s="31">
        <f>SUM(M625:M649)</f>
        <v>0</v>
      </c>
      <c r="N624" s="31"/>
      <c r="O624" s="31">
        <f>SUM(O625:O649)</f>
        <v>8.23</v>
      </c>
      <c r="P624" s="31"/>
      <c r="Q624" s="31">
        <f>SUM(Q625:Q649)</f>
        <v>5.3</v>
      </c>
      <c r="R624" s="31"/>
      <c r="S624" s="31"/>
      <c r="T624" s="32"/>
      <c r="U624" s="30"/>
      <c r="V624" s="30">
        <f>SUM(V625:V649)</f>
        <v>503.13</v>
      </c>
      <c r="W624" s="30"/>
      <c r="X624" s="30"/>
      <c r="AG624" t="s">
        <v>163</v>
      </c>
    </row>
    <row r="625" spans="1:60" ht="24" outlineLevel="1">
      <c r="A625" s="190">
        <v>120</v>
      </c>
      <c r="B625" s="191" t="s">
        <v>722</v>
      </c>
      <c r="C625" s="192" t="s">
        <v>723</v>
      </c>
      <c r="D625" s="193" t="s">
        <v>178</v>
      </c>
      <c r="E625" s="194">
        <v>432.14</v>
      </c>
      <c r="F625" s="33">
        <v>0</v>
      </c>
      <c r="G625" s="34">
        <f>ROUND(E625*F625,2)</f>
        <v>0</v>
      </c>
      <c r="H625" s="195">
        <v>0</v>
      </c>
      <c r="I625" s="34">
        <f>ROUND(E625*H625,2)</f>
        <v>0</v>
      </c>
      <c r="J625" s="195">
        <v>50.1</v>
      </c>
      <c r="K625" s="34">
        <f>ROUND(E625*J625,2)</f>
        <v>21650.21</v>
      </c>
      <c r="L625" s="34">
        <v>21</v>
      </c>
      <c r="M625" s="34">
        <f>G625*(1+L625/100)</f>
        <v>0</v>
      </c>
      <c r="N625" s="34">
        <v>0</v>
      </c>
      <c r="O625" s="34">
        <f>ROUND(E625*N625,2)</f>
        <v>0</v>
      </c>
      <c r="P625" s="34">
        <v>1.0829999999999999E-2</v>
      </c>
      <c r="Q625" s="34">
        <f>ROUND(E625*P625,2)</f>
        <v>4.68</v>
      </c>
      <c r="R625" s="34"/>
      <c r="S625" s="34" t="s">
        <v>167</v>
      </c>
      <c r="T625" s="35" t="s">
        <v>167</v>
      </c>
      <c r="U625" s="29">
        <v>0.11</v>
      </c>
      <c r="V625" s="29">
        <f>ROUND(E625*U625,2)</f>
        <v>47.54</v>
      </c>
      <c r="W625" s="29"/>
      <c r="X625" s="29" t="s">
        <v>168</v>
      </c>
      <c r="Y625" s="27"/>
      <c r="Z625" s="27"/>
      <c r="AA625" s="27"/>
      <c r="AB625" s="27"/>
      <c r="AC625" s="27"/>
      <c r="AD625" s="27"/>
      <c r="AE625" s="27"/>
      <c r="AF625" s="27"/>
      <c r="AG625" s="27" t="s">
        <v>169</v>
      </c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</row>
    <row r="626" spans="1:60" outlineLevel="1">
      <c r="A626" s="196"/>
      <c r="B626" s="197"/>
      <c r="C626" s="198" t="s">
        <v>709</v>
      </c>
      <c r="D626" s="199"/>
      <c r="E626" s="200">
        <v>432.14</v>
      </c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7"/>
      <c r="Z626" s="27"/>
      <c r="AA626" s="27"/>
      <c r="AB626" s="27"/>
      <c r="AC626" s="27"/>
      <c r="AD626" s="27"/>
      <c r="AE626" s="27"/>
      <c r="AF626" s="27"/>
      <c r="AG626" s="27" t="s">
        <v>171</v>
      </c>
      <c r="AH626" s="27">
        <v>0</v>
      </c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</row>
    <row r="627" spans="1:60" outlineLevel="1">
      <c r="A627" s="190">
        <v>121</v>
      </c>
      <c r="B627" s="191" t="s">
        <v>724</v>
      </c>
      <c r="C627" s="192" t="s">
        <v>725</v>
      </c>
      <c r="D627" s="193" t="s">
        <v>178</v>
      </c>
      <c r="E627" s="194">
        <v>279.92</v>
      </c>
      <c r="F627" s="33">
        <v>0</v>
      </c>
      <c r="G627" s="34">
        <f>ROUND(E627*F627,2)</f>
        <v>0</v>
      </c>
      <c r="H627" s="195">
        <v>0</v>
      </c>
      <c r="I627" s="34">
        <f>ROUND(E627*H627,2)</f>
        <v>0</v>
      </c>
      <c r="J627" s="195">
        <v>19.100000000000001</v>
      </c>
      <c r="K627" s="34">
        <f>ROUND(E627*J627,2)</f>
        <v>5346.47</v>
      </c>
      <c r="L627" s="34">
        <v>21</v>
      </c>
      <c r="M627" s="34">
        <f>G627*(1+L627/100)</f>
        <v>0</v>
      </c>
      <c r="N627" s="34">
        <v>0</v>
      </c>
      <c r="O627" s="34">
        <f>ROUND(E627*N627,2)</f>
        <v>0</v>
      </c>
      <c r="P627" s="34">
        <v>2.2000000000000001E-3</v>
      </c>
      <c r="Q627" s="34">
        <f>ROUND(E627*P627,2)</f>
        <v>0.62</v>
      </c>
      <c r="R627" s="34"/>
      <c r="S627" s="34" t="s">
        <v>167</v>
      </c>
      <c r="T627" s="35" t="s">
        <v>167</v>
      </c>
      <c r="U627" s="29">
        <v>0.04</v>
      </c>
      <c r="V627" s="29">
        <f>ROUND(E627*U627,2)</f>
        <v>11.2</v>
      </c>
      <c r="W627" s="29"/>
      <c r="X627" s="29" t="s">
        <v>168</v>
      </c>
      <c r="Y627" s="27"/>
      <c r="Z627" s="27"/>
      <c r="AA627" s="27"/>
      <c r="AB627" s="27"/>
      <c r="AC627" s="27"/>
      <c r="AD627" s="27"/>
      <c r="AE627" s="27"/>
      <c r="AF627" s="27"/>
      <c r="AG627" s="27" t="s">
        <v>169</v>
      </c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</row>
    <row r="628" spans="1:60" outlineLevel="1">
      <c r="A628" s="196"/>
      <c r="B628" s="197"/>
      <c r="C628" s="198" t="s">
        <v>652</v>
      </c>
      <c r="D628" s="199"/>
      <c r="E628" s="200">
        <v>74.599999999999994</v>
      </c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7"/>
      <c r="Z628" s="27"/>
      <c r="AA628" s="27"/>
      <c r="AB628" s="27"/>
      <c r="AC628" s="27"/>
      <c r="AD628" s="27"/>
      <c r="AE628" s="27"/>
      <c r="AF628" s="27"/>
      <c r="AG628" s="27" t="s">
        <v>171</v>
      </c>
      <c r="AH628" s="27">
        <v>0</v>
      </c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</row>
    <row r="629" spans="1:60" outlineLevel="1">
      <c r="A629" s="196"/>
      <c r="B629" s="197"/>
      <c r="C629" s="198" t="s">
        <v>586</v>
      </c>
      <c r="D629" s="199"/>
      <c r="E629" s="200">
        <v>142.12</v>
      </c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7"/>
      <c r="Z629" s="27"/>
      <c r="AA629" s="27"/>
      <c r="AB629" s="27"/>
      <c r="AC629" s="27"/>
      <c r="AD629" s="27"/>
      <c r="AE629" s="27"/>
      <c r="AF629" s="27"/>
      <c r="AG629" s="27" t="s">
        <v>171</v>
      </c>
      <c r="AH629" s="27">
        <v>0</v>
      </c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</row>
    <row r="630" spans="1:60" outlineLevel="1">
      <c r="A630" s="196"/>
      <c r="B630" s="197"/>
      <c r="C630" s="198" t="s">
        <v>587</v>
      </c>
      <c r="D630" s="199"/>
      <c r="E630" s="200">
        <v>63.2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7"/>
      <c r="Z630" s="27"/>
      <c r="AA630" s="27"/>
      <c r="AB630" s="27"/>
      <c r="AC630" s="27"/>
      <c r="AD630" s="27"/>
      <c r="AE630" s="27"/>
      <c r="AF630" s="27"/>
      <c r="AG630" s="27" t="s">
        <v>171</v>
      </c>
      <c r="AH630" s="27">
        <v>0</v>
      </c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</row>
    <row r="631" spans="1:60" ht="24" outlineLevel="1">
      <c r="A631" s="190">
        <v>122</v>
      </c>
      <c r="B631" s="191" t="s">
        <v>726</v>
      </c>
      <c r="C631" s="192" t="s">
        <v>727</v>
      </c>
      <c r="D631" s="193" t="s">
        <v>178</v>
      </c>
      <c r="E631" s="194">
        <v>275.06</v>
      </c>
      <c r="F631" s="33">
        <v>0</v>
      </c>
      <c r="G631" s="34">
        <f>ROUND(E631*F631,2)</f>
        <v>0</v>
      </c>
      <c r="H631" s="195">
        <v>364.45</v>
      </c>
      <c r="I631" s="34">
        <f>ROUND(E631*H631,2)</f>
        <v>100245.62</v>
      </c>
      <c r="J631" s="195">
        <v>43.55</v>
      </c>
      <c r="K631" s="34">
        <f>ROUND(E631*J631,2)</f>
        <v>11978.86</v>
      </c>
      <c r="L631" s="34">
        <v>21</v>
      </c>
      <c r="M631" s="34">
        <f>G631*(1+L631/100)</f>
        <v>0</v>
      </c>
      <c r="N631" s="34">
        <v>2.0400000000000001E-3</v>
      </c>
      <c r="O631" s="34">
        <f>ROUND(E631*N631,2)</f>
        <v>0.56000000000000005</v>
      </c>
      <c r="P631" s="34">
        <v>0</v>
      </c>
      <c r="Q631" s="34">
        <f>ROUND(E631*P631,2)</f>
        <v>0</v>
      </c>
      <c r="R631" s="34"/>
      <c r="S631" s="34" t="s">
        <v>167</v>
      </c>
      <c r="T631" s="35" t="s">
        <v>167</v>
      </c>
      <c r="U631" s="29">
        <v>0.08</v>
      </c>
      <c r="V631" s="29">
        <f>ROUND(E631*U631,2)</f>
        <v>22</v>
      </c>
      <c r="W631" s="29"/>
      <c r="X631" s="29" t="s">
        <v>168</v>
      </c>
      <c r="Y631" s="27"/>
      <c r="Z631" s="27"/>
      <c r="AA631" s="27"/>
      <c r="AB631" s="27"/>
      <c r="AC631" s="27"/>
      <c r="AD631" s="27"/>
      <c r="AE631" s="27"/>
      <c r="AF631" s="27"/>
      <c r="AG631" s="27" t="s">
        <v>169</v>
      </c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</row>
    <row r="632" spans="1:60" outlineLevel="1">
      <c r="A632" s="196"/>
      <c r="B632" s="197"/>
      <c r="C632" s="198" t="s">
        <v>469</v>
      </c>
      <c r="D632" s="199"/>
      <c r="E632" s="200">
        <v>275.06</v>
      </c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7"/>
      <c r="Z632" s="27"/>
      <c r="AA632" s="27"/>
      <c r="AB632" s="27"/>
      <c r="AC632" s="27"/>
      <c r="AD632" s="27"/>
      <c r="AE632" s="27"/>
      <c r="AF632" s="27"/>
      <c r="AG632" s="27" t="s">
        <v>171</v>
      </c>
      <c r="AH632" s="27">
        <v>0</v>
      </c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</row>
    <row r="633" spans="1:60" ht="24" outlineLevel="1">
      <c r="A633" s="190">
        <v>123</v>
      </c>
      <c r="B633" s="191" t="s">
        <v>728</v>
      </c>
      <c r="C633" s="192" t="s">
        <v>729</v>
      </c>
      <c r="D633" s="193" t="s">
        <v>178</v>
      </c>
      <c r="E633" s="194">
        <v>440.8</v>
      </c>
      <c r="F633" s="33">
        <v>0</v>
      </c>
      <c r="G633" s="34">
        <f>ROUND(E633*F633,2)</f>
        <v>0</v>
      </c>
      <c r="H633" s="195">
        <v>271.19</v>
      </c>
      <c r="I633" s="34">
        <f>ROUND(E633*H633,2)</f>
        <v>119540.55</v>
      </c>
      <c r="J633" s="195">
        <v>114.31</v>
      </c>
      <c r="K633" s="34">
        <f>ROUND(E633*J633,2)</f>
        <v>50387.85</v>
      </c>
      <c r="L633" s="34">
        <v>21</v>
      </c>
      <c r="M633" s="34">
        <f>G633*(1+L633/100)</f>
        <v>0</v>
      </c>
      <c r="N633" s="34">
        <v>4.96E-3</v>
      </c>
      <c r="O633" s="34">
        <f>ROUND(E633*N633,2)</f>
        <v>2.19</v>
      </c>
      <c r="P633" s="34">
        <v>0</v>
      </c>
      <c r="Q633" s="34">
        <f>ROUND(E633*P633,2)</f>
        <v>0</v>
      </c>
      <c r="R633" s="34"/>
      <c r="S633" s="34" t="s">
        <v>167</v>
      </c>
      <c r="T633" s="35" t="s">
        <v>167</v>
      </c>
      <c r="U633" s="29">
        <v>0.21</v>
      </c>
      <c r="V633" s="29">
        <f>ROUND(E633*U633,2)</f>
        <v>92.57</v>
      </c>
      <c r="W633" s="29"/>
      <c r="X633" s="29" t="s">
        <v>168</v>
      </c>
      <c r="Y633" s="27"/>
      <c r="Z633" s="27"/>
      <c r="AA633" s="27"/>
      <c r="AB633" s="27"/>
      <c r="AC633" s="27"/>
      <c r="AD633" s="27"/>
      <c r="AE633" s="27"/>
      <c r="AF633" s="27"/>
      <c r="AG633" s="27" t="s">
        <v>169</v>
      </c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</row>
    <row r="634" spans="1:60" outlineLevel="1">
      <c r="A634" s="196"/>
      <c r="B634" s="197"/>
      <c r="C634" s="198" t="s">
        <v>730</v>
      </c>
      <c r="D634" s="199"/>
      <c r="E634" s="200">
        <v>440.8</v>
      </c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7"/>
      <c r="Z634" s="27"/>
      <c r="AA634" s="27"/>
      <c r="AB634" s="27"/>
      <c r="AC634" s="27"/>
      <c r="AD634" s="27"/>
      <c r="AE634" s="27"/>
      <c r="AF634" s="27"/>
      <c r="AG634" s="27" t="s">
        <v>171</v>
      </c>
      <c r="AH634" s="27">
        <v>0</v>
      </c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</row>
    <row r="635" spans="1:60" outlineLevel="1">
      <c r="A635" s="190">
        <v>124</v>
      </c>
      <c r="B635" s="191" t="s">
        <v>731</v>
      </c>
      <c r="C635" s="192" t="s">
        <v>732</v>
      </c>
      <c r="D635" s="193" t="s">
        <v>178</v>
      </c>
      <c r="E635" s="194">
        <v>170.40209999999999</v>
      </c>
      <c r="F635" s="33">
        <v>0</v>
      </c>
      <c r="G635" s="34">
        <f>ROUND(E635*F635,2)</f>
        <v>0</v>
      </c>
      <c r="H635" s="195">
        <v>47.21</v>
      </c>
      <c r="I635" s="34">
        <f>ROUND(E635*H635,2)</f>
        <v>8044.68</v>
      </c>
      <c r="J635" s="195">
        <v>152.79</v>
      </c>
      <c r="K635" s="34">
        <f>ROUND(E635*J635,2)</f>
        <v>26035.74</v>
      </c>
      <c r="L635" s="34">
        <v>21</v>
      </c>
      <c r="M635" s="34">
        <f>G635*(1+L635/100)</f>
        <v>0</v>
      </c>
      <c r="N635" s="34">
        <v>3.0000000000000001E-3</v>
      </c>
      <c r="O635" s="34">
        <f>ROUND(E635*N635,2)</f>
        <v>0.51</v>
      </c>
      <c r="P635" s="34">
        <v>0</v>
      </c>
      <c r="Q635" s="34">
        <f>ROUND(E635*P635,2)</f>
        <v>0</v>
      </c>
      <c r="R635" s="34"/>
      <c r="S635" s="34" t="s">
        <v>167</v>
      </c>
      <c r="T635" s="35" t="s">
        <v>167</v>
      </c>
      <c r="U635" s="29">
        <v>0.28000000000000003</v>
      </c>
      <c r="V635" s="29">
        <f>ROUND(E635*U635,2)</f>
        <v>47.71</v>
      </c>
      <c r="W635" s="29"/>
      <c r="X635" s="29" t="s">
        <v>168</v>
      </c>
      <c r="Y635" s="27"/>
      <c r="Z635" s="27"/>
      <c r="AA635" s="27"/>
      <c r="AB635" s="27"/>
      <c r="AC635" s="27"/>
      <c r="AD635" s="27"/>
      <c r="AE635" s="27"/>
      <c r="AF635" s="27"/>
      <c r="AG635" s="27" t="s">
        <v>169</v>
      </c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</row>
    <row r="636" spans="1:60" outlineLevel="1">
      <c r="A636" s="196"/>
      <c r="B636" s="197"/>
      <c r="C636" s="198" t="s">
        <v>234</v>
      </c>
      <c r="D636" s="199"/>
      <c r="E636" s="200">
        <v>41.942399999999999</v>
      </c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7"/>
      <c r="Z636" s="27"/>
      <c r="AA636" s="27"/>
      <c r="AB636" s="27"/>
      <c r="AC636" s="27"/>
      <c r="AD636" s="27"/>
      <c r="AE636" s="27"/>
      <c r="AF636" s="27"/>
      <c r="AG636" s="27" t="s">
        <v>171</v>
      </c>
      <c r="AH636" s="27">
        <v>0</v>
      </c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</row>
    <row r="637" spans="1:60" outlineLevel="1">
      <c r="A637" s="196"/>
      <c r="B637" s="197"/>
      <c r="C637" s="198" t="s">
        <v>712</v>
      </c>
      <c r="D637" s="199"/>
      <c r="E637" s="200">
        <v>51.115499999999997</v>
      </c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7"/>
      <c r="Z637" s="27"/>
      <c r="AA637" s="27"/>
      <c r="AB637" s="27"/>
      <c r="AC637" s="27"/>
      <c r="AD637" s="27"/>
      <c r="AE637" s="27"/>
      <c r="AF637" s="27"/>
      <c r="AG637" s="27" t="s">
        <v>171</v>
      </c>
      <c r="AH637" s="27">
        <v>0</v>
      </c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</row>
    <row r="638" spans="1:60" outlineLevel="1">
      <c r="A638" s="196"/>
      <c r="B638" s="197"/>
      <c r="C638" s="198" t="s">
        <v>713</v>
      </c>
      <c r="D638" s="199"/>
      <c r="E638" s="200">
        <v>34.668900000000001</v>
      </c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7"/>
      <c r="Z638" s="27"/>
      <c r="AA638" s="27"/>
      <c r="AB638" s="27"/>
      <c r="AC638" s="27"/>
      <c r="AD638" s="27"/>
      <c r="AE638" s="27"/>
      <c r="AF638" s="27"/>
      <c r="AG638" s="27" t="s">
        <v>171</v>
      </c>
      <c r="AH638" s="27">
        <v>0</v>
      </c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</row>
    <row r="639" spans="1:60" outlineLevel="1">
      <c r="A639" s="196"/>
      <c r="B639" s="197"/>
      <c r="C639" s="198" t="s">
        <v>714</v>
      </c>
      <c r="D639" s="199"/>
      <c r="E639" s="200">
        <v>42.6753</v>
      </c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7"/>
      <c r="Z639" s="27"/>
      <c r="AA639" s="27"/>
      <c r="AB639" s="27"/>
      <c r="AC639" s="27"/>
      <c r="AD639" s="27"/>
      <c r="AE639" s="27"/>
      <c r="AF639" s="27"/>
      <c r="AG639" s="27" t="s">
        <v>171</v>
      </c>
      <c r="AH639" s="27">
        <v>0</v>
      </c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</row>
    <row r="640" spans="1:60" outlineLevel="1">
      <c r="A640" s="190">
        <v>125</v>
      </c>
      <c r="B640" s="191" t="s">
        <v>733</v>
      </c>
      <c r="C640" s="192" t="s">
        <v>734</v>
      </c>
      <c r="D640" s="193" t="s">
        <v>178</v>
      </c>
      <c r="E640" s="194">
        <v>881.6</v>
      </c>
      <c r="F640" s="33">
        <v>0</v>
      </c>
      <c r="G640" s="34">
        <f>ROUND(E640*F640,2)</f>
        <v>0</v>
      </c>
      <c r="H640" s="195">
        <v>153.83000000000001</v>
      </c>
      <c r="I640" s="34">
        <f>ROUND(E640*H640,2)</f>
        <v>135616.53</v>
      </c>
      <c r="J640" s="195">
        <v>173.17</v>
      </c>
      <c r="K640" s="34">
        <f>ROUND(E640*J640,2)</f>
        <v>152666.67000000001</v>
      </c>
      <c r="L640" s="34">
        <v>21</v>
      </c>
      <c r="M640" s="34">
        <f>G640*(1+L640/100)</f>
        <v>0</v>
      </c>
      <c r="N640" s="34">
        <v>2.5500000000000002E-3</v>
      </c>
      <c r="O640" s="34">
        <f>ROUND(E640*N640,2)</f>
        <v>2.25</v>
      </c>
      <c r="P640" s="34">
        <v>0</v>
      </c>
      <c r="Q640" s="34">
        <f>ROUND(E640*P640,2)</f>
        <v>0</v>
      </c>
      <c r="R640" s="34"/>
      <c r="S640" s="34" t="s">
        <v>167</v>
      </c>
      <c r="T640" s="35" t="s">
        <v>167</v>
      </c>
      <c r="U640" s="29">
        <v>0.32</v>
      </c>
      <c r="V640" s="29">
        <f>ROUND(E640*U640,2)</f>
        <v>282.11</v>
      </c>
      <c r="W640" s="29"/>
      <c r="X640" s="29" t="s">
        <v>168</v>
      </c>
      <c r="Y640" s="27"/>
      <c r="Z640" s="27"/>
      <c r="AA640" s="27"/>
      <c r="AB640" s="27"/>
      <c r="AC640" s="27"/>
      <c r="AD640" s="27"/>
      <c r="AE640" s="27"/>
      <c r="AF640" s="27"/>
      <c r="AG640" s="27" t="s">
        <v>169</v>
      </c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</row>
    <row r="641" spans="1:60" outlineLevel="1">
      <c r="A641" s="196"/>
      <c r="B641" s="197"/>
      <c r="C641" s="198" t="s">
        <v>735</v>
      </c>
      <c r="D641" s="199"/>
      <c r="E641" s="200">
        <v>881.6</v>
      </c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7"/>
      <c r="Z641" s="27"/>
      <c r="AA641" s="27"/>
      <c r="AB641" s="27"/>
      <c r="AC641" s="27"/>
      <c r="AD641" s="27"/>
      <c r="AE641" s="27"/>
      <c r="AF641" s="27"/>
      <c r="AG641" s="27" t="s">
        <v>171</v>
      </c>
      <c r="AH641" s="27">
        <v>0</v>
      </c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</row>
    <row r="642" spans="1:60" outlineLevel="1">
      <c r="A642" s="190">
        <v>126</v>
      </c>
      <c r="B642" s="191" t="s">
        <v>736</v>
      </c>
      <c r="C642" s="192" t="s">
        <v>737</v>
      </c>
      <c r="D642" s="193" t="s">
        <v>178</v>
      </c>
      <c r="E642" s="194">
        <v>46.13664</v>
      </c>
      <c r="F642" s="33">
        <v>0</v>
      </c>
      <c r="G642" s="34">
        <f>ROUND(E642*F642,2)</f>
        <v>0</v>
      </c>
      <c r="H642" s="195">
        <v>295</v>
      </c>
      <c r="I642" s="34">
        <f>ROUND(E642*H642,2)</f>
        <v>13610.31</v>
      </c>
      <c r="J642" s="195">
        <v>0</v>
      </c>
      <c r="K642" s="34">
        <f>ROUND(E642*J642,2)</f>
        <v>0</v>
      </c>
      <c r="L642" s="34">
        <v>21</v>
      </c>
      <c r="M642" s="34">
        <f>G642*(1+L642/100)</f>
        <v>0</v>
      </c>
      <c r="N642" s="34">
        <v>1.75E-3</v>
      </c>
      <c r="O642" s="34">
        <f>ROUND(E642*N642,2)</f>
        <v>0.08</v>
      </c>
      <c r="P642" s="34">
        <v>0</v>
      </c>
      <c r="Q642" s="34">
        <f>ROUND(E642*P642,2)</f>
        <v>0</v>
      </c>
      <c r="R642" s="34" t="s">
        <v>270</v>
      </c>
      <c r="S642" s="34" t="s">
        <v>167</v>
      </c>
      <c r="T642" s="35" t="s">
        <v>167</v>
      </c>
      <c r="U642" s="29">
        <v>0</v>
      </c>
      <c r="V642" s="29">
        <f>ROUND(E642*U642,2)</f>
        <v>0</v>
      </c>
      <c r="W642" s="29"/>
      <c r="X642" s="29" t="s">
        <v>271</v>
      </c>
      <c r="Y642" s="27"/>
      <c r="Z642" s="27"/>
      <c r="AA642" s="27"/>
      <c r="AB642" s="27"/>
      <c r="AC642" s="27"/>
      <c r="AD642" s="27"/>
      <c r="AE642" s="27"/>
      <c r="AF642" s="27"/>
      <c r="AG642" s="27" t="s">
        <v>272</v>
      </c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</row>
    <row r="643" spans="1:60" outlineLevel="1">
      <c r="A643" s="196"/>
      <c r="B643" s="197"/>
      <c r="C643" s="198" t="s">
        <v>738</v>
      </c>
      <c r="D643" s="199"/>
      <c r="E643" s="200">
        <v>46.13664</v>
      </c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7"/>
      <c r="Z643" s="27"/>
      <c r="AA643" s="27"/>
      <c r="AB643" s="27"/>
      <c r="AC643" s="27"/>
      <c r="AD643" s="27"/>
      <c r="AE643" s="27"/>
      <c r="AF643" s="27"/>
      <c r="AG643" s="27" t="s">
        <v>171</v>
      </c>
      <c r="AH643" s="27">
        <v>0</v>
      </c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</row>
    <row r="644" spans="1:60" outlineLevel="1">
      <c r="A644" s="190">
        <v>127</v>
      </c>
      <c r="B644" s="191" t="s">
        <v>739</v>
      </c>
      <c r="C644" s="192" t="s">
        <v>740</v>
      </c>
      <c r="D644" s="193" t="s">
        <v>178</v>
      </c>
      <c r="E644" s="194">
        <v>1098.2197000000001</v>
      </c>
      <c r="F644" s="33">
        <v>0</v>
      </c>
      <c r="G644" s="34">
        <f>ROUND(E644*F644,2)</f>
        <v>0</v>
      </c>
      <c r="H644" s="195">
        <v>672</v>
      </c>
      <c r="I644" s="34">
        <f>ROUND(E644*H644,2)</f>
        <v>738003.64</v>
      </c>
      <c r="J644" s="195">
        <v>0</v>
      </c>
      <c r="K644" s="34">
        <f>ROUND(E644*J644,2)</f>
        <v>0</v>
      </c>
      <c r="L644" s="34">
        <v>21</v>
      </c>
      <c r="M644" s="34">
        <f>G644*(1+L644/100)</f>
        <v>0</v>
      </c>
      <c r="N644" s="34">
        <v>2.3999999999999998E-3</v>
      </c>
      <c r="O644" s="34">
        <f>ROUND(E644*N644,2)</f>
        <v>2.64</v>
      </c>
      <c r="P644" s="34">
        <v>0</v>
      </c>
      <c r="Q644" s="34">
        <f>ROUND(E644*P644,2)</f>
        <v>0</v>
      </c>
      <c r="R644" s="34" t="s">
        <v>270</v>
      </c>
      <c r="S644" s="34" t="s">
        <v>167</v>
      </c>
      <c r="T644" s="35" t="s">
        <v>167</v>
      </c>
      <c r="U644" s="29">
        <v>0</v>
      </c>
      <c r="V644" s="29">
        <f>ROUND(E644*U644,2)</f>
        <v>0</v>
      </c>
      <c r="W644" s="29"/>
      <c r="X644" s="29" t="s">
        <v>271</v>
      </c>
      <c r="Y644" s="27"/>
      <c r="Z644" s="27"/>
      <c r="AA644" s="27"/>
      <c r="AB644" s="27"/>
      <c r="AC644" s="27"/>
      <c r="AD644" s="27"/>
      <c r="AE644" s="27"/>
      <c r="AF644" s="27"/>
      <c r="AG644" s="27" t="s">
        <v>272</v>
      </c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</row>
    <row r="645" spans="1:60" outlineLevel="1">
      <c r="A645" s="196"/>
      <c r="B645" s="197"/>
      <c r="C645" s="198" t="s">
        <v>741</v>
      </c>
      <c r="D645" s="199"/>
      <c r="E645" s="200">
        <v>969.76</v>
      </c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7"/>
      <c r="Z645" s="27"/>
      <c r="AA645" s="27"/>
      <c r="AB645" s="27"/>
      <c r="AC645" s="27"/>
      <c r="AD645" s="27"/>
      <c r="AE645" s="27"/>
      <c r="AF645" s="27"/>
      <c r="AG645" s="27" t="s">
        <v>171</v>
      </c>
      <c r="AH645" s="27">
        <v>0</v>
      </c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</row>
    <row r="646" spans="1:60" outlineLevel="1">
      <c r="A646" s="196"/>
      <c r="B646" s="197"/>
      <c r="C646" s="198" t="s">
        <v>712</v>
      </c>
      <c r="D646" s="199"/>
      <c r="E646" s="200">
        <v>51.115499999999997</v>
      </c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7"/>
      <c r="Z646" s="27"/>
      <c r="AA646" s="27"/>
      <c r="AB646" s="27"/>
      <c r="AC646" s="27"/>
      <c r="AD646" s="27"/>
      <c r="AE646" s="27"/>
      <c r="AF646" s="27"/>
      <c r="AG646" s="27" t="s">
        <v>171</v>
      </c>
      <c r="AH646" s="27">
        <v>0</v>
      </c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</row>
    <row r="647" spans="1:60" outlineLevel="1">
      <c r="A647" s="196"/>
      <c r="B647" s="197"/>
      <c r="C647" s="198" t="s">
        <v>713</v>
      </c>
      <c r="D647" s="199"/>
      <c r="E647" s="200">
        <v>34.668900000000001</v>
      </c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7"/>
      <c r="Z647" s="27"/>
      <c r="AA647" s="27"/>
      <c r="AB647" s="27"/>
      <c r="AC647" s="27"/>
      <c r="AD647" s="27"/>
      <c r="AE647" s="27"/>
      <c r="AF647" s="27"/>
      <c r="AG647" s="27" t="s">
        <v>171</v>
      </c>
      <c r="AH647" s="27">
        <v>0</v>
      </c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</row>
    <row r="648" spans="1:60" outlineLevel="1">
      <c r="A648" s="196"/>
      <c r="B648" s="197"/>
      <c r="C648" s="198" t="s">
        <v>714</v>
      </c>
      <c r="D648" s="199"/>
      <c r="E648" s="200">
        <v>42.6753</v>
      </c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7"/>
      <c r="Z648" s="27"/>
      <c r="AA648" s="27"/>
      <c r="AB648" s="27"/>
      <c r="AC648" s="27"/>
      <c r="AD648" s="27"/>
      <c r="AE648" s="27"/>
      <c r="AF648" s="27"/>
      <c r="AG648" s="27" t="s">
        <v>171</v>
      </c>
      <c r="AH648" s="27">
        <v>0</v>
      </c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</row>
    <row r="649" spans="1:60" outlineLevel="1">
      <c r="A649" s="201">
        <v>128</v>
      </c>
      <c r="B649" s="202" t="s">
        <v>742</v>
      </c>
      <c r="C649" s="203" t="s">
        <v>743</v>
      </c>
      <c r="D649" s="204" t="s">
        <v>0</v>
      </c>
      <c r="E649" s="205">
        <v>13831.2713</v>
      </c>
      <c r="F649" s="36">
        <v>0</v>
      </c>
      <c r="G649" s="37">
        <f>ROUND(E649*F649,2)</f>
        <v>0</v>
      </c>
      <c r="H649" s="206">
        <v>0</v>
      </c>
      <c r="I649" s="37">
        <f>ROUND(E649*H649,2)</f>
        <v>0</v>
      </c>
      <c r="J649" s="206">
        <v>2.2999999999999998</v>
      </c>
      <c r="K649" s="37">
        <f>ROUND(E649*J649,2)</f>
        <v>31811.919999999998</v>
      </c>
      <c r="L649" s="37">
        <v>21</v>
      </c>
      <c r="M649" s="37">
        <f>G649*(1+L649/100)</f>
        <v>0</v>
      </c>
      <c r="N649" s="37">
        <v>0</v>
      </c>
      <c r="O649" s="37">
        <f>ROUND(E649*N649,2)</f>
        <v>0</v>
      </c>
      <c r="P649" s="37">
        <v>0</v>
      </c>
      <c r="Q649" s="37">
        <f>ROUND(E649*P649,2)</f>
        <v>0</v>
      </c>
      <c r="R649" s="37"/>
      <c r="S649" s="37" t="s">
        <v>167</v>
      </c>
      <c r="T649" s="38" t="s">
        <v>167</v>
      </c>
      <c r="U649" s="29">
        <v>0</v>
      </c>
      <c r="V649" s="29">
        <f>ROUND(E649*U649,2)</f>
        <v>0</v>
      </c>
      <c r="W649" s="29"/>
      <c r="X649" s="29" t="s">
        <v>636</v>
      </c>
      <c r="Y649" s="27"/>
      <c r="Z649" s="27"/>
      <c r="AA649" s="27"/>
      <c r="AB649" s="27"/>
      <c r="AC649" s="27"/>
      <c r="AD649" s="27"/>
      <c r="AE649" s="27"/>
      <c r="AF649" s="27"/>
      <c r="AG649" s="27" t="s">
        <v>637</v>
      </c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</row>
    <row r="650" spans="1:60" ht="14">
      <c r="A650" s="185" t="s">
        <v>162</v>
      </c>
      <c r="B650" s="186" t="s">
        <v>101</v>
      </c>
      <c r="C650" s="187" t="s">
        <v>102</v>
      </c>
      <c r="D650" s="188"/>
      <c r="E650" s="189"/>
      <c r="F650" s="31"/>
      <c r="G650" s="31">
        <f>SUMIF(AG651:AG658,"&lt;&gt;NOR",G651:G658)</f>
        <v>0</v>
      </c>
      <c r="H650" s="31"/>
      <c r="I650" s="31">
        <f>SUM(I651:I658)</f>
        <v>87797.989999999991</v>
      </c>
      <c r="J650" s="31"/>
      <c r="K650" s="31">
        <f>SUM(K651:K658)</f>
        <v>12493.009999999998</v>
      </c>
      <c r="L650" s="31"/>
      <c r="M650" s="31">
        <f>SUM(M651:M658)</f>
        <v>0</v>
      </c>
      <c r="N650" s="31"/>
      <c r="O650" s="31">
        <f>SUM(O651:O658)</f>
        <v>9.0000000000000011E-2</v>
      </c>
      <c r="P650" s="31"/>
      <c r="Q650" s="31">
        <f>SUM(Q651:Q658)</f>
        <v>0</v>
      </c>
      <c r="R650" s="31"/>
      <c r="S650" s="31"/>
      <c r="T650" s="32"/>
      <c r="U650" s="30"/>
      <c r="V650" s="30">
        <f>SUM(V651:V658)</f>
        <v>13.770000000000001</v>
      </c>
      <c r="W650" s="30"/>
      <c r="X650" s="30"/>
      <c r="AG650" t="s">
        <v>163</v>
      </c>
    </row>
    <row r="651" spans="1:60" outlineLevel="1">
      <c r="A651" s="201">
        <v>129</v>
      </c>
      <c r="B651" s="202" t="s">
        <v>744</v>
      </c>
      <c r="C651" s="203" t="s">
        <v>745</v>
      </c>
      <c r="D651" s="204" t="s">
        <v>746</v>
      </c>
      <c r="E651" s="205">
        <v>7</v>
      </c>
      <c r="F651" s="36">
        <v>0</v>
      </c>
      <c r="G651" s="37">
        <f t="shared" ref="G651:G658" si="0">ROUND(E651*F651,2)</f>
        <v>0</v>
      </c>
      <c r="H651" s="206">
        <v>1964.8</v>
      </c>
      <c r="I651" s="37">
        <f t="shared" ref="I651:I658" si="1">ROUND(E651*H651,2)</f>
        <v>13753.6</v>
      </c>
      <c r="J651" s="206">
        <v>125.2</v>
      </c>
      <c r="K651" s="37">
        <f t="shared" ref="K651:K658" si="2">ROUND(E651*J651,2)</f>
        <v>876.4</v>
      </c>
      <c r="L651" s="37">
        <v>21</v>
      </c>
      <c r="M651" s="37">
        <f t="shared" ref="M651:M658" si="3">G651*(1+L651/100)</f>
        <v>0</v>
      </c>
      <c r="N651" s="37">
        <v>2.0600000000000002E-3</v>
      </c>
      <c r="O651" s="37">
        <f t="shared" ref="O651:O658" si="4">ROUND(E651*N651,2)</f>
        <v>0.01</v>
      </c>
      <c r="P651" s="37">
        <v>0</v>
      </c>
      <c r="Q651" s="37">
        <f t="shared" ref="Q651:Q658" si="5">ROUND(E651*P651,2)</f>
        <v>0</v>
      </c>
      <c r="R651" s="37"/>
      <c r="S651" s="37" t="s">
        <v>167</v>
      </c>
      <c r="T651" s="38" t="s">
        <v>167</v>
      </c>
      <c r="U651" s="29">
        <v>0.23</v>
      </c>
      <c r="V651" s="29">
        <f t="shared" ref="V651:V658" si="6">ROUND(E651*U651,2)</f>
        <v>1.61</v>
      </c>
      <c r="W651" s="29"/>
      <c r="X651" s="29" t="s">
        <v>168</v>
      </c>
      <c r="Y651" s="27"/>
      <c r="Z651" s="27"/>
      <c r="AA651" s="27"/>
      <c r="AB651" s="27"/>
      <c r="AC651" s="27"/>
      <c r="AD651" s="27"/>
      <c r="AE651" s="27"/>
      <c r="AF651" s="27"/>
      <c r="AG651" s="27" t="s">
        <v>169</v>
      </c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</row>
    <row r="652" spans="1:60" outlineLevel="1">
      <c r="A652" s="201">
        <v>130</v>
      </c>
      <c r="B652" s="202" t="s">
        <v>747</v>
      </c>
      <c r="C652" s="203" t="s">
        <v>748</v>
      </c>
      <c r="D652" s="204" t="s">
        <v>746</v>
      </c>
      <c r="E652" s="205">
        <v>15</v>
      </c>
      <c r="F652" s="36">
        <v>0</v>
      </c>
      <c r="G652" s="37">
        <f t="shared" si="0"/>
        <v>0</v>
      </c>
      <c r="H652" s="206">
        <v>2144.8000000000002</v>
      </c>
      <c r="I652" s="37">
        <f t="shared" si="1"/>
        <v>32172</v>
      </c>
      <c r="J652" s="206">
        <v>125.2</v>
      </c>
      <c r="K652" s="37">
        <f t="shared" si="2"/>
        <v>1878</v>
      </c>
      <c r="L652" s="37">
        <v>21</v>
      </c>
      <c r="M652" s="37">
        <f t="shared" si="3"/>
        <v>0</v>
      </c>
      <c r="N652" s="37">
        <v>2.0600000000000002E-3</v>
      </c>
      <c r="O652" s="37">
        <f t="shared" si="4"/>
        <v>0.03</v>
      </c>
      <c r="P652" s="37">
        <v>0</v>
      </c>
      <c r="Q652" s="37">
        <f t="shared" si="5"/>
        <v>0</v>
      </c>
      <c r="R652" s="37"/>
      <c r="S652" s="37" t="s">
        <v>167</v>
      </c>
      <c r="T652" s="38" t="s">
        <v>167</v>
      </c>
      <c r="U652" s="29">
        <v>0.23</v>
      </c>
      <c r="V652" s="29">
        <f t="shared" si="6"/>
        <v>3.45</v>
      </c>
      <c r="W652" s="29"/>
      <c r="X652" s="29" t="s">
        <v>168</v>
      </c>
      <c r="Y652" s="27"/>
      <c r="Z652" s="27"/>
      <c r="AA652" s="27"/>
      <c r="AB652" s="27"/>
      <c r="AC652" s="27"/>
      <c r="AD652" s="27"/>
      <c r="AE652" s="27"/>
      <c r="AF652" s="27"/>
      <c r="AG652" s="27" t="s">
        <v>169</v>
      </c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</row>
    <row r="653" spans="1:60" outlineLevel="1">
      <c r="A653" s="201">
        <v>131</v>
      </c>
      <c r="B653" s="202" t="s">
        <v>749</v>
      </c>
      <c r="C653" s="203" t="s">
        <v>750</v>
      </c>
      <c r="D653" s="204" t="s">
        <v>746</v>
      </c>
      <c r="E653" s="205">
        <v>15</v>
      </c>
      <c r="F653" s="36">
        <v>0</v>
      </c>
      <c r="G653" s="37">
        <f t="shared" si="0"/>
        <v>0</v>
      </c>
      <c r="H653" s="206">
        <v>818.8</v>
      </c>
      <c r="I653" s="37">
        <f t="shared" si="1"/>
        <v>12282</v>
      </c>
      <c r="J653" s="206">
        <v>125.2</v>
      </c>
      <c r="K653" s="37">
        <f t="shared" si="2"/>
        <v>1878</v>
      </c>
      <c r="L653" s="37">
        <v>21</v>
      </c>
      <c r="M653" s="37">
        <f t="shared" si="3"/>
        <v>0</v>
      </c>
      <c r="N653" s="37">
        <v>5.5999999999999995E-4</v>
      </c>
      <c r="O653" s="37">
        <f t="shared" si="4"/>
        <v>0.01</v>
      </c>
      <c r="P653" s="37">
        <v>0</v>
      </c>
      <c r="Q653" s="37">
        <f t="shared" si="5"/>
        <v>0</v>
      </c>
      <c r="R653" s="37"/>
      <c r="S653" s="37" t="s">
        <v>167</v>
      </c>
      <c r="T653" s="38" t="s">
        <v>167</v>
      </c>
      <c r="U653" s="29">
        <v>0.23</v>
      </c>
      <c r="V653" s="29">
        <f t="shared" si="6"/>
        <v>3.45</v>
      </c>
      <c r="W653" s="29"/>
      <c r="X653" s="29" t="s">
        <v>168</v>
      </c>
      <c r="Y653" s="27"/>
      <c r="Z653" s="27"/>
      <c r="AA653" s="27"/>
      <c r="AB653" s="27"/>
      <c r="AC653" s="27"/>
      <c r="AD653" s="27"/>
      <c r="AE653" s="27"/>
      <c r="AF653" s="27"/>
      <c r="AG653" s="27" t="s">
        <v>169</v>
      </c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</row>
    <row r="654" spans="1:60" outlineLevel="1">
      <c r="A654" s="201">
        <v>132</v>
      </c>
      <c r="B654" s="202" t="s">
        <v>751</v>
      </c>
      <c r="C654" s="203" t="s">
        <v>752</v>
      </c>
      <c r="D654" s="204" t="s">
        <v>746</v>
      </c>
      <c r="E654" s="205">
        <v>7</v>
      </c>
      <c r="F654" s="36">
        <v>0</v>
      </c>
      <c r="G654" s="37">
        <f t="shared" si="0"/>
        <v>0</v>
      </c>
      <c r="H654" s="206">
        <v>1165.17</v>
      </c>
      <c r="I654" s="37">
        <f t="shared" si="1"/>
        <v>8156.19</v>
      </c>
      <c r="J654" s="206">
        <v>89.83</v>
      </c>
      <c r="K654" s="37">
        <f t="shared" si="2"/>
        <v>628.80999999999995</v>
      </c>
      <c r="L654" s="37">
        <v>21</v>
      </c>
      <c r="M654" s="37">
        <f t="shared" si="3"/>
        <v>0</v>
      </c>
      <c r="N654" s="37">
        <v>1.6000000000000001E-4</v>
      </c>
      <c r="O654" s="37">
        <f t="shared" si="4"/>
        <v>0</v>
      </c>
      <c r="P654" s="37">
        <v>0</v>
      </c>
      <c r="Q654" s="37">
        <f t="shared" si="5"/>
        <v>0</v>
      </c>
      <c r="R654" s="37"/>
      <c r="S654" s="37" t="s">
        <v>167</v>
      </c>
      <c r="T654" s="38" t="s">
        <v>167</v>
      </c>
      <c r="U654" s="29">
        <v>0.16500000000000001</v>
      </c>
      <c r="V654" s="29">
        <f t="shared" si="6"/>
        <v>1.1599999999999999</v>
      </c>
      <c r="W654" s="29"/>
      <c r="X654" s="29" t="s">
        <v>168</v>
      </c>
      <c r="Y654" s="27"/>
      <c r="Z654" s="27"/>
      <c r="AA654" s="27"/>
      <c r="AB654" s="27"/>
      <c r="AC654" s="27"/>
      <c r="AD654" s="27"/>
      <c r="AE654" s="27"/>
      <c r="AF654" s="27"/>
      <c r="AG654" s="27" t="s">
        <v>169</v>
      </c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</row>
    <row r="655" spans="1:60" outlineLevel="1">
      <c r="A655" s="201">
        <v>133</v>
      </c>
      <c r="B655" s="202" t="s">
        <v>753</v>
      </c>
      <c r="C655" s="203" t="s">
        <v>754</v>
      </c>
      <c r="D655" s="204" t="s">
        <v>746</v>
      </c>
      <c r="E655" s="205">
        <v>4</v>
      </c>
      <c r="F655" s="36">
        <v>0</v>
      </c>
      <c r="G655" s="37">
        <f t="shared" si="0"/>
        <v>0</v>
      </c>
      <c r="H655" s="206">
        <v>753.37</v>
      </c>
      <c r="I655" s="37">
        <f t="shared" si="1"/>
        <v>3013.48</v>
      </c>
      <c r="J655" s="206">
        <v>179.63</v>
      </c>
      <c r="K655" s="37">
        <f t="shared" si="2"/>
        <v>718.52</v>
      </c>
      <c r="L655" s="37">
        <v>21</v>
      </c>
      <c r="M655" s="37">
        <f t="shared" si="3"/>
        <v>0</v>
      </c>
      <c r="N655" s="37">
        <v>1.6999999999999999E-3</v>
      </c>
      <c r="O655" s="37">
        <f t="shared" si="4"/>
        <v>0.01</v>
      </c>
      <c r="P655" s="37">
        <v>0</v>
      </c>
      <c r="Q655" s="37">
        <f t="shared" si="5"/>
        <v>0</v>
      </c>
      <c r="R655" s="37"/>
      <c r="S655" s="37" t="s">
        <v>167</v>
      </c>
      <c r="T655" s="38" t="s">
        <v>167</v>
      </c>
      <c r="U655" s="29">
        <v>0.33</v>
      </c>
      <c r="V655" s="29">
        <f t="shared" si="6"/>
        <v>1.32</v>
      </c>
      <c r="W655" s="29"/>
      <c r="X655" s="29" t="s">
        <v>168</v>
      </c>
      <c r="Y655" s="27"/>
      <c r="Z655" s="27"/>
      <c r="AA655" s="27"/>
      <c r="AB655" s="27"/>
      <c r="AC655" s="27"/>
      <c r="AD655" s="27"/>
      <c r="AE655" s="27"/>
      <c r="AF655" s="27"/>
      <c r="AG655" s="27" t="s">
        <v>169</v>
      </c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</row>
    <row r="656" spans="1:60" outlineLevel="1">
      <c r="A656" s="201">
        <v>134</v>
      </c>
      <c r="B656" s="202" t="s">
        <v>755</v>
      </c>
      <c r="C656" s="203" t="s">
        <v>756</v>
      </c>
      <c r="D656" s="204" t="s">
        <v>746</v>
      </c>
      <c r="E656" s="205">
        <v>4</v>
      </c>
      <c r="F656" s="36">
        <v>0</v>
      </c>
      <c r="G656" s="37">
        <f t="shared" si="0"/>
        <v>0</v>
      </c>
      <c r="H656" s="206">
        <v>1674.15</v>
      </c>
      <c r="I656" s="37">
        <f t="shared" si="1"/>
        <v>6696.6</v>
      </c>
      <c r="J656" s="206">
        <v>206.85</v>
      </c>
      <c r="K656" s="37">
        <f t="shared" si="2"/>
        <v>827.4</v>
      </c>
      <c r="L656" s="37">
        <v>21</v>
      </c>
      <c r="M656" s="37">
        <f t="shared" si="3"/>
        <v>0</v>
      </c>
      <c r="N656" s="37">
        <v>1.8E-3</v>
      </c>
      <c r="O656" s="37">
        <f t="shared" si="4"/>
        <v>0.01</v>
      </c>
      <c r="P656" s="37">
        <v>0</v>
      </c>
      <c r="Q656" s="37">
        <f t="shared" si="5"/>
        <v>0</v>
      </c>
      <c r="R656" s="37"/>
      <c r="S656" s="37" t="s">
        <v>167</v>
      </c>
      <c r="T656" s="38" t="s">
        <v>167</v>
      </c>
      <c r="U656" s="29">
        <v>0.38</v>
      </c>
      <c r="V656" s="29">
        <f t="shared" si="6"/>
        <v>1.52</v>
      </c>
      <c r="W656" s="29"/>
      <c r="X656" s="29" t="s">
        <v>168</v>
      </c>
      <c r="Y656" s="27"/>
      <c r="Z656" s="27"/>
      <c r="AA656" s="27"/>
      <c r="AB656" s="27"/>
      <c r="AC656" s="27"/>
      <c r="AD656" s="27"/>
      <c r="AE656" s="27"/>
      <c r="AF656" s="27"/>
      <c r="AG656" s="27" t="s">
        <v>169</v>
      </c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</row>
    <row r="657" spans="1:60" outlineLevel="1">
      <c r="A657" s="201">
        <v>135</v>
      </c>
      <c r="B657" s="202" t="s">
        <v>757</v>
      </c>
      <c r="C657" s="203" t="s">
        <v>758</v>
      </c>
      <c r="D657" s="204" t="s">
        <v>746</v>
      </c>
      <c r="E657" s="205">
        <v>2</v>
      </c>
      <c r="F657" s="36">
        <v>0</v>
      </c>
      <c r="G657" s="37">
        <f t="shared" si="0"/>
        <v>0</v>
      </c>
      <c r="H657" s="206">
        <v>5862.06</v>
      </c>
      <c r="I657" s="37">
        <f t="shared" si="1"/>
        <v>11724.12</v>
      </c>
      <c r="J657" s="206">
        <v>342.94</v>
      </c>
      <c r="K657" s="37">
        <f t="shared" si="2"/>
        <v>685.88</v>
      </c>
      <c r="L657" s="37">
        <v>21</v>
      </c>
      <c r="M657" s="37">
        <f t="shared" si="3"/>
        <v>0</v>
      </c>
      <c r="N657" s="37">
        <v>8.0000000000000002E-3</v>
      </c>
      <c r="O657" s="37">
        <f t="shared" si="4"/>
        <v>0.02</v>
      </c>
      <c r="P657" s="37">
        <v>0</v>
      </c>
      <c r="Q657" s="37">
        <f t="shared" si="5"/>
        <v>0</v>
      </c>
      <c r="R657" s="37"/>
      <c r="S657" s="37" t="s">
        <v>167</v>
      </c>
      <c r="T657" s="38" t="s">
        <v>167</v>
      </c>
      <c r="U657" s="29">
        <v>0.63</v>
      </c>
      <c r="V657" s="29">
        <f t="shared" si="6"/>
        <v>1.26</v>
      </c>
      <c r="W657" s="29"/>
      <c r="X657" s="29" t="s">
        <v>168</v>
      </c>
      <c r="Y657" s="27"/>
      <c r="Z657" s="27"/>
      <c r="AA657" s="27"/>
      <c r="AB657" s="27"/>
      <c r="AC657" s="27"/>
      <c r="AD657" s="27"/>
      <c r="AE657" s="27"/>
      <c r="AF657" s="27"/>
      <c r="AG657" s="27" t="s">
        <v>169</v>
      </c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</row>
    <row r="658" spans="1:60" outlineLevel="1">
      <c r="A658" s="201">
        <v>136</v>
      </c>
      <c r="B658" s="202" t="s">
        <v>759</v>
      </c>
      <c r="C658" s="203" t="s">
        <v>760</v>
      </c>
      <c r="D658" s="204" t="s">
        <v>541</v>
      </c>
      <c r="E658" s="205">
        <v>2</v>
      </c>
      <c r="F658" s="36">
        <v>0</v>
      </c>
      <c r="G658" s="37">
        <f t="shared" si="0"/>
        <v>0</v>
      </c>
      <c r="H658" s="206">
        <v>0</v>
      </c>
      <c r="I658" s="37">
        <f t="shared" si="1"/>
        <v>0</v>
      </c>
      <c r="J658" s="206">
        <v>2500</v>
      </c>
      <c r="K658" s="37">
        <f t="shared" si="2"/>
        <v>5000</v>
      </c>
      <c r="L658" s="37">
        <v>21</v>
      </c>
      <c r="M658" s="37">
        <f t="shared" si="3"/>
        <v>0</v>
      </c>
      <c r="N658" s="37">
        <v>0</v>
      </c>
      <c r="O658" s="37">
        <f t="shared" si="4"/>
        <v>0</v>
      </c>
      <c r="P658" s="37">
        <v>0</v>
      </c>
      <c r="Q658" s="37">
        <f t="shared" si="5"/>
        <v>0</v>
      </c>
      <c r="R658" s="37"/>
      <c r="S658" s="37" t="s">
        <v>203</v>
      </c>
      <c r="T658" s="38" t="s">
        <v>204</v>
      </c>
      <c r="U658" s="29">
        <v>0</v>
      </c>
      <c r="V658" s="29">
        <f t="shared" si="6"/>
        <v>0</v>
      </c>
      <c r="W658" s="29"/>
      <c r="X658" s="29" t="s">
        <v>168</v>
      </c>
      <c r="Y658" s="27"/>
      <c r="Z658" s="27"/>
      <c r="AA658" s="27"/>
      <c r="AB658" s="27"/>
      <c r="AC658" s="27"/>
      <c r="AD658" s="27"/>
      <c r="AE658" s="27"/>
      <c r="AF658" s="27"/>
      <c r="AG658" s="27" t="s">
        <v>169</v>
      </c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</row>
    <row r="659" spans="1:60" ht="14">
      <c r="A659" s="185" t="s">
        <v>162</v>
      </c>
      <c r="B659" s="186" t="s">
        <v>106</v>
      </c>
      <c r="C659" s="187" t="s">
        <v>107</v>
      </c>
      <c r="D659" s="188"/>
      <c r="E659" s="189"/>
      <c r="F659" s="31"/>
      <c r="G659" s="31">
        <f>SUMIF(AG660:AG661,"&lt;&gt;NOR",G660:G661)</f>
        <v>0</v>
      </c>
      <c r="H659" s="31"/>
      <c r="I659" s="31">
        <f>SUM(I660:I661)</f>
        <v>161281.43</v>
      </c>
      <c r="J659" s="31"/>
      <c r="K659" s="31">
        <f>SUM(K660:K661)</f>
        <v>22458.65</v>
      </c>
      <c r="L659" s="31"/>
      <c r="M659" s="31">
        <f>SUM(M660:M661)</f>
        <v>0</v>
      </c>
      <c r="N659" s="31"/>
      <c r="O659" s="31">
        <f>SUM(O660:O661)</f>
        <v>0.27</v>
      </c>
      <c r="P659" s="31"/>
      <c r="Q659" s="31">
        <f>SUM(Q660:Q661)</f>
        <v>0</v>
      </c>
      <c r="R659" s="31"/>
      <c r="S659" s="31"/>
      <c r="T659" s="32"/>
      <c r="U659" s="30"/>
      <c r="V659" s="30">
        <f>SUM(V660:V661)</f>
        <v>41.26</v>
      </c>
      <c r="W659" s="30"/>
      <c r="X659" s="30"/>
      <c r="AG659" t="s">
        <v>163</v>
      </c>
    </row>
    <row r="660" spans="1:60" outlineLevel="1">
      <c r="A660" s="190">
        <v>137</v>
      </c>
      <c r="B660" s="191" t="s">
        <v>761</v>
      </c>
      <c r="C660" s="192" t="s">
        <v>1185</v>
      </c>
      <c r="D660" s="193" t="s">
        <v>178</v>
      </c>
      <c r="E660" s="194">
        <v>275.06</v>
      </c>
      <c r="F660" s="33">
        <v>0</v>
      </c>
      <c r="G660" s="34">
        <f>ROUND(E660*F660,2)</f>
        <v>0</v>
      </c>
      <c r="H660" s="195">
        <v>586.35</v>
      </c>
      <c r="I660" s="34">
        <f>ROUND(E660*H660,2)</f>
        <v>161281.43</v>
      </c>
      <c r="J660" s="195">
        <v>81.650000000000006</v>
      </c>
      <c r="K660" s="34">
        <f>ROUND(E660*J660,2)</f>
        <v>22458.65</v>
      </c>
      <c r="L660" s="34">
        <v>21</v>
      </c>
      <c r="M660" s="34">
        <f>G660*(1+L660/100)</f>
        <v>0</v>
      </c>
      <c r="N660" s="34">
        <v>9.8999999999999999E-4</v>
      </c>
      <c r="O660" s="34">
        <f>ROUND(E660*N660,2)</f>
        <v>0.27</v>
      </c>
      <c r="P660" s="34">
        <v>0</v>
      </c>
      <c r="Q660" s="34">
        <f>ROUND(E660*P660,2)</f>
        <v>0</v>
      </c>
      <c r="R660" s="34"/>
      <c r="S660" s="34" t="s">
        <v>167</v>
      </c>
      <c r="T660" s="35" t="s">
        <v>167</v>
      </c>
      <c r="U660" s="29">
        <v>0.15</v>
      </c>
      <c r="V660" s="29">
        <f>ROUND(E660*U660,2)</f>
        <v>41.26</v>
      </c>
      <c r="W660" s="29"/>
      <c r="X660" s="29" t="s">
        <v>168</v>
      </c>
      <c r="Y660" s="27"/>
      <c r="Z660" s="27"/>
      <c r="AA660" s="27"/>
      <c r="AB660" s="27"/>
      <c r="AC660" s="27"/>
      <c r="AD660" s="27"/>
      <c r="AE660" s="27"/>
      <c r="AF660" s="27"/>
      <c r="AG660" s="27" t="s">
        <v>169</v>
      </c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</row>
    <row r="661" spans="1:60" outlineLevel="1">
      <c r="A661" s="196"/>
      <c r="B661" s="197"/>
      <c r="C661" s="198" t="s">
        <v>469</v>
      </c>
      <c r="D661" s="199"/>
      <c r="E661" s="200">
        <v>275.06</v>
      </c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7"/>
      <c r="Z661" s="27"/>
      <c r="AA661" s="27"/>
      <c r="AB661" s="27"/>
      <c r="AC661" s="27"/>
      <c r="AD661" s="27"/>
      <c r="AE661" s="27"/>
      <c r="AF661" s="27"/>
      <c r="AG661" s="27" t="s">
        <v>171</v>
      </c>
      <c r="AH661" s="27">
        <v>0</v>
      </c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</row>
    <row r="662" spans="1:60" ht="14">
      <c r="A662" s="185" t="s">
        <v>162</v>
      </c>
      <c r="B662" s="186" t="s">
        <v>108</v>
      </c>
      <c r="C662" s="187" t="s">
        <v>109</v>
      </c>
      <c r="D662" s="188"/>
      <c r="E662" s="189"/>
      <c r="F662" s="31"/>
      <c r="G662" s="31">
        <f>SUMIF(AG663:AG671,"&lt;&gt;NOR",G663:G671)</f>
        <v>0</v>
      </c>
      <c r="H662" s="31"/>
      <c r="I662" s="31">
        <f>SUM(I663:I671)</f>
        <v>22373.79</v>
      </c>
      <c r="J662" s="31"/>
      <c r="K662" s="31">
        <f>SUM(K663:K671)</f>
        <v>79289.19</v>
      </c>
      <c r="L662" s="31"/>
      <c r="M662" s="31">
        <f>SUM(M663:M671)</f>
        <v>0</v>
      </c>
      <c r="N662" s="31"/>
      <c r="O662" s="31">
        <f>SUM(O663:O671)</f>
        <v>1.43</v>
      </c>
      <c r="P662" s="31"/>
      <c r="Q662" s="31">
        <f>SUM(Q663:Q671)</f>
        <v>12.38</v>
      </c>
      <c r="R662" s="31"/>
      <c r="S662" s="31"/>
      <c r="T662" s="32"/>
      <c r="U662" s="30"/>
      <c r="V662" s="30">
        <f>SUM(V663:V671)</f>
        <v>128.08000000000001</v>
      </c>
      <c r="W662" s="30"/>
      <c r="X662" s="30"/>
      <c r="AG662" t="s">
        <v>163</v>
      </c>
    </row>
    <row r="663" spans="1:60" outlineLevel="1">
      <c r="A663" s="190">
        <v>138</v>
      </c>
      <c r="B663" s="191" t="s">
        <v>762</v>
      </c>
      <c r="C663" s="192" t="s">
        <v>763</v>
      </c>
      <c r="D663" s="193" t="s">
        <v>255</v>
      </c>
      <c r="E663" s="194">
        <v>421.6</v>
      </c>
      <c r="F663" s="33">
        <v>0</v>
      </c>
      <c r="G663" s="34">
        <f>ROUND(E663*F663,2)</f>
        <v>0</v>
      </c>
      <c r="H663" s="195">
        <v>0</v>
      </c>
      <c r="I663" s="34">
        <f>ROUND(E663*H663,2)</f>
        <v>0</v>
      </c>
      <c r="J663" s="195">
        <v>74.900000000000006</v>
      </c>
      <c r="K663" s="34">
        <f>ROUND(E663*J663,2)</f>
        <v>31577.84</v>
      </c>
      <c r="L663" s="34">
        <v>21</v>
      </c>
      <c r="M663" s="34">
        <f>G663*(1+L663/100)</f>
        <v>0</v>
      </c>
      <c r="N663" s="34">
        <v>0</v>
      </c>
      <c r="O663" s="34">
        <f>ROUND(E663*N663,2)</f>
        <v>0</v>
      </c>
      <c r="P663" s="34">
        <v>1.4E-2</v>
      </c>
      <c r="Q663" s="34">
        <f>ROUND(E663*P663,2)</f>
        <v>5.9</v>
      </c>
      <c r="R663" s="34"/>
      <c r="S663" s="34" t="s">
        <v>167</v>
      </c>
      <c r="T663" s="35" t="s">
        <v>167</v>
      </c>
      <c r="U663" s="29">
        <v>0.13</v>
      </c>
      <c r="V663" s="29">
        <f>ROUND(E663*U663,2)</f>
        <v>54.81</v>
      </c>
      <c r="W663" s="29"/>
      <c r="X663" s="29" t="s">
        <v>168</v>
      </c>
      <c r="Y663" s="27"/>
      <c r="Z663" s="27"/>
      <c r="AA663" s="27"/>
      <c r="AB663" s="27"/>
      <c r="AC663" s="27"/>
      <c r="AD663" s="27"/>
      <c r="AE663" s="27"/>
      <c r="AF663" s="27"/>
      <c r="AG663" s="27" t="s">
        <v>169</v>
      </c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</row>
    <row r="664" spans="1:60" outlineLevel="1">
      <c r="A664" s="196"/>
      <c r="B664" s="197"/>
      <c r="C664" s="198" t="s">
        <v>764</v>
      </c>
      <c r="D664" s="199"/>
      <c r="E664" s="200">
        <v>421.6</v>
      </c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7"/>
      <c r="Z664" s="27"/>
      <c r="AA664" s="27"/>
      <c r="AB664" s="27"/>
      <c r="AC664" s="27"/>
      <c r="AD664" s="27"/>
      <c r="AE664" s="27"/>
      <c r="AF664" s="27"/>
      <c r="AG664" s="27" t="s">
        <v>171</v>
      </c>
      <c r="AH664" s="27">
        <v>0</v>
      </c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</row>
    <row r="665" spans="1:60" outlineLevel="1">
      <c r="A665" s="190">
        <v>139</v>
      </c>
      <c r="B665" s="191" t="s">
        <v>765</v>
      </c>
      <c r="C665" s="192" t="s">
        <v>766</v>
      </c>
      <c r="D665" s="193" t="s">
        <v>178</v>
      </c>
      <c r="E665" s="194">
        <v>432.14</v>
      </c>
      <c r="F665" s="33">
        <v>0</v>
      </c>
      <c r="G665" s="34">
        <f>ROUND(E665*F665,2)</f>
        <v>0</v>
      </c>
      <c r="H665" s="195">
        <v>0</v>
      </c>
      <c r="I665" s="34">
        <f>ROUND(E665*H665,2)</f>
        <v>0</v>
      </c>
      <c r="J665" s="195">
        <v>47.5</v>
      </c>
      <c r="K665" s="34">
        <f>ROUND(E665*J665,2)</f>
        <v>20526.650000000001</v>
      </c>
      <c r="L665" s="34">
        <v>21</v>
      </c>
      <c r="M665" s="34">
        <f>G665*(1+L665/100)</f>
        <v>0</v>
      </c>
      <c r="N665" s="34">
        <v>0</v>
      </c>
      <c r="O665" s="34">
        <f>ROUND(E665*N665,2)</f>
        <v>0</v>
      </c>
      <c r="P665" s="34">
        <v>1.4999999999999999E-2</v>
      </c>
      <c r="Q665" s="34">
        <f>ROUND(E665*P665,2)</f>
        <v>6.48</v>
      </c>
      <c r="R665" s="34"/>
      <c r="S665" s="34" t="s">
        <v>167</v>
      </c>
      <c r="T665" s="35" t="s">
        <v>167</v>
      </c>
      <c r="U665" s="29">
        <v>0.09</v>
      </c>
      <c r="V665" s="29">
        <f>ROUND(E665*U665,2)</f>
        <v>38.89</v>
      </c>
      <c r="W665" s="29"/>
      <c r="X665" s="29" t="s">
        <v>168</v>
      </c>
      <c r="Y665" s="27"/>
      <c r="Z665" s="27"/>
      <c r="AA665" s="27"/>
      <c r="AB665" s="27"/>
      <c r="AC665" s="27"/>
      <c r="AD665" s="27"/>
      <c r="AE665" s="27"/>
      <c r="AF665" s="27"/>
      <c r="AG665" s="27" t="s">
        <v>169</v>
      </c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</row>
    <row r="666" spans="1:60" outlineLevel="1">
      <c r="A666" s="196"/>
      <c r="B666" s="197"/>
      <c r="C666" s="198" t="s">
        <v>709</v>
      </c>
      <c r="D666" s="199"/>
      <c r="E666" s="200">
        <v>432.14</v>
      </c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7"/>
      <c r="Z666" s="27"/>
      <c r="AA666" s="27"/>
      <c r="AB666" s="27"/>
      <c r="AC666" s="27"/>
      <c r="AD666" s="27"/>
      <c r="AE666" s="27"/>
      <c r="AF666" s="27"/>
      <c r="AG666" s="27" t="s">
        <v>171</v>
      </c>
      <c r="AH666" s="27">
        <v>0</v>
      </c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</row>
    <row r="667" spans="1:60" ht="24" outlineLevel="1">
      <c r="A667" s="190">
        <v>140</v>
      </c>
      <c r="B667" s="191" t="s">
        <v>767</v>
      </c>
      <c r="C667" s="192" t="s">
        <v>768</v>
      </c>
      <c r="D667" s="193" t="s">
        <v>178</v>
      </c>
      <c r="E667" s="194">
        <v>79.9435</v>
      </c>
      <c r="F667" s="33">
        <v>0</v>
      </c>
      <c r="G667" s="34">
        <f>ROUND(E667*F667,2)</f>
        <v>0</v>
      </c>
      <c r="H667" s="195">
        <v>279.87</v>
      </c>
      <c r="I667" s="34">
        <f>ROUND(E667*H667,2)</f>
        <v>22373.79</v>
      </c>
      <c r="J667" s="195">
        <v>249.13</v>
      </c>
      <c r="K667" s="34">
        <f>ROUND(E667*J667,2)</f>
        <v>19916.32</v>
      </c>
      <c r="L667" s="34">
        <v>21</v>
      </c>
      <c r="M667" s="34">
        <f>G667*(1+L667/100)</f>
        <v>0</v>
      </c>
      <c r="N667" s="34">
        <v>1.787E-2</v>
      </c>
      <c r="O667" s="34">
        <f>ROUND(E667*N667,2)</f>
        <v>1.43</v>
      </c>
      <c r="P667" s="34">
        <v>0</v>
      </c>
      <c r="Q667" s="34">
        <f>ROUND(E667*P667,2)</f>
        <v>0</v>
      </c>
      <c r="R667" s="34"/>
      <c r="S667" s="34" t="s">
        <v>167</v>
      </c>
      <c r="T667" s="35" t="s">
        <v>167</v>
      </c>
      <c r="U667" s="29">
        <v>0.43</v>
      </c>
      <c r="V667" s="29">
        <f>ROUND(E667*U667,2)</f>
        <v>34.380000000000003</v>
      </c>
      <c r="W667" s="29"/>
      <c r="X667" s="29" t="s">
        <v>168</v>
      </c>
      <c r="Y667" s="27"/>
      <c r="Z667" s="27"/>
      <c r="AA667" s="27"/>
      <c r="AB667" s="27"/>
      <c r="AC667" s="27"/>
      <c r="AD667" s="27"/>
      <c r="AE667" s="27"/>
      <c r="AF667" s="27"/>
      <c r="AG667" s="27" t="s">
        <v>169</v>
      </c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</row>
    <row r="668" spans="1:60" outlineLevel="1">
      <c r="A668" s="196"/>
      <c r="B668" s="197"/>
      <c r="C668" s="198" t="s">
        <v>715</v>
      </c>
      <c r="D668" s="199"/>
      <c r="E668" s="200">
        <v>29.60924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7"/>
      <c r="Z668" s="27"/>
      <c r="AA668" s="27"/>
      <c r="AB668" s="27"/>
      <c r="AC668" s="27"/>
      <c r="AD668" s="27"/>
      <c r="AE668" s="27"/>
      <c r="AF668" s="27"/>
      <c r="AG668" s="27" t="s">
        <v>171</v>
      </c>
      <c r="AH668" s="27">
        <v>0</v>
      </c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</row>
    <row r="669" spans="1:60" outlineLevel="1">
      <c r="A669" s="196"/>
      <c r="B669" s="197"/>
      <c r="C669" s="198" t="s">
        <v>716</v>
      </c>
      <c r="D669" s="199"/>
      <c r="E669" s="200">
        <v>39.794280000000001</v>
      </c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7"/>
      <c r="Z669" s="27"/>
      <c r="AA669" s="27"/>
      <c r="AB669" s="27"/>
      <c r="AC669" s="27"/>
      <c r="AD669" s="27"/>
      <c r="AE669" s="27"/>
      <c r="AF669" s="27"/>
      <c r="AG669" s="27" t="s">
        <v>171</v>
      </c>
      <c r="AH669" s="27">
        <v>0</v>
      </c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</row>
    <row r="670" spans="1:60" outlineLevel="1">
      <c r="A670" s="196"/>
      <c r="B670" s="197"/>
      <c r="C670" s="198" t="s">
        <v>769</v>
      </c>
      <c r="D670" s="199"/>
      <c r="E670" s="200">
        <v>10.53998</v>
      </c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7"/>
      <c r="Z670" s="27"/>
      <c r="AA670" s="27"/>
      <c r="AB670" s="27"/>
      <c r="AC670" s="27"/>
      <c r="AD670" s="27"/>
      <c r="AE670" s="27"/>
      <c r="AF670" s="27"/>
      <c r="AG670" s="27" t="s">
        <v>171</v>
      </c>
      <c r="AH670" s="27">
        <v>0</v>
      </c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</row>
    <row r="671" spans="1:60" outlineLevel="1">
      <c r="A671" s="201">
        <v>141</v>
      </c>
      <c r="B671" s="202" t="s">
        <v>770</v>
      </c>
      <c r="C671" s="203" t="s">
        <v>771</v>
      </c>
      <c r="D671" s="204" t="s">
        <v>0</v>
      </c>
      <c r="E671" s="205">
        <v>943.94600000000003</v>
      </c>
      <c r="F671" s="36">
        <v>0</v>
      </c>
      <c r="G671" s="37">
        <f>ROUND(E671*F671,2)</f>
        <v>0</v>
      </c>
      <c r="H671" s="206">
        <v>0</v>
      </c>
      <c r="I671" s="37">
        <f>ROUND(E671*H671,2)</f>
        <v>0</v>
      </c>
      <c r="J671" s="206">
        <v>7.7</v>
      </c>
      <c r="K671" s="37">
        <f>ROUND(E671*J671,2)</f>
        <v>7268.38</v>
      </c>
      <c r="L671" s="37">
        <v>21</v>
      </c>
      <c r="M671" s="37">
        <f>G671*(1+L671/100)</f>
        <v>0</v>
      </c>
      <c r="N671" s="37">
        <v>0</v>
      </c>
      <c r="O671" s="37">
        <f>ROUND(E671*N671,2)</f>
        <v>0</v>
      </c>
      <c r="P671" s="37">
        <v>0</v>
      </c>
      <c r="Q671" s="37">
        <f>ROUND(E671*P671,2)</f>
        <v>0</v>
      </c>
      <c r="R671" s="37"/>
      <c r="S671" s="37" t="s">
        <v>167</v>
      </c>
      <c r="T671" s="38" t="s">
        <v>167</v>
      </c>
      <c r="U671" s="29">
        <v>0</v>
      </c>
      <c r="V671" s="29">
        <f>ROUND(E671*U671,2)</f>
        <v>0</v>
      </c>
      <c r="W671" s="29"/>
      <c r="X671" s="29" t="s">
        <v>636</v>
      </c>
      <c r="Y671" s="27"/>
      <c r="Z671" s="27"/>
      <c r="AA671" s="27"/>
      <c r="AB671" s="27"/>
      <c r="AC671" s="27"/>
      <c r="AD671" s="27"/>
      <c r="AE671" s="27"/>
      <c r="AF671" s="27"/>
      <c r="AG671" s="27" t="s">
        <v>637</v>
      </c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</row>
    <row r="672" spans="1:60" ht="14">
      <c r="A672" s="185" t="s">
        <v>162</v>
      </c>
      <c r="B672" s="186" t="s">
        <v>110</v>
      </c>
      <c r="C672" s="187" t="s">
        <v>1231</v>
      </c>
      <c r="D672" s="188"/>
      <c r="E672" s="189"/>
      <c r="F672" s="31"/>
      <c r="G672" s="31">
        <f>SUMIF(AG673:AG685,"&lt;&gt;NOR",G673:G685)</f>
        <v>0</v>
      </c>
      <c r="H672" s="31"/>
      <c r="I672" s="31">
        <f>SUM(I673:I685)</f>
        <v>144605.63</v>
      </c>
      <c r="J672" s="31"/>
      <c r="K672" s="31">
        <f>SUM(K673:K685)</f>
        <v>83946.62</v>
      </c>
      <c r="L672" s="31"/>
      <c r="M672" s="31">
        <f>SUM(M673:M685)</f>
        <v>0</v>
      </c>
      <c r="N672" s="31"/>
      <c r="O672" s="31">
        <f>SUM(O673:O685)</f>
        <v>0.95000000000000007</v>
      </c>
      <c r="P672" s="31"/>
      <c r="Q672" s="31">
        <f>SUM(Q673:Q685)</f>
        <v>0.06</v>
      </c>
      <c r="R672" s="31"/>
      <c r="S672" s="31"/>
      <c r="T672" s="32"/>
      <c r="U672" s="30"/>
      <c r="V672" s="30">
        <f>SUM(V673:V685)</f>
        <v>141.10999999999996</v>
      </c>
      <c r="W672" s="30"/>
      <c r="X672" s="30"/>
      <c r="AG672" t="s">
        <v>163</v>
      </c>
    </row>
    <row r="673" spans="1:60" outlineLevel="1">
      <c r="A673" s="201">
        <v>142</v>
      </c>
      <c r="B673" s="202" t="s">
        <v>772</v>
      </c>
      <c r="C673" s="203" t="s">
        <v>773</v>
      </c>
      <c r="D673" s="204" t="s">
        <v>213</v>
      </c>
      <c r="E673" s="205">
        <v>4</v>
      </c>
      <c r="F673" s="36">
        <v>0</v>
      </c>
      <c r="G673" s="37">
        <f>ROUND(E673*F673,2)</f>
        <v>0</v>
      </c>
      <c r="H673" s="206">
        <v>870.16</v>
      </c>
      <c r="I673" s="37">
        <f>ROUND(E673*H673,2)</f>
        <v>3480.64</v>
      </c>
      <c r="J673" s="206">
        <v>603.84</v>
      </c>
      <c r="K673" s="37">
        <f>ROUND(E673*J673,2)</f>
        <v>2415.36</v>
      </c>
      <c r="L673" s="37">
        <v>21</v>
      </c>
      <c r="M673" s="37">
        <f>G673*(1+L673/100)</f>
        <v>0</v>
      </c>
      <c r="N673" s="37">
        <v>4.0600000000000002E-3</v>
      </c>
      <c r="O673" s="37">
        <f>ROUND(E673*N673,2)</f>
        <v>0.02</v>
      </c>
      <c r="P673" s="37">
        <v>0</v>
      </c>
      <c r="Q673" s="37">
        <f>ROUND(E673*P673,2)</f>
        <v>0</v>
      </c>
      <c r="R673" s="37"/>
      <c r="S673" s="37" t="s">
        <v>167</v>
      </c>
      <c r="T673" s="38" t="s">
        <v>167</v>
      </c>
      <c r="U673" s="29">
        <v>0.99</v>
      </c>
      <c r="V673" s="29">
        <f>ROUND(E673*U673,2)</f>
        <v>3.96</v>
      </c>
      <c r="W673" s="29"/>
      <c r="X673" s="29" t="s">
        <v>168</v>
      </c>
      <c r="Y673" s="27"/>
      <c r="Z673" s="27"/>
      <c r="AA673" s="27"/>
      <c r="AB673" s="27"/>
      <c r="AC673" s="27"/>
      <c r="AD673" s="27"/>
      <c r="AE673" s="27"/>
      <c r="AF673" s="27"/>
      <c r="AG673" s="27" t="s">
        <v>169</v>
      </c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</row>
    <row r="674" spans="1:60" outlineLevel="1">
      <c r="A674" s="190">
        <v>143</v>
      </c>
      <c r="B674" s="191" t="s">
        <v>774</v>
      </c>
      <c r="C674" s="192" t="s">
        <v>775</v>
      </c>
      <c r="D674" s="193" t="s">
        <v>255</v>
      </c>
      <c r="E674" s="194">
        <v>34</v>
      </c>
      <c r="F674" s="33">
        <v>0</v>
      </c>
      <c r="G674" s="34">
        <f>ROUND(E674*F674,2)</f>
        <v>0</v>
      </c>
      <c r="H674" s="195">
        <v>401.9</v>
      </c>
      <c r="I674" s="34">
        <f>ROUND(E674*H674,2)</f>
        <v>13664.6</v>
      </c>
      <c r="J674" s="195">
        <v>472.1</v>
      </c>
      <c r="K674" s="34">
        <f>ROUND(E674*J674,2)</f>
        <v>16051.4</v>
      </c>
      <c r="L674" s="34">
        <v>21</v>
      </c>
      <c r="M674" s="34">
        <f>G674*(1+L674/100)</f>
        <v>0</v>
      </c>
      <c r="N674" s="34">
        <v>3.4099999999999998E-3</v>
      </c>
      <c r="O674" s="34">
        <f>ROUND(E674*N674,2)</f>
        <v>0.12</v>
      </c>
      <c r="P674" s="34">
        <v>0</v>
      </c>
      <c r="Q674" s="34">
        <f>ROUND(E674*P674,2)</f>
        <v>0</v>
      </c>
      <c r="R674" s="34"/>
      <c r="S674" s="34" t="s">
        <v>167</v>
      </c>
      <c r="T674" s="35" t="s">
        <v>167</v>
      </c>
      <c r="U674" s="29">
        <v>0.84499999999999997</v>
      </c>
      <c r="V674" s="29">
        <f>ROUND(E674*U674,2)</f>
        <v>28.73</v>
      </c>
      <c r="W674" s="29"/>
      <c r="X674" s="29" t="s">
        <v>168</v>
      </c>
      <c r="Y674" s="27"/>
      <c r="Z674" s="27"/>
      <c r="AA674" s="27"/>
      <c r="AB674" s="27"/>
      <c r="AC674" s="27"/>
      <c r="AD674" s="27"/>
      <c r="AE674" s="27"/>
      <c r="AF674" s="27"/>
      <c r="AG674" s="27" t="s">
        <v>169</v>
      </c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</row>
    <row r="675" spans="1:60" outlineLevel="1">
      <c r="A675" s="196"/>
      <c r="B675" s="197"/>
      <c r="C675" s="198" t="s">
        <v>776</v>
      </c>
      <c r="D675" s="199"/>
      <c r="E675" s="200">
        <v>34</v>
      </c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7"/>
      <c r="Z675" s="27"/>
      <c r="AA675" s="27"/>
      <c r="AB675" s="27"/>
      <c r="AC675" s="27"/>
      <c r="AD675" s="27"/>
      <c r="AE675" s="27"/>
      <c r="AF675" s="27"/>
      <c r="AG675" s="27" t="s">
        <v>171</v>
      </c>
      <c r="AH675" s="27">
        <v>0</v>
      </c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</row>
    <row r="676" spans="1:60" outlineLevel="1">
      <c r="A676" s="190">
        <v>144</v>
      </c>
      <c r="B676" s="191" t="s">
        <v>777</v>
      </c>
      <c r="C676" s="192" t="s">
        <v>778</v>
      </c>
      <c r="D676" s="193" t="s">
        <v>255</v>
      </c>
      <c r="E676" s="194">
        <v>25</v>
      </c>
      <c r="F676" s="33">
        <v>0</v>
      </c>
      <c r="G676" s="34">
        <f>ROUND(E676*F676,2)</f>
        <v>0</v>
      </c>
      <c r="H676" s="195">
        <v>783.35</v>
      </c>
      <c r="I676" s="34">
        <f>ROUND(E676*H676,2)</f>
        <v>19583.75</v>
      </c>
      <c r="J676" s="195">
        <v>411.65</v>
      </c>
      <c r="K676" s="34">
        <f>ROUND(E676*J676,2)</f>
        <v>10291.25</v>
      </c>
      <c r="L676" s="34">
        <v>21</v>
      </c>
      <c r="M676" s="34">
        <f>G676*(1+L676/100)</f>
        <v>0</v>
      </c>
      <c r="N676" s="34">
        <v>5.2599999999999999E-3</v>
      </c>
      <c r="O676" s="34">
        <f>ROUND(E676*N676,2)</f>
        <v>0.13</v>
      </c>
      <c r="P676" s="34">
        <v>0</v>
      </c>
      <c r="Q676" s="34">
        <f>ROUND(E676*P676,2)</f>
        <v>0</v>
      </c>
      <c r="R676" s="34"/>
      <c r="S676" s="34" t="s">
        <v>167</v>
      </c>
      <c r="T676" s="35" t="s">
        <v>167</v>
      </c>
      <c r="U676" s="29">
        <v>0.745</v>
      </c>
      <c r="V676" s="29">
        <f>ROUND(E676*U676,2)</f>
        <v>18.63</v>
      </c>
      <c r="W676" s="29"/>
      <c r="X676" s="29" t="s">
        <v>168</v>
      </c>
      <c r="Y676" s="27"/>
      <c r="Z676" s="27"/>
      <c r="AA676" s="27"/>
      <c r="AB676" s="27"/>
      <c r="AC676" s="27"/>
      <c r="AD676" s="27"/>
      <c r="AE676" s="27"/>
      <c r="AF676" s="27"/>
      <c r="AG676" s="27" t="s">
        <v>169</v>
      </c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</row>
    <row r="677" spans="1:60" outlineLevel="1">
      <c r="A677" s="196"/>
      <c r="B677" s="197"/>
      <c r="C677" s="198" t="s">
        <v>779</v>
      </c>
      <c r="D677" s="199"/>
      <c r="E677" s="200">
        <v>24</v>
      </c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7"/>
      <c r="Z677" s="27"/>
      <c r="AA677" s="27"/>
      <c r="AB677" s="27"/>
      <c r="AC677" s="27"/>
      <c r="AD677" s="27"/>
      <c r="AE677" s="27"/>
      <c r="AF677" s="27"/>
      <c r="AG677" s="27" t="s">
        <v>171</v>
      </c>
      <c r="AH677" s="27">
        <v>0</v>
      </c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</row>
    <row r="678" spans="1:60" outlineLevel="1">
      <c r="A678" s="196"/>
      <c r="B678" s="197"/>
      <c r="C678" s="198" t="s">
        <v>780</v>
      </c>
      <c r="D678" s="199"/>
      <c r="E678" s="200">
        <v>1</v>
      </c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7"/>
      <c r="Z678" s="27"/>
      <c r="AA678" s="27"/>
      <c r="AB678" s="27"/>
      <c r="AC678" s="27"/>
      <c r="AD678" s="27"/>
      <c r="AE678" s="27"/>
      <c r="AF678" s="27"/>
      <c r="AG678" s="27" t="s">
        <v>171</v>
      </c>
      <c r="AH678" s="27">
        <v>0</v>
      </c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</row>
    <row r="679" spans="1:60" outlineLevel="1">
      <c r="A679" s="190">
        <v>145</v>
      </c>
      <c r="B679" s="191" t="s">
        <v>781</v>
      </c>
      <c r="C679" s="192" t="s">
        <v>782</v>
      </c>
      <c r="D679" s="193" t="s">
        <v>255</v>
      </c>
      <c r="E679" s="194">
        <v>102</v>
      </c>
      <c r="F679" s="33">
        <v>0</v>
      </c>
      <c r="G679" s="34">
        <f>ROUND(E679*F679,2)</f>
        <v>0</v>
      </c>
      <c r="H679" s="195">
        <v>967.82</v>
      </c>
      <c r="I679" s="34">
        <f>ROUND(E679*H679,2)</f>
        <v>98717.64</v>
      </c>
      <c r="J679" s="195">
        <v>421.18</v>
      </c>
      <c r="K679" s="34">
        <f>ROUND(E679*J679,2)</f>
        <v>42960.36</v>
      </c>
      <c r="L679" s="34">
        <v>21</v>
      </c>
      <c r="M679" s="34">
        <f>G679*(1+L679/100)</f>
        <v>0</v>
      </c>
      <c r="N679" s="34">
        <v>6.1500000000000001E-3</v>
      </c>
      <c r="O679" s="34">
        <f>ROUND(E679*N679,2)</f>
        <v>0.63</v>
      </c>
      <c r="P679" s="34">
        <v>0</v>
      </c>
      <c r="Q679" s="34">
        <f>ROUND(E679*P679,2)</f>
        <v>0</v>
      </c>
      <c r="R679" s="34"/>
      <c r="S679" s="34" t="s">
        <v>167</v>
      </c>
      <c r="T679" s="35" t="s">
        <v>167</v>
      </c>
      <c r="U679" s="29">
        <v>0.76</v>
      </c>
      <c r="V679" s="29">
        <f>ROUND(E679*U679,2)</f>
        <v>77.52</v>
      </c>
      <c r="W679" s="29"/>
      <c r="X679" s="29" t="s">
        <v>168</v>
      </c>
      <c r="Y679" s="27"/>
      <c r="Z679" s="27"/>
      <c r="AA679" s="27"/>
      <c r="AB679" s="27"/>
      <c r="AC679" s="27"/>
      <c r="AD679" s="27"/>
      <c r="AE679" s="27"/>
      <c r="AF679" s="27"/>
      <c r="AG679" s="27" t="s">
        <v>169</v>
      </c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</row>
    <row r="680" spans="1:60" outlineLevel="1">
      <c r="A680" s="196"/>
      <c r="B680" s="197"/>
      <c r="C680" s="198" t="s">
        <v>783</v>
      </c>
      <c r="D680" s="199"/>
      <c r="E680" s="200">
        <v>102</v>
      </c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7"/>
      <c r="Z680" s="27"/>
      <c r="AA680" s="27"/>
      <c r="AB680" s="27"/>
      <c r="AC680" s="27"/>
      <c r="AD680" s="27"/>
      <c r="AE680" s="27"/>
      <c r="AF680" s="27"/>
      <c r="AG680" s="27" t="s">
        <v>171</v>
      </c>
      <c r="AH680" s="27">
        <v>0</v>
      </c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</row>
    <row r="681" spans="1:60" outlineLevel="1">
      <c r="A681" s="190">
        <v>146</v>
      </c>
      <c r="B681" s="191" t="s">
        <v>784</v>
      </c>
      <c r="C681" s="192" t="s">
        <v>785</v>
      </c>
      <c r="D681" s="193" t="s">
        <v>255</v>
      </c>
      <c r="E681" s="194">
        <v>15</v>
      </c>
      <c r="F681" s="33">
        <v>0</v>
      </c>
      <c r="G681" s="34">
        <f>ROUND(E681*F681,2)</f>
        <v>0</v>
      </c>
      <c r="H681" s="195">
        <v>610.6</v>
      </c>
      <c r="I681" s="34">
        <f>ROUND(E681*H681,2)</f>
        <v>9159</v>
      </c>
      <c r="J681" s="195">
        <v>335.4</v>
      </c>
      <c r="K681" s="34">
        <f>ROUND(E681*J681,2)</f>
        <v>5031</v>
      </c>
      <c r="L681" s="34">
        <v>21</v>
      </c>
      <c r="M681" s="34">
        <f>G681*(1+L681/100)</f>
        <v>0</v>
      </c>
      <c r="N681" s="34">
        <v>3.0799999999999998E-3</v>
      </c>
      <c r="O681" s="34">
        <f>ROUND(E681*N681,2)</f>
        <v>0.05</v>
      </c>
      <c r="P681" s="34">
        <v>0</v>
      </c>
      <c r="Q681" s="34">
        <f>ROUND(E681*P681,2)</f>
        <v>0</v>
      </c>
      <c r="R681" s="34"/>
      <c r="S681" s="34" t="s">
        <v>167</v>
      </c>
      <c r="T681" s="35" t="s">
        <v>167</v>
      </c>
      <c r="U681" s="29">
        <v>0.57299999999999995</v>
      </c>
      <c r="V681" s="29">
        <f>ROUND(E681*U681,2)</f>
        <v>8.6</v>
      </c>
      <c r="W681" s="29"/>
      <c r="X681" s="29" t="s">
        <v>168</v>
      </c>
      <c r="Y681" s="27"/>
      <c r="Z681" s="27"/>
      <c r="AA681" s="27"/>
      <c r="AB681" s="27"/>
      <c r="AC681" s="27"/>
      <c r="AD681" s="27"/>
      <c r="AE681" s="27"/>
      <c r="AF681" s="27"/>
      <c r="AG681" s="27" t="s">
        <v>169</v>
      </c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</row>
    <row r="682" spans="1:60" outlineLevel="1">
      <c r="A682" s="196"/>
      <c r="B682" s="197"/>
      <c r="C682" s="198" t="s">
        <v>786</v>
      </c>
      <c r="D682" s="199"/>
      <c r="E682" s="200">
        <v>15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7"/>
      <c r="Z682" s="27"/>
      <c r="AA682" s="27"/>
      <c r="AB682" s="27"/>
      <c r="AC682" s="27"/>
      <c r="AD682" s="27"/>
      <c r="AE682" s="27"/>
      <c r="AF682" s="27"/>
      <c r="AG682" s="27" t="s">
        <v>171</v>
      </c>
      <c r="AH682" s="27">
        <v>0</v>
      </c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</row>
    <row r="683" spans="1:60" outlineLevel="1">
      <c r="A683" s="190">
        <v>147</v>
      </c>
      <c r="B683" s="191" t="s">
        <v>787</v>
      </c>
      <c r="C683" s="192" t="s">
        <v>788</v>
      </c>
      <c r="D683" s="193" t="s">
        <v>255</v>
      </c>
      <c r="E683" s="194">
        <v>40.799999999999997</v>
      </c>
      <c r="F683" s="33">
        <v>0</v>
      </c>
      <c r="G683" s="34">
        <f>ROUND(E683*F683,2)</f>
        <v>0</v>
      </c>
      <c r="H683" s="195">
        <v>0</v>
      </c>
      <c r="I683" s="34">
        <f>ROUND(E683*H683,2)</f>
        <v>0</v>
      </c>
      <c r="J683" s="195">
        <v>58.5</v>
      </c>
      <c r="K683" s="34">
        <f>ROUND(E683*J683,2)</f>
        <v>2386.8000000000002</v>
      </c>
      <c r="L683" s="34">
        <v>21</v>
      </c>
      <c r="M683" s="34">
        <f>G683*(1+L683/100)</f>
        <v>0</v>
      </c>
      <c r="N683" s="34">
        <v>0</v>
      </c>
      <c r="O683" s="34">
        <f>ROUND(E683*N683,2)</f>
        <v>0</v>
      </c>
      <c r="P683" s="34">
        <v>1.3500000000000001E-3</v>
      </c>
      <c r="Q683" s="34">
        <f>ROUND(E683*P683,2)</f>
        <v>0.06</v>
      </c>
      <c r="R683" s="34"/>
      <c r="S683" s="34" t="s">
        <v>167</v>
      </c>
      <c r="T683" s="35" t="s">
        <v>167</v>
      </c>
      <c r="U683" s="29">
        <v>0.09</v>
      </c>
      <c r="V683" s="29">
        <f>ROUND(E683*U683,2)</f>
        <v>3.67</v>
      </c>
      <c r="W683" s="29"/>
      <c r="X683" s="29" t="s">
        <v>168</v>
      </c>
      <c r="Y683" s="27"/>
      <c r="Z683" s="27"/>
      <c r="AA683" s="27"/>
      <c r="AB683" s="27"/>
      <c r="AC683" s="27"/>
      <c r="AD683" s="27"/>
      <c r="AE683" s="27"/>
      <c r="AF683" s="27"/>
      <c r="AG683" s="27" t="s">
        <v>169</v>
      </c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</row>
    <row r="684" spans="1:60" outlineLevel="1">
      <c r="A684" s="196"/>
      <c r="B684" s="197"/>
      <c r="C684" s="198" t="s">
        <v>789</v>
      </c>
      <c r="D684" s="199"/>
      <c r="E684" s="200">
        <v>40.799999999999997</v>
      </c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7"/>
      <c r="Z684" s="27"/>
      <c r="AA684" s="27"/>
      <c r="AB684" s="27"/>
      <c r="AC684" s="27"/>
      <c r="AD684" s="27"/>
      <c r="AE684" s="27"/>
      <c r="AF684" s="27"/>
      <c r="AG684" s="27" t="s">
        <v>171</v>
      </c>
      <c r="AH684" s="27">
        <v>0</v>
      </c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</row>
    <row r="685" spans="1:60" outlineLevel="1">
      <c r="A685" s="201">
        <v>148</v>
      </c>
      <c r="B685" s="202" t="s">
        <v>790</v>
      </c>
      <c r="C685" s="203" t="s">
        <v>791</v>
      </c>
      <c r="D685" s="204" t="s">
        <v>0</v>
      </c>
      <c r="E685" s="205">
        <v>2237.4180000000001</v>
      </c>
      <c r="F685" s="36">
        <v>0</v>
      </c>
      <c r="G685" s="37">
        <f>ROUND(E685*F685,2)</f>
        <v>0</v>
      </c>
      <c r="H685" s="206">
        <v>0</v>
      </c>
      <c r="I685" s="37">
        <f>ROUND(E685*H685,2)</f>
        <v>0</v>
      </c>
      <c r="J685" s="206">
        <v>2.15</v>
      </c>
      <c r="K685" s="37">
        <f>ROUND(E685*J685,2)</f>
        <v>4810.45</v>
      </c>
      <c r="L685" s="37">
        <v>21</v>
      </c>
      <c r="M685" s="37">
        <f>G685*(1+L685/100)</f>
        <v>0</v>
      </c>
      <c r="N685" s="37">
        <v>0</v>
      </c>
      <c r="O685" s="37">
        <f>ROUND(E685*N685,2)</f>
        <v>0</v>
      </c>
      <c r="P685" s="37">
        <v>0</v>
      </c>
      <c r="Q685" s="37">
        <f>ROUND(E685*P685,2)</f>
        <v>0</v>
      </c>
      <c r="R685" s="37"/>
      <c r="S685" s="37" t="s">
        <v>167</v>
      </c>
      <c r="T685" s="38" t="s">
        <v>167</v>
      </c>
      <c r="U685" s="29">
        <v>0</v>
      </c>
      <c r="V685" s="29">
        <f>ROUND(E685*U685,2)</f>
        <v>0</v>
      </c>
      <c r="W685" s="29"/>
      <c r="X685" s="29" t="s">
        <v>636</v>
      </c>
      <c r="Y685" s="27"/>
      <c r="Z685" s="27"/>
      <c r="AA685" s="27"/>
      <c r="AB685" s="27"/>
      <c r="AC685" s="27"/>
      <c r="AD685" s="27"/>
      <c r="AE685" s="27"/>
      <c r="AF685" s="27"/>
      <c r="AG685" s="27" t="s">
        <v>637</v>
      </c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</row>
    <row r="686" spans="1:60" ht="14">
      <c r="A686" s="185" t="s">
        <v>162</v>
      </c>
      <c r="B686" s="186" t="s">
        <v>112</v>
      </c>
      <c r="C686" s="187" t="s">
        <v>1232</v>
      </c>
      <c r="D686" s="188"/>
      <c r="E686" s="189"/>
      <c r="F686" s="31"/>
      <c r="G686" s="31">
        <f>SUMIF(AG687:AG764,"&lt;&gt;NOR",G687:G764)</f>
        <v>0</v>
      </c>
      <c r="H686" s="31"/>
      <c r="I686" s="31">
        <f>SUM(I687:I764)</f>
        <v>1484287.98</v>
      </c>
      <c r="J686" s="31"/>
      <c r="K686" s="31">
        <f>SUM(K687:K764)</f>
        <v>440628.47</v>
      </c>
      <c r="L686" s="31"/>
      <c r="M686" s="31">
        <f>SUM(M687:M764)</f>
        <v>0</v>
      </c>
      <c r="N686" s="31"/>
      <c r="O686" s="31">
        <f>SUM(O687:O764)</f>
        <v>4.26</v>
      </c>
      <c r="P686" s="31"/>
      <c r="Q686" s="31">
        <f>SUM(Q687:Q764)</f>
        <v>0</v>
      </c>
      <c r="R686" s="31"/>
      <c r="S686" s="31"/>
      <c r="T686" s="32"/>
      <c r="U686" s="30"/>
      <c r="V686" s="30">
        <f>SUM(V687:V764)</f>
        <v>65.929999999999993</v>
      </c>
      <c r="W686" s="30"/>
      <c r="X686" s="30"/>
      <c r="AG686" t="s">
        <v>163</v>
      </c>
    </row>
    <row r="687" spans="1:60" outlineLevel="1">
      <c r="A687" s="190">
        <v>149</v>
      </c>
      <c r="B687" s="191" t="s">
        <v>792</v>
      </c>
      <c r="C687" s="192" t="s">
        <v>793</v>
      </c>
      <c r="D687" s="193" t="s">
        <v>255</v>
      </c>
      <c r="E687" s="194">
        <v>160.55500000000001</v>
      </c>
      <c r="F687" s="33">
        <v>0</v>
      </c>
      <c r="G687" s="34">
        <f>ROUND(E687*F687,2)</f>
        <v>0</v>
      </c>
      <c r="H687" s="195">
        <v>90.72</v>
      </c>
      <c r="I687" s="34">
        <f>ROUND(E687*H687,2)</f>
        <v>14565.55</v>
      </c>
      <c r="J687" s="195">
        <v>85.78</v>
      </c>
      <c r="K687" s="34">
        <f>ROUND(E687*J687,2)</f>
        <v>13772.41</v>
      </c>
      <c r="L687" s="34">
        <v>21</v>
      </c>
      <c r="M687" s="34">
        <f>G687*(1+L687/100)</f>
        <v>0</v>
      </c>
      <c r="N687" s="34">
        <v>0</v>
      </c>
      <c r="O687" s="34">
        <f>ROUND(E687*N687,2)</f>
        <v>0</v>
      </c>
      <c r="P687" s="34">
        <v>0</v>
      </c>
      <c r="Q687" s="34">
        <f>ROUND(E687*P687,2)</f>
        <v>0</v>
      </c>
      <c r="R687" s="34"/>
      <c r="S687" s="34" t="s">
        <v>167</v>
      </c>
      <c r="T687" s="35" t="s">
        <v>167</v>
      </c>
      <c r="U687" s="29">
        <v>0.18</v>
      </c>
      <c r="V687" s="29">
        <f>ROUND(E687*U687,2)</f>
        <v>28.9</v>
      </c>
      <c r="W687" s="29"/>
      <c r="X687" s="29" t="s">
        <v>168</v>
      </c>
      <c r="Y687" s="27"/>
      <c r="Z687" s="27"/>
      <c r="AA687" s="27"/>
      <c r="AB687" s="27"/>
      <c r="AC687" s="27"/>
      <c r="AD687" s="27"/>
      <c r="AE687" s="27"/>
      <c r="AF687" s="27"/>
      <c r="AG687" s="27" t="s">
        <v>169</v>
      </c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</row>
    <row r="688" spans="1:60" outlineLevel="1">
      <c r="A688" s="196"/>
      <c r="B688" s="197"/>
      <c r="C688" s="198" t="s">
        <v>794</v>
      </c>
      <c r="D688" s="199"/>
      <c r="E688" s="200">
        <v>23.4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7"/>
      <c r="Z688" s="27"/>
      <c r="AA688" s="27"/>
      <c r="AB688" s="27"/>
      <c r="AC688" s="27"/>
      <c r="AD688" s="27"/>
      <c r="AE688" s="27"/>
      <c r="AF688" s="27"/>
      <c r="AG688" s="27" t="s">
        <v>171</v>
      </c>
      <c r="AH688" s="27">
        <v>0</v>
      </c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</row>
    <row r="689" spans="1:60" outlineLevel="1">
      <c r="A689" s="196"/>
      <c r="B689" s="197"/>
      <c r="C689" s="198" t="s">
        <v>795</v>
      </c>
      <c r="D689" s="199"/>
      <c r="E689" s="200">
        <v>11.4</v>
      </c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7"/>
      <c r="Z689" s="27"/>
      <c r="AA689" s="27"/>
      <c r="AB689" s="27"/>
      <c r="AC689" s="27"/>
      <c r="AD689" s="27"/>
      <c r="AE689" s="27"/>
      <c r="AF689" s="27"/>
      <c r="AG689" s="27" t="s">
        <v>171</v>
      </c>
      <c r="AH689" s="27">
        <v>0</v>
      </c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</row>
    <row r="690" spans="1:60" outlineLevel="1">
      <c r="A690" s="196"/>
      <c r="B690" s="197"/>
      <c r="C690" s="198" t="s">
        <v>796</v>
      </c>
      <c r="D690" s="199"/>
      <c r="E690" s="200">
        <v>18.96</v>
      </c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7"/>
      <c r="Z690" s="27"/>
      <c r="AA690" s="27"/>
      <c r="AB690" s="27"/>
      <c r="AC690" s="27"/>
      <c r="AD690" s="27"/>
      <c r="AE690" s="27"/>
      <c r="AF690" s="27"/>
      <c r="AG690" s="27" t="s">
        <v>171</v>
      </c>
      <c r="AH690" s="27">
        <v>0</v>
      </c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</row>
    <row r="691" spans="1:60" outlineLevel="1">
      <c r="A691" s="196"/>
      <c r="B691" s="197"/>
      <c r="C691" s="198" t="s">
        <v>797</v>
      </c>
      <c r="D691" s="199"/>
      <c r="E691" s="200">
        <v>36</v>
      </c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7"/>
      <c r="Z691" s="27"/>
      <c r="AA691" s="27"/>
      <c r="AB691" s="27"/>
      <c r="AC691" s="27"/>
      <c r="AD691" s="27"/>
      <c r="AE691" s="27"/>
      <c r="AF691" s="27"/>
      <c r="AG691" s="27" t="s">
        <v>171</v>
      </c>
      <c r="AH691" s="27">
        <v>0</v>
      </c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</row>
    <row r="692" spans="1:60" outlineLevel="1">
      <c r="A692" s="196"/>
      <c r="B692" s="197"/>
      <c r="C692" s="198" t="s">
        <v>798</v>
      </c>
      <c r="D692" s="199"/>
      <c r="E692" s="200">
        <v>14.4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7"/>
      <c r="Z692" s="27"/>
      <c r="AA692" s="27"/>
      <c r="AB692" s="27"/>
      <c r="AC692" s="27"/>
      <c r="AD692" s="27"/>
      <c r="AE692" s="27"/>
      <c r="AF692" s="27"/>
      <c r="AG692" s="27" t="s">
        <v>171</v>
      </c>
      <c r="AH692" s="27">
        <v>0</v>
      </c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</row>
    <row r="693" spans="1:60" outlineLevel="1">
      <c r="A693" s="196"/>
      <c r="B693" s="197"/>
      <c r="C693" s="198" t="s">
        <v>799</v>
      </c>
      <c r="D693" s="199"/>
      <c r="E693" s="200">
        <v>3.4</v>
      </c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7"/>
      <c r="Z693" s="27"/>
      <c r="AA693" s="27"/>
      <c r="AB693" s="27"/>
      <c r="AC693" s="27"/>
      <c r="AD693" s="27"/>
      <c r="AE693" s="27"/>
      <c r="AF693" s="27"/>
      <c r="AG693" s="27" t="s">
        <v>171</v>
      </c>
      <c r="AH693" s="27">
        <v>0</v>
      </c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</row>
    <row r="694" spans="1:60" outlineLevel="1">
      <c r="A694" s="196"/>
      <c r="B694" s="197"/>
      <c r="C694" s="198" t="s">
        <v>800</v>
      </c>
      <c r="D694" s="199"/>
      <c r="E694" s="200">
        <v>7.0750000000000002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7"/>
      <c r="Z694" s="27"/>
      <c r="AA694" s="27"/>
      <c r="AB694" s="27"/>
      <c r="AC694" s="27"/>
      <c r="AD694" s="27"/>
      <c r="AE694" s="27"/>
      <c r="AF694" s="27"/>
      <c r="AG694" s="27" t="s">
        <v>171</v>
      </c>
      <c r="AH694" s="27">
        <v>0</v>
      </c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</row>
    <row r="695" spans="1:60" outlineLevel="1">
      <c r="A695" s="196"/>
      <c r="B695" s="197"/>
      <c r="C695" s="198" t="s">
        <v>801</v>
      </c>
      <c r="D695" s="199"/>
      <c r="E695" s="200">
        <v>5.6</v>
      </c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7"/>
      <c r="Z695" s="27"/>
      <c r="AA695" s="27"/>
      <c r="AB695" s="27"/>
      <c r="AC695" s="27"/>
      <c r="AD695" s="27"/>
      <c r="AE695" s="27"/>
      <c r="AF695" s="27"/>
      <c r="AG695" s="27" t="s">
        <v>171</v>
      </c>
      <c r="AH695" s="27">
        <v>0</v>
      </c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</row>
    <row r="696" spans="1:60" outlineLevel="1">
      <c r="A696" s="196"/>
      <c r="B696" s="197"/>
      <c r="C696" s="198" t="s">
        <v>802</v>
      </c>
      <c r="D696" s="199"/>
      <c r="E696" s="200">
        <v>3.12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7"/>
      <c r="Z696" s="27"/>
      <c r="AA696" s="27"/>
      <c r="AB696" s="27"/>
      <c r="AC696" s="27"/>
      <c r="AD696" s="27"/>
      <c r="AE696" s="27"/>
      <c r="AF696" s="27"/>
      <c r="AG696" s="27" t="s">
        <v>171</v>
      </c>
      <c r="AH696" s="27">
        <v>0</v>
      </c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</row>
    <row r="697" spans="1:60" outlineLevel="1">
      <c r="A697" s="196"/>
      <c r="B697" s="197"/>
      <c r="C697" s="198" t="s">
        <v>803</v>
      </c>
      <c r="D697" s="199"/>
      <c r="E697" s="200">
        <v>30</v>
      </c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7"/>
      <c r="Z697" s="27"/>
      <c r="AA697" s="27"/>
      <c r="AB697" s="27"/>
      <c r="AC697" s="27"/>
      <c r="AD697" s="27"/>
      <c r="AE697" s="27"/>
      <c r="AF697" s="27"/>
      <c r="AG697" s="27" t="s">
        <v>171</v>
      </c>
      <c r="AH697" s="27">
        <v>0</v>
      </c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</row>
    <row r="698" spans="1:60" outlineLevel="1">
      <c r="A698" s="196"/>
      <c r="B698" s="197"/>
      <c r="C698" s="198" t="s">
        <v>804</v>
      </c>
      <c r="D698" s="199"/>
      <c r="E698" s="200">
        <v>7.2</v>
      </c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7"/>
      <c r="Z698" s="27"/>
      <c r="AA698" s="27"/>
      <c r="AB698" s="27"/>
      <c r="AC698" s="27"/>
      <c r="AD698" s="27"/>
      <c r="AE698" s="27"/>
      <c r="AF698" s="27"/>
      <c r="AG698" s="27" t="s">
        <v>171</v>
      </c>
      <c r="AH698" s="27">
        <v>0</v>
      </c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</row>
    <row r="699" spans="1:60" outlineLevel="1">
      <c r="A699" s="190">
        <v>150</v>
      </c>
      <c r="B699" s="191" t="s">
        <v>805</v>
      </c>
      <c r="C699" s="192" t="s">
        <v>806</v>
      </c>
      <c r="D699" s="193" t="s">
        <v>255</v>
      </c>
      <c r="E699" s="194">
        <v>48.195</v>
      </c>
      <c r="F699" s="33">
        <v>0</v>
      </c>
      <c r="G699" s="34">
        <f>ROUND(E699*F699,2)</f>
        <v>0</v>
      </c>
      <c r="H699" s="195">
        <v>155</v>
      </c>
      <c r="I699" s="34">
        <f>ROUND(E699*H699,2)</f>
        <v>7470.23</v>
      </c>
      <c r="J699" s="195">
        <v>305</v>
      </c>
      <c r="K699" s="34">
        <f>ROUND(E699*J699,2)</f>
        <v>14699.48</v>
      </c>
      <c r="L699" s="34">
        <v>21</v>
      </c>
      <c r="M699" s="34">
        <f>G699*(1+L699/100)</f>
        <v>0</v>
      </c>
      <c r="N699" s="34">
        <v>1.2E-4</v>
      </c>
      <c r="O699" s="34">
        <f>ROUND(E699*N699,2)</f>
        <v>0.01</v>
      </c>
      <c r="P699" s="34">
        <v>0</v>
      </c>
      <c r="Q699" s="34">
        <f>ROUND(E699*P699,2)</f>
        <v>0</v>
      </c>
      <c r="R699" s="34"/>
      <c r="S699" s="34" t="s">
        <v>167</v>
      </c>
      <c r="T699" s="35" t="s">
        <v>167</v>
      </c>
      <c r="U699" s="29">
        <v>0.64</v>
      </c>
      <c r="V699" s="29">
        <f>ROUND(E699*U699,2)</f>
        <v>30.84</v>
      </c>
      <c r="W699" s="29"/>
      <c r="X699" s="29" t="s">
        <v>168</v>
      </c>
      <c r="Y699" s="27"/>
      <c r="Z699" s="27"/>
      <c r="AA699" s="27"/>
      <c r="AB699" s="27"/>
      <c r="AC699" s="27"/>
      <c r="AD699" s="27"/>
      <c r="AE699" s="27"/>
      <c r="AF699" s="27"/>
      <c r="AG699" s="27" t="s">
        <v>169</v>
      </c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</row>
    <row r="700" spans="1:60" outlineLevel="1">
      <c r="A700" s="196"/>
      <c r="B700" s="197"/>
      <c r="C700" s="198" t="s">
        <v>499</v>
      </c>
      <c r="D700" s="199"/>
      <c r="E700" s="200">
        <v>9</v>
      </c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7"/>
      <c r="Z700" s="27"/>
      <c r="AA700" s="27"/>
      <c r="AB700" s="27"/>
      <c r="AC700" s="27"/>
      <c r="AD700" s="27"/>
      <c r="AE700" s="27"/>
      <c r="AF700" s="27"/>
      <c r="AG700" s="27" t="s">
        <v>171</v>
      </c>
      <c r="AH700" s="27">
        <v>0</v>
      </c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</row>
    <row r="701" spans="1:60" outlineLevel="1">
      <c r="A701" s="196"/>
      <c r="B701" s="197"/>
      <c r="C701" s="198" t="s">
        <v>500</v>
      </c>
      <c r="D701" s="199"/>
      <c r="E701" s="200">
        <v>3</v>
      </c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7"/>
      <c r="Z701" s="27"/>
      <c r="AA701" s="27"/>
      <c r="AB701" s="27"/>
      <c r="AC701" s="27"/>
      <c r="AD701" s="27"/>
      <c r="AE701" s="27"/>
      <c r="AF701" s="27"/>
      <c r="AG701" s="27" t="s">
        <v>171</v>
      </c>
      <c r="AH701" s="27">
        <v>0</v>
      </c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</row>
    <row r="702" spans="1:60" outlineLevel="1">
      <c r="A702" s="196"/>
      <c r="B702" s="197"/>
      <c r="C702" s="198" t="s">
        <v>501</v>
      </c>
      <c r="D702" s="199"/>
      <c r="E702" s="200">
        <v>7.2</v>
      </c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7"/>
      <c r="Z702" s="27"/>
      <c r="AA702" s="27"/>
      <c r="AB702" s="27"/>
      <c r="AC702" s="27"/>
      <c r="AD702" s="27"/>
      <c r="AE702" s="27"/>
      <c r="AF702" s="27"/>
      <c r="AG702" s="27" t="s">
        <v>171</v>
      </c>
      <c r="AH702" s="27">
        <v>0</v>
      </c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</row>
    <row r="703" spans="1:60" outlineLevel="1">
      <c r="A703" s="196"/>
      <c r="B703" s="197"/>
      <c r="C703" s="198" t="s">
        <v>502</v>
      </c>
      <c r="D703" s="199"/>
      <c r="E703" s="200">
        <v>7.2</v>
      </c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7"/>
      <c r="Z703" s="27"/>
      <c r="AA703" s="27"/>
      <c r="AB703" s="27"/>
      <c r="AC703" s="27"/>
      <c r="AD703" s="27"/>
      <c r="AE703" s="27"/>
      <c r="AF703" s="27"/>
      <c r="AG703" s="27" t="s">
        <v>171</v>
      </c>
      <c r="AH703" s="27">
        <v>0</v>
      </c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</row>
    <row r="704" spans="1:60" outlineLevel="1">
      <c r="A704" s="196"/>
      <c r="B704" s="197"/>
      <c r="C704" s="198" t="s">
        <v>503</v>
      </c>
      <c r="D704" s="199"/>
      <c r="E704" s="200">
        <v>4.8</v>
      </c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7"/>
      <c r="Z704" s="27"/>
      <c r="AA704" s="27"/>
      <c r="AB704" s="27"/>
      <c r="AC704" s="27"/>
      <c r="AD704" s="27"/>
      <c r="AE704" s="27"/>
      <c r="AF704" s="27"/>
      <c r="AG704" s="27" t="s">
        <v>171</v>
      </c>
      <c r="AH704" s="27">
        <v>0</v>
      </c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</row>
    <row r="705" spans="1:60" outlineLevel="1">
      <c r="A705" s="196"/>
      <c r="B705" s="197"/>
      <c r="C705" s="198" t="s">
        <v>504</v>
      </c>
      <c r="D705" s="199"/>
      <c r="E705" s="200">
        <v>1</v>
      </c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7"/>
      <c r="Z705" s="27"/>
      <c r="AA705" s="27"/>
      <c r="AB705" s="27"/>
      <c r="AC705" s="27"/>
      <c r="AD705" s="27"/>
      <c r="AE705" s="27"/>
      <c r="AF705" s="27"/>
      <c r="AG705" s="27" t="s">
        <v>171</v>
      </c>
      <c r="AH705" s="27">
        <v>0</v>
      </c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</row>
    <row r="706" spans="1:60" outlineLevel="1">
      <c r="A706" s="196"/>
      <c r="B706" s="197"/>
      <c r="C706" s="198" t="s">
        <v>807</v>
      </c>
      <c r="D706" s="199"/>
      <c r="E706" s="200">
        <v>4.6349999999999998</v>
      </c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7"/>
      <c r="Z706" s="27"/>
      <c r="AA706" s="27"/>
      <c r="AB706" s="27"/>
      <c r="AC706" s="27"/>
      <c r="AD706" s="27"/>
      <c r="AE706" s="27"/>
      <c r="AF706" s="27"/>
      <c r="AG706" s="27" t="s">
        <v>171</v>
      </c>
      <c r="AH706" s="27">
        <v>0</v>
      </c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</row>
    <row r="707" spans="1:60" outlineLevel="1">
      <c r="A707" s="196"/>
      <c r="B707" s="197"/>
      <c r="C707" s="198" t="s">
        <v>808</v>
      </c>
      <c r="D707" s="199"/>
      <c r="E707" s="200">
        <v>3.16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7"/>
      <c r="Z707" s="27"/>
      <c r="AA707" s="27"/>
      <c r="AB707" s="27"/>
      <c r="AC707" s="27"/>
      <c r="AD707" s="27"/>
      <c r="AE707" s="27"/>
      <c r="AF707" s="27"/>
      <c r="AG707" s="27" t="s">
        <v>171</v>
      </c>
      <c r="AH707" s="27">
        <v>0</v>
      </c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</row>
    <row r="708" spans="1:60" outlineLevel="1">
      <c r="A708" s="196"/>
      <c r="B708" s="197"/>
      <c r="C708" s="198" t="s">
        <v>505</v>
      </c>
      <c r="D708" s="199"/>
      <c r="E708" s="200">
        <v>1</v>
      </c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7"/>
      <c r="Z708" s="27"/>
      <c r="AA708" s="27"/>
      <c r="AB708" s="27"/>
      <c r="AC708" s="27"/>
      <c r="AD708" s="27"/>
      <c r="AE708" s="27"/>
      <c r="AF708" s="27"/>
      <c r="AG708" s="27" t="s">
        <v>171</v>
      </c>
      <c r="AH708" s="27">
        <v>0</v>
      </c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</row>
    <row r="709" spans="1:60" outlineLevel="1">
      <c r="A709" s="196"/>
      <c r="B709" s="197"/>
      <c r="C709" s="198" t="s">
        <v>506</v>
      </c>
      <c r="D709" s="199"/>
      <c r="E709" s="200">
        <v>6</v>
      </c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7"/>
      <c r="Z709" s="27"/>
      <c r="AA709" s="27"/>
      <c r="AB709" s="27"/>
      <c r="AC709" s="27"/>
      <c r="AD709" s="27"/>
      <c r="AE709" s="27"/>
      <c r="AF709" s="27"/>
      <c r="AG709" s="27" t="s">
        <v>171</v>
      </c>
      <c r="AH709" s="27">
        <v>0</v>
      </c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</row>
    <row r="710" spans="1:60" outlineLevel="1">
      <c r="A710" s="196"/>
      <c r="B710" s="197"/>
      <c r="C710" s="198" t="s">
        <v>809</v>
      </c>
      <c r="D710" s="199"/>
      <c r="E710" s="200">
        <v>1.2</v>
      </c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7"/>
      <c r="Z710" s="27"/>
      <c r="AA710" s="27"/>
      <c r="AB710" s="27"/>
      <c r="AC710" s="27"/>
      <c r="AD710" s="27"/>
      <c r="AE710" s="27"/>
      <c r="AF710" s="27"/>
      <c r="AG710" s="27" t="s">
        <v>171</v>
      </c>
      <c r="AH710" s="27">
        <v>0</v>
      </c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</row>
    <row r="711" spans="1:60" outlineLevel="1">
      <c r="A711" s="190">
        <v>151</v>
      </c>
      <c r="B711" s="191" t="s">
        <v>810</v>
      </c>
      <c r="C711" s="192" t="s">
        <v>811</v>
      </c>
      <c r="D711" s="193" t="s">
        <v>213</v>
      </c>
      <c r="E711" s="194">
        <v>1</v>
      </c>
      <c r="F711" s="33">
        <v>0</v>
      </c>
      <c r="G711" s="34">
        <f>ROUND(E711*F711,2)</f>
        <v>0</v>
      </c>
      <c r="H711" s="195">
        <v>0</v>
      </c>
      <c r="I711" s="34">
        <f>ROUND(E711*H711,2)</f>
        <v>0</v>
      </c>
      <c r="J711" s="195">
        <v>1367</v>
      </c>
      <c r="K711" s="34">
        <f>ROUND(E711*J711,2)</f>
        <v>1367</v>
      </c>
      <c r="L711" s="34">
        <v>21</v>
      </c>
      <c r="M711" s="34">
        <f>G711*(1+L711/100)</f>
        <v>0</v>
      </c>
      <c r="N711" s="34">
        <v>0</v>
      </c>
      <c r="O711" s="34">
        <f>ROUND(E711*N711,2)</f>
        <v>0</v>
      </c>
      <c r="P711" s="34">
        <v>0</v>
      </c>
      <c r="Q711" s="34">
        <f>ROUND(E711*P711,2)</f>
        <v>0</v>
      </c>
      <c r="R711" s="34"/>
      <c r="S711" s="34" t="s">
        <v>167</v>
      </c>
      <c r="T711" s="35" t="s">
        <v>167</v>
      </c>
      <c r="U711" s="29">
        <v>2.5099999999999998</v>
      </c>
      <c r="V711" s="29">
        <f>ROUND(E711*U711,2)</f>
        <v>2.5099999999999998</v>
      </c>
      <c r="W711" s="29"/>
      <c r="X711" s="29" t="s">
        <v>168</v>
      </c>
      <c r="Y711" s="27"/>
      <c r="Z711" s="27"/>
      <c r="AA711" s="27"/>
      <c r="AB711" s="27"/>
      <c r="AC711" s="27"/>
      <c r="AD711" s="27"/>
      <c r="AE711" s="27"/>
      <c r="AF711" s="27"/>
      <c r="AG711" s="27" t="s">
        <v>169</v>
      </c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</row>
    <row r="712" spans="1:60" outlineLevel="1">
      <c r="A712" s="196"/>
      <c r="B712" s="197"/>
      <c r="C712" s="198" t="s">
        <v>496</v>
      </c>
      <c r="D712" s="199"/>
      <c r="E712" s="200">
        <v>1</v>
      </c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7"/>
      <c r="Z712" s="27"/>
      <c r="AA712" s="27"/>
      <c r="AB712" s="27"/>
      <c r="AC712" s="27"/>
      <c r="AD712" s="27"/>
      <c r="AE712" s="27"/>
      <c r="AF712" s="27"/>
      <c r="AG712" s="27" t="s">
        <v>171</v>
      </c>
      <c r="AH712" s="27">
        <v>0</v>
      </c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</row>
    <row r="713" spans="1:60" outlineLevel="1">
      <c r="A713" s="190">
        <v>152</v>
      </c>
      <c r="B713" s="191" t="s">
        <v>812</v>
      </c>
      <c r="C713" s="192" t="s">
        <v>813</v>
      </c>
      <c r="D713" s="193" t="s">
        <v>213</v>
      </c>
      <c r="E713" s="194">
        <v>3</v>
      </c>
      <c r="F713" s="33">
        <v>0</v>
      </c>
      <c r="G713" s="34">
        <f>ROUND(E713*F713,2)</f>
        <v>0</v>
      </c>
      <c r="H713" s="195">
        <v>0</v>
      </c>
      <c r="I713" s="34">
        <f>ROUND(E713*H713,2)</f>
        <v>0</v>
      </c>
      <c r="J713" s="195">
        <v>302.5</v>
      </c>
      <c r="K713" s="34">
        <f>ROUND(E713*J713,2)</f>
        <v>907.5</v>
      </c>
      <c r="L713" s="34">
        <v>21</v>
      </c>
      <c r="M713" s="34">
        <f>G713*(1+L713/100)</f>
        <v>0</v>
      </c>
      <c r="N713" s="34">
        <v>0</v>
      </c>
      <c r="O713" s="34">
        <f>ROUND(E713*N713,2)</f>
        <v>0</v>
      </c>
      <c r="P713" s="34">
        <v>0</v>
      </c>
      <c r="Q713" s="34">
        <f>ROUND(E713*P713,2)</f>
        <v>0</v>
      </c>
      <c r="R713" s="34"/>
      <c r="S713" s="34" t="s">
        <v>167</v>
      </c>
      <c r="T713" s="35" t="s">
        <v>167</v>
      </c>
      <c r="U713" s="29">
        <v>0.55500000000000005</v>
      </c>
      <c r="V713" s="29">
        <f>ROUND(E713*U713,2)</f>
        <v>1.67</v>
      </c>
      <c r="W713" s="29"/>
      <c r="X713" s="29" t="s">
        <v>168</v>
      </c>
      <c r="Y713" s="27"/>
      <c r="Z713" s="27"/>
      <c r="AA713" s="27"/>
      <c r="AB713" s="27"/>
      <c r="AC713" s="27"/>
      <c r="AD713" s="27"/>
      <c r="AE713" s="27"/>
      <c r="AF713" s="27"/>
      <c r="AG713" s="27" t="s">
        <v>169</v>
      </c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</row>
    <row r="714" spans="1:60" outlineLevel="1">
      <c r="A714" s="196"/>
      <c r="B714" s="197"/>
      <c r="C714" s="198" t="s">
        <v>814</v>
      </c>
      <c r="D714" s="199"/>
      <c r="E714" s="200">
        <v>1</v>
      </c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7"/>
      <c r="Z714" s="27"/>
      <c r="AA714" s="27"/>
      <c r="AB714" s="27"/>
      <c r="AC714" s="27"/>
      <c r="AD714" s="27"/>
      <c r="AE714" s="27"/>
      <c r="AF714" s="27"/>
      <c r="AG714" s="27" t="s">
        <v>171</v>
      </c>
      <c r="AH714" s="27">
        <v>0</v>
      </c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</row>
    <row r="715" spans="1:60" outlineLevel="1">
      <c r="A715" s="196"/>
      <c r="B715" s="197"/>
      <c r="C715" s="198" t="s">
        <v>815</v>
      </c>
      <c r="D715" s="199"/>
      <c r="E715" s="200">
        <v>1</v>
      </c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7"/>
      <c r="Z715" s="27"/>
      <c r="AA715" s="27"/>
      <c r="AB715" s="27"/>
      <c r="AC715" s="27"/>
      <c r="AD715" s="27"/>
      <c r="AE715" s="27"/>
      <c r="AF715" s="27"/>
      <c r="AG715" s="27" t="s">
        <v>171</v>
      </c>
      <c r="AH715" s="27">
        <v>0</v>
      </c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</row>
    <row r="716" spans="1:60" outlineLevel="1">
      <c r="A716" s="196"/>
      <c r="B716" s="197"/>
      <c r="C716" s="198" t="s">
        <v>816</v>
      </c>
      <c r="D716" s="199"/>
      <c r="E716" s="200">
        <v>1</v>
      </c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7"/>
      <c r="Z716" s="27"/>
      <c r="AA716" s="27"/>
      <c r="AB716" s="27"/>
      <c r="AC716" s="27"/>
      <c r="AD716" s="27"/>
      <c r="AE716" s="27"/>
      <c r="AF716" s="27"/>
      <c r="AG716" s="27" t="s">
        <v>171</v>
      </c>
      <c r="AH716" s="27">
        <v>0</v>
      </c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</row>
    <row r="717" spans="1:60" outlineLevel="1">
      <c r="A717" s="190">
        <v>153</v>
      </c>
      <c r="B717" s="191" t="s">
        <v>817</v>
      </c>
      <c r="C717" s="192" t="s">
        <v>818</v>
      </c>
      <c r="D717" s="193" t="s">
        <v>213</v>
      </c>
      <c r="E717" s="194">
        <v>3</v>
      </c>
      <c r="F717" s="33">
        <v>0</v>
      </c>
      <c r="G717" s="34">
        <f>ROUND(E717*F717,2)</f>
        <v>0</v>
      </c>
      <c r="H717" s="195">
        <v>0</v>
      </c>
      <c r="I717" s="34">
        <f>ROUND(E717*H717,2)</f>
        <v>0</v>
      </c>
      <c r="J717" s="195">
        <v>68.5</v>
      </c>
      <c r="K717" s="34">
        <f>ROUND(E717*J717,2)</f>
        <v>205.5</v>
      </c>
      <c r="L717" s="34">
        <v>21</v>
      </c>
      <c r="M717" s="34">
        <f>G717*(1+L717/100)</f>
        <v>0</v>
      </c>
      <c r="N717" s="34">
        <v>0</v>
      </c>
      <c r="O717" s="34">
        <f>ROUND(E717*N717,2)</f>
        <v>0</v>
      </c>
      <c r="P717" s="34">
        <v>0</v>
      </c>
      <c r="Q717" s="34">
        <f>ROUND(E717*P717,2)</f>
        <v>0</v>
      </c>
      <c r="R717" s="34"/>
      <c r="S717" s="34" t="s">
        <v>167</v>
      </c>
      <c r="T717" s="35" t="s">
        <v>167</v>
      </c>
      <c r="U717" s="29">
        <v>0.13700000000000001</v>
      </c>
      <c r="V717" s="29">
        <f>ROUND(E717*U717,2)</f>
        <v>0.41</v>
      </c>
      <c r="W717" s="29"/>
      <c r="X717" s="29" t="s">
        <v>168</v>
      </c>
      <c r="Y717" s="27"/>
      <c r="Z717" s="27"/>
      <c r="AA717" s="27"/>
      <c r="AB717" s="27"/>
      <c r="AC717" s="27"/>
      <c r="AD717" s="27"/>
      <c r="AE717" s="27"/>
      <c r="AF717" s="27"/>
      <c r="AG717" s="27" t="s">
        <v>169</v>
      </c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</row>
    <row r="718" spans="1:60" outlineLevel="1">
      <c r="A718" s="196"/>
      <c r="B718" s="197"/>
      <c r="C718" s="198" t="s">
        <v>814</v>
      </c>
      <c r="D718" s="199"/>
      <c r="E718" s="200">
        <v>1</v>
      </c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7"/>
      <c r="Z718" s="27"/>
      <c r="AA718" s="27"/>
      <c r="AB718" s="27"/>
      <c r="AC718" s="27"/>
      <c r="AD718" s="27"/>
      <c r="AE718" s="27"/>
      <c r="AF718" s="27"/>
      <c r="AG718" s="27" t="s">
        <v>171</v>
      </c>
      <c r="AH718" s="27">
        <v>0</v>
      </c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</row>
    <row r="719" spans="1:60" outlineLevel="1">
      <c r="A719" s="196"/>
      <c r="B719" s="197"/>
      <c r="C719" s="198" t="s">
        <v>815</v>
      </c>
      <c r="D719" s="199"/>
      <c r="E719" s="200">
        <v>1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7"/>
      <c r="Z719" s="27"/>
      <c r="AA719" s="27"/>
      <c r="AB719" s="27"/>
      <c r="AC719" s="27"/>
      <c r="AD719" s="27"/>
      <c r="AE719" s="27"/>
      <c r="AF719" s="27"/>
      <c r="AG719" s="27" t="s">
        <v>171</v>
      </c>
      <c r="AH719" s="27">
        <v>0</v>
      </c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</row>
    <row r="720" spans="1:60" outlineLevel="1">
      <c r="A720" s="196"/>
      <c r="B720" s="197"/>
      <c r="C720" s="198" t="s">
        <v>816</v>
      </c>
      <c r="D720" s="199"/>
      <c r="E720" s="200">
        <v>1</v>
      </c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7"/>
      <c r="Z720" s="27"/>
      <c r="AA720" s="27"/>
      <c r="AB720" s="27"/>
      <c r="AC720" s="27"/>
      <c r="AD720" s="27"/>
      <c r="AE720" s="27"/>
      <c r="AF720" s="27"/>
      <c r="AG720" s="27" t="s">
        <v>171</v>
      </c>
      <c r="AH720" s="27">
        <v>0</v>
      </c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</row>
    <row r="721" spans="1:60" outlineLevel="1">
      <c r="A721" s="190">
        <v>154</v>
      </c>
      <c r="B721" s="191" t="s">
        <v>819</v>
      </c>
      <c r="C721" s="192" t="s">
        <v>820</v>
      </c>
      <c r="D721" s="193" t="s">
        <v>213</v>
      </c>
      <c r="E721" s="194">
        <v>20</v>
      </c>
      <c r="F721" s="33">
        <v>0</v>
      </c>
      <c r="G721" s="34">
        <f>ROUND(E721*F721,2)</f>
        <v>0</v>
      </c>
      <c r="H721" s="195">
        <v>2.86</v>
      </c>
      <c r="I721" s="34">
        <f>ROUND(E721*H721,2)</f>
        <v>57.2</v>
      </c>
      <c r="J721" s="195">
        <v>40.04</v>
      </c>
      <c r="K721" s="34">
        <f>ROUND(E721*J721,2)</f>
        <v>800.8</v>
      </c>
      <c r="L721" s="34">
        <v>21</v>
      </c>
      <c r="M721" s="34">
        <f>G721*(1+L721/100)</f>
        <v>0</v>
      </c>
      <c r="N721" s="34">
        <v>2.0000000000000002E-5</v>
      </c>
      <c r="O721" s="34">
        <f>ROUND(E721*N721,2)</f>
        <v>0</v>
      </c>
      <c r="P721" s="34">
        <v>0</v>
      </c>
      <c r="Q721" s="34">
        <f>ROUND(E721*P721,2)</f>
        <v>0</v>
      </c>
      <c r="R721" s="34"/>
      <c r="S721" s="34" t="s">
        <v>167</v>
      </c>
      <c r="T721" s="35" t="s">
        <v>167</v>
      </c>
      <c r="U721" s="29">
        <v>0.08</v>
      </c>
      <c r="V721" s="29">
        <f>ROUND(E721*U721,2)</f>
        <v>1.6</v>
      </c>
      <c r="W721" s="29"/>
      <c r="X721" s="29" t="s">
        <v>168</v>
      </c>
      <c r="Y721" s="27"/>
      <c r="Z721" s="27"/>
      <c r="AA721" s="27"/>
      <c r="AB721" s="27"/>
      <c r="AC721" s="27"/>
      <c r="AD721" s="27"/>
      <c r="AE721" s="27"/>
      <c r="AF721" s="27"/>
      <c r="AG721" s="27" t="s">
        <v>169</v>
      </c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</row>
    <row r="722" spans="1:60" outlineLevel="1">
      <c r="A722" s="196"/>
      <c r="B722" s="197"/>
      <c r="C722" s="198" t="s">
        <v>821</v>
      </c>
      <c r="D722" s="199"/>
      <c r="E722" s="200">
        <v>2</v>
      </c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7"/>
      <c r="Z722" s="27"/>
      <c r="AA722" s="27"/>
      <c r="AB722" s="27"/>
      <c r="AC722" s="27"/>
      <c r="AD722" s="27"/>
      <c r="AE722" s="27"/>
      <c r="AF722" s="27"/>
      <c r="AG722" s="27" t="s">
        <v>171</v>
      </c>
      <c r="AH722" s="27">
        <v>0</v>
      </c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</row>
    <row r="723" spans="1:60" outlineLevel="1">
      <c r="A723" s="196"/>
      <c r="B723" s="197"/>
      <c r="C723" s="198" t="s">
        <v>822</v>
      </c>
      <c r="D723" s="199"/>
      <c r="E723" s="200">
        <v>2</v>
      </c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7"/>
      <c r="Z723" s="27"/>
      <c r="AA723" s="27"/>
      <c r="AB723" s="27"/>
      <c r="AC723" s="27"/>
      <c r="AD723" s="27"/>
      <c r="AE723" s="27"/>
      <c r="AF723" s="27"/>
      <c r="AG723" s="27" t="s">
        <v>171</v>
      </c>
      <c r="AH723" s="27">
        <v>0</v>
      </c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</row>
    <row r="724" spans="1:60" outlineLevel="1">
      <c r="A724" s="196"/>
      <c r="B724" s="197"/>
      <c r="C724" s="198" t="s">
        <v>823</v>
      </c>
      <c r="D724" s="199"/>
      <c r="E724" s="200">
        <v>16</v>
      </c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7"/>
      <c r="Z724" s="27"/>
      <c r="AA724" s="27"/>
      <c r="AB724" s="27"/>
      <c r="AC724" s="27"/>
      <c r="AD724" s="27"/>
      <c r="AE724" s="27"/>
      <c r="AF724" s="27"/>
      <c r="AG724" s="27" t="s">
        <v>171</v>
      </c>
      <c r="AH724" s="27">
        <v>0</v>
      </c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</row>
    <row r="725" spans="1:60" outlineLevel="1">
      <c r="A725" s="190">
        <v>155</v>
      </c>
      <c r="B725" s="191" t="s">
        <v>824</v>
      </c>
      <c r="C725" s="192" t="s">
        <v>825</v>
      </c>
      <c r="D725" s="193" t="s">
        <v>178</v>
      </c>
      <c r="E725" s="194">
        <v>9.5099</v>
      </c>
      <c r="F725" s="33">
        <v>0</v>
      </c>
      <c r="G725" s="34">
        <f>ROUND(E725*F725,2)</f>
        <v>0</v>
      </c>
      <c r="H725" s="195">
        <v>0</v>
      </c>
      <c r="I725" s="34">
        <f>ROUND(E725*H725,2)</f>
        <v>0</v>
      </c>
      <c r="J725" s="195">
        <v>7000</v>
      </c>
      <c r="K725" s="34">
        <f>ROUND(E725*J725,2)</f>
        <v>66569.3</v>
      </c>
      <c r="L725" s="34">
        <v>21</v>
      </c>
      <c r="M725" s="34">
        <f>G725*(1+L725/100)</f>
        <v>0</v>
      </c>
      <c r="N725" s="34">
        <v>0</v>
      </c>
      <c r="O725" s="34">
        <f>ROUND(E725*N725,2)</f>
        <v>0</v>
      </c>
      <c r="P725" s="34">
        <v>0</v>
      </c>
      <c r="Q725" s="34">
        <f>ROUND(E725*P725,2)</f>
        <v>0</v>
      </c>
      <c r="R725" s="34"/>
      <c r="S725" s="34" t="s">
        <v>203</v>
      </c>
      <c r="T725" s="35" t="s">
        <v>204</v>
      </c>
      <c r="U725" s="29">
        <v>0</v>
      </c>
      <c r="V725" s="29">
        <f>ROUND(E725*U725,2)</f>
        <v>0</v>
      </c>
      <c r="W725" s="29"/>
      <c r="X725" s="29" t="s">
        <v>168</v>
      </c>
      <c r="Y725" s="27"/>
      <c r="Z725" s="27"/>
      <c r="AA725" s="27"/>
      <c r="AB725" s="27"/>
      <c r="AC725" s="27"/>
      <c r="AD725" s="27"/>
      <c r="AE725" s="27"/>
      <c r="AF725" s="27"/>
      <c r="AG725" s="27" t="s">
        <v>169</v>
      </c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</row>
    <row r="726" spans="1:60" outlineLevel="1">
      <c r="A726" s="196"/>
      <c r="B726" s="197"/>
      <c r="C726" s="198" t="s">
        <v>826</v>
      </c>
      <c r="D726" s="199"/>
      <c r="E726" s="200">
        <v>5.6547000000000001</v>
      </c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7"/>
      <c r="Z726" s="27"/>
      <c r="AA726" s="27"/>
      <c r="AB726" s="27"/>
      <c r="AC726" s="27"/>
      <c r="AD726" s="27"/>
      <c r="AE726" s="27"/>
      <c r="AF726" s="27"/>
      <c r="AG726" s="27" t="s">
        <v>171</v>
      </c>
      <c r="AH726" s="27">
        <v>0</v>
      </c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</row>
    <row r="727" spans="1:60" outlineLevel="1">
      <c r="A727" s="196"/>
      <c r="B727" s="197"/>
      <c r="C727" s="198" t="s">
        <v>827</v>
      </c>
      <c r="D727" s="199"/>
      <c r="E727" s="200">
        <v>3.8552</v>
      </c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7"/>
      <c r="Z727" s="27"/>
      <c r="AA727" s="27"/>
      <c r="AB727" s="27"/>
      <c r="AC727" s="27"/>
      <c r="AD727" s="27"/>
      <c r="AE727" s="27"/>
      <c r="AF727" s="27"/>
      <c r="AG727" s="27" t="s">
        <v>171</v>
      </c>
      <c r="AH727" s="27">
        <v>0</v>
      </c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</row>
    <row r="728" spans="1:60" outlineLevel="1">
      <c r="A728" s="190">
        <v>156</v>
      </c>
      <c r="B728" s="191" t="s">
        <v>828</v>
      </c>
      <c r="C728" s="192" t="s">
        <v>829</v>
      </c>
      <c r="D728" s="193" t="s">
        <v>541</v>
      </c>
      <c r="E728" s="194">
        <v>6</v>
      </c>
      <c r="F728" s="33">
        <v>0</v>
      </c>
      <c r="G728" s="34">
        <f>ROUND(E728*F728,2)</f>
        <v>0</v>
      </c>
      <c r="H728" s="195">
        <v>0</v>
      </c>
      <c r="I728" s="34">
        <f>ROUND(E728*H728,2)</f>
        <v>0</v>
      </c>
      <c r="J728" s="195">
        <v>1800</v>
      </c>
      <c r="K728" s="34">
        <f>ROUND(E728*J728,2)</f>
        <v>10800</v>
      </c>
      <c r="L728" s="34">
        <v>21</v>
      </c>
      <c r="M728" s="34">
        <f>G728*(1+L728/100)</f>
        <v>0</v>
      </c>
      <c r="N728" s="34">
        <v>0</v>
      </c>
      <c r="O728" s="34">
        <f>ROUND(E728*N728,2)</f>
        <v>0</v>
      </c>
      <c r="P728" s="34">
        <v>0</v>
      </c>
      <c r="Q728" s="34">
        <f>ROUND(E728*P728,2)</f>
        <v>0</v>
      </c>
      <c r="R728" s="34"/>
      <c r="S728" s="34" t="s">
        <v>203</v>
      </c>
      <c r="T728" s="35" t="s">
        <v>204</v>
      </c>
      <c r="U728" s="29">
        <v>0</v>
      </c>
      <c r="V728" s="29">
        <f>ROUND(E728*U728,2)</f>
        <v>0</v>
      </c>
      <c r="W728" s="29"/>
      <c r="X728" s="29" t="s">
        <v>168</v>
      </c>
      <c r="Y728" s="27"/>
      <c r="Z728" s="27"/>
      <c r="AA728" s="27"/>
      <c r="AB728" s="27"/>
      <c r="AC728" s="27"/>
      <c r="AD728" s="27"/>
      <c r="AE728" s="27"/>
      <c r="AF728" s="27"/>
      <c r="AG728" s="27" t="s">
        <v>169</v>
      </c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</row>
    <row r="729" spans="1:60" outlineLevel="1">
      <c r="A729" s="196"/>
      <c r="B729" s="197"/>
      <c r="C729" s="198" t="s">
        <v>830</v>
      </c>
      <c r="D729" s="199"/>
      <c r="E729" s="200">
        <v>6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7"/>
      <c r="Z729" s="27"/>
      <c r="AA729" s="27"/>
      <c r="AB729" s="27"/>
      <c r="AC729" s="27"/>
      <c r="AD729" s="27"/>
      <c r="AE729" s="27"/>
      <c r="AF729" s="27"/>
      <c r="AG729" s="27" t="s">
        <v>171</v>
      </c>
      <c r="AH729" s="27">
        <v>0</v>
      </c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</row>
    <row r="730" spans="1:60" outlineLevel="1">
      <c r="A730" s="190">
        <v>157</v>
      </c>
      <c r="B730" s="191" t="s">
        <v>831</v>
      </c>
      <c r="C730" s="192" t="s">
        <v>832</v>
      </c>
      <c r="D730" s="193" t="s">
        <v>178</v>
      </c>
      <c r="E730" s="194">
        <v>67.78</v>
      </c>
      <c r="F730" s="33">
        <v>0</v>
      </c>
      <c r="G730" s="34">
        <f>ROUND(E730*F730,2)</f>
        <v>0</v>
      </c>
      <c r="H730" s="195">
        <v>10000</v>
      </c>
      <c r="I730" s="34">
        <f>ROUND(E730*H730,2)</f>
        <v>677800</v>
      </c>
      <c r="J730" s="195">
        <v>0</v>
      </c>
      <c r="K730" s="34">
        <f>ROUND(E730*J730,2)</f>
        <v>0</v>
      </c>
      <c r="L730" s="34">
        <v>21</v>
      </c>
      <c r="M730" s="34">
        <f>G730*(1+L730/100)</f>
        <v>0</v>
      </c>
      <c r="N730" s="34">
        <v>4.9099999999999998E-2</v>
      </c>
      <c r="O730" s="34">
        <f>ROUND(E730*N730,2)</f>
        <v>3.33</v>
      </c>
      <c r="P730" s="34">
        <v>0</v>
      </c>
      <c r="Q730" s="34">
        <f>ROUND(E730*P730,2)</f>
        <v>0</v>
      </c>
      <c r="R730" s="34"/>
      <c r="S730" s="34" t="s">
        <v>203</v>
      </c>
      <c r="T730" s="35" t="s">
        <v>204</v>
      </c>
      <c r="U730" s="29">
        <v>0</v>
      </c>
      <c r="V730" s="29">
        <f>ROUND(E730*U730,2)</f>
        <v>0</v>
      </c>
      <c r="W730" s="29"/>
      <c r="X730" s="29" t="s">
        <v>168</v>
      </c>
      <c r="Y730" s="27"/>
      <c r="Z730" s="27"/>
      <c r="AA730" s="27"/>
      <c r="AB730" s="27"/>
      <c r="AC730" s="27"/>
      <c r="AD730" s="27"/>
      <c r="AE730" s="27"/>
      <c r="AF730" s="27"/>
      <c r="AG730" s="27" t="s">
        <v>169</v>
      </c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</row>
    <row r="731" spans="1:60" outlineLevel="1">
      <c r="A731" s="196"/>
      <c r="B731" s="197"/>
      <c r="C731" s="198" t="s">
        <v>530</v>
      </c>
      <c r="D731" s="199"/>
      <c r="E731" s="200">
        <v>18.899999999999999</v>
      </c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7"/>
      <c r="Z731" s="27"/>
      <c r="AA731" s="27"/>
      <c r="AB731" s="27"/>
      <c r="AC731" s="27"/>
      <c r="AD731" s="27"/>
      <c r="AE731" s="27"/>
      <c r="AF731" s="27"/>
      <c r="AG731" s="27" t="s">
        <v>171</v>
      </c>
      <c r="AH731" s="27">
        <v>0</v>
      </c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</row>
    <row r="732" spans="1:60" outlineLevel="1">
      <c r="A732" s="196"/>
      <c r="B732" s="197"/>
      <c r="C732" s="198" t="s">
        <v>531</v>
      </c>
      <c r="D732" s="199"/>
      <c r="E732" s="200">
        <v>6.3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7"/>
      <c r="Z732" s="27"/>
      <c r="AA732" s="27"/>
      <c r="AB732" s="27"/>
      <c r="AC732" s="27"/>
      <c r="AD732" s="27"/>
      <c r="AE732" s="27"/>
      <c r="AF732" s="27"/>
      <c r="AG732" s="27" t="s">
        <v>171</v>
      </c>
      <c r="AH732" s="27">
        <v>0</v>
      </c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</row>
    <row r="733" spans="1:60" outlineLevel="1">
      <c r="A733" s="196"/>
      <c r="B733" s="197"/>
      <c r="C733" s="198" t="s">
        <v>833</v>
      </c>
      <c r="D733" s="199"/>
      <c r="E733" s="200">
        <v>17.28</v>
      </c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7"/>
      <c r="Z733" s="27"/>
      <c r="AA733" s="27"/>
      <c r="AB733" s="27"/>
      <c r="AC733" s="27"/>
      <c r="AD733" s="27"/>
      <c r="AE733" s="27"/>
      <c r="AF733" s="27"/>
      <c r="AG733" s="27" t="s">
        <v>171</v>
      </c>
      <c r="AH733" s="27">
        <v>0</v>
      </c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</row>
    <row r="734" spans="1:60" outlineLevel="1">
      <c r="A734" s="196"/>
      <c r="B734" s="197"/>
      <c r="C734" s="198" t="s">
        <v>533</v>
      </c>
      <c r="D734" s="199"/>
      <c r="E734" s="200">
        <v>5.76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7"/>
      <c r="Z734" s="27"/>
      <c r="AA734" s="27"/>
      <c r="AB734" s="27"/>
      <c r="AC734" s="27"/>
      <c r="AD734" s="27"/>
      <c r="AE734" s="27"/>
      <c r="AF734" s="27"/>
      <c r="AG734" s="27" t="s">
        <v>171</v>
      </c>
      <c r="AH734" s="27">
        <v>0</v>
      </c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</row>
    <row r="735" spans="1:60" outlineLevel="1">
      <c r="A735" s="196"/>
      <c r="B735" s="197"/>
      <c r="C735" s="198" t="s">
        <v>534</v>
      </c>
      <c r="D735" s="199"/>
      <c r="E735" s="200">
        <v>1.2</v>
      </c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7"/>
      <c r="Z735" s="27"/>
      <c r="AA735" s="27"/>
      <c r="AB735" s="27"/>
      <c r="AC735" s="27"/>
      <c r="AD735" s="27"/>
      <c r="AE735" s="27"/>
      <c r="AF735" s="27"/>
      <c r="AG735" s="27" t="s">
        <v>171</v>
      </c>
      <c r="AH735" s="27">
        <v>0</v>
      </c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</row>
    <row r="736" spans="1:60" outlineLevel="1">
      <c r="A736" s="196"/>
      <c r="B736" s="197"/>
      <c r="C736" s="198" t="s">
        <v>834</v>
      </c>
      <c r="D736" s="199"/>
      <c r="E736" s="200">
        <v>1.06</v>
      </c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7"/>
      <c r="Z736" s="27"/>
      <c r="AA736" s="27"/>
      <c r="AB736" s="27"/>
      <c r="AC736" s="27"/>
      <c r="AD736" s="27"/>
      <c r="AE736" s="27"/>
      <c r="AF736" s="27"/>
      <c r="AG736" s="27" t="s">
        <v>171</v>
      </c>
      <c r="AH736" s="27">
        <v>0</v>
      </c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</row>
    <row r="737" spans="1:60" outlineLevel="1">
      <c r="A737" s="196"/>
      <c r="B737" s="197"/>
      <c r="C737" s="198" t="s">
        <v>535</v>
      </c>
      <c r="D737" s="199"/>
      <c r="E737" s="200">
        <v>14.4</v>
      </c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7"/>
      <c r="Z737" s="27"/>
      <c r="AA737" s="27"/>
      <c r="AB737" s="27"/>
      <c r="AC737" s="27"/>
      <c r="AD737" s="27"/>
      <c r="AE737" s="27"/>
      <c r="AF737" s="27"/>
      <c r="AG737" s="27" t="s">
        <v>171</v>
      </c>
      <c r="AH737" s="27">
        <v>0</v>
      </c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</row>
    <row r="738" spans="1:60" outlineLevel="1">
      <c r="A738" s="196"/>
      <c r="B738" s="197"/>
      <c r="C738" s="198" t="s">
        <v>536</v>
      </c>
      <c r="D738" s="199"/>
      <c r="E738" s="200">
        <v>2.88</v>
      </c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7"/>
      <c r="Z738" s="27"/>
      <c r="AA738" s="27"/>
      <c r="AB738" s="27"/>
      <c r="AC738" s="27"/>
      <c r="AD738" s="27"/>
      <c r="AE738" s="27"/>
      <c r="AF738" s="27"/>
      <c r="AG738" s="27" t="s">
        <v>171</v>
      </c>
      <c r="AH738" s="27">
        <v>0</v>
      </c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</row>
    <row r="739" spans="1:60" outlineLevel="1">
      <c r="A739" s="190">
        <v>158</v>
      </c>
      <c r="B739" s="191" t="s">
        <v>835</v>
      </c>
      <c r="C739" s="192" t="s">
        <v>836</v>
      </c>
      <c r="D739" s="193" t="s">
        <v>178</v>
      </c>
      <c r="E739" s="194">
        <v>21.167999999999999</v>
      </c>
      <c r="F739" s="33">
        <v>0</v>
      </c>
      <c r="G739" s="34">
        <f>ROUND(E739*F739,2)</f>
        <v>0</v>
      </c>
      <c r="H739" s="195">
        <v>0</v>
      </c>
      <c r="I739" s="34">
        <f>ROUND(E739*H739,2)</f>
        <v>0</v>
      </c>
      <c r="J739" s="195">
        <v>15000</v>
      </c>
      <c r="K739" s="34">
        <f>ROUND(E739*J739,2)</f>
        <v>317520</v>
      </c>
      <c r="L739" s="34">
        <v>21</v>
      </c>
      <c r="M739" s="34">
        <f>G739*(1+L739/100)</f>
        <v>0</v>
      </c>
      <c r="N739" s="34">
        <v>0</v>
      </c>
      <c r="O739" s="34">
        <f>ROUND(E739*N739,2)</f>
        <v>0</v>
      </c>
      <c r="P739" s="34">
        <v>0</v>
      </c>
      <c r="Q739" s="34">
        <f>ROUND(E739*P739,2)</f>
        <v>0</v>
      </c>
      <c r="R739" s="34"/>
      <c r="S739" s="34" t="s">
        <v>203</v>
      </c>
      <c r="T739" s="35" t="s">
        <v>204</v>
      </c>
      <c r="U739" s="29">
        <v>0</v>
      </c>
      <c r="V739" s="29">
        <f>ROUND(E739*U739,2)</f>
        <v>0</v>
      </c>
      <c r="W739" s="29"/>
      <c r="X739" s="29" t="s">
        <v>168</v>
      </c>
      <c r="Y739" s="27"/>
      <c r="Z739" s="27"/>
      <c r="AA739" s="27"/>
      <c r="AB739" s="27"/>
      <c r="AC739" s="27"/>
      <c r="AD739" s="27"/>
      <c r="AE739" s="27"/>
      <c r="AF739" s="27"/>
      <c r="AG739" s="27" t="s">
        <v>169</v>
      </c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</row>
    <row r="740" spans="1:60" outlineLevel="1">
      <c r="A740" s="196"/>
      <c r="B740" s="197"/>
      <c r="C740" s="198" t="s">
        <v>837</v>
      </c>
      <c r="D740" s="199"/>
      <c r="E740" s="200">
        <v>21.167999999999999</v>
      </c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7"/>
      <c r="Z740" s="27"/>
      <c r="AA740" s="27"/>
      <c r="AB740" s="27"/>
      <c r="AC740" s="27"/>
      <c r="AD740" s="27"/>
      <c r="AE740" s="27"/>
      <c r="AF740" s="27"/>
      <c r="AG740" s="27" t="s">
        <v>171</v>
      </c>
      <c r="AH740" s="27">
        <v>0</v>
      </c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</row>
    <row r="741" spans="1:60" outlineLevel="1">
      <c r="A741" s="190">
        <v>159</v>
      </c>
      <c r="B741" s="191" t="s">
        <v>838</v>
      </c>
      <c r="C741" s="192" t="s">
        <v>839</v>
      </c>
      <c r="D741" s="193" t="s">
        <v>541</v>
      </c>
      <c r="E741" s="194">
        <v>22</v>
      </c>
      <c r="F741" s="33">
        <v>0</v>
      </c>
      <c r="G741" s="34">
        <f>ROUND(E741*F741,2)</f>
        <v>0</v>
      </c>
      <c r="H741" s="195">
        <v>25000</v>
      </c>
      <c r="I741" s="34">
        <f>ROUND(E741*H741,2)</f>
        <v>550000</v>
      </c>
      <c r="J741" s="195">
        <v>0</v>
      </c>
      <c r="K741" s="34">
        <f>ROUND(E741*J741,2)</f>
        <v>0</v>
      </c>
      <c r="L741" s="34">
        <v>21</v>
      </c>
      <c r="M741" s="34">
        <f>G741*(1+L741/100)</f>
        <v>0</v>
      </c>
      <c r="N741" s="34">
        <v>3.0300000000000001E-2</v>
      </c>
      <c r="O741" s="34">
        <f>ROUND(E741*N741,2)</f>
        <v>0.67</v>
      </c>
      <c r="P741" s="34">
        <v>0</v>
      </c>
      <c r="Q741" s="34">
        <f>ROUND(E741*P741,2)</f>
        <v>0</v>
      </c>
      <c r="R741" s="34"/>
      <c r="S741" s="34" t="s">
        <v>203</v>
      </c>
      <c r="T741" s="35" t="s">
        <v>204</v>
      </c>
      <c r="U741" s="29">
        <v>0</v>
      </c>
      <c r="V741" s="29">
        <f>ROUND(E741*U741,2)</f>
        <v>0</v>
      </c>
      <c r="W741" s="29"/>
      <c r="X741" s="29" t="s">
        <v>310</v>
      </c>
      <c r="Y741" s="27"/>
      <c r="Z741" s="27"/>
      <c r="AA741" s="27"/>
      <c r="AB741" s="27"/>
      <c r="AC741" s="27"/>
      <c r="AD741" s="27"/>
      <c r="AE741" s="27"/>
      <c r="AF741" s="27"/>
      <c r="AG741" s="27" t="s">
        <v>311</v>
      </c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</row>
    <row r="742" spans="1:60" outlineLevel="1">
      <c r="A742" s="196"/>
      <c r="B742" s="197"/>
      <c r="C742" s="198" t="s">
        <v>840</v>
      </c>
      <c r="D742" s="199"/>
      <c r="E742" s="200">
        <v>8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7"/>
      <c r="Z742" s="27"/>
      <c r="AA742" s="27"/>
      <c r="AB742" s="27"/>
      <c r="AC742" s="27"/>
      <c r="AD742" s="27"/>
      <c r="AE742" s="27"/>
      <c r="AF742" s="27"/>
      <c r="AG742" s="27" t="s">
        <v>171</v>
      </c>
      <c r="AH742" s="27">
        <v>0</v>
      </c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</row>
    <row r="743" spans="1:60" outlineLevel="1">
      <c r="A743" s="196"/>
      <c r="B743" s="197"/>
      <c r="C743" s="198" t="s">
        <v>494</v>
      </c>
      <c r="D743" s="199"/>
      <c r="E743" s="200">
        <v>5</v>
      </c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7"/>
      <c r="Z743" s="27"/>
      <c r="AA743" s="27"/>
      <c r="AB743" s="27"/>
      <c r="AC743" s="27"/>
      <c r="AD743" s="27"/>
      <c r="AE743" s="27"/>
      <c r="AF743" s="27"/>
      <c r="AG743" s="27" t="s">
        <v>171</v>
      </c>
      <c r="AH743" s="27">
        <v>0</v>
      </c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</row>
    <row r="744" spans="1:60" outlineLevel="1">
      <c r="A744" s="196"/>
      <c r="B744" s="197"/>
      <c r="C744" s="198" t="s">
        <v>496</v>
      </c>
      <c r="D744" s="199"/>
      <c r="E744" s="200">
        <v>1</v>
      </c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7"/>
      <c r="Z744" s="27"/>
      <c r="AA744" s="27"/>
      <c r="AB744" s="27"/>
      <c r="AC744" s="27"/>
      <c r="AD744" s="27"/>
      <c r="AE744" s="27"/>
      <c r="AF744" s="27"/>
      <c r="AG744" s="27" t="s">
        <v>171</v>
      </c>
      <c r="AH744" s="27">
        <v>0</v>
      </c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</row>
    <row r="745" spans="1:60" outlineLevel="1">
      <c r="A745" s="196"/>
      <c r="B745" s="197"/>
      <c r="C745" s="198" t="s">
        <v>491</v>
      </c>
      <c r="D745" s="199"/>
      <c r="E745" s="200">
        <v>8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7"/>
      <c r="Z745" s="27"/>
      <c r="AA745" s="27"/>
      <c r="AB745" s="27"/>
      <c r="AC745" s="27"/>
      <c r="AD745" s="27"/>
      <c r="AE745" s="27"/>
      <c r="AF745" s="27"/>
      <c r="AG745" s="27" t="s">
        <v>171</v>
      </c>
      <c r="AH745" s="27">
        <v>0</v>
      </c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</row>
    <row r="746" spans="1:60" outlineLevel="1">
      <c r="A746" s="190">
        <v>160</v>
      </c>
      <c r="B746" s="191" t="s">
        <v>841</v>
      </c>
      <c r="C746" s="192" t="s">
        <v>842</v>
      </c>
      <c r="D746" s="193" t="s">
        <v>178</v>
      </c>
      <c r="E746" s="194">
        <v>6.5129999999999999</v>
      </c>
      <c r="F746" s="33">
        <v>0</v>
      </c>
      <c r="G746" s="34">
        <f>ROUND(E746*F746,2)</f>
        <v>0</v>
      </c>
      <c r="H746" s="195">
        <v>30000</v>
      </c>
      <c r="I746" s="34">
        <f>ROUND(E746*H746,2)</f>
        <v>195390</v>
      </c>
      <c r="J746" s="195">
        <v>0</v>
      </c>
      <c r="K746" s="34">
        <f>ROUND(E746*J746,2)</f>
        <v>0</v>
      </c>
      <c r="L746" s="34">
        <v>21</v>
      </c>
      <c r="M746" s="34">
        <f>G746*(1+L746/100)</f>
        <v>0</v>
      </c>
      <c r="N746" s="34">
        <v>3.0120000000000001E-2</v>
      </c>
      <c r="O746" s="34">
        <f>ROUND(E746*N746,2)</f>
        <v>0.2</v>
      </c>
      <c r="P746" s="34">
        <v>0</v>
      </c>
      <c r="Q746" s="34">
        <f>ROUND(E746*P746,2)</f>
        <v>0</v>
      </c>
      <c r="R746" s="34"/>
      <c r="S746" s="34" t="s">
        <v>203</v>
      </c>
      <c r="T746" s="35" t="s">
        <v>204</v>
      </c>
      <c r="U746" s="29">
        <v>0</v>
      </c>
      <c r="V746" s="29">
        <f>ROUND(E746*U746,2)</f>
        <v>0</v>
      </c>
      <c r="W746" s="29"/>
      <c r="X746" s="29" t="s">
        <v>310</v>
      </c>
      <c r="Y746" s="27"/>
      <c r="Z746" s="27"/>
      <c r="AA746" s="27"/>
      <c r="AB746" s="27"/>
      <c r="AC746" s="27"/>
      <c r="AD746" s="27"/>
      <c r="AE746" s="27"/>
      <c r="AF746" s="27"/>
      <c r="AG746" s="27" t="s">
        <v>311</v>
      </c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</row>
    <row r="747" spans="1:60" outlineLevel="1">
      <c r="A747" s="196"/>
      <c r="B747" s="197"/>
      <c r="C747" s="198" t="s">
        <v>843</v>
      </c>
      <c r="D747" s="199"/>
      <c r="E747" s="200">
        <v>1.8</v>
      </c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7"/>
      <c r="Z747" s="27"/>
      <c r="AA747" s="27"/>
      <c r="AB747" s="27"/>
      <c r="AC747" s="27"/>
      <c r="AD747" s="27"/>
      <c r="AE747" s="27"/>
      <c r="AF747" s="27"/>
      <c r="AG747" s="27" t="s">
        <v>171</v>
      </c>
      <c r="AH747" s="27">
        <v>0</v>
      </c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</row>
    <row r="748" spans="1:60" outlineLevel="1">
      <c r="A748" s="196"/>
      <c r="B748" s="197"/>
      <c r="C748" s="198" t="s">
        <v>844</v>
      </c>
      <c r="D748" s="199"/>
      <c r="E748" s="200">
        <v>2.94</v>
      </c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7"/>
      <c r="Z748" s="27"/>
      <c r="AA748" s="27"/>
      <c r="AB748" s="27"/>
      <c r="AC748" s="27"/>
      <c r="AD748" s="27"/>
      <c r="AE748" s="27"/>
      <c r="AF748" s="27"/>
      <c r="AG748" s="27" t="s">
        <v>171</v>
      </c>
      <c r="AH748" s="27">
        <v>0</v>
      </c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</row>
    <row r="749" spans="1:60" outlineLevel="1">
      <c r="A749" s="196"/>
      <c r="B749" s="197"/>
      <c r="C749" s="198" t="s">
        <v>845</v>
      </c>
      <c r="D749" s="199"/>
      <c r="E749" s="200">
        <v>1.7729999999999999</v>
      </c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7"/>
      <c r="Z749" s="27"/>
      <c r="AA749" s="27"/>
      <c r="AB749" s="27"/>
      <c r="AC749" s="27"/>
      <c r="AD749" s="27"/>
      <c r="AE749" s="27"/>
      <c r="AF749" s="27"/>
      <c r="AG749" s="27" t="s">
        <v>171</v>
      </c>
      <c r="AH749" s="27">
        <v>0</v>
      </c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</row>
    <row r="750" spans="1:60" outlineLevel="1">
      <c r="A750" s="190">
        <v>161</v>
      </c>
      <c r="B750" s="191" t="s">
        <v>846</v>
      </c>
      <c r="C750" s="192" t="s">
        <v>847</v>
      </c>
      <c r="D750" s="193" t="s">
        <v>848</v>
      </c>
      <c r="E750" s="194">
        <v>3</v>
      </c>
      <c r="F750" s="33">
        <v>0</v>
      </c>
      <c r="G750" s="34">
        <f>ROUND(E750*F750,2)</f>
        <v>0</v>
      </c>
      <c r="H750" s="195">
        <v>2040</v>
      </c>
      <c r="I750" s="34">
        <f>ROUND(E750*H750,2)</f>
        <v>6120</v>
      </c>
      <c r="J750" s="195">
        <v>0</v>
      </c>
      <c r="K750" s="34">
        <f>ROUND(E750*J750,2)</f>
        <v>0</v>
      </c>
      <c r="L750" s="34">
        <v>21</v>
      </c>
      <c r="M750" s="34">
        <f>G750*(1+L750/100)</f>
        <v>0</v>
      </c>
      <c r="N750" s="34">
        <v>1.2999999999999999E-2</v>
      </c>
      <c r="O750" s="34">
        <f>ROUND(E750*N750,2)</f>
        <v>0.04</v>
      </c>
      <c r="P750" s="34">
        <v>0</v>
      </c>
      <c r="Q750" s="34">
        <f>ROUND(E750*P750,2)</f>
        <v>0</v>
      </c>
      <c r="R750" s="34" t="s">
        <v>270</v>
      </c>
      <c r="S750" s="34" t="s">
        <v>167</v>
      </c>
      <c r="T750" s="35" t="s">
        <v>167</v>
      </c>
      <c r="U750" s="29">
        <v>0</v>
      </c>
      <c r="V750" s="29">
        <f>ROUND(E750*U750,2)</f>
        <v>0</v>
      </c>
      <c r="W750" s="29"/>
      <c r="X750" s="29" t="s">
        <v>271</v>
      </c>
      <c r="Y750" s="27"/>
      <c r="Z750" s="27"/>
      <c r="AA750" s="27"/>
      <c r="AB750" s="27"/>
      <c r="AC750" s="27"/>
      <c r="AD750" s="27"/>
      <c r="AE750" s="27"/>
      <c r="AF750" s="27"/>
      <c r="AG750" s="27" t="s">
        <v>272</v>
      </c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</row>
    <row r="751" spans="1:60" outlineLevel="1">
      <c r="A751" s="196"/>
      <c r="B751" s="197"/>
      <c r="C751" s="198" t="s">
        <v>814</v>
      </c>
      <c r="D751" s="199"/>
      <c r="E751" s="200">
        <v>1</v>
      </c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7"/>
      <c r="Z751" s="27"/>
      <c r="AA751" s="27"/>
      <c r="AB751" s="27"/>
      <c r="AC751" s="27"/>
      <c r="AD751" s="27"/>
      <c r="AE751" s="27"/>
      <c r="AF751" s="27"/>
      <c r="AG751" s="27" t="s">
        <v>171</v>
      </c>
      <c r="AH751" s="27">
        <v>0</v>
      </c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</row>
    <row r="752" spans="1:60" outlineLevel="1">
      <c r="A752" s="196"/>
      <c r="B752" s="197"/>
      <c r="C752" s="198" t="s">
        <v>815</v>
      </c>
      <c r="D752" s="199"/>
      <c r="E752" s="200">
        <v>1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7"/>
      <c r="Z752" s="27"/>
      <c r="AA752" s="27"/>
      <c r="AB752" s="27"/>
      <c r="AC752" s="27"/>
      <c r="AD752" s="27"/>
      <c r="AE752" s="27"/>
      <c r="AF752" s="27"/>
      <c r="AG752" s="27" t="s">
        <v>171</v>
      </c>
      <c r="AH752" s="27">
        <v>0</v>
      </c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</row>
    <row r="753" spans="1:60" outlineLevel="1">
      <c r="A753" s="196"/>
      <c r="B753" s="197"/>
      <c r="C753" s="198" t="s">
        <v>816</v>
      </c>
      <c r="D753" s="199"/>
      <c r="E753" s="200">
        <v>1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7"/>
      <c r="Z753" s="27"/>
      <c r="AA753" s="27"/>
      <c r="AB753" s="27"/>
      <c r="AC753" s="27"/>
      <c r="AD753" s="27"/>
      <c r="AE753" s="27"/>
      <c r="AF753" s="27"/>
      <c r="AG753" s="27" t="s">
        <v>171</v>
      </c>
      <c r="AH753" s="27">
        <v>0</v>
      </c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</row>
    <row r="754" spans="1:60" outlineLevel="1">
      <c r="A754" s="190">
        <v>162</v>
      </c>
      <c r="B754" s="191" t="s">
        <v>849</v>
      </c>
      <c r="C754" s="192" t="s">
        <v>850</v>
      </c>
      <c r="D754" s="193" t="s">
        <v>213</v>
      </c>
      <c r="E754" s="194">
        <v>3</v>
      </c>
      <c r="F754" s="33">
        <v>0</v>
      </c>
      <c r="G754" s="34">
        <f>ROUND(E754*F754,2)</f>
        <v>0</v>
      </c>
      <c r="H754" s="195">
        <v>1295</v>
      </c>
      <c r="I754" s="34">
        <f>ROUND(E754*H754,2)</f>
        <v>3885</v>
      </c>
      <c r="J754" s="195">
        <v>0</v>
      </c>
      <c r="K754" s="34">
        <f>ROUND(E754*J754,2)</f>
        <v>0</v>
      </c>
      <c r="L754" s="34">
        <v>21</v>
      </c>
      <c r="M754" s="34">
        <f>G754*(1+L754/100)</f>
        <v>0</v>
      </c>
      <c r="N754" s="34">
        <v>3.0699999999999998E-3</v>
      </c>
      <c r="O754" s="34">
        <f>ROUND(E754*N754,2)</f>
        <v>0.01</v>
      </c>
      <c r="P754" s="34">
        <v>0</v>
      </c>
      <c r="Q754" s="34">
        <f>ROUND(E754*P754,2)</f>
        <v>0</v>
      </c>
      <c r="R754" s="34" t="s">
        <v>270</v>
      </c>
      <c r="S754" s="34" t="s">
        <v>167</v>
      </c>
      <c r="T754" s="35" t="s">
        <v>167</v>
      </c>
      <c r="U754" s="29">
        <v>0</v>
      </c>
      <c r="V754" s="29">
        <f>ROUND(E754*U754,2)</f>
        <v>0</v>
      </c>
      <c r="W754" s="29"/>
      <c r="X754" s="29" t="s">
        <v>271</v>
      </c>
      <c r="Y754" s="27"/>
      <c r="Z754" s="27"/>
      <c r="AA754" s="27"/>
      <c r="AB754" s="27"/>
      <c r="AC754" s="27"/>
      <c r="AD754" s="27"/>
      <c r="AE754" s="27"/>
      <c r="AF754" s="27"/>
      <c r="AG754" s="27" t="s">
        <v>272</v>
      </c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</row>
    <row r="755" spans="1:60" outlineLevel="1">
      <c r="A755" s="196"/>
      <c r="B755" s="197"/>
      <c r="C755" s="198" t="s">
        <v>814</v>
      </c>
      <c r="D755" s="199"/>
      <c r="E755" s="200">
        <v>1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7"/>
      <c r="Z755" s="27"/>
      <c r="AA755" s="27"/>
      <c r="AB755" s="27"/>
      <c r="AC755" s="27"/>
      <c r="AD755" s="27"/>
      <c r="AE755" s="27"/>
      <c r="AF755" s="27"/>
      <c r="AG755" s="27" t="s">
        <v>171</v>
      </c>
      <c r="AH755" s="27">
        <v>0</v>
      </c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</row>
    <row r="756" spans="1:60" outlineLevel="1">
      <c r="A756" s="196"/>
      <c r="B756" s="197"/>
      <c r="C756" s="198" t="s">
        <v>815</v>
      </c>
      <c r="D756" s="199"/>
      <c r="E756" s="200">
        <v>1</v>
      </c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7"/>
      <c r="Z756" s="27"/>
      <c r="AA756" s="27"/>
      <c r="AB756" s="27"/>
      <c r="AC756" s="27"/>
      <c r="AD756" s="27"/>
      <c r="AE756" s="27"/>
      <c r="AF756" s="27"/>
      <c r="AG756" s="27" t="s">
        <v>171</v>
      </c>
      <c r="AH756" s="27">
        <v>0</v>
      </c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</row>
    <row r="757" spans="1:60" outlineLevel="1">
      <c r="A757" s="196"/>
      <c r="B757" s="197"/>
      <c r="C757" s="198" t="s">
        <v>816</v>
      </c>
      <c r="D757" s="199"/>
      <c r="E757" s="200">
        <v>1</v>
      </c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7"/>
      <c r="Z757" s="27"/>
      <c r="AA757" s="27"/>
      <c r="AB757" s="27"/>
      <c r="AC757" s="27"/>
      <c r="AD757" s="27"/>
      <c r="AE757" s="27"/>
      <c r="AF757" s="27"/>
      <c r="AG757" s="27" t="s">
        <v>171</v>
      </c>
      <c r="AH757" s="27">
        <v>0</v>
      </c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</row>
    <row r="758" spans="1:60" outlineLevel="1">
      <c r="A758" s="190">
        <v>163</v>
      </c>
      <c r="B758" s="191" t="s">
        <v>851</v>
      </c>
      <c r="C758" s="192" t="s">
        <v>852</v>
      </c>
      <c r="D758" s="193" t="s">
        <v>541</v>
      </c>
      <c r="E758" s="194">
        <v>20</v>
      </c>
      <c r="F758" s="33">
        <v>0</v>
      </c>
      <c r="G758" s="34">
        <f>ROUND(E758*F758,2)</f>
        <v>0</v>
      </c>
      <c r="H758" s="195">
        <v>1300</v>
      </c>
      <c r="I758" s="34">
        <f>ROUND(E758*H758,2)</f>
        <v>26000</v>
      </c>
      <c r="J758" s="195">
        <v>0</v>
      </c>
      <c r="K758" s="34">
        <f>ROUND(E758*J758,2)</f>
        <v>0</v>
      </c>
      <c r="L758" s="34">
        <v>21</v>
      </c>
      <c r="M758" s="34">
        <f>G758*(1+L758/100)</f>
        <v>0</v>
      </c>
      <c r="N758" s="34">
        <v>0</v>
      </c>
      <c r="O758" s="34">
        <f>ROUND(E758*N758,2)</f>
        <v>0</v>
      </c>
      <c r="P758" s="34">
        <v>0</v>
      </c>
      <c r="Q758" s="34">
        <f>ROUND(E758*P758,2)</f>
        <v>0</v>
      </c>
      <c r="R758" s="34"/>
      <c r="S758" s="34" t="s">
        <v>203</v>
      </c>
      <c r="T758" s="35" t="s">
        <v>204</v>
      </c>
      <c r="U758" s="29">
        <v>0</v>
      </c>
      <c r="V758" s="29">
        <f>ROUND(E758*U758,2)</f>
        <v>0</v>
      </c>
      <c r="W758" s="29"/>
      <c r="X758" s="29" t="s">
        <v>271</v>
      </c>
      <c r="Y758" s="27"/>
      <c r="Z758" s="27"/>
      <c r="AA758" s="27"/>
      <c r="AB758" s="27"/>
      <c r="AC758" s="27"/>
      <c r="AD758" s="27"/>
      <c r="AE758" s="27"/>
      <c r="AF758" s="27"/>
      <c r="AG758" s="27" t="s">
        <v>272</v>
      </c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</row>
    <row r="759" spans="1:60" outlineLevel="1">
      <c r="A759" s="196"/>
      <c r="B759" s="197"/>
      <c r="C759" s="198" t="s">
        <v>821</v>
      </c>
      <c r="D759" s="199"/>
      <c r="E759" s="200">
        <v>2</v>
      </c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7"/>
      <c r="Z759" s="27"/>
      <c r="AA759" s="27"/>
      <c r="AB759" s="27"/>
      <c r="AC759" s="27"/>
      <c r="AD759" s="27"/>
      <c r="AE759" s="27"/>
      <c r="AF759" s="27"/>
      <c r="AG759" s="27" t="s">
        <v>171</v>
      </c>
      <c r="AH759" s="27">
        <v>0</v>
      </c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</row>
    <row r="760" spans="1:60" outlineLevel="1">
      <c r="A760" s="196"/>
      <c r="B760" s="197"/>
      <c r="C760" s="198" t="s">
        <v>822</v>
      </c>
      <c r="D760" s="199"/>
      <c r="E760" s="200">
        <v>2</v>
      </c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7"/>
      <c r="Z760" s="27"/>
      <c r="AA760" s="27"/>
      <c r="AB760" s="27"/>
      <c r="AC760" s="27"/>
      <c r="AD760" s="27"/>
      <c r="AE760" s="27"/>
      <c r="AF760" s="27"/>
      <c r="AG760" s="27" t="s">
        <v>171</v>
      </c>
      <c r="AH760" s="27">
        <v>0</v>
      </c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</row>
    <row r="761" spans="1:60" outlineLevel="1">
      <c r="A761" s="196"/>
      <c r="B761" s="197"/>
      <c r="C761" s="198" t="s">
        <v>823</v>
      </c>
      <c r="D761" s="199"/>
      <c r="E761" s="200">
        <v>16</v>
      </c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7"/>
      <c r="Z761" s="27"/>
      <c r="AA761" s="27"/>
      <c r="AB761" s="27"/>
      <c r="AC761" s="27"/>
      <c r="AD761" s="27"/>
      <c r="AE761" s="27"/>
      <c r="AF761" s="27"/>
      <c r="AG761" s="27" t="s">
        <v>171</v>
      </c>
      <c r="AH761" s="27">
        <v>0</v>
      </c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</row>
    <row r="762" spans="1:60" outlineLevel="1">
      <c r="A762" s="190">
        <v>164</v>
      </c>
      <c r="B762" s="191" t="s">
        <v>853</v>
      </c>
      <c r="C762" s="192" t="s">
        <v>854</v>
      </c>
      <c r="D762" s="193" t="s">
        <v>541</v>
      </c>
      <c r="E762" s="194">
        <v>1</v>
      </c>
      <c r="F762" s="33">
        <v>0</v>
      </c>
      <c r="G762" s="34">
        <f>ROUND(E762*F762,2)</f>
        <v>0</v>
      </c>
      <c r="H762" s="195">
        <v>3000</v>
      </c>
      <c r="I762" s="34">
        <f>ROUND(E762*H762,2)</f>
        <v>3000</v>
      </c>
      <c r="J762" s="195">
        <v>0</v>
      </c>
      <c r="K762" s="34">
        <f>ROUND(E762*J762,2)</f>
        <v>0</v>
      </c>
      <c r="L762" s="34">
        <v>21</v>
      </c>
      <c r="M762" s="34">
        <f>G762*(1+L762/100)</f>
        <v>0</v>
      </c>
      <c r="N762" s="34">
        <v>0</v>
      </c>
      <c r="O762" s="34">
        <f>ROUND(E762*N762,2)</f>
        <v>0</v>
      </c>
      <c r="P762" s="34">
        <v>0</v>
      </c>
      <c r="Q762" s="34">
        <f>ROUND(E762*P762,2)</f>
        <v>0</v>
      </c>
      <c r="R762" s="34"/>
      <c r="S762" s="34" t="s">
        <v>203</v>
      </c>
      <c r="T762" s="35" t="s">
        <v>204</v>
      </c>
      <c r="U762" s="29">
        <v>0</v>
      </c>
      <c r="V762" s="29">
        <f>ROUND(E762*U762,2)</f>
        <v>0</v>
      </c>
      <c r="W762" s="29"/>
      <c r="X762" s="29" t="s">
        <v>271</v>
      </c>
      <c r="Y762" s="27"/>
      <c r="Z762" s="27"/>
      <c r="AA762" s="27"/>
      <c r="AB762" s="27"/>
      <c r="AC762" s="27"/>
      <c r="AD762" s="27"/>
      <c r="AE762" s="27"/>
      <c r="AF762" s="27"/>
      <c r="AG762" s="27" t="s">
        <v>272</v>
      </c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</row>
    <row r="763" spans="1:60" outlineLevel="1">
      <c r="A763" s="196"/>
      <c r="B763" s="197"/>
      <c r="C763" s="198" t="s">
        <v>496</v>
      </c>
      <c r="D763" s="199"/>
      <c r="E763" s="200">
        <v>1</v>
      </c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7"/>
      <c r="Z763" s="27"/>
      <c r="AA763" s="27"/>
      <c r="AB763" s="27"/>
      <c r="AC763" s="27"/>
      <c r="AD763" s="27"/>
      <c r="AE763" s="27"/>
      <c r="AF763" s="27"/>
      <c r="AG763" s="27" t="s">
        <v>171</v>
      </c>
      <c r="AH763" s="27">
        <v>0</v>
      </c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</row>
    <row r="764" spans="1:60" outlineLevel="1">
      <c r="A764" s="201">
        <v>165</v>
      </c>
      <c r="B764" s="202" t="s">
        <v>855</v>
      </c>
      <c r="C764" s="203" t="s">
        <v>856</v>
      </c>
      <c r="D764" s="204" t="s">
        <v>0</v>
      </c>
      <c r="E764" s="205">
        <v>11655.399600000001</v>
      </c>
      <c r="F764" s="36">
        <v>0</v>
      </c>
      <c r="G764" s="37">
        <f>ROUND(E764*F764,2)</f>
        <v>0</v>
      </c>
      <c r="H764" s="206">
        <v>0</v>
      </c>
      <c r="I764" s="37">
        <f>ROUND(E764*H764,2)</f>
        <v>0</v>
      </c>
      <c r="J764" s="206">
        <v>1.2</v>
      </c>
      <c r="K764" s="37">
        <f>ROUND(E764*J764,2)</f>
        <v>13986.48</v>
      </c>
      <c r="L764" s="37">
        <v>21</v>
      </c>
      <c r="M764" s="37">
        <f>G764*(1+L764/100)</f>
        <v>0</v>
      </c>
      <c r="N764" s="37">
        <v>0</v>
      </c>
      <c r="O764" s="37">
        <f>ROUND(E764*N764,2)</f>
        <v>0</v>
      </c>
      <c r="P764" s="37">
        <v>0</v>
      </c>
      <c r="Q764" s="37">
        <f>ROUND(E764*P764,2)</f>
        <v>0</v>
      </c>
      <c r="R764" s="37"/>
      <c r="S764" s="37" t="s">
        <v>167</v>
      </c>
      <c r="T764" s="38" t="s">
        <v>167</v>
      </c>
      <c r="U764" s="29">
        <v>0</v>
      </c>
      <c r="V764" s="29">
        <f>ROUND(E764*U764,2)</f>
        <v>0</v>
      </c>
      <c r="W764" s="29"/>
      <c r="X764" s="29" t="s">
        <v>636</v>
      </c>
      <c r="Y764" s="27"/>
      <c r="Z764" s="27"/>
      <c r="AA764" s="27"/>
      <c r="AB764" s="27"/>
      <c r="AC764" s="27"/>
      <c r="AD764" s="27"/>
      <c r="AE764" s="27"/>
      <c r="AF764" s="27"/>
      <c r="AG764" s="27" t="s">
        <v>637</v>
      </c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</row>
    <row r="765" spans="1:60" ht="14">
      <c r="A765" s="185" t="s">
        <v>162</v>
      </c>
      <c r="B765" s="186" t="s">
        <v>114</v>
      </c>
      <c r="C765" s="187" t="s">
        <v>115</v>
      </c>
      <c r="D765" s="188"/>
      <c r="E765" s="189"/>
      <c r="F765" s="31"/>
      <c r="G765" s="31">
        <f>SUMIF(AG766:AG789,"&lt;&gt;NOR",G766:G789)</f>
        <v>0</v>
      </c>
      <c r="H765" s="31"/>
      <c r="I765" s="31">
        <f>SUM(I766:I789)</f>
        <v>18638.5</v>
      </c>
      <c r="J765" s="31"/>
      <c r="K765" s="31">
        <f>SUM(K766:K789)</f>
        <v>6924.1200000000008</v>
      </c>
      <c r="L765" s="31"/>
      <c r="M765" s="31">
        <f>SUM(M766:M789)</f>
        <v>0</v>
      </c>
      <c r="N765" s="31"/>
      <c r="O765" s="31">
        <f>SUM(O766:O789)</f>
        <v>0.03</v>
      </c>
      <c r="P765" s="31"/>
      <c r="Q765" s="31">
        <f>SUM(Q766:Q789)</f>
        <v>0</v>
      </c>
      <c r="R765" s="31"/>
      <c r="S765" s="31"/>
      <c r="T765" s="32"/>
      <c r="U765" s="30"/>
      <c r="V765" s="30">
        <f>SUM(V766:V789)</f>
        <v>12.08</v>
      </c>
      <c r="W765" s="30"/>
      <c r="X765" s="30"/>
      <c r="AG765" t="s">
        <v>163</v>
      </c>
    </row>
    <row r="766" spans="1:60" outlineLevel="1">
      <c r="A766" s="190">
        <v>166</v>
      </c>
      <c r="B766" s="191" t="s">
        <v>857</v>
      </c>
      <c r="C766" s="192" t="s">
        <v>858</v>
      </c>
      <c r="D766" s="193" t="s">
        <v>255</v>
      </c>
      <c r="E766" s="194">
        <v>20.5</v>
      </c>
      <c r="F766" s="33">
        <v>0</v>
      </c>
      <c r="G766" s="34">
        <f>ROUND(E766*F766,2)</f>
        <v>0</v>
      </c>
      <c r="H766" s="195">
        <v>0</v>
      </c>
      <c r="I766" s="34">
        <f>ROUND(E766*H766,2)</f>
        <v>0</v>
      </c>
      <c r="J766" s="195">
        <v>81.7</v>
      </c>
      <c r="K766" s="34">
        <f>ROUND(E766*J766,2)</f>
        <v>1674.85</v>
      </c>
      <c r="L766" s="34">
        <v>21</v>
      </c>
      <c r="M766" s="34">
        <f>G766*(1+L766/100)</f>
        <v>0</v>
      </c>
      <c r="N766" s="34">
        <v>0</v>
      </c>
      <c r="O766" s="34">
        <f>ROUND(E766*N766,2)</f>
        <v>0</v>
      </c>
      <c r="P766" s="34">
        <v>0</v>
      </c>
      <c r="Q766" s="34">
        <f>ROUND(E766*P766,2)</f>
        <v>0</v>
      </c>
      <c r="R766" s="34"/>
      <c r="S766" s="34" t="s">
        <v>167</v>
      </c>
      <c r="T766" s="35" t="s">
        <v>167</v>
      </c>
      <c r="U766" s="29">
        <v>0.15</v>
      </c>
      <c r="V766" s="29">
        <f>ROUND(E766*U766,2)</f>
        <v>3.08</v>
      </c>
      <c r="W766" s="29"/>
      <c r="X766" s="29" t="s">
        <v>168</v>
      </c>
      <c r="Y766" s="27"/>
      <c r="Z766" s="27"/>
      <c r="AA766" s="27"/>
      <c r="AB766" s="27"/>
      <c r="AC766" s="27"/>
      <c r="AD766" s="27"/>
      <c r="AE766" s="27"/>
      <c r="AF766" s="27"/>
      <c r="AG766" s="27" t="s">
        <v>660</v>
      </c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</row>
    <row r="767" spans="1:60" outlineLevel="1">
      <c r="A767" s="196"/>
      <c r="B767" s="197"/>
      <c r="C767" s="198" t="s">
        <v>859</v>
      </c>
      <c r="D767" s="199"/>
      <c r="E767" s="200">
        <v>0.9</v>
      </c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7"/>
      <c r="Z767" s="27"/>
      <c r="AA767" s="27"/>
      <c r="AB767" s="27"/>
      <c r="AC767" s="27"/>
      <c r="AD767" s="27"/>
      <c r="AE767" s="27"/>
      <c r="AF767" s="27"/>
      <c r="AG767" s="27" t="s">
        <v>171</v>
      </c>
      <c r="AH767" s="27">
        <v>0</v>
      </c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</row>
    <row r="768" spans="1:60" outlineLevel="1">
      <c r="A768" s="196"/>
      <c r="B768" s="197"/>
      <c r="C768" s="198" t="s">
        <v>860</v>
      </c>
      <c r="D768" s="199"/>
      <c r="E768" s="200">
        <v>1</v>
      </c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7"/>
      <c r="Z768" s="27"/>
      <c r="AA768" s="27"/>
      <c r="AB768" s="27"/>
      <c r="AC768" s="27"/>
      <c r="AD768" s="27"/>
      <c r="AE768" s="27"/>
      <c r="AF768" s="27"/>
      <c r="AG768" s="27" t="s">
        <v>171</v>
      </c>
      <c r="AH768" s="27">
        <v>0</v>
      </c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</row>
    <row r="769" spans="1:60" outlineLevel="1">
      <c r="A769" s="196"/>
      <c r="B769" s="197"/>
      <c r="C769" s="198" t="s">
        <v>861</v>
      </c>
      <c r="D769" s="199"/>
      <c r="E769" s="200">
        <v>0.9</v>
      </c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7"/>
      <c r="Z769" s="27"/>
      <c r="AA769" s="27"/>
      <c r="AB769" s="27"/>
      <c r="AC769" s="27"/>
      <c r="AD769" s="27"/>
      <c r="AE769" s="27"/>
      <c r="AF769" s="27"/>
      <c r="AG769" s="27" t="s">
        <v>171</v>
      </c>
      <c r="AH769" s="27">
        <v>0</v>
      </c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</row>
    <row r="770" spans="1:60" outlineLevel="1">
      <c r="A770" s="196"/>
      <c r="B770" s="197"/>
      <c r="C770" s="198" t="s">
        <v>862</v>
      </c>
      <c r="D770" s="199"/>
      <c r="E770" s="200">
        <v>7.2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7"/>
      <c r="Z770" s="27"/>
      <c r="AA770" s="27"/>
      <c r="AB770" s="27"/>
      <c r="AC770" s="27"/>
      <c r="AD770" s="27"/>
      <c r="AE770" s="27"/>
      <c r="AF770" s="27"/>
      <c r="AG770" s="27" t="s">
        <v>171</v>
      </c>
      <c r="AH770" s="27">
        <v>0</v>
      </c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</row>
    <row r="771" spans="1:60" outlineLevel="1">
      <c r="A771" s="196"/>
      <c r="B771" s="197"/>
      <c r="C771" s="198" t="s">
        <v>863</v>
      </c>
      <c r="D771" s="199"/>
      <c r="E771" s="200">
        <v>4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7"/>
      <c r="Z771" s="27"/>
      <c r="AA771" s="27"/>
      <c r="AB771" s="27"/>
      <c r="AC771" s="27"/>
      <c r="AD771" s="27"/>
      <c r="AE771" s="27"/>
      <c r="AF771" s="27"/>
      <c r="AG771" s="27" t="s">
        <v>171</v>
      </c>
      <c r="AH771" s="27">
        <v>0</v>
      </c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</row>
    <row r="772" spans="1:60" outlineLevel="1">
      <c r="A772" s="196"/>
      <c r="B772" s="197"/>
      <c r="C772" s="198" t="s">
        <v>864</v>
      </c>
      <c r="D772" s="199"/>
      <c r="E772" s="200">
        <v>0.9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7"/>
      <c r="Z772" s="27"/>
      <c r="AA772" s="27"/>
      <c r="AB772" s="27"/>
      <c r="AC772" s="27"/>
      <c r="AD772" s="27"/>
      <c r="AE772" s="27"/>
      <c r="AF772" s="27"/>
      <c r="AG772" s="27" t="s">
        <v>171</v>
      </c>
      <c r="AH772" s="27">
        <v>0</v>
      </c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</row>
    <row r="773" spans="1:60" outlineLevel="1">
      <c r="A773" s="196"/>
      <c r="B773" s="197"/>
      <c r="C773" s="198" t="s">
        <v>865</v>
      </c>
      <c r="D773" s="199"/>
      <c r="E773" s="200">
        <v>5.6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7"/>
      <c r="Z773" s="27"/>
      <c r="AA773" s="27"/>
      <c r="AB773" s="27"/>
      <c r="AC773" s="27"/>
      <c r="AD773" s="27"/>
      <c r="AE773" s="27"/>
      <c r="AF773" s="27"/>
      <c r="AG773" s="27" t="s">
        <v>171</v>
      </c>
      <c r="AH773" s="27">
        <v>0</v>
      </c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</row>
    <row r="774" spans="1:60" outlineLevel="1">
      <c r="A774" s="190">
        <v>167</v>
      </c>
      <c r="B774" s="191" t="s">
        <v>866</v>
      </c>
      <c r="C774" s="192" t="s">
        <v>867</v>
      </c>
      <c r="D774" s="193" t="s">
        <v>868</v>
      </c>
      <c r="E774" s="194">
        <v>30</v>
      </c>
      <c r="F774" s="33">
        <v>0</v>
      </c>
      <c r="G774" s="34">
        <f>ROUND(E774*F774,2)</f>
        <v>0</v>
      </c>
      <c r="H774" s="195">
        <v>16.55</v>
      </c>
      <c r="I774" s="34">
        <f>ROUND(E774*H774,2)</f>
        <v>496.5</v>
      </c>
      <c r="J774" s="195">
        <v>157.44999999999999</v>
      </c>
      <c r="K774" s="34">
        <f>ROUND(E774*J774,2)</f>
        <v>4723.5</v>
      </c>
      <c r="L774" s="34">
        <v>21</v>
      </c>
      <c r="M774" s="34">
        <f>G774*(1+L774/100)</f>
        <v>0</v>
      </c>
      <c r="N774" s="34">
        <v>6.0000000000000002E-5</v>
      </c>
      <c r="O774" s="34">
        <f>ROUND(E774*N774,2)</f>
        <v>0</v>
      </c>
      <c r="P774" s="34">
        <v>0</v>
      </c>
      <c r="Q774" s="34">
        <f>ROUND(E774*P774,2)</f>
        <v>0</v>
      </c>
      <c r="R774" s="34"/>
      <c r="S774" s="34" t="s">
        <v>167</v>
      </c>
      <c r="T774" s="35" t="s">
        <v>167</v>
      </c>
      <c r="U774" s="29">
        <v>0.3</v>
      </c>
      <c r="V774" s="29">
        <f>ROUND(E774*U774,2)</f>
        <v>9</v>
      </c>
      <c r="W774" s="29"/>
      <c r="X774" s="29" t="s">
        <v>168</v>
      </c>
      <c r="Y774" s="27"/>
      <c r="Z774" s="27"/>
      <c r="AA774" s="27"/>
      <c r="AB774" s="27"/>
      <c r="AC774" s="27"/>
      <c r="AD774" s="27"/>
      <c r="AE774" s="27"/>
      <c r="AF774" s="27"/>
      <c r="AG774" s="27" t="s">
        <v>169</v>
      </c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</row>
    <row r="775" spans="1:60" outlineLevel="1">
      <c r="A775" s="196"/>
      <c r="B775" s="197"/>
      <c r="C775" s="198" t="s">
        <v>869</v>
      </c>
      <c r="D775" s="199"/>
      <c r="E775" s="200">
        <v>30</v>
      </c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7"/>
      <c r="Z775" s="27"/>
      <c r="AA775" s="27"/>
      <c r="AB775" s="27"/>
      <c r="AC775" s="27"/>
      <c r="AD775" s="27"/>
      <c r="AE775" s="27"/>
      <c r="AF775" s="27"/>
      <c r="AG775" s="27" t="s">
        <v>171</v>
      </c>
      <c r="AH775" s="27">
        <v>0</v>
      </c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</row>
    <row r="776" spans="1:60" outlineLevel="1">
      <c r="A776" s="190">
        <v>168</v>
      </c>
      <c r="B776" s="191" t="s">
        <v>870</v>
      </c>
      <c r="C776" s="192" t="s">
        <v>1233</v>
      </c>
      <c r="D776" s="193" t="s">
        <v>868</v>
      </c>
      <c r="E776" s="194">
        <v>30</v>
      </c>
      <c r="F776" s="33">
        <v>0</v>
      </c>
      <c r="G776" s="34">
        <f>ROUND(E776*F776,2)</f>
        <v>0</v>
      </c>
      <c r="H776" s="195">
        <v>140</v>
      </c>
      <c r="I776" s="34">
        <f>ROUND(E776*H776,2)</f>
        <v>4200</v>
      </c>
      <c r="J776" s="195">
        <v>0</v>
      </c>
      <c r="K776" s="34">
        <f>ROUND(E776*J776,2)</f>
        <v>0</v>
      </c>
      <c r="L776" s="34">
        <v>21</v>
      </c>
      <c r="M776" s="34">
        <f>G776*(1+L776/100)</f>
        <v>0</v>
      </c>
      <c r="N776" s="34">
        <v>0</v>
      </c>
      <c r="O776" s="34">
        <f>ROUND(E776*N776,2)</f>
        <v>0</v>
      </c>
      <c r="P776" s="34">
        <v>0</v>
      </c>
      <c r="Q776" s="34">
        <f>ROUND(E776*P776,2)</f>
        <v>0</v>
      </c>
      <c r="R776" s="34"/>
      <c r="S776" s="34" t="s">
        <v>203</v>
      </c>
      <c r="T776" s="35" t="s">
        <v>204</v>
      </c>
      <c r="U776" s="29">
        <v>0</v>
      </c>
      <c r="V776" s="29">
        <f>ROUND(E776*U776,2)</f>
        <v>0</v>
      </c>
      <c r="W776" s="29"/>
      <c r="X776" s="29" t="s">
        <v>271</v>
      </c>
      <c r="Y776" s="27"/>
      <c r="Z776" s="27"/>
      <c r="AA776" s="27"/>
      <c r="AB776" s="27"/>
      <c r="AC776" s="27"/>
      <c r="AD776" s="27"/>
      <c r="AE776" s="27"/>
      <c r="AF776" s="27"/>
      <c r="AG776" s="27" t="s">
        <v>272</v>
      </c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</row>
    <row r="777" spans="1:60" outlineLevel="1">
      <c r="A777" s="196"/>
      <c r="B777" s="197"/>
      <c r="C777" s="198" t="s">
        <v>869</v>
      </c>
      <c r="D777" s="199"/>
      <c r="E777" s="200">
        <v>30</v>
      </c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7"/>
      <c r="Z777" s="27"/>
      <c r="AA777" s="27"/>
      <c r="AB777" s="27"/>
      <c r="AC777" s="27"/>
      <c r="AD777" s="27"/>
      <c r="AE777" s="27"/>
      <c r="AF777" s="27"/>
      <c r="AG777" s="27" t="s">
        <v>171</v>
      </c>
      <c r="AH777" s="27">
        <v>0</v>
      </c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</row>
    <row r="778" spans="1:60" outlineLevel="1">
      <c r="A778" s="190">
        <v>169</v>
      </c>
      <c r="B778" s="191" t="s">
        <v>871</v>
      </c>
      <c r="C778" s="192" t="s">
        <v>872</v>
      </c>
      <c r="D778" s="193" t="s">
        <v>213</v>
      </c>
      <c r="E778" s="194">
        <v>8</v>
      </c>
      <c r="F778" s="33">
        <v>0</v>
      </c>
      <c r="G778" s="34">
        <f>ROUND(E778*F778,2)</f>
        <v>0</v>
      </c>
      <c r="H778" s="195">
        <v>512</v>
      </c>
      <c r="I778" s="34">
        <f>ROUND(E778*H778,2)</f>
        <v>4096</v>
      </c>
      <c r="J778" s="195">
        <v>0</v>
      </c>
      <c r="K778" s="34">
        <f>ROUND(E778*J778,2)</f>
        <v>0</v>
      </c>
      <c r="L778" s="34">
        <v>21</v>
      </c>
      <c r="M778" s="34">
        <f>G778*(1+L778/100)</f>
        <v>0</v>
      </c>
      <c r="N778" s="34">
        <v>1.0499999999999999E-3</v>
      </c>
      <c r="O778" s="34">
        <f>ROUND(E778*N778,2)</f>
        <v>0.01</v>
      </c>
      <c r="P778" s="34">
        <v>0</v>
      </c>
      <c r="Q778" s="34">
        <f>ROUND(E778*P778,2)</f>
        <v>0</v>
      </c>
      <c r="R778" s="34" t="s">
        <v>270</v>
      </c>
      <c r="S778" s="34" t="s">
        <v>167</v>
      </c>
      <c r="T778" s="35" t="s">
        <v>167</v>
      </c>
      <c r="U778" s="29">
        <v>0</v>
      </c>
      <c r="V778" s="29">
        <f>ROUND(E778*U778,2)</f>
        <v>0</v>
      </c>
      <c r="W778" s="29"/>
      <c r="X778" s="29" t="s">
        <v>271</v>
      </c>
      <c r="Y778" s="27"/>
      <c r="Z778" s="27"/>
      <c r="AA778" s="27"/>
      <c r="AB778" s="27"/>
      <c r="AC778" s="27"/>
      <c r="AD778" s="27"/>
      <c r="AE778" s="27"/>
      <c r="AF778" s="27"/>
      <c r="AG778" s="27" t="s">
        <v>272</v>
      </c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</row>
    <row r="779" spans="1:60" outlineLevel="1">
      <c r="A779" s="196"/>
      <c r="B779" s="197"/>
      <c r="C779" s="198" t="s">
        <v>491</v>
      </c>
      <c r="D779" s="199"/>
      <c r="E779" s="200">
        <v>8</v>
      </c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7"/>
      <c r="Z779" s="27"/>
      <c r="AA779" s="27"/>
      <c r="AB779" s="27"/>
      <c r="AC779" s="27"/>
      <c r="AD779" s="27"/>
      <c r="AE779" s="27"/>
      <c r="AF779" s="27"/>
      <c r="AG779" s="27" t="s">
        <v>171</v>
      </c>
      <c r="AH779" s="27">
        <v>0</v>
      </c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</row>
    <row r="780" spans="1:60" outlineLevel="1">
      <c r="A780" s="190">
        <v>170</v>
      </c>
      <c r="B780" s="191" t="s">
        <v>873</v>
      </c>
      <c r="C780" s="192" t="s">
        <v>874</v>
      </c>
      <c r="D780" s="193" t="s">
        <v>213</v>
      </c>
      <c r="E780" s="194">
        <v>5</v>
      </c>
      <c r="F780" s="33">
        <v>0</v>
      </c>
      <c r="G780" s="34">
        <f>ROUND(E780*F780,2)</f>
        <v>0</v>
      </c>
      <c r="H780" s="195">
        <v>549</v>
      </c>
      <c r="I780" s="34">
        <f>ROUND(E780*H780,2)</f>
        <v>2745</v>
      </c>
      <c r="J780" s="195">
        <v>0</v>
      </c>
      <c r="K780" s="34">
        <f>ROUND(E780*J780,2)</f>
        <v>0</v>
      </c>
      <c r="L780" s="34">
        <v>21</v>
      </c>
      <c r="M780" s="34">
        <f>G780*(1+L780/100)</f>
        <v>0</v>
      </c>
      <c r="N780" s="34">
        <v>1.1999999999999999E-3</v>
      </c>
      <c r="O780" s="34">
        <f>ROUND(E780*N780,2)</f>
        <v>0.01</v>
      </c>
      <c r="P780" s="34">
        <v>0</v>
      </c>
      <c r="Q780" s="34">
        <f>ROUND(E780*P780,2)</f>
        <v>0</v>
      </c>
      <c r="R780" s="34" t="s">
        <v>270</v>
      </c>
      <c r="S780" s="34" t="s">
        <v>167</v>
      </c>
      <c r="T780" s="35" t="s">
        <v>167</v>
      </c>
      <c r="U780" s="29">
        <v>0</v>
      </c>
      <c r="V780" s="29">
        <f>ROUND(E780*U780,2)</f>
        <v>0</v>
      </c>
      <c r="W780" s="29"/>
      <c r="X780" s="29" t="s">
        <v>271</v>
      </c>
      <c r="Y780" s="27"/>
      <c r="Z780" s="27"/>
      <c r="AA780" s="27"/>
      <c r="AB780" s="27"/>
      <c r="AC780" s="27"/>
      <c r="AD780" s="27"/>
      <c r="AE780" s="27"/>
      <c r="AF780" s="27"/>
      <c r="AG780" s="27" t="s">
        <v>272</v>
      </c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</row>
    <row r="781" spans="1:60" outlineLevel="1">
      <c r="A781" s="196"/>
      <c r="B781" s="197"/>
      <c r="C781" s="198" t="s">
        <v>494</v>
      </c>
      <c r="D781" s="199"/>
      <c r="E781" s="200">
        <v>5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7"/>
      <c r="Z781" s="27"/>
      <c r="AA781" s="27"/>
      <c r="AB781" s="27"/>
      <c r="AC781" s="27"/>
      <c r="AD781" s="27"/>
      <c r="AE781" s="27"/>
      <c r="AF781" s="27"/>
      <c r="AG781" s="27" t="s">
        <v>171</v>
      </c>
      <c r="AH781" s="27">
        <v>0</v>
      </c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</row>
    <row r="782" spans="1:60" outlineLevel="1">
      <c r="A782" s="190">
        <v>171</v>
      </c>
      <c r="B782" s="191" t="s">
        <v>875</v>
      </c>
      <c r="C782" s="192" t="s">
        <v>876</v>
      </c>
      <c r="D782" s="193" t="s">
        <v>213</v>
      </c>
      <c r="E782" s="194">
        <v>11</v>
      </c>
      <c r="F782" s="33">
        <v>0</v>
      </c>
      <c r="G782" s="34">
        <f>ROUND(E782*F782,2)</f>
        <v>0</v>
      </c>
      <c r="H782" s="195">
        <v>586</v>
      </c>
      <c r="I782" s="34">
        <f>ROUND(E782*H782,2)</f>
        <v>6446</v>
      </c>
      <c r="J782" s="195">
        <v>0</v>
      </c>
      <c r="K782" s="34">
        <f>ROUND(E782*J782,2)</f>
        <v>0</v>
      </c>
      <c r="L782" s="34">
        <v>21</v>
      </c>
      <c r="M782" s="34">
        <f>G782*(1+L782/100)</f>
        <v>0</v>
      </c>
      <c r="N782" s="34">
        <v>1.3500000000000001E-3</v>
      </c>
      <c r="O782" s="34">
        <f>ROUND(E782*N782,2)</f>
        <v>0.01</v>
      </c>
      <c r="P782" s="34">
        <v>0</v>
      </c>
      <c r="Q782" s="34">
        <f>ROUND(E782*P782,2)</f>
        <v>0</v>
      </c>
      <c r="R782" s="34" t="s">
        <v>270</v>
      </c>
      <c r="S782" s="34" t="s">
        <v>167</v>
      </c>
      <c r="T782" s="35" t="s">
        <v>167</v>
      </c>
      <c r="U782" s="29">
        <v>0</v>
      </c>
      <c r="V782" s="29">
        <f>ROUND(E782*U782,2)</f>
        <v>0</v>
      </c>
      <c r="W782" s="29"/>
      <c r="X782" s="29" t="s">
        <v>271</v>
      </c>
      <c r="Y782" s="27"/>
      <c r="Z782" s="27"/>
      <c r="AA782" s="27"/>
      <c r="AB782" s="27"/>
      <c r="AC782" s="27"/>
      <c r="AD782" s="27"/>
      <c r="AE782" s="27"/>
      <c r="AF782" s="27"/>
      <c r="AG782" s="27" t="s">
        <v>272</v>
      </c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</row>
    <row r="783" spans="1:60" outlineLevel="1">
      <c r="A783" s="196"/>
      <c r="B783" s="197"/>
      <c r="C783" s="198" t="s">
        <v>814</v>
      </c>
      <c r="D783" s="199"/>
      <c r="E783" s="200">
        <v>1</v>
      </c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7"/>
      <c r="Z783" s="27"/>
      <c r="AA783" s="27"/>
      <c r="AB783" s="27"/>
      <c r="AC783" s="27"/>
      <c r="AD783" s="27"/>
      <c r="AE783" s="27"/>
      <c r="AF783" s="27"/>
      <c r="AG783" s="27" t="s">
        <v>171</v>
      </c>
      <c r="AH783" s="27">
        <v>0</v>
      </c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</row>
    <row r="784" spans="1:60" outlineLevel="1">
      <c r="A784" s="196"/>
      <c r="B784" s="197"/>
      <c r="C784" s="198" t="s">
        <v>816</v>
      </c>
      <c r="D784" s="199"/>
      <c r="E784" s="200">
        <v>1</v>
      </c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7"/>
      <c r="Z784" s="27"/>
      <c r="AA784" s="27"/>
      <c r="AB784" s="27"/>
      <c r="AC784" s="27"/>
      <c r="AD784" s="27"/>
      <c r="AE784" s="27"/>
      <c r="AF784" s="27"/>
      <c r="AG784" s="27" t="s">
        <v>171</v>
      </c>
      <c r="AH784" s="27">
        <v>0</v>
      </c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</row>
    <row r="785" spans="1:60" outlineLevel="1">
      <c r="A785" s="196"/>
      <c r="B785" s="197"/>
      <c r="C785" s="198" t="s">
        <v>840</v>
      </c>
      <c r="D785" s="199"/>
      <c r="E785" s="200">
        <v>8</v>
      </c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7"/>
      <c r="Z785" s="27"/>
      <c r="AA785" s="27"/>
      <c r="AB785" s="27"/>
      <c r="AC785" s="27"/>
      <c r="AD785" s="27"/>
      <c r="AE785" s="27"/>
      <c r="AF785" s="27"/>
      <c r="AG785" s="27" t="s">
        <v>171</v>
      </c>
      <c r="AH785" s="27">
        <v>0</v>
      </c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</row>
    <row r="786" spans="1:60" outlineLevel="1">
      <c r="A786" s="196"/>
      <c r="B786" s="197"/>
      <c r="C786" s="198" t="s">
        <v>496</v>
      </c>
      <c r="D786" s="199"/>
      <c r="E786" s="200">
        <v>1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7"/>
      <c r="Z786" s="27"/>
      <c r="AA786" s="27"/>
      <c r="AB786" s="27"/>
      <c r="AC786" s="27"/>
      <c r="AD786" s="27"/>
      <c r="AE786" s="27"/>
      <c r="AF786" s="27"/>
      <c r="AG786" s="27" t="s">
        <v>171</v>
      </c>
      <c r="AH786" s="27">
        <v>0</v>
      </c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</row>
    <row r="787" spans="1:60" outlineLevel="1">
      <c r="A787" s="190">
        <v>172</v>
      </c>
      <c r="B787" s="191" t="s">
        <v>877</v>
      </c>
      <c r="C787" s="192" t="s">
        <v>878</v>
      </c>
      <c r="D787" s="193" t="s">
        <v>213</v>
      </c>
      <c r="E787" s="194">
        <v>1</v>
      </c>
      <c r="F787" s="33">
        <v>0</v>
      </c>
      <c r="G787" s="34">
        <f>ROUND(E787*F787,2)</f>
        <v>0</v>
      </c>
      <c r="H787" s="195">
        <v>655</v>
      </c>
      <c r="I787" s="34">
        <f>ROUND(E787*H787,2)</f>
        <v>655</v>
      </c>
      <c r="J787" s="195">
        <v>0</v>
      </c>
      <c r="K787" s="34">
        <f>ROUND(E787*J787,2)</f>
        <v>0</v>
      </c>
      <c r="L787" s="34">
        <v>21</v>
      </c>
      <c r="M787" s="34">
        <f>G787*(1+L787/100)</f>
        <v>0</v>
      </c>
      <c r="N787" s="34">
        <v>1.65E-3</v>
      </c>
      <c r="O787" s="34">
        <f>ROUND(E787*N787,2)</f>
        <v>0</v>
      </c>
      <c r="P787" s="34">
        <v>0</v>
      </c>
      <c r="Q787" s="34">
        <f>ROUND(E787*P787,2)</f>
        <v>0</v>
      </c>
      <c r="R787" s="34" t="s">
        <v>270</v>
      </c>
      <c r="S787" s="34" t="s">
        <v>167</v>
      </c>
      <c r="T787" s="35" t="s">
        <v>167</v>
      </c>
      <c r="U787" s="29">
        <v>0</v>
      </c>
      <c r="V787" s="29">
        <f>ROUND(E787*U787,2)</f>
        <v>0</v>
      </c>
      <c r="W787" s="29"/>
      <c r="X787" s="29" t="s">
        <v>271</v>
      </c>
      <c r="Y787" s="27"/>
      <c r="Z787" s="27"/>
      <c r="AA787" s="27"/>
      <c r="AB787" s="27"/>
      <c r="AC787" s="27"/>
      <c r="AD787" s="27"/>
      <c r="AE787" s="27"/>
      <c r="AF787" s="27"/>
      <c r="AG787" s="27" t="s">
        <v>272</v>
      </c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</row>
    <row r="788" spans="1:60" outlineLevel="1">
      <c r="A788" s="196"/>
      <c r="B788" s="197"/>
      <c r="C788" s="198" t="s">
        <v>815</v>
      </c>
      <c r="D788" s="199"/>
      <c r="E788" s="200">
        <v>1</v>
      </c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7"/>
      <c r="Z788" s="27"/>
      <c r="AA788" s="27"/>
      <c r="AB788" s="27"/>
      <c r="AC788" s="27"/>
      <c r="AD788" s="27"/>
      <c r="AE788" s="27"/>
      <c r="AF788" s="27"/>
      <c r="AG788" s="27" t="s">
        <v>171</v>
      </c>
      <c r="AH788" s="27">
        <v>0</v>
      </c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</row>
    <row r="789" spans="1:60" outlineLevel="1">
      <c r="A789" s="201">
        <v>173</v>
      </c>
      <c r="B789" s="202" t="s">
        <v>879</v>
      </c>
      <c r="C789" s="203" t="s">
        <v>880</v>
      </c>
      <c r="D789" s="204" t="s">
        <v>0</v>
      </c>
      <c r="E789" s="205">
        <v>250.36850000000001</v>
      </c>
      <c r="F789" s="36">
        <v>0</v>
      </c>
      <c r="G789" s="37">
        <f>ROUND(E789*F789,2)</f>
        <v>0</v>
      </c>
      <c r="H789" s="206">
        <v>0</v>
      </c>
      <c r="I789" s="37">
        <f>ROUND(E789*H789,2)</f>
        <v>0</v>
      </c>
      <c r="J789" s="206">
        <v>2.1</v>
      </c>
      <c r="K789" s="37">
        <f>ROUND(E789*J789,2)</f>
        <v>525.77</v>
      </c>
      <c r="L789" s="37">
        <v>21</v>
      </c>
      <c r="M789" s="37">
        <f>G789*(1+L789/100)</f>
        <v>0</v>
      </c>
      <c r="N789" s="37">
        <v>0</v>
      </c>
      <c r="O789" s="37">
        <f>ROUND(E789*N789,2)</f>
        <v>0</v>
      </c>
      <c r="P789" s="37">
        <v>0</v>
      </c>
      <c r="Q789" s="37">
        <f>ROUND(E789*P789,2)</f>
        <v>0</v>
      </c>
      <c r="R789" s="37"/>
      <c r="S789" s="37" t="s">
        <v>167</v>
      </c>
      <c r="T789" s="38" t="s">
        <v>167</v>
      </c>
      <c r="U789" s="29">
        <v>0</v>
      </c>
      <c r="V789" s="29">
        <f>ROUND(E789*U789,2)</f>
        <v>0</v>
      </c>
      <c r="W789" s="29"/>
      <c r="X789" s="29" t="s">
        <v>636</v>
      </c>
      <c r="Y789" s="27"/>
      <c r="Z789" s="27"/>
      <c r="AA789" s="27"/>
      <c r="AB789" s="27"/>
      <c r="AC789" s="27"/>
      <c r="AD789" s="27"/>
      <c r="AE789" s="27"/>
      <c r="AF789" s="27"/>
      <c r="AG789" s="27" t="s">
        <v>637</v>
      </c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</row>
    <row r="790" spans="1:60" ht="14">
      <c r="A790" s="185" t="s">
        <v>162</v>
      </c>
      <c r="B790" s="186" t="s">
        <v>116</v>
      </c>
      <c r="C790" s="187" t="s">
        <v>117</v>
      </c>
      <c r="D790" s="188"/>
      <c r="E790" s="189"/>
      <c r="F790" s="31"/>
      <c r="G790" s="31">
        <f>SUMIF(AG791:AG816,"&lt;&gt;NOR",G791:G816)</f>
        <v>0</v>
      </c>
      <c r="H790" s="31"/>
      <c r="I790" s="31">
        <f>SUM(I791:I816)</f>
        <v>88645.59</v>
      </c>
      <c r="J790" s="31"/>
      <c r="K790" s="31">
        <f>SUM(K791:K816)</f>
        <v>62157</v>
      </c>
      <c r="L790" s="31"/>
      <c r="M790" s="31">
        <f>SUM(M791:M816)</f>
        <v>0</v>
      </c>
      <c r="N790" s="31"/>
      <c r="O790" s="31">
        <f>SUM(O791:O816)</f>
        <v>1.87</v>
      </c>
      <c r="P790" s="31"/>
      <c r="Q790" s="31">
        <f>SUM(Q791:Q816)</f>
        <v>0</v>
      </c>
      <c r="R790" s="31"/>
      <c r="S790" s="31"/>
      <c r="T790" s="32"/>
      <c r="U790" s="30"/>
      <c r="V790" s="30">
        <f>SUM(V791:V816)</f>
        <v>95.77000000000001</v>
      </c>
      <c r="W790" s="30"/>
      <c r="X790" s="30"/>
      <c r="AG790" t="s">
        <v>163</v>
      </c>
    </row>
    <row r="791" spans="1:60" outlineLevel="1">
      <c r="A791" s="190">
        <v>174</v>
      </c>
      <c r="B791" s="191" t="s">
        <v>881</v>
      </c>
      <c r="C791" s="192" t="s">
        <v>882</v>
      </c>
      <c r="D791" s="193" t="s">
        <v>178</v>
      </c>
      <c r="E791" s="194">
        <v>75.48</v>
      </c>
      <c r="F791" s="33">
        <v>0</v>
      </c>
      <c r="G791" s="34">
        <f>ROUND(E791*F791,2)</f>
        <v>0</v>
      </c>
      <c r="H791" s="195">
        <v>0</v>
      </c>
      <c r="I791" s="34">
        <f>ROUND(E791*H791,2)</f>
        <v>0</v>
      </c>
      <c r="J791" s="195">
        <v>7.8</v>
      </c>
      <c r="K791" s="34">
        <f>ROUND(E791*J791,2)</f>
        <v>588.74</v>
      </c>
      <c r="L791" s="34">
        <v>21</v>
      </c>
      <c r="M791" s="34">
        <f>G791*(1+L791/100)</f>
        <v>0</v>
      </c>
      <c r="N791" s="34">
        <v>0</v>
      </c>
      <c r="O791" s="34">
        <f>ROUND(E791*N791,2)</f>
        <v>0</v>
      </c>
      <c r="P791" s="34">
        <v>0</v>
      </c>
      <c r="Q791" s="34">
        <f>ROUND(E791*P791,2)</f>
        <v>0</v>
      </c>
      <c r="R791" s="34"/>
      <c r="S791" s="34" t="s">
        <v>167</v>
      </c>
      <c r="T791" s="35" t="s">
        <v>167</v>
      </c>
      <c r="U791" s="29">
        <v>0.02</v>
      </c>
      <c r="V791" s="29">
        <f>ROUND(E791*U791,2)</f>
        <v>1.51</v>
      </c>
      <c r="W791" s="29"/>
      <c r="X791" s="29" t="s">
        <v>168</v>
      </c>
      <c r="Y791" s="27"/>
      <c r="Z791" s="27"/>
      <c r="AA791" s="27"/>
      <c r="AB791" s="27"/>
      <c r="AC791" s="27"/>
      <c r="AD791" s="27"/>
      <c r="AE791" s="27"/>
      <c r="AF791" s="27"/>
      <c r="AG791" s="27" t="s">
        <v>169</v>
      </c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</row>
    <row r="792" spans="1:60" outlineLevel="1">
      <c r="A792" s="196"/>
      <c r="B792" s="197"/>
      <c r="C792" s="198" t="s">
        <v>646</v>
      </c>
      <c r="D792" s="199"/>
      <c r="E792" s="200">
        <v>75.48</v>
      </c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7"/>
      <c r="Z792" s="27"/>
      <c r="AA792" s="27"/>
      <c r="AB792" s="27"/>
      <c r="AC792" s="27"/>
      <c r="AD792" s="27"/>
      <c r="AE792" s="27"/>
      <c r="AF792" s="27"/>
      <c r="AG792" s="27" t="s">
        <v>171</v>
      </c>
      <c r="AH792" s="27">
        <v>0</v>
      </c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</row>
    <row r="793" spans="1:60" outlineLevel="1">
      <c r="A793" s="190">
        <v>175</v>
      </c>
      <c r="B793" s="191" t="s">
        <v>883</v>
      </c>
      <c r="C793" s="192" t="s">
        <v>884</v>
      </c>
      <c r="D793" s="193" t="s">
        <v>178</v>
      </c>
      <c r="E793" s="194">
        <v>75.48</v>
      </c>
      <c r="F793" s="33">
        <v>0</v>
      </c>
      <c r="G793" s="34">
        <f>ROUND(E793*F793,2)</f>
        <v>0</v>
      </c>
      <c r="H793" s="195">
        <v>25.08</v>
      </c>
      <c r="I793" s="34">
        <f>ROUND(E793*H793,2)</f>
        <v>1893.04</v>
      </c>
      <c r="J793" s="195">
        <v>27.22</v>
      </c>
      <c r="K793" s="34">
        <f>ROUND(E793*J793,2)</f>
        <v>2054.5700000000002</v>
      </c>
      <c r="L793" s="34">
        <v>21</v>
      </c>
      <c r="M793" s="34">
        <f>G793*(1+L793/100)</f>
        <v>0</v>
      </c>
      <c r="N793" s="34">
        <v>2.1000000000000001E-4</v>
      </c>
      <c r="O793" s="34">
        <f>ROUND(E793*N793,2)</f>
        <v>0.02</v>
      </c>
      <c r="P793" s="34">
        <v>0</v>
      </c>
      <c r="Q793" s="34">
        <f>ROUND(E793*P793,2)</f>
        <v>0</v>
      </c>
      <c r="R793" s="34"/>
      <c r="S793" s="34" t="s">
        <v>167</v>
      </c>
      <c r="T793" s="35" t="s">
        <v>167</v>
      </c>
      <c r="U793" s="29">
        <v>0.05</v>
      </c>
      <c r="V793" s="29">
        <f>ROUND(E793*U793,2)</f>
        <v>3.77</v>
      </c>
      <c r="W793" s="29"/>
      <c r="X793" s="29" t="s">
        <v>168</v>
      </c>
      <c r="Y793" s="27"/>
      <c r="Z793" s="27"/>
      <c r="AA793" s="27"/>
      <c r="AB793" s="27"/>
      <c r="AC793" s="27"/>
      <c r="AD793" s="27"/>
      <c r="AE793" s="27"/>
      <c r="AF793" s="27"/>
      <c r="AG793" s="27" t="s">
        <v>169</v>
      </c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</row>
    <row r="794" spans="1:60" outlineLevel="1">
      <c r="A794" s="196"/>
      <c r="B794" s="197"/>
      <c r="C794" s="198" t="s">
        <v>646</v>
      </c>
      <c r="D794" s="199"/>
      <c r="E794" s="200">
        <v>75.48</v>
      </c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7"/>
      <c r="Z794" s="27"/>
      <c r="AA794" s="27"/>
      <c r="AB794" s="27"/>
      <c r="AC794" s="27"/>
      <c r="AD794" s="27"/>
      <c r="AE794" s="27"/>
      <c r="AF794" s="27"/>
      <c r="AG794" s="27" t="s">
        <v>171</v>
      </c>
      <c r="AH794" s="27">
        <v>0</v>
      </c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</row>
    <row r="795" spans="1:60" ht="24" outlineLevel="1">
      <c r="A795" s="190">
        <v>176</v>
      </c>
      <c r="B795" s="191" t="s">
        <v>885</v>
      </c>
      <c r="C795" s="192" t="s">
        <v>886</v>
      </c>
      <c r="D795" s="193" t="s">
        <v>255</v>
      </c>
      <c r="E795" s="194">
        <v>19.623999999999999</v>
      </c>
      <c r="F795" s="33">
        <v>0</v>
      </c>
      <c r="G795" s="34">
        <f>ROUND(E795*F795,2)</f>
        <v>0</v>
      </c>
      <c r="H795" s="195">
        <v>27.99</v>
      </c>
      <c r="I795" s="34">
        <f>ROUND(E795*H795,2)</f>
        <v>549.28</v>
      </c>
      <c r="J795" s="195">
        <v>128.51</v>
      </c>
      <c r="K795" s="34">
        <f>ROUND(E795*J795,2)</f>
        <v>2521.88</v>
      </c>
      <c r="L795" s="34">
        <v>21</v>
      </c>
      <c r="M795" s="34">
        <f>G795*(1+L795/100)</f>
        <v>0</v>
      </c>
      <c r="N795" s="34">
        <v>4.0999999999999999E-4</v>
      </c>
      <c r="O795" s="34">
        <f>ROUND(E795*N795,2)</f>
        <v>0.01</v>
      </c>
      <c r="P795" s="34">
        <v>0</v>
      </c>
      <c r="Q795" s="34">
        <f>ROUND(E795*P795,2)</f>
        <v>0</v>
      </c>
      <c r="R795" s="34"/>
      <c r="S795" s="34" t="s">
        <v>167</v>
      </c>
      <c r="T795" s="35" t="s">
        <v>167</v>
      </c>
      <c r="U795" s="29">
        <v>0.24</v>
      </c>
      <c r="V795" s="29">
        <f>ROUND(E795*U795,2)</f>
        <v>4.71</v>
      </c>
      <c r="W795" s="29"/>
      <c r="X795" s="29" t="s">
        <v>168</v>
      </c>
      <c r="Y795" s="27"/>
      <c r="Z795" s="27"/>
      <c r="AA795" s="27"/>
      <c r="AB795" s="27"/>
      <c r="AC795" s="27"/>
      <c r="AD795" s="27"/>
      <c r="AE795" s="27"/>
      <c r="AF795" s="27"/>
      <c r="AG795" s="27" t="s">
        <v>169</v>
      </c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</row>
    <row r="796" spans="1:60" outlineLevel="1">
      <c r="A796" s="196"/>
      <c r="B796" s="197"/>
      <c r="C796" s="198" t="s">
        <v>887</v>
      </c>
      <c r="D796" s="199"/>
      <c r="E796" s="200">
        <v>6.6420000000000003</v>
      </c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7"/>
      <c r="Z796" s="27"/>
      <c r="AA796" s="27"/>
      <c r="AB796" s="27"/>
      <c r="AC796" s="27"/>
      <c r="AD796" s="27"/>
      <c r="AE796" s="27"/>
      <c r="AF796" s="27"/>
      <c r="AG796" s="27" t="s">
        <v>171</v>
      </c>
      <c r="AH796" s="27">
        <v>0</v>
      </c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</row>
    <row r="797" spans="1:60" outlineLevel="1">
      <c r="A797" s="196"/>
      <c r="B797" s="197"/>
      <c r="C797" s="198" t="s">
        <v>888</v>
      </c>
      <c r="D797" s="199"/>
      <c r="E797" s="200">
        <v>12.981999999999999</v>
      </c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7"/>
      <c r="Z797" s="27"/>
      <c r="AA797" s="27"/>
      <c r="AB797" s="27"/>
      <c r="AC797" s="27"/>
      <c r="AD797" s="27"/>
      <c r="AE797" s="27"/>
      <c r="AF797" s="27"/>
      <c r="AG797" s="27" t="s">
        <v>171</v>
      </c>
      <c r="AH797" s="27">
        <v>0</v>
      </c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</row>
    <row r="798" spans="1:60" outlineLevel="1">
      <c r="A798" s="190">
        <v>177</v>
      </c>
      <c r="B798" s="191" t="s">
        <v>889</v>
      </c>
      <c r="C798" s="192" t="s">
        <v>890</v>
      </c>
      <c r="D798" s="193" t="s">
        <v>255</v>
      </c>
      <c r="E798" s="194">
        <v>19.623999999999999</v>
      </c>
      <c r="F798" s="33">
        <v>0</v>
      </c>
      <c r="G798" s="34">
        <f>ROUND(E798*F798,2)</f>
        <v>0</v>
      </c>
      <c r="H798" s="195">
        <v>5.42</v>
      </c>
      <c r="I798" s="34">
        <f>ROUND(E798*H798,2)</f>
        <v>106.36</v>
      </c>
      <c r="J798" s="195">
        <v>96.58</v>
      </c>
      <c r="K798" s="34">
        <f>ROUND(E798*J798,2)</f>
        <v>1895.29</v>
      </c>
      <c r="L798" s="34">
        <v>21</v>
      </c>
      <c r="M798" s="34">
        <f>G798*(1+L798/100)</f>
        <v>0</v>
      </c>
      <c r="N798" s="34">
        <v>0</v>
      </c>
      <c r="O798" s="34">
        <f>ROUND(E798*N798,2)</f>
        <v>0</v>
      </c>
      <c r="P798" s="34">
        <v>0</v>
      </c>
      <c r="Q798" s="34">
        <f>ROUND(E798*P798,2)</f>
        <v>0</v>
      </c>
      <c r="R798" s="34"/>
      <c r="S798" s="34" t="s">
        <v>167</v>
      </c>
      <c r="T798" s="35" t="s">
        <v>167</v>
      </c>
      <c r="U798" s="29">
        <v>0.154</v>
      </c>
      <c r="V798" s="29">
        <f>ROUND(E798*U798,2)</f>
        <v>3.02</v>
      </c>
      <c r="W798" s="29"/>
      <c r="X798" s="29" t="s">
        <v>168</v>
      </c>
      <c r="Y798" s="27"/>
      <c r="Z798" s="27"/>
      <c r="AA798" s="27"/>
      <c r="AB798" s="27"/>
      <c r="AC798" s="27"/>
      <c r="AD798" s="27"/>
      <c r="AE798" s="27"/>
      <c r="AF798" s="27"/>
      <c r="AG798" s="27" t="s">
        <v>169</v>
      </c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</row>
    <row r="799" spans="1:60" outlineLevel="1">
      <c r="A799" s="196"/>
      <c r="B799" s="197"/>
      <c r="C799" s="198" t="s">
        <v>891</v>
      </c>
      <c r="D799" s="199"/>
      <c r="E799" s="200">
        <v>19.623999999999999</v>
      </c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7"/>
      <c r="Z799" s="27"/>
      <c r="AA799" s="27"/>
      <c r="AB799" s="27"/>
      <c r="AC799" s="27"/>
      <c r="AD799" s="27"/>
      <c r="AE799" s="27"/>
      <c r="AF799" s="27"/>
      <c r="AG799" s="27" t="s">
        <v>171</v>
      </c>
      <c r="AH799" s="27">
        <v>0</v>
      </c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</row>
    <row r="800" spans="1:60" ht="24" outlineLevel="1">
      <c r="A800" s="190">
        <v>178</v>
      </c>
      <c r="B800" s="191" t="s">
        <v>892</v>
      </c>
      <c r="C800" s="192" t="s">
        <v>1234</v>
      </c>
      <c r="D800" s="193" t="s">
        <v>178</v>
      </c>
      <c r="E800" s="194">
        <v>75.48</v>
      </c>
      <c r="F800" s="33">
        <v>0</v>
      </c>
      <c r="G800" s="34">
        <f>ROUND(E800*F800,2)</f>
        <v>0</v>
      </c>
      <c r="H800" s="195">
        <v>272.62</v>
      </c>
      <c r="I800" s="34">
        <f>ROUND(E800*H800,2)</f>
        <v>20577.36</v>
      </c>
      <c r="J800" s="195">
        <v>532.38</v>
      </c>
      <c r="K800" s="34">
        <f>ROUND(E800*J800,2)</f>
        <v>40184.04</v>
      </c>
      <c r="L800" s="34">
        <v>21</v>
      </c>
      <c r="M800" s="34">
        <f>G800*(1+L800/100)</f>
        <v>0</v>
      </c>
      <c r="N800" s="34">
        <v>3.9899999999999996E-3</v>
      </c>
      <c r="O800" s="34">
        <f>ROUND(E800*N800,2)</f>
        <v>0.3</v>
      </c>
      <c r="P800" s="34">
        <v>0</v>
      </c>
      <c r="Q800" s="34">
        <f>ROUND(E800*P800,2)</f>
        <v>0</v>
      </c>
      <c r="R800" s="34"/>
      <c r="S800" s="34" t="s">
        <v>167</v>
      </c>
      <c r="T800" s="35" t="s">
        <v>167</v>
      </c>
      <c r="U800" s="29">
        <v>0.98</v>
      </c>
      <c r="V800" s="29">
        <f>ROUND(E800*U800,2)</f>
        <v>73.97</v>
      </c>
      <c r="W800" s="29"/>
      <c r="X800" s="29" t="s">
        <v>168</v>
      </c>
      <c r="Y800" s="27"/>
      <c r="Z800" s="27"/>
      <c r="AA800" s="27"/>
      <c r="AB800" s="27"/>
      <c r="AC800" s="27"/>
      <c r="AD800" s="27"/>
      <c r="AE800" s="27"/>
      <c r="AF800" s="27"/>
      <c r="AG800" s="27" t="s">
        <v>169</v>
      </c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</row>
    <row r="801" spans="1:60" outlineLevel="1">
      <c r="A801" s="196"/>
      <c r="B801" s="197"/>
      <c r="C801" s="198" t="s">
        <v>646</v>
      </c>
      <c r="D801" s="199"/>
      <c r="E801" s="200">
        <v>75.48</v>
      </c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7"/>
      <c r="Z801" s="27"/>
      <c r="AA801" s="27"/>
      <c r="AB801" s="27"/>
      <c r="AC801" s="27"/>
      <c r="AD801" s="27"/>
      <c r="AE801" s="27"/>
      <c r="AF801" s="27"/>
      <c r="AG801" s="27" t="s">
        <v>171</v>
      </c>
      <c r="AH801" s="27">
        <v>0</v>
      </c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</row>
    <row r="802" spans="1:60" outlineLevel="1">
      <c r="A802" s="190">
        <v>179</v>
      </c>
      <c r="B802" s="191" t="s">
        <v>893</v>
      </c>
      <c r="C802" s="192" t="s">
        <v>894</v>
      </c>
      <c r="D802" s="193" t="s">
        <v>255</v>
      </c>
      <c r="E802" s="194">
        <v>125.563</v>
      </c>
      <c r="F802" s="33">
        <v>0</v>
      </c>
      <c r="G802" s="34">
        <f>ROUND(E802*F802,2)</f>
        <v>0</v>
      </c>
      <c r="H802" s="195">
        <v>46.9</v>
      </c>
      <c r="I802" s="34">
        <f>ROUND(E802*H802,2)</f>
        <v>5888.9</v>
      </c>
      <c r="J802" s="195">
        <v>38.1</v>
      </c>
      <c r="K802" s="34">
        <f>ROUND(E802*J802,2)</f>
        <v>4783.95</v>
      </c>
      <c r="L802" s="34">
        <v>21</v>
      </c>
      <c r="M802" s="34">
        <f>G802*(1+L802/100)</f>
        <v>0</v>
      </c>
      <c r="N802" s="34">
        <v>4.0000000000000003E-5</v>
      </c>
      <c r="O802" s="34">
        <f>ROUND(E802*N802,2)</f>
        <v>0.01</v>
      </c>
      <c r="P802" s="34">
        <v>0</v>
      </c>
      <c r="Q802" s="34">
        <f>ROUND(E802*P802,2)</f>
        <v>0</v>
      </c>
      <c r="R802" s="34"/>
      <c r="S802" s="34" t="s">
        <v>167</v>
      </c>
      <c r="T802" s="35" t="s">
        <v>167</v>
      </c>
      <c r="U802" s="29">
        <v>7.0000000000000007E-2</v>
      </c>
      <c r="V802" s="29">
        <f>ROUND(E802*U802,2)</f>
        <v>8.7899999999999991</v>
      </c>
      <c r="W802" s="29"/>
      <c r="X802" s="29" t="s">
        <v>168</v>
      </c>
      <c r="Y802" s="27"/>
      <c r="Z802" s="27"/>
      <c r="AA802" s="27"/>
      <c r="AB802" s="27"/>
      <c r="AC802" s="27"/>
      <c r="AD802" s="27"/>
      <c r="AE802" s="27"/>
      <c r="AF802" s="27"/>
      <c r="AG802" s="27" t="s">
        <v>169</v>
      </c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</row>
    <row r="803" spans="1:60" outlineLevel="1">
      <c r="A803" s="196"/>
      <c r="B803" s="197"/>
      <c r="C803" s="198" t="s">
        <v>666</v>
      </c>
      <c r="D803" s="199"/>
      <c r="E803" s="200">
        <v>10.544</v>
      </c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7"/>
      <c r="Z803" s="27"/>
      <c r="AA803" s="27"/>
      <c r="AB803" s="27"/>
      <c r="AC803" s="27"/>
      <c r="AD803" s="27"/>
      <c r="AE803" s="27"/>
      <c r="AF803" s="27"/>
      <c r="AG803" s="27" t="s">
        <v>171</v>
      </c>
      <c r="AH803" s="27">
        <v>0</v>
      </c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</row>
    <row r="804" spans="1:60" outlineLevel="1">
      <c r="A804" s="196"/>
      <c r="B804" s="197"/>
      <c r="C804" s="198" t="s">
        <v>895</v>
      </c>
      <c r="D804" s="199"/>
      <c r="E804" s="200">
        <v>9.92</v>
      </c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7"/>
      <c r="Z804" s="27"/>
      <c r="AA804" s="27"/>
      <c r="AB804" s="27"/>
      <c r="AC804" s="27"/>
      <c r="AD804" s="27"/>
      <c r="AE804" s="27"/>
      <c r="AF804" s="27"/>
      <c r="AG804" s="27" t="s">
        <v>171</v>
      </c>
      <c r="AH804" s="27">
        <v>0</v>
      </c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</row>
    <row r="805" spans="1:60" outlineLevel="1">
      <c r="A805" s="196"/>
      <c r="B805" s="197"/>
      <c r="C805" s="198" t="s">
        <v>896</v>
      </c>
      <c r="D805" s="199"/>
      <c r="E805" s="200">
        <v>9.2059999999999995</v>
      </c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7"/>
      <c r="Z805" s="27"/>
      <c r="AA805" s="27"/>
      <c r="AB805" s="27"/>
      <c r="AC805" s="27"/>
      <c r="AD805" s="27"/>
      <c r="AE805" s="27"/>
      <c r="AF805" s="27"/>
      <c r="AG805" s="27" t="s">
        <v>171</v>
      </c>
      <c r="AH805" s="27">
        <v>0</v>
      </c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</row>
    <row r="806" spans="1:60" outlineLevel="1">
      <c r="A806" s="196"/>
      <c r="B806" s="197"/>
      <c r="C806" s="198" t="s">
        <v>897</v>
      </c>
      <c r="D806" s="199"/>
      <c r="E806" s="200">
        <v>14.682</v>
      </c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7"/>
      <c r="Z806" s="27"/>
      <c r="AA806" s="27"/>
      <c r="AB806" s="27"/>
      <c r="AC806" s="27"/>
      <c r="AD806" s="27"/>
      <c r="AE806" s="27"/>
      <c r="AF806" s="27"/>
      <c r="AG806" s="27" t="s">
        <v>171</v>
      </c>
      <c r="AH806" s="27">
        <v>0</v>
      </c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</row>
    <row r="807" spans="1:60" outlineLevel="1">
      <c r="A807" s="196"/>
      <c r="B807" s="197"/>
      <c r="C807" s="198" t="s">
        <v>898</v>
      </c>
      <c r="D807" s="199"/>
      <c r="E807" s="200">
        <v>24.128</v>
      </c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7"/>
      <c r="Z807" s="27"/>
      <c r="AA807" s="27"/>
      <c r="AB807" s="27"/>
      <c r="AC807" s="27"/>
      <c r="AD807" s="27"/>
      <c r="AE807" s="27"/>
      <c r="AF807" s="27"/>
      <c r="AG807" s="27" t="s">
        <v>171</v>
      </c>
      <c r="AH807" s="27">
        <v>0</v>
      </c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</row>
    <row r="808" spans="1:60" outlineLevel="1">
      <c r="A808" s="196"/>
      <c r="B808" s="197"/>
      <c r="C808" s="198" t="s">
        <v>899</v>
      </c>
      <c r="D808" s="199"/>
      <c r="E808" s="200">
        <v>10.506</v>
      </c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7"/>
      <c r="Z808" s="27"/>
      <c r="AA808" s="27"/>
      <c r="AB808" s="27"/>
      <c r="AC808" s="27"/>
      <c r="AD808" s="27"/>
      <c r="AE808" s="27"/>
      <c r="AF808" s="27"/>
      <c r="AG808" s="27" t="s">
        <v>171</v>
      </c>
      <c r="AH808" s="27">
        <v>0</v>
      </c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</row>
    <row r="809" spans="1:60" outlineLevel="1">
      <c r="A809" s="196"/>
      <c r="B809" s="197"/>
      <c r="C809" s="198" t="s">
        <v>900</v>
      </c>
      <c r="D809" s="199"/>
      <c r="E809" s="200">
        <v>19.792999999999999</v>
      </c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7"/>
      <c r="Z809" s="27"/>
      <c r="AA809" s="27"/>
      <c r="AB809" s="27"/>
      <c r="AC809" s="27"/>
      <c r="AD809" s="27"/>
      <c r="AE809" s="27"/>
      <c r="AF809" s="27"/>
      <c r="AG809" s="27" t="s">
        <v>171</v>
      </c>
      <c r="AH809" s="27">
        <v>0</v>
      </c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</row>
    <row r="810" spans="1:60" outlineLevel="1">
      <c r="A810" s="196"/>
      <c r="B810" s="197"/>
      <c r="C810" s="198" t="s">
        <v>680</v>
      </c>
      <c r="D810" s="199"/>
      <c r="E810" s="200">
        <v>10.199999999999999</v>
      </c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7"/>
      <c r="Z810" s="27"/>
      <c r="AA810" s="27"/>
      <c r="AB810" s="27"/>
      <c r="AC810" s="27"/>
      <c r="AD810" s="27"/>
      <c r="AE810" s="27"/>
      <c r="AF810" s="27"/>
      <c r="AG810" s="27" t="s">
        <v>171</v>
      </c>
      <c r="AH810" s="27">
        <v>0</v>
      </c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</row>
    <row r="811" spans="1:60" outlineLevel="1">
      <c r="A811" s="196"/>
      <c r="B811" s="197"/>
      <c r="C811" s="198" t="s">
        <v>901</v>
      </c>
      <c r="D811" s="199"/>
      <c r="E811" s="200">
        <v>6.59</v>
      </c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7"/>
      <c r="Z811" s="27"/>
      <c r="AA811" s="27"/>
      <c r="AB811" s="27"/>
      <c r="AC811" s="27"/>
      <c r="AD811" s="27"/>
      <c r="AE811" s="27"/>
      <c r="AF811" s="27"/>
      <c r="AG811" s="27" t="s">
        <v>171</v>
      </c>
      <c r="AH811" s="27">
        <v>0</v>
      </c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</row>
    <row r="812" spans="1:60" outlineLevel="1">
      <c r="A812" s="196"/>
      <c r="B812" s="197"/>
      <c r="C812" s="198" t="s">
        <v>902</v>
      </c>
      <c r="D812" s="199"/>
      <c r="E812" s="200">
        <v>9.9939999999999998</v>
      </c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7"/>
      <c r="Z812" s="27"/>
      <c r="AA812" s="27"/>
      <c r="AB812" s="27"/>
      <c r="AC812" s="27"/>
      <c r="AD812" s="27"/>
      <c r="AE812" s="27"/>
      <c r="AF812" s="27"/>
      <c r="AG812" s="27" t="s">
        <v>171</v>
      </c>
      <c r="AH812" s="27">
        <v>0</v>
      </c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</row>
    <row r="813" spans="1:60" outlineLevel="1">
      <c r="A813" s="190">
        <v>180</v>
      </c>
      <c r="B813" s="191" t="s">
        <v>903</v>
      </c>
      <c r="C813" s="192" t="s">
        <v>1186</v>
      </c>
      <c r="D813" s="193" t="s">
        <v>178</v>
      </c>
      <c r="E813" s="194">
        <v>85.186639999999997</v>
      </c>
      <c r="F813" s="33">
        <v>0</v>
      </c>
      <c r="G813" s="34">
        <f>ROUND(E813*F813,2)</f>
        <v>0</v>
      </c>
      <c r="H813" s="195">
        <v>700</v>
      </c>
      <c r="I813" s="34">
        <f>ROUND(E813*H813,2)</f>
        <v>59630.65</v>
      </c>
      <c r="J813" s="195">
        <v>0</v>
      </c>
      <c r="K813" s="34">
        <f>ROUND(E813*J813,2)</f>
        <v>0</v>
      </c>
      <c r="L813" s="34">
        <v>21</v>
      </c>
      <c r="M813" s="34">
        <f>G813*(1+L813/100)</f>
        <v>0</v>
      </c>
      <c r="N813" s="34">
        <v>1.7999999999999999E-2</v>
      </c>
      <c r="O813" s="34">
        <f>ROUND(E813*N813,2)</f>
        <v>1.53</v>
      </c>
      <c r="P813" s="34">
        <v>0</v>
      </c>
      <c r="Q813" s="34">
        <f>ROUND(E813*P813,2)</f>
        <v>0</v>
      </c>
      <c r="R813" s="34"/>
      <c r="S813" s="34" t="s">
        <v>203</v>
      </c>
      <c r="T813" s="35" t="s">
        <v>204</v>
      </c>
      <c r="U813" s="29">
        <v>0</v>
      </c>
      <c r="V813" s="29">
        <f>ROUND(E813*U813,2)</f>
        <v>0</v>
      </c>
      <c r="W813" s="29"/>
      <c r="X813" s="29" t="s">
        <v>271</v>
      </c>
      <c r="Y813" s="27"/>
      <c r="Z813" s="27"/>
      <c r="AA813" s="27"/>
      <c r="AB813" s="27"/>
      <c r="AC813" s="27"/>
      <c r="AD813" s="27"/>
      <c r="AE813" s="27"/>
      <c r="AF813" s="27"/>
      <c r="AG813" s="27" t="s">
        <v>272</v>
      </c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</row>
    <row r="814" spans="1:60" outlineLevel="1">
      <c r="A814" s="196"/>
      <c r="B814" s="197"/>
      <c r="C814" s="198" t="s">
        <v>698</v>
      </c>
      <c r="D814" s="199"/>
      <c r="E814" s="200">
        <v>83.028000000000006</v>
      </c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7"/>
      <c r="Z814" s="27"/>
      <c r="AA814" s="27"/>
      <c r="AB814" s="27"/>
      <c r="AC814" s="27"/>
      <c r="AD814" s="27"/>
      <c r="AE814" s="27"/>
      <c r="AF814" s="27"/>
      <c r="AG814" s="27" t="s">
        <v>171</v>
      </c>
      <c r="AH814" s="27">
        <v>0</v>
      </c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</row>
    <row r="815" spans="1:60" outlineLevel="1">
      <c r="A815" s="196"/>
      <c r="B815" s="197"/>
      <c r="C815" s="198" t="s">
        <v>904</v>
      </c>
      <c r="D815" s="199"/>
      <c r="E815" s="200">
        <v>2.1586400000000001</v>
      </c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7"/>
      <c r="Z815" s="27"/>
      <c r="AA815" s="27"/>
      <c r="AB815" s="27"/>
      <c r="AC815" s="27"/>
      <c r="AD815" s="27"/>
      <c r="AE815" s="27"/>
      <c r="AF815" s="27"/>
      <c r="AG815" s="27" t="s">
        <v>171</v>
      </c>
      <c r="AH815" s="27">
        <v>0</v>
      </c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</row>
    <row r="816" spans="1:60" outlineLevel="1">
      <c r="A816" s="201">
        <v>181</v>
      </c>
      <c r="B816" s="202" t="s">
        <v>905</v>
      </c>
      <c r="C816" s="203" t="s">
        <v>906</v>
      </c>
      <c r="D816" s="204" t="s">
        <v>0</v>
      </c>
      <c r="E816" s="205">
        <v>1406.7406000000001</v>
      </c>
      <c r="F816" s="36">
        <v>0</v>
      </c>
      <c r="G816" s="37">
        <f>ROUND(E816*F816,2)</f>
        <v>0</v>
      </c>
      <c r="H816" s="206">
        <v>0</v>
      </c>
      <c r="I816" s="37">
        <f>ROUND(E816*H816,2)</f>
        <v>0</v>
      </c>
      <c r="J816" s="206">
        <v>7.2</v>
      </c>
      <c r="K816" s="37">
        <f>ROUND(E816*J816,2)</f>
        <v>10128.530000000001</v>
      </c>
      <c r="L816" s="37">
        <v>21</v>
      </c>
      <c r="M816" s="37">
        <f>G816*(1+L816/100)</f>
        <v>0</v>
      </c>
      <c r="N816" s="37">
        <v>0</v>
      </c>
      <c r="O816" s="37">
        <f>ROUND(E816*N816,2)</f>
        <v>0</v>
      </c>
      <c r="P816" s="37">
        <v>0</v>
      </c>
      <c r="Q816" s="37">
        <f>ROUND(E816*P816,2)</f>
        <v>0</v>
      </c>
      <c r="R816" s="37"/>
      <c r="S816" s="37" t="s">
        <v>167</v>
      </c>
      <c r="T816" s="38" t="s">
        <v>167</v>
      </c>
      <c r="U816" s="29">
        <v>0</v>
      </c>
      <c r="V816" s="29">
        <f>ROUND(E816*U816,2)</f>
        <v>0</v>
      </c>
      <c r="W816" s="29"/>
      <c r="X816" s="29" t="s">
        <v>636</v>
      </c>
      <c r="Y816" s="27"/>
      <c r="Z816" s="27"/>
      <c r="AA816" s="27"/>
      <c r="AB816" s="27"/>
      <c r="AC816" s="27"/>
      <c r="AD816" s="27"/>
      <c r="AE816" s="27"/>
      <c r="AF816" s="27"/>
      <c r="AG816" s="27" t="s">
        <v>637</v>
      </c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</row>
    <row r="817" spans="1:60" ht="14">
      <c r="A817" s="185" t="s">
        <v>162</v>
      </c>
      <c r="B817" s="186" t="s">
        <v>118</v>
      </c>
      <c r="C817" s="187" t="s">
        <v>119</v>
      </c>
      <c r="D817" s="188"/>
      <c r="E817" s="189"/>
      <c r="F817" s="31"/>
      <c r="G817" s="31">
        <f>SUMIF(AG818:AG860,"&lt;&gt;NOR",G818:G860)</f>
        <v>0</v>
      </c>
      <c r="H817" s="31"/>
      <c r="I817" s="31">
        <f>SUM(I818:I860)</f>
        <v>266327.46999999997</v>
      </c>
      <c r="J817" s="31"/>
      <c r="K817" s="31">
        <f>SUM(K818:K860)</f>
        <v>67243.53</v>
      </c>
      <c r="L817" s="31"/>
      <c r="M817" s="31">
        <f>SUM(M818:M860)</f>
        <v>0</v>
      </c>
      <c r="N817" s="31"/>
      <c r="O817" s="31">
        <f>SUM(O818:O860)</f>
        <v>1.1400000000000001</v>
      </c>
      <c r="P817" s="31"/>
      <c r="Q817" s="31">
        <f>SUM(Q818:Q860)</f>
        <v>0</v>
      </c>
      <c r="R817" s="31"/>
      <c r="S817" s="31"/>
      <c r="T817" s="32"/>
      <c r="U817" s="30"/>
      <c r="V817" s="30">
        <f>SUM(V818:V860)</f>
        <v>115.17999999999998</v>
      </c>
      <c r="W817" s="30"/>
      <c r="X817" s="30"/>
      <c r="AG817" t="s">
        <v>163</v>
      </c>
    </row>
    <row r="818" spans="1:60" outlineLevel="1">
      <c r="A818" s="190">
        <v>182</v>
      </c>
      <c r="B818" s="191" t="s">
        <v>907</v>
      </c>
      <c r="C818" s="192" t="s">
        <v>908</v>
      </c>
      <c r="D818" s="193" t="s">
        <v>178</v>
      </c>
      <c r="E818" s="194">
        <v>194.86</v>
      </c>
      <c r="F818" s="33">
        <v>0</v>
      </c>
      <c r="G818" s="34">
        <f>ROUND(E818*F818,2)</f>
        <v>0</v>
      </c>
      <c r="H818" s="195">
        <v>0</v>
      </c>
      <c r="I818" s="34">
        <f>ROUND(E818*H818,2)</f>
        <v>0</v>
      </c>
      <c r="J818" s="195">
        <v>7.8</v>
      </c>
      <c r="K818" s="34">
        <f>ROUND(E818*J818,2)</f>
        <v>1519.91</v>
      </c>
      <c r="L818" s="34">
        <v>21</v>
      </c>
      <c r="M818" s="34">
        <f>G818*(1+L818/100)</f>
        <v>0</v>
      </c>
      <c r="N818" s="34">
        <v>0</v>
      </c>
      <c r="O818" s="34">
        <f>ROUND(E818*N818,2)</f>
        <v>0</v>
      </c>
      <c r="P818" s="34">
        <v>0</v>
      </c>
      <c r="Q818" s="34">
        <f>ROUND(E818*P818,2)</f>
        <v>0</v>
      </c>
      <c r="R818" s="34"/>
      <c r="S818" s="34" t="s">
        <v>167</v>
      </c>
      <c r="T818" s="35" t="s">
        <v>167</v>
      </c>
      <c r="U818" s="29">
        <v>0.02</v>
      </c>
      <c r="V818" s="29">
        <f>ROUND(E818*U818,2)</f>
        <v>3.9</v>
      </c>
      <c r="W818" s="29"/>
      <c r="X818" s="29" t="s">
        <v>168</v>
      </c>
      <c r="Y818" s="27"/>
      <c r="Z818" s="27"/>
      <c r="AA818" s="27"/>
      <c r="AB818" s="27"/>
      <c r="AC818" s="27"/>
      <c r="AD818" s="27"/>
      <c r="AE818" s="27"/>
      <c r="AF818" s="27"/>
      <c r="AG818" s="27" t="s">
        <v>169</v>
      </c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</row>
    <row r="819" spans="1:60" outlineLevel="1">
      <c r="A819" s="196"/>
      <c r="B819" s="197"/>
      <c r="C819" s="198" t="s">
        <v>645</v>
      </c>
      <c r="D819" s="199"/>
      <c r="E819" s="200">
        <v>194.86</v>
      </c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7"/>
      <c r="Z819" s="27"/>
      <c r="AA819" s="27"/>
      <c r="AB819" s="27"/>
      <c r="AC819" s="27"/>
      <c r="AD819" s="27"/>
      <c r="AE819" s="27"/>
      <c r="AF819" s="27"/>
      <c r="AG819" s="27" t="s">
        <v>171</v>
      </c>
      <c r="AH819" s="27">
        <v>0</v>
      </c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</row>
    <row r="820" spans="1:60" outlineLevel="1">
      <c r="A820" s="190">
        <v>183</v>
      </c>
      <c r="B820" s="191" t="s">
        <v>909</v>
      </c>
      <c r="C820" s="192" t="s">
        <v>910</v>
      </c>
      <c r="D820" s="193" t="s">
        <v>255</v>
      </c>
      <c r="E820" s="194">
        <v>151.184</v>
      </c>
      <c r="F820" s="33">
        <v>0</v>
      </c>
      <c r="G820" s="34">
        <f>ROUND(E820*F820,2)</f>
        <v>0</v>
      </c>
      <c r="H820" s="195">
        <v>16.93</v>
      </c>
      <c r="I820" s="34">
        <f>ROUND(E820*H820,2)</f>
        <v>2559.5500000000002</v>
      </c>
      <c r="J820" s="195">
        <v>47.97</v>
      </c>
      <c r="K820" s="34">
        <f>ROUND(E820*J820,2)</f>
        <v>7252.3</v>
      </c>
      <c r="L820" s="34">
        <v>21</v>
      </c>
      <c r="M820" s="34">
        <f>G820*(1+L820/100)</f>
        <v>0</v>
      </c>
      <c r="N820" s="34">
        <v>1.9000000000000001E-4</v>
      </c>
      <c r="O820" s="34">
        <f>ROUND(E820*N820,2)</f>
        <v>0.03</v>
      </c>
      <c r="P820" s="34">
        <v>0</v>
      </c>
      <c r="Q820" s="34">
        <f>ROUND(E820*P820,2)</f>
        <v>0</v>
      </c>
      <c r="R820" s="34"/>
      <c r="S820" s="34" t="s">
        <v>167</v>
      </c>
      <c r="T820" s="35" t="s">
        <v>167</v>
      </c>
      <c r="U820" s="29">
        <v>0.09</v>
      </c>
      <c r="V820" s="29">
        <f>ROUND(E820*U820,2)</f>
        <v>13.61</v>
      </c>
      <c r="W820" s="29"/>
      <c r="X820" s="29" t="s">
        <v>168</v>
      </c>
      <c r="Y820" s="27"/>
      <c r="Z820" s="27"/>
      <c r="AA820" s="27"/>
      <c r="AB820" s="27"/>
      <c r="AC820" s="27"/>
      <c r="AD820" s="27"/>
      <c r="AE820" s="27"/>
      <c r="AF820" s="27"/>
      <c r="AG820" s="27" t="s">
        <v>169</v>
      </c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</row>
    <row r="821" spans="1:60" outlineLevel="1">
      <c r="A821" s="196"/>
      <c r="B821" s="197"/>
      <c r="C821" s="198" t="s">
        <v>911</v>
      </c>
      <c r="D821" s="199"/>
      <c r="E821" s="200">
        <v>7.5419999999999998</v>
      </c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7"/>
      <c r="Z821" s="27"/>
      <c r="AA821" s="27"/>
      <c r="AB821" s="27"/>
      <c r="AC821" s="27"/>
      <c r="AD821" s="27"/>
      <c r="AE821" s="27"/>
      <c r="AF821" s="27"/>
      <c r="AG821" s="27" t="s">
        <v>171</v>
      </c>
      <c r="AH821" s="27">
        <v>0</v>
      </c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</row>
    <row r="822" spans="1:60" outlineLevel="1">
      <c r="A822" s="196"/>
      <c r="B822" s="197"/>
      <c r="C822" s="198" t="s">
        <v>912</v>
      </c>
      <c r="D822" s="199"/>
      <c r="E822" s="200">
        <v>20.263999999999999</v>
      </c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7"/>
      <c r="Z822" s="27"/>
      <c r="AA822" s="27"/>
      <c r="AB822" s="27"/>
      <c r="AC822" s="27"/>
      <c r="AD822" s="27"/>
      <c r="AE822" s="27"/>
      <c r="AF822" s="27"/>
      <c r="AG822" s="27" t="s">
        <v>171</v>
      </c>
      <c r="AH822" s="27">
        <v>0</v>
      </c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</row>
    <row r="823" spans="1:60" outlineLevel="1">
      <c r="A823" s="196"/>
      <c r="B823" s="197"/>
      <c r="C823" s="198" t="s">
        <v>913</v>
      </c>
      <c r="D823" s="199"/>
      <c r="E823" s="200">
        <v>33.944000000000003</v>
      </c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7"/>
      <c r="Z823" s="27"/>
      <c r="AA823" s="27"/>
      <c r="AB823" s="27"/>
      <c r="AC823" s="27"/>
      <c r="AD823" s="27"/>
      <c r="AE823" s="27"/>
      <c r="AF823" s="27"/>
      <c r="AG823" s="27" t="s">
        <v>171</v>
      </c>
      <c r="AH823" s="27">
        <v>0</v>
      </c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</row>
    <row r="824" spans="1:60" outlineLevel="1">
      <c r="A824" s="196"/>
      <c r="B824" s="197"/>
      <c r="C824" s="198" t="s">
        <v>914</v>
      </c>
      <c r="D824" s="199"/>
      <c r="E824" s="200">
        <v>17.632000000000001</v>
      </c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7"/>
      <c r="Z824" s="27"/>
      <c r="AA824" s="27"/>
      <c r="AB824" s="27"/>
      <c r="AC824" s="27"/>
      <c r="AD824" s="27"/>
      <c r="AE824" s="27"/>
      <c r="AF824" s="27"/>
      <c r="AG824" s="27" t="s">
        <v>171</v>
      </c>
      <c r="AH824" s="27">
        <v>0</v>
      </c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</row>
    <row r="825" spans="1:60" outlineLevel="1">
      <c r="A825" s="196"/>
      <c r="B825" s="197"/>
      <c r="C825" s="198" t="s">
        <v>915</v>
      </c>
      <c r="D825" s="199"/>
      <c r="E825" s="200">
        <v>18.498000000000001</v>
      </c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7"/>
      <c r="Z825" s="27"/>
      <c r="AA825" s="27"/>
      <c r="AB825" s="27"/>
      <c r="AC825" s="27"/>
      <c r="AD825" s="27"/>
      <c r="AE825" s="27"/>
      <c r="AF825" s="27"/>
      <c r="AG825" s="27" t="s">
        <v>171</v>
      </c>
      <c r="AH825" s="27">
        <v>0</v>
      </c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</row>
    <row r="826" spans="1:60" outlineLevel="1">
      <c r="A826" s="196"/>
      <c r="B826" s="197"/>
      <c r="C826" s="198" t="s">
        <v>916</v>
      </c>
      <c r="D826" s="199"/>
      <c r="E826" s="200">
        <v>10.997999999999999</v>
      </c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7"/>
      <c r="Z826" s="27"/>
      <c r="AA826" s="27"/>
      <c r="AB826" s="27"/>
      <c r="AC826" s="27"/>
      <c r="AD826" s="27"/>
      <c r="AE826" s="27"/>
      <c r="AF826" s="27"/>
      <c r="AG826" s="27" t="s">
        <v>171</v>
      </c>
      <c r="AH826" s="27">
        <v>0</v>
      </c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</row>
    <row r="827" spans="1:60" outlineLevel="1">
      <c r="A827" s="196"/>
      <c r="B827" s="197"/>
      <c r="C827" s="198" t="s">
        <v>917</v>
      </c>
      <c r="D827" s="199"/>
      <c r="E827" s="200">
        <v>6.8879999999999999</v>
      </c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7"/>
      <c r="Z827" s="27"/>
      <c r="AA827" s="27"/>
      <c r="AB827" s="27"/>
      <c r="AC827" s="27"/>
      <c r="AD827" s="27"/>
      <c r="AE827" s="27"/>
      <c r="AF827" s="27"/>
      <c r="AG827" s="27" t="s">
        <v>171</v>
      </c>
      <c r="AH827" s="27">
        <v>0</v>
      </c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</row>
    <row r="828" spans="1:60" outlineLevel="1">
      <c r="A828" s="196"/>
      <c r="B828" s="197"/>
      <c r="C828" s="198" t="s">
        <v>918</v>
      </c>
      <c r="D828" s="199"/>
      <c r="E828" s="200">
        <v>4.5540000000000003</v>
      </c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7"/>
      <c r="Z828" s="27"/>
      <c r="AA828" s="27"/>
      <c r="AB828" s="27"/>
      <c r="AC828" s="27"/>
      <c r="AD828" s="27"/>
      <c r="AE828" s="27"/>
      <c r="AF828" s="27"/>
      <c r="AG828" s="27" t="s">
        <v>171</v>
      </c>
      <c r="AH828" s="27">
        <v>0</v>
      </c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</row>
    <row r="829" spans="1:60" outlineLevel="1">
      <c r="A829" s="196"/>
      <c r="B829" s="197"/>
      <c r="C829" s="198" t="s">
        <v>919</v>
      </c>
      <c r="D829" s="199"/>
      <c r="E829" s="200">
        <v>18.622</v>
      </c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7"/>
      <c r="Z829" s="27"/>
      <c r="AA829" s="27"/>
      <c r="AB829" s="27"/>
      <c r="AC829" s="27"/>
      <c r="AD829" s="27"/>
      <c r="AE829" s="27"/>
      <c r="AF829" s="27"/>
      <c r="AG829" s="27" t="s">
        <v>171</v>
      </c>
      <c r="AH829" s="27">
        <v>0</v>
      </c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</row>
    <row r="830" spans="1:60" outlineLevel="1">
      <c r="A830" s="196"/>
      <c r="B830" s="197"/>
      <c r="C830" s="198" t="s">
        <v>920</v>
      </c>
      <c r="D830" s="199"/>
      <c r="E830" s="200">
        <v>12.242000000000001</v>
      </c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7"/>
      <c r="Z830" s="27"/>
      <c r="AA830" s="27"/>
      <c r="AB830" s="27"/>
      <c r="AC830" s="27"/>
      <c r="AD830" s="27"/>
      <c r="AE830" s="27"/>
      <c r="AF830" s="27"/>
      <c r="AG830" s="27" t="s">
        <v>171</v>
      </c>
      <c r="AH830" s="27">
        <v>0</v>
      </c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</row>
    <row r="831" spans="1:60" ht="24" outlineLevel="1">
      <c r="A831" s="190">
        <v>184</v>
      </c>
      <c r="B831" s="191" t="s">
        <v>921</v>
      </c>
      <c r="C831" s="192" t="s">
        <v>1235</v>
      </c>
      <c r="D831" s="193" t="s">
        <v>178</v>
      </c>
      <c r="E831" s="194">
        <v>194.86</v>
      </c>
      <c r="F831" s="33">
        <v>0</v>
      </c>
      <c r="G831" s="34">
        <f>ROUND(E831*F831,2)</f>
        <v>0</v>
      </c>
      <c r="H831" s="195">
        <v>66.09</v>
      </c>
      <c r="I831" s="34">
        <f>ROUND(E831*H831,2)</f>
        <v>12878.3</v>
      </c>
      <c r="J831" s="195">
        <v>245.41</v>
      </c>
      <c r="K831" s="34">
        <f>ROUND(E831*J831,2)</f>
        <v>47820.59</v>
      </c>
      <c r="L831" s="34">
        <v>21</v>
      </c>
      <c r="M831" s="34">
        <f>G831*(1+L831/100)</f>
        <v>0</v>
      </c>
      <c r="N831" s="34">
        <v>3.3E-4</v>
      </c>
      <c r="O831" s="34">
        <f>ROUND(E831*N831,2)</f>
        <v>0.06</v>
      </c>
      <c r="P831" s="34">
        <v>0</v>
      </c>
      <c r="Q831" s="34">
        <f>ROUND(E831*P831,2)</f>
        <v>0</v>
      </c>
      <c r="R831" s="34"/>
      <c r="S831" s="34" t="s">
        <v>167</v>
      </c>
      <c r="T831" s="35" t="s">
        <v>167</v>
      </c>
      <c r="U831" s="29">
        <v>0.45</v>
      </c>
      <c r="V831" s="29">
        <f>ROUND(E831*U831,2)</f>
        <v>87.69</v>
      </c>
      <c r="W831" s="29"/>
      <c r="X831" s="29" t="s">
        <v>168</v>
      </c>
      <c r="Y831" s="27"/>
      <c r="Z831" s="27"/>
      <c r="AA831" s="27"/>
      <c r="AB831" s="27"/>
      <c r="AC831" s="27"/>
      <c r="AD831" s="27"/>
      <c r="AE831" s="27"/>
      <c r="AF831" s="27"/>
      <c r="AG831" s="27" t="s">
        <v>169</v>
      </c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</row>
    <row r="832" spans="1:60" outlineLevel="1">
      <c r="A832" s="196"/>
      <c r="B832" s="197"/>
      <c r="C832" s="198" t="s">
        <v>645</v>
      </c>
      <c r="D832" s="199"/>
      <c r="E832" s="200">
        <v>194.86</v>
      </c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7"/>
      <c r="Z832" s="27"/>
      <c r="AA832" s="27"/>
      <c r="AB832" s="27"/>
      <c r="AC832" s="27"/>
      <c r="AD832" s="27"/>
      <c r="AE832" s="27"/>
      <c r="AF832" s="27"/>
      <c r="AG832" s="27" t="s">
        <v>171</v>
      </c>
      <c r="AH832" s="27">
        <v>0</v>
      </c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</row>
    <row r="833" spans="1:60" outlineLevel="1">
      <c r="A833" s="201">
        <v>185</v>
      </c>
      <c r="B833" s="202" t="s">
        <v>922</v>
      </c>
      <c r="C833" s="203" t="s">
        <v>923</v>
      </c>
      <c r="D833" s="204" t="s">
        <v>178</v>
      </c>
      <c r="E833" s="205">
        <v>4.72</v>
      </c>
      <c r="F833" s="36">
        <v>0</v>
      </c>
      <c r="G833" s="37">
        <f>ROUND(E833*F833,2)</f>
        <v>0</v>
      </c>
      <c r="H833" s="206">
        <v>9962.7800000000007</v>
      </c>
      <c r="I833" s="37">
        <f>ROUND(E833*H833,2)</f>
        <v>47024.32</v>
      </c>
      <c r="J833" s="206">
        <v>27.22</v>
      </c>
      <c r="K833" s="37">
        <f>ROUND(E833*J833,2)</f>
        <v>128.47999999999999</v>
      </c>
      <c r="L833" s="37">
        <v>21</v>
      </c>
      <c r="M833" s="37">
        <f>G833*(1+L833/100)</f>
        <v>0</v>
      </c>
      <c r="N833" s="37">
        <v>0.02</v>
      </c>
      <c r="O833" s="37">
        <f>ROUND(E833*N833,2)</f>
        <v>0.09</v>
      </c>
      <c r="P833" s="37">
        <v>0</v>
      </c>
      <c r="Q833" s="37">
        <f>ROUND(E833*P833,2)</f>
        <v>0</v>
      </c>
      <c r="R833" s="37"/>
      <c r="S833" s="37" t="s">
        <v>167</v>
      </c>
      <c r="T833" s="38" t="s">
        <v>167</v>
      </c>
      <c r="U833" s="29">
        <v>0.05</v>
      </c>
      <c r="V833" s="29">
        <f>ROUND(E833*U833,2)</f>
        <v>0.24</v>
      </c>
      <c r="W833" s="29"/>
      <c r="X833" s="29" t="s">
        <v>168</v>
      </c>
      <c r="Y833" s="27"/>
      <c r="Z833" s="27"/>
      <c r="AA833" s="27"/>
      <c r="AB833" s="27"/>
      <c r="AC833" s="27"/>
      <c r="AD833" s="27"/>
      <c r="AE833" s="27"/>
      <c r="AF833" s="27"/>
      <c r="AG833" s="27" t="s">
        <v>169</v>
      </c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</row>
    <row r="834" spans="1:60" outlineLevel="1">
      <c r="A834" s="190">
        <v>186</v>
      </c>
      <c r="B834" s="191" t="s">
        <v>924</v>
      </c>
      <c r="C834" s="192" t="s">
        <v>925</v>
      </c>
      <c r="D834" s="193" t="s">
        <v>926</v>
      </c>
      <c r="E834" s="194">
        <v>9.3000000000000007</v>
      </c>
      <c r="F834" s="33">
        <v>0</v>
      </c>
      <c r="G834" s="34">
        <f>ROUND(E834*F834,2)</f>
        <v>0</v>
      </c>
      <c r="H834" s="195">
        <v>0</v>
      </c>
      <c r="I834" s="34">
        <f>ROUND(E834*H834,2)</f>
        <v>0</v>
      </c>
      <c r="J834" s="195">
        <v>300</v>
      </c>
      <c r="K834" s="34">
        <f>ROUND(E834*J834,2)</f>
        <v>2790</v>
      </c>
      <c r="L834" s="34">
        <v>21</v>
      </c>
      <c r="M834" s="34">
        <f>G834*(1+L834/100)</f>
        <v>0</v>
      </c>
      <c r="N834" s="34">
        <v>2E-3</v>
      </c>
      <c r="O834" s="34">
        <f>ROUND(E834*N834,2)</f>
        <v>0.02</v>
      </c>
      <c r="P834" s="34">
        <v>0</v>
      </c>
      <c r="Q834" s="34">
        <f>ROUND(E834*P834,2)</f>
        <v>0</v>
      </c>
      <c r="R834" s="34"/>
      <c r="S834" s="34" t="s">
        <v>203</v>
      </c>
      <c r="T834" s="35" t="s">
        <v>927</v>
      </c>
      <c r="U834" s="29">
        <v>0</v>
      </c>
      <c r="V834" s="29">
        <f>ROUND(E834*U834,2)</f>
        <v>0</v>
      </c>
      <c r="W834" s="29"/>
      <c r="X834" s="29" t="s">
        <v>168</v>
      </c>
      <c r="Y834" s="27"/>
      <c r="Z834" s="27"/>
      <c r="AA834" s="27"/>
      <c r="AB834" s="27"/>
      <c r="AC834" s="27"/>
      <c r="AD834" s="27"/>
      <c r="AE834" s="27"/>
      <c r="AF834" s="27"/>
      <c r="AG834" s="27" t="s">
        <v>169</v>
      </c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</row>
    <row r="835" spans="1:60" outlineLevel="1">
      <c r="A835" s="196"/>
      <c r="B835" s="197"/>
      <c r="C835" s="198" t="s">
        <v>928</v>
      </c>
      <c r="D835" s="199"/>
      <c r="E835" s="200">
        <v>9.3000000000000007</v>
      </c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7"/>
      <c r="Z835" s="27"/>
      <c r="AA835" s="27"/>
      <c r="AB835" s="27"/>
      <c r="AC835" s="27"/>
      <c r="AD835" s="27"/>
      <c r="AE835" s="27"/>
      <c r="AF835" s="27"/>
      <c r="AG835" s="27" t="s">
        <v>171</v>
      </c>
      <c r="AH835" s="27">
        <v>0</v>
      </c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</row>
    <row r="836" spans="1:60" outlineLevel="1">
      <c r="A836" s="190">
        <v>187</v>
      </c>
      <c r="B836" s="191" t="s">
        <v>929</v>
      </c>
      <c r="C836" s="192" t="s">
        <v>1187</v>
      </c>
      <c r="D836" s="193" t="s">
        <v>868</v>
      </c>
      <c r="E836" s="194">
        <v>38.972000000000001</v>
      </c>
      <c r="F836" s="33">
        <v>0</v>
      </c>
      <c r="G836" s="34">
        <f>ROUND(E836*F836,2)</f>
        <v>0</v>
      </c>
      <c r="H836" s="195">
        <v>119.5</v>
      </c>
      <c r="I836" s="34">
        <f>ROUND(E836*H836,2)</f>
        <v>4657.1499999999996</v>
      </c>
      <c r="J836" s="195">
        <v>0</v>
      </c>
      <c r="K836" s="34">
        <f>ROUND(E836*J836,2)</f>
        <v>0</v>
      </c>
      <c r="L836" s="34">
        <v>21</v>
      </c>
      <c r="M836" s="34">
        <f>G836*(1+L836/100)</f>
        <v>0</v>
      </c>
      <c r="N836" s="34">
        <v>1E-3</v>
      </c>
      <c r="O836" s="34">
        <f>ROUND(E836*N836,2)</f>
        <v>0.04</v>
      </c>
      <c r="P836" s="34">
        <v>0</v>
      </c>
      <c r="Q836" s="34">
        <f>ROUND(E836*P836,2)</f>
        <v>0</v>
      </c>
      <c r="R836" s="34" t="s">
        <v>270</v>
      </c>
      <c r="S836" s="34" t="s">
        <v>167</v>
      </c>
      <c r="T836" s="35" t="s">
        <v>167</v>
      </c>
      <c r="U836" s="29">
        <v>0</v>
      </c>
      <c r="V836" s="29">
        <f>ROUND(E836*U836,2)</f>
        <v>0</v>
      </c>
      <c r="W836" s="29"/>
      <c r="X836" s="29" t="s">
        <v>271</v>
      </c>
      <c r="Y836" s="27"/>
      <c r="Z836" s="27"/>
      <c r="AA836" s="27"/>
      <c r="AB836" s="27"/>
      <c r="AC836" s="27"/>
      <c r="AD836" s="27"/>
      <c r="AE836" s="27"/>
      <c r="AF836" s="27"/>
      <c r="AG836" s="27" t="s">
        <v>272</v>
      </c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</row>
    <row r="837" spans="1:60" outlineLevel="1">
      <c r="A837" s="196"/>
      <c r="B837" s="197"/>
      <c r="C837" s="198" t="s">
        <v>930</v>
      </c>
      <c r="D837" s="199"/>
      <c r="E837" s="200">
        <v>38.972000000000001</v>
      </c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7"/>
      <c r="Z837" s="27"/>
      <c r="AA837" s="27"/>
      <c r="AB837" s="27"/>
      <c r="AC837" s="27"/>
      <c r="AD837" s="27"/>
      <c r="AE837" s="27"/>
      <c r="AF837" s="27"/>
      <c r="AG837" s="27" t="s">
        <v>171</v>
      </c>
      <c r="AH837" s="27">
        <v>0</v>
      </c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</row>
    <row r="838" spans="1:60" outlineLevel="1">
      <c r="A838" s="190">
        <v>188</v>
      </c>
      <c r="B838" s="191" t="s">
        <v>931</v>
      </c>
      <c r="C838" s="192" t="s">
        <v>1188</v>
      </c>
      <c r="D838" s="193" t="s">
        <v>255</v>
      </c>
      <c r="E838" s="194">
        <v>166.30240000000001</v>
      </c>
      <c r="F838" s="33">
        <v>0</v>
      </c>
      <c r="G838" s="34">
        <f>ROUND(E838*F838,2)</f>
        <v>0</v>
      </c>
      <c r="H838" s="195">
        <v>25.3</v>
      </c>
      <c r="I838" s="34">
        <f>ROUND(E838*H838,2)</f>
        <v>4207.45</v>
      </c>
      <c r="J838" s="195">
        <v>0</v>
      </c>
      <c r="K838" s="34">
        <f>ROUND(E838*J838,2)</f>
        <v>0</v>
      </c>
      <c r="L838" s="34">
        <v>21</v>
      </c>
      <c r="M838" s="34">
        <f>G838*(1+L838/100)</f>
        <v>0</v>
      </c>
      <c r="N838" s="34">
        <v>5.0000000000000002E-5</v>
      </c>
      <c r="O838" s="34">
        <f>ROUND(E838*N838,2)</f>
        <v>0.01</v>
      </c>
      <c r="P838" s="34">
        <v>0</v>
      </c>
      <c r="Q838" s="34">
        <f>ROUND(E838*P838,2)</f>
        <v>0</v>
      </c>
      <c r="R838" s="34" t="s">
        <v>270</v>
      </c>
      <c r="S838" s="34" t="s">
        <v>167</v>
      </c>
      <c r="T838" s="35" t="s">
        <v>167</v>
      </c>
      <c r="U838" s="29">
        <v>0</v>
      </c>
      <c r="V838" s="29">
        <f>ROUND(E838*U838,2)</f>
        <v>0</v>
      </c>
      <c r="W838" s="29"/>
      <c r="X838" s="29" t="s">
        <v>271</v>
      </c>
      <c r="Y838" s="27"/>
      <c r="Z838" s="27"/>
      <c r="AA838" s="27"/>
      <c r="AB838" s="27"/>
      <c r="AC838" s="27"/>
      <c r="AD838" s="27"/>
      <c r="AE838" s="27"/>
      <c r="AF838" s="27"/>
      <c r="AG838" s="27" t="s">
        <v>272</v>
      </c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</row>
    <row r="839" spans="1:60" outlineLevel="1">
      <c r="A839" s="196"/>
      <c r="B839" s="197"/>
      <c r="C839" s="207" t="s">
        <v>932</v>
      </c>
      <c r="D839" s="208"/>
      <c r="E839" s="20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7"/>
      <c r="Z839" s="27"/>
      <c r="AA839" s="27"/>
      <c r="AB839" s="27"/>
      <c r="AC839" s="27"/>
      <c r="AD839" s="27"/>
      <c r="AE839" s="27"/>
      <c r="AF839" s="27"/>
      <c r="AG839" s="27" t="s">
        <v>171</v>
      </c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</row>
    <row r="840" spans="1:60" outlineLevel="1">
      <c r="A840" s="196"/>
      <c r="B840" s="197"/>
      <c r="C840" s="210" t="s">
        <v>933</v>
      </c>
      <c r="D840" s="208"/>
      <c r="E840" s="20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7"/>
      <c r="Z840" s="27"/>
      <c r="AA840" s="27"/>
      <c r="AB840" s="27"/>
      <c r="AC840" s="27"/>
      <c r="AD840" s="27"/>
      <c r="AE840" s="27"/>
      <c r="AF840" s="27"/>
      <c r="AG840" s="27" t="s">
        <v>171</v>
      </c>
      <c r="AH840" s="27">
        <v>2</v>
      </c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</row>
    <row r="841" spans="1:60" outlineLevel="1">
      <c r="A841" s="196"/>
      <c r="B841" s="197"/>
      <c r="C841" s="210" t="s">
        <v>934</v>
      </c>
      <c r="D841" s="208"/>
      <c r="E841" s="209">
        <v>7.5419999999999998</v>
      </c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7"/>
      <c r="Z841" s="27"/>
      <c r="AA841" s="27"/>
      <c r="AB841" s="27"/>
      <c r="AC841" s="27"/>
      <c r="AD841" s="27"/>
      <c r="AE841" s="27"/>
      <c r="AF841" s="27"/>
      <c r="AG841" s="27" t="s">
        <v>171</v>
      </c>
      <c r="AH841" s="27">
        <v>2</v>
      </c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</row>
    <row r="842" spans="1:60" outlineLevel="1">
      <c r="A842" s="196"/>
      <c r="B842" s="197"/>
      <c r="C842" s="210" t="s">
        <v>935</v>
      </c>
      <c r="D842" s="208"/>
      <c r="E842" s="209">
        <v>20.263999999999999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7"/>
      <c r="Z842" s="27"/>
      <c r="AA842" s="27"/>
      <c r="AB842" s="27"/>
      <c r="AC842" s="27"/>
      <c r="AD842" s="27"/>
      <c r="AE842" s="27"/>
      <c r="AF842" s="27"/>
      <c r="AG842" s="27" t="s">
        <v>171</v>
      </c>
      <c r="AH842" s="27">
        <v>2</v>
      </c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</row>
    <row r="843" spans="1:60" outlineLevel="1">
      <c r="A843" s="196"/>
      <c r="B843" s="197"/>
      <c r="C843" s="210" t="s">
        <v>936</v>
      </c>
      <c r="D843" s="208"/>
      <c r="E843" s="209">
        <v>33.944000000000003</v>
      </c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7"/>
      <c r="Z843" s="27"/>
      <c r="AA843" s="27"/>
      <c r="AB843" s="27"/>
      <c r="AC843" s="27"/>
      <c r="AD843" s="27"/>
      <c r="AE843" s="27"/>
      <c r="AF843" s="27"/>
      <c r="AG843" s="27" t="s">
        <v>171</v>
      </c>
      <c r="AH843" s="27">
        <v>2</v>
      </c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</row>
    <row r="844" spans="1:60" outlineLevel="1">
      <c r="A844" s="196"/>
      <c r="B844" s="197"/>
      <c r="C844" s="210" t="s">
        <v>937</v>
      </c>
      <c r="D844" s="208"/>
      <c r="E844" s="209">
        <v>17.632000000000001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7"/>
      <c r="Z844" s="27"/>
      <c r="AA844" s="27"/>
      <c r="AB844" s="27"/>
      <c r="AC844" s="27"/>
      <c r="AD844" s="27"/>
      <c r="AE844" s="27"/>
      <c r="AF844" s="27"/>
      <c r="AG844" s="27" t="s">
        <v>171</v>
      </c>
      <c r="AH844" s="27">
        <v>2</v>
      </c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</row>
    <row r="845" spans="1:60" outlineLevel="1">
      <c r="A845" s="196"/>
      <c r="B845" s="197"/>
      <c r="C845" s="210" t="s">
        <v>938</v>
      </c>
      <c r="D845" s="208"/>
      <c r="E845" s="209">
        <v>18.498000000000001</v>
      </c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7"/>
      <c r="Z845" s="27"/>
      <c r="AA845" s="27"/>
      <c r="AB845" s="27"/>
      <c r="AC845" s="27"/>
      <c r="AD845" s="27"/>
      <c r="AE845" s="27"/>
      <c r="AF845" s="27"/>
      <c r="AG845" s="27" t="s">
        <v>171</v>
      </c>
      <c r="AH845" s="27">
        <v>2</v>
      </c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</row>
    <row r="846" spans="1:60" outlineLevel="1">
      <c r="A846" s="196"/>
      <c r="B846" s="197"/>
      <c r="C846" s="210" t="s">
        <v>939</v>
      </c>
      <c r="D846" s="208"/>
      <c r="E846" s="209">
        <v>10.997999999999999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7"/>
      <c r="Z846" s="27"/>
      <c r="AA846" s="27"/>
      <c r="AB846" s="27"/>
      <c r="AC846" s="27"/>
      <c r="AD846" s="27"/>
      <c r="AE846" s="27"/>
      <c r="AF846" s="27"/>
      <c r="AG846" s="27" t="s">
        <v>171</v>
      </c>
      <c r="AH846" s="27">
        <v>2</v>
      </c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</row>
    <row r="847" spans="1:60" outlineLevel="1">
      <c r="A847" s="196"/>
      <c r="B847" s="197"/>
      <c r="C847" s="210" t="s">
        <v>940</v>
      </c>
      <c r="D847" s="208"/>
      <c r="E847" s="209">
        <v>6.8879999999999999</v>
      </c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7"/>
      <c r="Z847" s="27"/>
      <c r="AA847" s="27"/>
      <c r="AB847" s="27"/>
      <c r="AC847" s="27"/>
      <c r="AD847" s="27"/>
      <c r="AE847" s="27"/>
      <c r="AF847" s="27"/>
      <c r="AG847" s="27" t="s">
        <v>171</v>
      </c>
      <c r="AH847" s="27">
        <v>2</v>
      </c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</row>
    <row r="848" spans="1:60" outlineLevel="1">
      <c r="A848" s="196"/>
      <c r="B848" s="197"/>
      <c r="C848" s="210" t="s">
        <v>941</v>
      </c>
      <c r="D848" s="208"/>
      <c r="E848" s="209">
        <v>4.5540000000000003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7"/>
      <c r="Z848" s="27"/>
      <c r="AA848" s="27"/>
      <c r="AB848" s="27"/>
      <c r="AC848" s="27"/>
      <c r="AD848" s="27"/>
      <c r="AE848" s="27"/>
      <c r="AF848" s="27"/>
      <c r="AG848" s="27" t="s">
        <v>171</v>
      </c>
      <c r="AH848" s="27">
        <v>2</v>
      </c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</row>
    <row r="849" spans="1:60" outlineLevel="1">
      <c r="A849" s="196"/>
      <c r="B849" s="197"/>
      <c r="C849" s="210" t="s">
        <v>942</v>
      </c>
      <c r="D849" s="208"/>
      <c r="E849" s="209">
        <v>18.622</v>
      </c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7"/>
      <c r="Z849" s="27"/>
      <c r="AA849" s="27"/>
      <c r="AB849" s="27"/>
      <c r="AC849" s="27"/>
      <c r="AD849" s="27"/>
      <c r="AE849" s="27"/>
      <c r="AF849" s="27"/>
      <c r="AG849" s="27" t="s">
        <v>171</v>
      </c>
      <c r="AH849" s="27">
        <v>2</v>
      </c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</row>
    <row r="850" spans="1:60" outlineLevel="1">
      <c r="A850" s="196"/>
      <c r="B850" s="197"/>
      <c r="C850" s="210" t="s">
        <v>943</v>
      </c>
      <c r="D850" s="208"/>
      <c r="E850" s="209">
        <v>12.242000000000001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7"/>
      <c r="Z850" s="27"/>
      <c r="AA850" s="27"/>
      <c r="AB850" s="27"/>
      <c r="AC850" s="27"/>
      <c r="AD850" s="27"/>
      <c r="AE850" s="27"/>
      <c r="AF850" s="27"/>
      <c r="AG850" s="27" t="s">
        <v>171</v>
      </c>
      <c r="AH850" s="27">
        <v>2</v>
      </c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</row>
    <row r="851" spans="1:60" outlineLevel="1">
      <c r="A851" s="196"/>
      <c r="B851" s="197"/>
      <c r="C851" s="211" t="s">
        <v>944</v>
      </c>
      <c r="D851" s="212"/>
      <c r="E851" s="213">
        <v>151.184</v>
      </c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7"/>
      <c r="Z851" s="27"/>
      <c r="AA851" s="27"/>
      <c r="AB851" s="27"/>
      <c r="AC851" s="27"/>
      <c r="AD851" s="27"/>
      <c r="AE851" s="27"/>
      <c r="AF851" s="27"/>
      <c r="AG851" s="27" t="s">
        <v>171</v>
      </c>
      <c r="AH851" s="27">
        <v>3</v>
      </c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</row>
    <row r="852" spans="1:60" outlineLevel="1">
      <c r="A852" s="196"/>
      <c r="B852" s="197"/>
      <c r="C852" s="207" t="s">
        <v>945</v>
      </c>
      <c r="D852" s="208"/>
      <c r="E852" s="20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7"/>
      <c r="Z852" s="27"/>
      <c r="AA852" s="27"/>
      <c r="AB852" s="27"/>
      <c r="AC852" s="27"/>
      <c r="AD852" s="27"/>
      <c r="AE852" s="27"/>
      <c r="AF852" s="27"/>
      <c r="AG852" s="27" t="s">
        <v>171</v>
      </c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</row>
    <row r="853" spans="1:60" outlineLevel="1">
      <c r="A853" s="196"/>
      <c r="B853" s="197"/>
      <c r="C853" s="198" t="s">
        <v>946</v>
      </c>
      <c r="D853" s="199"/>
      <c r="E853" s="200">
        <v>166.30240000000001</v>
      </c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7"/>
      <c r="Z853" s="27"/>
      <c r="AA853" s="27"/>
      <c r="AB853" s="27"/>
      <c r="AC853" s="27"/>
      <c r="AD853" s="27"/>
      <c r="AE853" s="27"/>
      <c r="AF853" s="27"/>
      <c r="AG853" s="27" t="s">
        <v>171</v>
      </c>
      <c r="AH853" s="27">
        <v>0</v>
      </c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</row>
    <row r="854" spans="1:60" outlineLevel="1">
      <c r="A854" s="190">
        <v>189</v>
      </c>
      <c r="B854" s="191" t="s">
        <v>947</v>
      </c>
      <c r="C854" s="192" t="s">
        <v>1236</v>
      </c>
      <c r="D854" s="193" t="s">
        <v>178</v>
      </c>
      <c r="E854" s="194">
        <f>E855+E856</f>
        <v>261.04512</v>
      </c>
      <c r="F854" s="33">
        <v>0</v>
      </c>
      <c r="G854" s="34">
        <f>ROUND(E854*F854,2)</f>
        <v>0</v>
      </c>
      <c r="H854" s="195">
        <v>747</v>
      </c>
      <c r="I854" s="34">
        <f>ROUND(E854*H854,2)</f>
        <v>195000.7</v>
      </c>
      <c r="J854" s="195">
        <v>0</v>
      </c>
      <c r="K854" s="34">
        <f>ROUND(E854*J854,2)</f>
        <v>0</v>
      </c>
      <c r="L854" s="34">
        <v>21</v>
      </c>
      <c r="M854" s="34">
        <f>G854*(1+L854/100)</f>
        <v>0</v>
      </c>
      <c r="N854" s="34">
        <v>3.3999999999999998E-3</v>
      </c>
      <c r="O854" s="34">
        <f>ROUND(E854*N854,2)</f>
        <v>0.89</v>
      </c>
      <c r="P854" s="34">
        <v>0</v>
      </c>
      <c r="Q854" s="34">
        <f>ROUND(E854*P854,2)</f>
        <v>0</v>
      </c>
      <c r="R854" s="34" t="s">
        <v>270</v>
      </c>
      <c r="S854" s="34" t="s">
        <v>167</v>
      </c>
      <c r="T854" s="35" t="s">
        <v>167</v>
      </c>
      <c r="U854" s="29">
        <v>0</v>
      </c>
      <c r="V854" s="29">
        <f>ROUND(E854*U854,2)</f>
        <v>0</v>
      </c>
      <c r="W854" s="29"/>
      <c r="X854" s="29" t="s">
        <v>271</v>
      </c>
      <c r="Y854" s="27"/>
      <c r="Z854" s="27"/>
      <c r="AA854" s="27"/>
      <c r="AB854" s="27"/>
      <c r="AC854" s="27"/>
      <c r="AD854" s="27"/>
      <c r="AE854" s="27"/>
      <c r="AF854" s="27"/>
      <c r="AG854" s="27" t="s">
        <v>272</v>
      </c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</row>
    <row r="855" spans="1:60" outlineLevel="1">
      <c r="A855" s="196"/>
      <c r="B855" s="197"/>
      <c r="C855" s="198" t="s">
        <v>1189</v>
      </c>
      <c r="D855" s="199"/>
      <c r="E855" s="200">
        <f>194.86*1.2</f>
        <v>233.83199999999999</v>
      </c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7"/>
      <c r="Z855" s="27"/>
      <c r="AA855" s="27"/>
      <c r="AB855" s="27"/>
      <c r="AC855" s="27"/>
      <c r="AD855" s="27"/>
      <c r="AE855" s="27"/>
      <c r="AF855" s="27"/>
      <c r="AG855" s="27" t="s">
        <v>171</v>
      </c>
      <c r="AH855" s="27">
        <v>0</v>
      </c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</row>
    <row r="856" spans="1:60" outlineLevel="1">
      <c r="A856" s="196"/>
      <c r="B856" s="197"/>
      <c r="C856" s="198" t="s">
        <v>1190</v>
      </c>
      <c r="D856" s="199"/>
      <c r="E856" s="200">
        <f>151.184*0.15*1.2</f>
        <v>27.213119999999996</v>
      </c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7"/>
      <c r="Z856" s="27"/>
      <c r="AA856" s="27"/>
      <c r="AB856" s="27"/>
      <c r="AC856" s="27"/>
      <c r="AD856" s="27"/>
      <c r="AE856" s="27"/>
      <c r="AF856" s="27"/>
      <c r="AG856" s="27" t="s">
        <v>171</v>
      </c>
      <c r="AH856" s="27">
        <v>0</v>
      </c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</row>
    <row r="857" spans="1:60" outlineLevel="1">
      <c r="A857" s="190">
        <v>190</v>
      </c>
      <c r="B857" s="191" t="s">
        <v>948</v>
      </c>
      <c r="C857" s="192" t="s">
        <v>949</v>
      </c>
      <c r="D857" s="193" t="s">
        <v>178</v>
      </c>
      <c r="E857" s="194">
        <v>194.86</v>
      </c>
      <c r="F857" s="33">
        <v>0</v>
      </c>
      <c r="G857" s="34">
        <f>ROUND(E857*F857,2)</f>
        <v>0</v>
      </c>
      <c r="H857" s="195">
        <v>0</v>
      </c>
      <c r="I857" s="34">
        <f>ROUND(E857*H857,2)</f>
        <v>0</v>
      </c>
      <c r="J857" s="195">
        <v>25.1</v>
      </c>
      <c r="K857" s="34">
        <f>ROUND(E857*J857,2)</f>
        <v>4890.99</v>
      </c>
      <c r="L857" s="34">
        <v>21</v>
      </c>
      <c r="M857" s="34">
        <f>G857*(1+L857/100)</f>
        <v>0</v>
      </c>
      <c r="N857" s="34">
        <v>0</v>
      </c>
      <c r="O857" s="34">
        <f>ROUND(E857*N857,2)</f>
        <v>0</v>
      </c>
      <c r="P857" s="34">
        <v>0</v>
      </c>
      <c r="Q857" s="34">
        <f>ROUND(E857*P857,2)</f>
        <v>0</v>
      </c>
      <c r="R857" s="34"/>
      <c r="S857" s="34" t="s">
        <v>167</v>
      </c>
      <c r="T857" s="35" t="s">
        <v>167</v>
      </c>
      <c r="U857" s="29">
        <v>0.05</v>
      </c>
      <c r="V857" s="29">
        <f>ROUND(E857*U857,2)</f>
        <v>9.74</v>
      </c>
      <c r="W857" s="29"/>
      <c r="X857" s="29" t="s">
        <v>950</v>
      </c>
      <c r="Y857" s="27"/>
      <c r="Z857" s="27"/>
      <c r="AA857" s="27"/>
      <c r="AB857" s="27"/>
      <c r="AC857" s="27"/>
      <c r="AD857" s="27"/>
      <c r="AE857" s="27"/>
      <c r="AF857" s="27"/>
      <c r="AG857" s="27" t="s">
        <v>951</v>
      </c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</row>
    <row r="858" spans="1:60" outlineLevel="1">
      <c r="A858" s="196"/>
      <c r="B858" s="197"/>
      <c r="C858" s="198" t="s">
        <v>952</v>
      </c>
      <c r="D858" s="199"/>
      <c r="E858" s="200">
        <v>152.31</v>
      </c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7"/>
      <c r="Z858" s="27"/>
      <c r="AA858" s="27"/>
      <c r="AB858" s="27"/>
      <c r="AC858" s="27"/>
      <c r="AD858" s="27"/>
      <c r="AE858" s="27"/>
      <c r="AF858" s="27"/>
      <c r="AG858" s="27" t="s">
        <v>171</v>
      </c>
      <c r="AH858" s="27">
        <v>0</v>
      </c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</row>
    <row r="859" spans="1:60" outlineLevel="1">
      <c r="A859" s="196"/>
      <c r="B859" s="197"/>
      <c r="C859" s="198" t="s">
        <v>953</v>
      </c>
      <c r="D859" s="199"/>
      <c r="E859" s="200">
        <v>42.55</v>
      </c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7"/>
      <c r="Z859" s="27"/>
      <c r="AA859" s="27"/>
      <c r="AB859" s="27"/>
      <c r="AC859" s="27"/>
      <c r="AD859" s="27"/>
      <c r="AE859" s="27"/>
      <c r="AF859" s="27"/>
      <c r="AG859" s="27" t="s">
        <v>171</v>
      </c>
      <c r="AH859" s="27">
        <v>0</v>
      </c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</row>
    <row r="860" spans="1:60" outlineLevel="1">
      <c r="A860" s="201">
        <v>191</v>
      </c>
      <c r="B860" s="202" t="s">
        <v>954</v>
      </c>
      <c r="C860" s="203" t="s">
        <v>955</v>
      </c>
      <c r="D860" s="204" t="s">
        <v>0</v>
      </c>
      <c r="E860" s="205">
        <v>3088.3294999999998</v>
      </c>
      <c r="F860" s="36">
        <v>0</v>
      </c>
      <c r="G860" s="37">
        <f>ROUND(E860*F860,2)</f>
        <v>0</v>
      </c>
      <c r="H860" s="206">
        <v>0</v>
      </c>
      <c r="I860" s="37">
        <f>ROUND(E860*H860,2)</f>
        <v>0</v>
      </c>
      <c r="J860" s="206">
        <v>0.92</v>
      </c>
      <c r="K860" s="37">
        <f>ROUND(E860*J860,2)</f>
        <v>2841.26</v>
      </c>
      <c r="L860" s="37">
        <v>21</v>
      </c>
      <c r="M860" s="37">
        <f>G860*(1+L860/100)</f>
        <v>0</v>
      </c>
      <c r="N860" s="37">
        <v>0</v>
      </c>
      <c r="O860" s="37">
        <f>ROUND(E860*N860,2)</f>
        <v>0</v>
      </c>
      <c r="P860" s="37">
        <v>0</v>
      </c>
      <c r="Q860" s="37">
        <f>ROUND(E860*P860,2)</f>
        <v>0</v>
      </c>
      <c r="R860" s="37"/>
      <c r="S860" s="37" t="s">
        <v>167</v>
      </c>
      <c r="T860" s="38" t="s">
        <v>167</v>
      </c>
      <c r="U860" s="29">
        <v>0</v>
      </c>
      <c r="V860" s="29">
        <f>ROUND(E860*U860,2)</f>
        <v>0</v>
      </c>
      <c r="W860" s="29"/>
      <c r="X860" s="29" t="s">
        <v>636</v>
      </c>
      <c r="Y860" s="27"/>
      <c r="Z860" s="27"/>
      <c r="AA860" s="27"/>
      <c r="AB860" s="27"/>
      <c r="AC860" s="27"/>
      <c r="AD860" s="27"/>
      <c r="AE860" s="27"/>
      <c r="AF860" s="27"/>
      <c r="AG860" s="27" t="s">
        <v>637</v>
      </c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</row>
    <row r="861" spans="1:60" ht="14">
      <c r="A861" s="185" t="s">
        <v>162</v>
      </c>
      <c r="B861" s="186" t="s">
        <v>120</v>
      </c>
      <c r="C861" s="187" t="s">
        <v>121</v>
      </c>
      <c r="D861" s="188"/>
      <c r="E861" s="189"/>
      <c r="F861" s="31"/>
      <c r="G861" s="31">
        <f>SUMIF(AG862:AG897,"&lt;&gt;NOR",G862:G897)</f>
        <v>0</v>
      </c>
      <c r="H861" s="31"/>
      <c r="I861" s="31">
        <f>SUM(I862:I897)</f>
        <v>188885.49</v>
      </c>
      <c r="J861" s="31"/>
      <c r="K861" s="31">
        <f>SUM(K862:K897)</f>
        <v>126837.93000000001</v>
      </c>
      <c r="L861" s="31"/>
      <c r="M861" s="31">
        <f>SUM(M862:M897)</f>
        <v>0</v>
      </c>
      <c r="N861" s="31"/>
      <c r="O861" s="31">
        <f>SUM(O862:O897)</f>
        <v>3.8</v>
      </c>
      <c r="P861" s="31"/>
      <c r="Q861" s="31">
        <f>SUM(Q862:Q897)</f>
        <v>0</v>
      </c>
      <c r="R861" s="31"/>
      <c r="S861" s="31"/>
      <c r="T861" s="32"/>
      <c r="U861" s="30"/>
      <c r="V861" s="30">
        <f>SUM(V862:V897)</f>
        <v>208.9</v>
      </c>
      <c r="W861" s="30"/>
      <c r="X861" s="30"/>
      <c r="AG861" t="s">
        <v>163</v>
      </c>
    </row>
    <row r="862" spans="1:60" outlineLevel="1">
      <c r="A862" s="201">
        <v>192</v>
      </c>
      <c r="B862" s="202" t="s">
        <v>956</v>
      </c>
      <c r="C862" s="203" t="s">
        <v>957</v>
      </c>
      <c r="D862" s="204" t="s">
        <v>178</v>
      </c>
      <c r="E862" s="205">
        <v>153.20699999999999</v>
      </c>
      <c r="F862" s="36">
        <v>0</v>
      </c>
      <c r="G862" s="37">
        <f>ROUND(E862*F862,2)</f>
        <v>0</v>
      </c>
      <c r="H862" s="206">
        <v>0</v>
      </c>
      <c r="I862" s="37">
        <f>ROUND(E862*H862,2)</f>
        <v>0</v>
      </c>
      <c r="J862" s="206">
        <v>131</v>
      </c>
      <c r="K862" s="37">
        <f>ROUND(E862*J862,2)</f>
        <v>20070.12</v>
      </c>
      <c r="L862" s="37">
        <v>21</v>
      </c>
      <c r="M862" s="37">
        <f>G862*(1+L862/100)</f>
        <v>0</v>
      </c>
      <c r="N862" s="37">
        <v>0</v>
      </c>
      <c r="O862" s="37">
        <f>ROUND(E862*N862,2)</f>
        <v>0</v>
      </c>
      <c r="P862" s="37">
        <v>0</v>
      </c>
      <c r="Q862" s="37">
        <f>ROUND(E862*P862,2)</f>
        <v>0</v>
      </c>
      <c r="R862" s="37"/>
      <c r="S862" s="37" t="s">
        <v>167</v>
      </c>
      <c r="T862" s="38" t="s">
        <v>167</v>
      </c>
      <c r="U862" s="29">
        <v>0.24</v>
      </c>
      <c r="V862" s="29">
        <f>ROUND(E862*U862,2)</f>
        <v>36.770000000000003</v>
      </c>
      <c r="W862" s="29"/>
      <c r="X862" s="29" t="s">
        <v>168</v>
      </c>
      <c r="Y862" s="27"/>
      <c r="Z862" s="27"/>
      <c r="AA862" s="27"/>
      <c r="AB862" s="27"/>
      <c r="AC862" s="27"/>
      <c r="AD862" s="27"/>
      <c r="AE862" s="27"/>
      <c r="AF862" s="27"/>
      <c r="AG862" s="27" t="s">
        <v>169</v>
      </c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</row>
    <row r="863" spans="1:60" outlineLevel="1">
      <c r="A863" s="190">
        <v>193</v>
      </c>
      <c r="B863" s="191" t="s">
        <v>958</v>
      </c>
      <c r="C863" s="192" t="s">
        <v>959</v>
      </c>
      <c r="D863" s="193" t="s">
        <v>178</v>
      </c>
      <c r="E863" s="194">
        <v>155.577</v>
      </c>
      <c r="F863" s="33">
        <v>0</v>
      </c>
      <c r="G863" s="34">
        <f>ROUND(E863*F863,2)</f>
        <v>0</v>
      </c>
      <c r="H863" s="195">
        <v>25.08</v>
      </c>
      <c r="I863" s="34">
        <f>ROUND(E863*H863,2)</f>
        <v>3901.87</v>
      </c>
      <c r="J863" s="195">
        <v>27.22</v>
      </c>
      <c r="K863" s="34">
        <f>ROUND(E863*J863,2)</f>
        <v>4234.8100000000004</v>
      </c>
      <c r="L863" s="34">
        <v>21</v>
      </c>
      <c r="M863" s="34">
        <f>G863*(1+L863/100)</f>
        <v>0</v>
      </c>
      <c r="N863" s="34">
        <v>2.1000000000000001E-4</v>
      </c>
      <c r="O863" s="34">
        <f>ROUND(E863*N863,2)</f>
        <v>0.03</v>
      </c>
      <c r="P863" s="34">
        <v>0</v>
      </c>
      <c r="Q863" s="34">
        <f>ROUND(E863*P863,2)</f>
        <v>0</v>
      </c>
      <c r="R863" s="34"/>
      <c r="S863" s="34" t="s">
        <v>167</v>
      </c>
      <c r="T863" s="35" t="s">
        <v>167</v>
      </c>
      <c r="U863" s="29">
        <v>0.05</v>
      </c>
      <c r="V863" s="29">
        <f>ROUND(E863*U863,2)</f>
        <v>7.78</v>
      </c>
      <c r="W863" s="29"/>
      <c r="X863" s="29" t="s">
        <v>168</v>
      </c>
      <c r="Y863" s="27"/>
      <c r="Z863" s="27"/>
      <c r="AA863" s="27"/>
      <c r="AB863" s="27"/>
      <c r="AC863" s="27"/>
      <c r="AD863" s="27"/>
      <c r="AE863" s="27"/>
      <c r="AF863" s="27"/>
      <c r="AG863" s="27" t="s">
        <v>169</v>
      </c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</row>
    <row r="864" spans="1:60" ht="24" outlineLevel="1">
      <c r="A864" s="196"/>
      <c r="B864" s="197"/>
      <c r="C864" s="198" t="s">
        <v>960</v>
      </c>
      <c r="D864" s="199"/>
      <c r="E864" s="200">
        <v>13.68</v>
      </c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7"/>
      <c r="Z864" s="27"/>
      <c r="AA864" s="27"/>
      <c r="AB864" s="27"/>
      <c r="AC864" s="27"/>
      <c r="AD864" s="27"/>
      <c r="AE864" s="27"/>
      <c r="AF864" s="27"/>
      <c r="AG864" s="27" t="s">
        <v>171</v>
      </c>
      <c r="AH864" s="27">
        <v>0</v>
      </c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</row>
    <row r="865" spans="1:60" outlineLevel="1">
      <c r="A865" s="196"/>
      <c r="B865" s="197"/>
      <c r="C865" s="198" t="s">
        <v>961</v>
      </c>
      <c r="D865" s="199"/>
      <c r="E865" s="200">
        <v>13.484999999999999</v>
      </c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7"/>
      <c r="Z865" s="27"/>
      <c r="AA865" s="27"/>
      <c r="AB865" s="27"/>
      <c r="AC865" s="27"/>
      <c r="AD865" s="27"/>
      <c r="AE865" s="27"/>
      <c r="AF865" s="27"/>
      <c r="AG865" s="27" t="s">
        <v>171</v>
      </c>
      <c r="AH865" s="27">
        <v>0</v>
      </c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</row>
    <row r="866" spans="1:60" ht="24" outlineLevel="1">
      <c r="A866" s="196"/>
      <c r="B866" s="197"/>
      <c r="C866" s="198" t="s">
        <v>962</v>
      </c>
      <c r="D866" s="199"/>
      <c r="E866" s="200">
        <v>20.791499999999999</v>
      </c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7"/>
      <c r="Z866" s="27"/>
      <c r="AA866" s="27"/>
      <c r="AB866" s="27"/>
      <c r="AC866" s="27"/>
      <c r="AD866" s="27"/>
      <c r="AE866" s="27"/>
      <c r="AF866" s="27"/>
      <c r="AG866" s="27" t="s">
        <v>171</v>
      </c>
      <c r="AH866" s="27">
        <v>0</v>
      </c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</row>
    <row r="867" spans="1:60" outlineLevel="1">
      <c r="A867" s="196"/>
      <c r="B867" s="197"/>
      <c r="C867" s="198" t="s">
        <v>963</v>
      </c>
      <c r="D867" s="199"/>
      <c r="E867" s="200">
        <v>13.02</v>
      </c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7"/>
      <c r="Z867" s="27"/>
      <c r="AA867" s="27"/>
      <c r="AB867" s="27"/>
      <c r="AC867" s="27"/>
      <c r="AD867" s="27"/>
      <c r="AE867" s="27"/>
      <c r="AF867" s="27"/>
      <c r="AG867" s="27" t="s">
        <v>171</v>
      </c>
      <c r="AH867" s="27">
        <v>0</v>
      </c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</row>
    <row r="868" spans="1:60" outlineLevel="1">
      <c r="A868" s="196"/>
      <c r="B868" s="197"/>
      <c r="C868" s="198" t="s">
        <v>964</v>
      </c>
      <c r="D868" s="199"/>
      <c r="E868" s="200">
        <v>3.3</v>
      </c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7"/>
      <c r="Z868" s="27"/>
      <c r="AA868" s="27"/>
      <c r="AB868" s="27"/>
      <c r="AC868" s="27"/>
      <c r="AD868" s="27"/>
      <c r="AE868" s="27"/>
      <c r="AF868" s="27"/>
      <c r="AG868" s="27" t="s">
        <v>171</v>
      </c>
      <c r="AH868" s="27">
        <v>0</v>
      </c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</row>
    <row r="869" spans="1:60" outlineLevel="1">
      <c r="A869" s="196"/>
      <c r="B869" s="197"/>
      <c r="C869" s="198" t="s">
        <v>965</v>
      </c>
      <c r="D869" s="199"/>
      <c r="E869" s="200">
        <v>11.643000000000001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7"/>
      <c r="Z869" s="27"/>
      <c r="AA869" s="27"/>
      <c r="AB869" s="27"/>
      <c r="AC869" s="27"/>
      <c r="AD869" s="27"/>
      <c r="AE869" s="27"/>
      <c r="AF869" s="27"/>
      <c r="AG869" s="27" t="s">
        <v>171</v>
      </c>
      <c r="AH869" s="27">
        <v>0</v>
      </c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</row>
    <row r="870" spans="1:60" outlineLevel="1">
      <c r="A870" s="196"/>
      <c r="B870" s="197"/>
      <c r="C870" s="198" t="s">
        <v>966</v>
      </c>
      <c r="D870" s="199"/>
      <c r="E870" s="200">
        <v>33.585999999999999</v>
      </c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7"/>
      <c r="Z870" s="27"/>
      <c r="AA870" s="27"/>
      <c r="AB870" s="27"/>
      <c r="AC870" s="27"/>
      <c r="AD870" s="27"/>
      <c r="AE870" s="27"/>
      <c r="AF870" s="27"/>
      <c r="AG870" s="27" t="s">
        <v>171</v>
      </c>
      <c r="AH870" s="27">
        <v>0</v>
      </c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</row>
    <row r="871" spans="1:60" outlineLevel="1">
      <c r="A871" s="196"/>
      <c r="B871" s="197"/>
      <c r="C871" s="198" t="s">
        <v>967</v>
      </c>
      <c r="D871" s="199"/>
      <c r="E871" s="200">
        <v>2.5950000000000002</v>
      </c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7"/>
      <c r="Z871" s="27"/>
      <c r="AA871" s="27"/>
      <c r="AB871" s="27"/>
      <c r="AC871" s="27"/>
      <c r="AD871" s="27"/>
      <c r="AE871" s="27"/>
      <c r="AF871" s="27"/>
      <c r="AG871" s="27" t="s">
        <v>171</v>
      </c>
      <c r="AH871" s="27">
        <v>0</v>
      </c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</row>
    <row r="872" spans="1:60" outlineLevel="1">
      <c r="A872" s="196"/>
      <c r="B872" s="197"/>
      <c r="C872" s="198" t="s">
        <v>968</v>
      </c>
      <c r="D872" s="199"/>
      <c r="E872" s="200">
        <v>16.963000000000001</v>
      </c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7"/>
      <c r="Z872" s="27"/>
      <c r="AA872" s="27"/>
      <c r="AB872" s="27"/>
      <c r="AC872" s="27"/>
      <c r="AD872" s="27"/>
      <c r="AE872" s="27"/>
      <c r="AF872" s="27"/>
      <c r="AG872" s="27" t="s">
        <v>171</v>
      </c>
      <c r="AH872" s="27">
        <v>0</v>
      </c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</row>
    <row r="873" spans="1:60" outlineLevel="1">
      <c r="A873" s="196"/>
      <c r="B873" s="197"/>
      <c r="C873" s="198" t="s">
        <v>969</v>
      </c>
      <c r="D873" s="199"/>
      <c r="E873" s="200">
        <v>9.5924999999999994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7"/>
      <c r="Z873" s="27"/>
      <c r="AA873" s="27"/>
      <c r="AB873" s="27"/>
      <c r="AC873" s="27"/>
      <c r="AD873" s="27"/>
      <c r="AE873" s="27"/>
      <c r="AF873" s="27"/>
      <c r="AG873" s="27" t="s">
        <v>171</v>
      </c>
      <c r="AH873" s="27">
        <v>0</v>
      </c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</row>
    <row r="874" spans="1:60" ht="24" outlineLevel="1">
      <c r="A874" s="196"/>
      <c r="B874" s="197"/>
      <c r="C874" s="198" t="s">
        <v>970</v>
      </c>
      <c r="D874" s="199"/>
      <c r="E874" s="200">
        <v>14.551</v>
      </c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7"/>
      <c r="Z874" s="27"/>
      <c r="AA874" s="27"/>
      <c r="AB874" s="27"/>
      <c r="AC874" s="27"/>
      <c r="AD874" s="27"/>
      <c r="AE874" s="27"/>
      <c r="AF874" s="27"/>
      <c r="AG874" s="27" t="s">
        <v>171</v>
      </c>
      <c r="AH874" s="27">
        <v>0</v>
      </c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</row>
    <row r="875" spans="1:60" outlineLevel="1">
      <c r="A875" s="196"/>
      <c r="B875" s="197"/>
      <c r="C875" s="198" t="s">
        <v>971</v>
      </c>
      <c r="D875" s="199"/>
      <c r="E875" s="200">
        <v>2.37</v>
      </c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7"/>
      <c r="Z875" s="27"/>
      <c r="AA875" s="27"/>
      <c r="AB875" s="27"/>
      <c r="AC875" s="27"/>
      <c r="AD875" s="27"/>
      <c r="AE875" s="27"/>
      <c r="AF875" s="27"/>
      <c r="AG875" s="27" t="s">
        <v>171</v>
      </c>
      <c r="AH875" s="27">
        <v>0</v>
      </c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</row>
    <row r="876" spans="1:60" outlineLevel="1">
      <c r="A876" s="190">
        <v>194</v>
      </c>
      <c r="B876" s="191" t="s">
        <v>972</v>
      </c>
      <c r="C876" s="192" t="s">
        <v>973</v>
      </c>
      <c r="D876" s="193" t="s">
        <v>255</v>
      </c>
      <c r="E876" s="194">
        <v>7.9</v>
      </c>
      <c r="F876" s="33">
        <v>0</v>
      </c>
      <c r="G876" s="34">
        <f>ROUND(E876*F876,2)</f>
        <v>0</v>
      </c>
      <c r="H876" s="195">
        <v>0</v>
      </c>
      <c r="I876" s="34">
        <f>ROUND(E876*H876,2)</f>
        <v>0</v>
      </c>
      <c r="J876" s="195">
        <v>291</v>
      </c>
      <c r="K876" s="34">
        <f>ROUND(E876*J876,2)</f>
        <v>2298.9</v>
      </c>
      <c r="L876" s="34">
        <v>21</v>
      </c>
      <c r="M876" s="34">
        <f>G876*(1+L876/100)</f>
        <v>0</v>
      </c>
      <c r="N876" s="34">
        <v>0</v>
      </c>
      <c r="O876" s="34">
        <f>ROUND(E876*N876,2)</f>
        <v>0</v>
      </c>
      <c r="P876" s="34">
        <v>0</v>
      </c>
      <c r="Q876" s="34">
        <f>ROUND(E876*P876,2)</f>
        <v>0</v>
      </c>
      <c r="R876" s="34"/>
      <c r="S876" s="34" t="s">
        <v>167</v>
      </c>
      <c r="T876" s="35" t="s">
        <v>167</v>
      </c>
      <c r="U876" s="29">
        <v>0.53400000000000003</v>
      </c>
      <c r="V876" s="29">
        <f>ROUND(E876*U876,2)</f>
        <v>4.22</v>
      </c>
      <c r="W876" s="29"/>
      <c r="X876" s="29" t="s">
        <v>168</v>
      </c>
      <c r="Y876" s="27"/>
      <c r="Z876" s="27"/>
      <c r="AA876" s="27"/>
      <c r="AB876" s="27"/>
      <c r="AC876" s="27"/>
      <c r="AD876" s="27"/>
      <c r="AE876" s="27"/>
      <c r="AF876" s="27"/>
      <c r="AG876" s="27" t="s">
        <v>169</v>
      </c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</row>
    <row r="877" spans="1:60" outlineLevel="1">
      <c r="A877" s="196"/>
      <c r="B877" s="197"/>
      <c r="C877" s="198" t="s">
        <v>974</v>
      </c>
      <c r="D877" s="199"/>
      <c r="E877" s="200">
        <v>1.5</v>
      </c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7"/>
      <c r="Z877" s="27"/>
      <c r="AA877" s="27"/>
      <c r="AB877" s="27"/>
      <c r="AC877" s="27"/>
      <c r="AD877" s="27"/>
      <c r="AE877" s="27"/>
      <c r="AF877" s="27"/>
      <c r="AG877" s="27" t="s">
        <v>171</v>
      </c>
      <c r="AH877" s="27">
        <v>0</v>
      </c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</row>
    <row r="878" spans="1:60" outlineLevel="1">
      <c r="A878" s="196"/>
      <c r="B878" s="197"/>
      <c r="C878" s="198" t="s">
        <v>975</v>
      </c>
      <c r="D878" s="199"/>
      <c r="E878" s="200">
        <v>1</v>
      </c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7"/>
      <c r="Z878" s="27"/>
      <c r="AA878" s="27"/>
      <c r="AB878" s="27"/>
      <c r="AC878" s="27"/>
      <c r="AD878" s="27"/>
      <c r="AE878" s="27"/>
      <c r="AF878" s="27"/>
      <c r="AG878" s="27" t="s">
        <v>171</v>
      </c>
      <c r="AH878" s="27">
        <v>0</v>
      </c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</row>
    <row r="879" spans="1:60" outlineLevel="1">
      <c r="A879" s="196"/>
      <c r="B879" s="197"/>
      <c r="C879" s="198" t="s">
        <v>976</v>
      </c>
      <c r="D879" s="199"/>
      <c r="E879" s="200">
        <v>3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7"/>
      <c r="Z879" s="27"/>
      <c r="AA879" s="27"/>
      <c r="AB879" s="27"/>
      <c r="AC879" s="27"/>
      <c r="AD879" s="27"/>
      <c r="AE879" s="27"/>
      <c r="AF879" s="27"/>
      <c r="AG879" s="27" t="s">
        <v>171</v>
      </c>
      <c r="AH879" s="27">
        <v>0</v>
      </c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</row>
    <row r="880" spans="1:60" outlineLevel="1">
      <c r="A880" s="196"/>
      <c r="B880" s="197"/>
      <c r="C880" s="198" t="s">
        <v>977</v>
      </c>
      <c r="D880" s="199"/>
      <c r="E880" s="200">
        <v>1.2</v>
      </c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7"/>
      <c r="Z880" s="27"/>
      <c r="AA880" s="27"/>
      <c r="AB880" s="27"/>
      <c r="AC880" s="27"/>
      <c r="AD880" s="27"/>
      <c r="AE880" s="27"/>
      <c r="AF880" s="27"/>
      <c r="AG880" s="27" t="s">
        <v>171</v>
      </c>
      <c r="AH880" s="27">
        <v>0</v>
      </c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</row>
    <row r="881" spans="1:60" outlineLevel="1">
      <c r="A881" s="196"/>
      <c r="B881" s="197"/>
      <c r="C881" s="198" t="s">
        <v>978</v>
      </c>
      <c r="D881" s="199"/>
      <c r="E881" s="200">
        <v>1.2</v>
      </c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7"/>
      <c r="Z881" s="27"/>
      <c r="AA881" s="27"/>
      <c r="AB881" s="27"/>
      <c r="AC881" s="27"/>
      <c r="AD881" s="27"/>
      <c r="AE881" s="27"/>
      <c r="AF881" s="27"/>
      <c r="AG881" s="27" t="s">
        <v>171</v>
      </c>
      <c r="AH881" s="27">
        <v>0</v>
      </c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</row>
    <row r="882" spans="1:60" ht="24" outlineLevel="1">
      <c r="A882" s="201">
        <v>195</v>
      </c>
      <c r="B882" s="202" t="s">
        <v>979</v>
      </c>
      <c r="C882" s="203" t="s">
        <v>1238</v>
      </c>
      <c r="D882" s="204" t="s">
        <v>178</v>
      </c>
      <c r="E882" s="205">
        <v>153.20699999999999</v>
      </c>
      <c r="F882" s="36">
        <v>0</v>
      </c>
      <c r="G882" s="37">
        <f>ROUND(E882*F882,2)</f>
        <v>0</v>
      </c>
      <c r="H882" s="206">
        <v>255.46</v>
      </c>
      <c r="I882" s="37">
        <f>ROUND(E882*H882,2)</f>
        <v>39138.26</v>
      </c>
      <c r="J882" s="206">
        <v>538.54</v>
      </c>
      <c r="K882" s="37">
        <f>ROUND(E882*J882,2)</f>
        <v>82508.100000000006</v>
      </c>
      <c r="L882" s="37">
        <v>21</v>
      </c>
      <c r="M882" s="37">
        <f>G882*(1+L882/100)</f>
        <v>0</v>
      </c>
      <c r="N882" s="37">
        <v>3.8600000000000001E-3</v>
      </c>
      <c r="O882" s="37">
        <f>ROUND(E882*N882,2)</f>
        <v>0.59</v>
      </c>
      <c r="P882" s="37">
        <v>0</v>
      </c>
      <c r="Q882" s="37">
        <f>ROUND(E882*P882,2)</f>
        <v>0</v>
      </c>
      <c r="R882" s="37"/>
      <c r="S882" s="37" t="s">
        <v>167</v>
      </c>
      <c r="T882" s="38" t="s">
        <v>167</v>
      </c>
      <c r="U882" s="29">
        <v>0.98</v>
      </c>
      <c r="V882" s="29">
        <f>ROUND(E882*U882,2)</f>
        <v>150.13999999999999</v>
      </c>
      <c r="W882" s="29"/>
      <c r="X882" s="29" t="s">
        <v>168</v>
      </c>
      <c r="Y882" s="27"/>
      <c r="Z882" s="27"/>
      <c r="AA882" s="27"/>
      <c r="AB882" s="27"/>
      <c r="AC882" s="27"/>
      <c r="AD882" s="27"/>
      <c r="AE882" s="27"/>
      <c r="AF882" s="27"/>
      <c r="AG882" s="27" t="s">
        <v>169</v>
      </c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</row>
    <row r="883" spans="1:60" outlineLevel="1">
      <c r="A883" s="190">
        <v>196</v>
      </c>
      <c r="B883" s="191" t="s">
        <v>980</v>
      </c>
      <c r="C883" s="192" t="s">
        <v>981</v>
      </c>
      <c r="D883" s="193" t="s">
        <v>255</v>
      </c>
      <c r="E883" s="194">
        <v>83.234999999999999</v>
      </c>
      <c r="F883" s="33">
        <v>0</v>
      </c>
      <c r="G883" s="34">
        <f>ROUND(E883*F883,2)</f>
        <v>0</v>
      </c>
      <c r="H883" s="195">
        <v>210.18</v>
      </c>
      <c r="I883" s="34">
        <f>ROUND(E883*H883,2)</f>
        <v>17494.330000000002</v>
      </c>
      <c r="J883" s="195">
        <v>65.319999999999993</v>
      </c>
      <c r="K883" s="34">
        <f>ROUND(E883*J883,2)</f>
        <v>5436.91</v>
      </c>
      <c r="L883" s="34">
        <v>21</v>
      </c>
      <c r="M883" s="34">
        <f>G883*(1+L883/100)</f>
        <v>0</v>
      </c>
      <c r="N883" s="34">
        <v>1E-4</v>
      </c>
      <c r="O883" s="34">
        <f>ROUND(E883*N883,2)</f>
        <v>0.01</v>
      </c>
      <c r="P883" s="34">
        <v>0</v>
      </c>
      <c r="Q883" s="34">
        <f>ROUND(E883*P883,2)</f>
        <v>0</v>
      </c>
      <c r="R883" s="34"/>
      <c r="S883" s="34" t="s">
        <v>167</v>
      </c>
      <c r="T883" s="35" t="s">
        <v>167</v>
      </c>
      <c r="U883" s="29">
        <v>0.12</v>
      </c>
      <c r="V883" s="29">
        <f>ROUND(E883*U883,2)</f>
        <v>9.99</v>
      </c>
      <c r="W883" s="29"/>
      <c r="X883" s="29" t="s">
        <v>168</v>
      </c>
      <c r="Y883" s="27"/>
      <c r="Z883" s="27"/>
      <c r="AA883" s="27"/>
      <c r="AB883" s="27"/>
      <c r="AC883" s="27"/>
      <c r="AD883" s="27"/>
      <c r="AE883" s="27"/>
      <c r="AF883" s="27"/>
      <c r="AG883" s="27" t="s">
        <v>169</v>
      </c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</row>
    <row r="884" spans="1:60" outlineLevel="1">
      <c r="A884" s="196"/>
      <c r="B884" s="197"/>
      <c r="C884" s="198" t="s">
        <v>982</v>
      </c>
      <c r="D884" s="199"/>
      <c r="E884" s="200">
        <v>8.2200000000000006</v>
      </c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7"/>
      <c r="Z884" s="27"/>
      <c r="AA884" s="27"/>
      <c r="AB884" s="27"/>
      <c r="AC884" s="27"/>
      <c r="AD884" s="27"/>
      <c r="AE884" s="27"/>
      <c r="AF884" s="27"/>
      <c r="AG884" s="27" t="s">
        <v>171</v>
      </c>
      <c r="AH884" s="27">
        <v>0</v>
      </c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</row>
    <row r="885" spans="1:60" outlineLevel="1">
      <c r="A885" s="196"/>
      <c r="B885" s="197"/>
      <c r="C885" s="198" t="s">
        <v>983</v>
      </c>
      <c r="D885" s="199"/>
      <c r="E885" s="200">
        <v>8.99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7"/>
      <c r="Z885" s="27"/>
      <c r="AA885" s="27"/>
      <c r="AB885" s="27"/>
      <c r="AC885" s="27"/>
      <c r="AD885" s="27"/>
      <c r="AE885" s="27"/>
      <c r="AF885" s="27"/>
      <c r="AG885" s="27" t="s">
        <v>171</v>
      </c>
      <c r="AH885" s="27">
        <v>0</v>
      </c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</row>
    <row r="886" spans="1:60" outlineLevel="1">
      <c r="A886" s="196"/>
      <c r="B886" s="197"/>
      <c r="C886" s="198" t="s">
        <v>984</v>
      </c>
      <c r="D886" s="199"/>
      <c r="E886" s="200">
        <v>18.161000000000001</v>
      </c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7"/>
      <c r="Z886" s="27"/>
      <c r="AA886" s="27"/>
      <c r="AB886" s="27"/>
      <c r="AC886" s="27"/>
      <c r="AD886" s="27"/>
      <c r="AE886" s="27"/>
      <c r="AF886" s="27"/>
      <c r="AG886" s="27" t="s">
        <v>171</v>
      </c>
      <c r="AH886" s="27">
        <v>0</v>
      </c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</row>
    <row r="887" spans="1:60" outlineLevel="1">
      <c r="A887" s="196"/>
      <c r="B887" s="197"/>
      <c r="C887" s="198" t="s">
        <v>985</v>
      </c>
      <c r="D887" s="199"/>
      <c r="E887" s="200">
        <v>-1.81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7"/>
      <c r="Z887" s="27"/>
      <c r="AA887" s="27"/>
      <c r="AB887" s="27"/>
      <c r="AC887" s="27"/>
      <c r="AD887" s="27"/>
      <c r="AE887" s="27"/>
      <c r="AF887" s="27"/>
      <c r="AG887" s="27" t="s">
        <v>171</v>
      </c>
      <c r="AH887" s="27">
        <v>0</v>
      </c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</row>
    <row r="888" spans="1:60" outlineLevel="1">
      <c r="A888" s="196"/>
      <c r="B888" s="197"/>
      <c r="C888" s="198" t="s">
        <v>986</v>
      </c>
      <c r="D888" s="199"/>
      <c r="E888" s="200">
        <v>2.2000000000000002</v>
      </c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7"/>
      <c r="Z888" s="27"/>
      <c r="AA888" s="27"/>
      <c r="AB888" s="27"/>
      <c r="AC888" s="27"/>
      <c r="AD888" s="27"/>
      <c r="AE888" s="27"/>
      <c r="AF888" s="27"/>
      <c r="AG888" s="27" t="s">
        <v>171</v>
      </c>
      <c r="AH888" s="27">
        <v>0</v>
      </c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</row>
    <row r="889" spans="1:60" outlineLevel="1">
      <c r="A889" s="196"/>
      <c r="B889" s="197"/>
      <c r="C889" s="198" t="s">
        <v>987</v>
      </c>
      <c r="D889" s="199"/>
      <c r="E889" s="200">
        <v>7.7619999999999996</v>
      </c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7"/>
      <c r="Z889" s="27"/>
      <c r="AA889" s="27"/>
      <c r="AB889" s="27"/>
      <c r="AC889" s="27"/>
      <c r="AD889" s="27"/>
      <c r="AE889" s="27"/>
      <c r="AF889" s="27"/>
      <c r="AG889" s="27" t="s">
        <v>171</v>
      </c>
      <c r="AH889" s="27">
        <v>0</v>
      </c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</row>
    <row r="890" spans="1:60" outlineLevel="1">
      <c r="A890" s="196"/>
      <c r="B890" s="197"/>
      <c r="C890" s="198" t="s">
        <v>988</v>
      </c>
      <c r="D890" s="199"/>
      <c r="E890" s="200">
        <v>16.792999999999999</v>
      </c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7"/>
      <c r="Z890" s="27"/>
      <c r="AA890" s="27"/>
      <c r="AB890" s="27"/>
      <c r="AC890" s="27"/>
      <c r="AD890" s="27"/>
      <c r="AE890" s="27"/>
      <c r="AF890" s="27"/>
      <c r="AG890" s="27" t="s">
        <v>171</v>
      </c>
      <c r="AH890" s="27">
        <v>0</v>
      </c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</row>
    <row r="891" spans="1:60" outlineLevel="1">
      <c r="A891" s="196"/>
      <c r="B891" s="197"/>
      <c r="C891" s="198" t="s">
        <v>989</v>
      </c>
      <c r="D891" s="199"/>
      <c r="E891" s="200">
        <v>1.73</v>
      </c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7"/>
      <c r="Z891" s="27"/>
      <c r="AA891" s="27"/>
      <c r="AB891" s="27"/>
      <c r="AC891" s="27"/>
      <c r="AD891" s="27"/>
      <c r="AE891" s="27"/>
      <c r="AF891" s="27"/>
      <c r="AG891" s="27" t="s">
        <v>171</v>
      </c>
      <c r="AH891" s="27">
        <v>0</v>
      </c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</row>
    <row r="892" spans="1:60" outlineLevel="1">
      <c r="A892" s="196"/>
      <c r="B892" s="197"/>
      <c r="C892" s="198" t="s">
        <v>990</v>
      </c>
      <c r="D892" s="199"/>
      <c r="E892" s="200">
        <v>8</v>
      </c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7"/>
      <c r="Z892" s="27"/>
      <c r="AA892" s="27"/>
      <c r="AB892" s="27"/>
      <c r="AC892" s="27"/>
      <c r="AD892" s="27"/>
      <c r="AE892" s="27"/>
      <c r="AF892" s="27"/>
      <c r="AG892" s="27" t="s">
        <v>171</v>
      </c>
      <c r="AH892" s="27">
        <v>0</v>
      </c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</row>
    <row r="893" spans="1:60" outlineLevel="1">
      <c r="A893" s="196"/>
      <c r="B893" s="197"/>
      <c r="C893" s="198" t="s">
        <v>991</v>
      </c>
      <c r="D893" s="199"/>
      <c r="E893" s="200">
        <v>6.3949999999999996</v>
      </c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7"/>
      <c r="Z893" s="27"/>
      <c r="AA893" s="27"/>
      <c r="AB893" s="27"/>
      <c r="AC893" s="27"/>
      <c r="AD893" s="27"/>
      <c r="AE893" s="27"/>
      <c r="AF893" s="27"/>
      <c r="AG893" s="27" t="s">
        <v>171</v>
      </c>
      <c r="AH893" s="27">
        <v>0</v>
      </c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</row>
    <row r="894" spans="1:60" outlineLevel="1">
      <c r="A894" s="196"/>
      <c r="B894" s="197"/>
      <c r="C894" s="198" t="s">
        <v>992</v>
      </c>
      <c r="D894" s="199"/>
      <c r="E894" s="200">
        <v>6.7939999999999996</v>
      </c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7"/>
      <c r="Z894" s="27"/>
      <c r="AA894" s="27"/>
      <c r="AB894" s="27"/>
      <c r="AC894" s="27"/>
      <c r="AD894" s="27"/>
      <c r="AE894" s="27"/>
      <c r="AF894" s="27"/>
      <c r="AG894" s="27" t="s">
        <v>171</v>
      </c>
      <c r="AH894" s="27">
        <v>0</v>
      </c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</row>
    <row r="895" spans="1:60" outlineLevel="1">
      <c r="A895" s="190">
        <v>197</v>
      </c>
      <c r="B895" s="191" t="s">
        <v>993</v>
      </c>
      <c r="C895" s="192" t="s">
        <v>1237</v>
      </c>
      <c r="D895" s="193" t="s">
        <v>178</v>
      </c>
      <c r="E895" s="194">
        <v>171.13470000000001</v>
      </c>
      <c r="F895" s="33">
        <v>0</v>
      </c>
      <c r="G895" s="34">
        <f>ROUND(E895*F895,2)</f>
        <v>0</v>
      </c>
      <c r="H895" s="195">
        <v>750</v>
      </c>
      <c r="I895" s="34">
        <f>ROUND(E895*H895,2)</f>
        <v>128351.03</v>
      </c>
      <c r="J895" s="195">
        <v>0</v>
      </c>
      <c r="K895" s="34">
        <f>ROUND(E895*J895,2)</f>
        <v>0</v>
      </c>
      <c r="L895" s="34">
        <v>21</v>
      </c>
      <c r="M895" s="34">
        <f>G895*(1+L895/100)</f>
        <v>0</v>
      </c>
      <c r="N895" s="34">
        <v>1.8499999999999999E-2</v>
      </c>
      <c r="O895" s="34">
        <f>ROUND(E895*N895,2)</f>
        <v>3.17</v>
      </c>
      <c r="P895" s="34">
        <v>0</v>
      </c>
      <c r="Q895" s="34">
        <f>ROUND(E895*P895,2)</f>
        <v>0</v>
      </c>
      <c r="R895" s="34"/>
      <c r="S895" s="34" t="s">
        <v>203</v>
      </c>
      <c r="T895" s="35" t="s">
        <v>167</v>
      </c>
      <c r="U895" s="29">
        <v>0</v>
      </c>
      <c r="V895" s="29">
        <f>ROUND(E895*U895,2)</f>
        <v>0</v>
      </c>
      <c r="W895" s="29"/>
      <c r="X895" s="29" t="s">
        <v>271</v>
      </c>
      <c r="Y895" s="27"/>
      <c r="Z895" s="27"/>
      <c r="AA895" s="27"/>
      <c r="AB895" s="27"/>
      <c r="AC895" s="27"/>
      <c r="AD895" s="27"/>
      <c r="AE895" s="27"/>
      <c r="AF895" s="27"/>
      <c r="AG895" s="27" t="s">
        <v>272</v>
      </c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</row>
    <row r="896" spans="1:60" outlineLevel="1">
      <c r="A896" s="196"/>
      <c r="B896" s="197"/>
      <c r="C896" s="198" t="s">
        <v>994</v>
      </c>
      <c r="D896" s="199"/>
      <c r="E896" s="200">
        <v>171.13470000000001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7"/>
      <c r="Z896" s="27"/>
      <c r="AA896" s="27"/>
      <c r="AB896" s="27"/>
      <c r="AC896" s="27"/>
      <c r="AD896" s="27"/>
      <c r="AE896" s="27"/>
      <c r="AF896" s="27"/>
      <c r="AG896" s="27" t="s">
        <v>171</v>
      </c>
      <c r="AH896" s="27">
        <v>0</v>
      </c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</row>
    <row r="897" spans="1:60" outlineLevel="1">
      <c r="A897" s="201">
        <v>198</v>
      </c>
      <c r="B897" s="202" t="s">
        <v>995</v>
      </c>
      <c r="C897" s="203" t="s">
        <v>996</v>
      </c>
      <c r="D897" s="204" t="s">
        <v>0</v>
      </c>
      <c r="E897" s="205">
        <v>3034.3433</v>
      </c>
      <c r="F897" s="36">
        <v>0</v>
      </c>
      <c r="G897" s="37">
        <f>ROUND(E897*F897,2)</f>
        <v>0</v>
      </c>
      <c r="H897" s="206">
        <v>0</v>
      </c>
      <c r="I897" s="37">
        <f>ROUND(E897*H897,2)</f>
        <v>0</v>
      </c>
      <c r="J897" s="206">
        <v>4.05</v>
      </c>
      <c r="K897" s="37">
        <f>ROUND(E897*J897,2)</f>
        <v>12289.09</v>
      </c>
      <c r="L897" s="37">
        <v>21</v>
      </c>
      <c r="M897" s="37">
        <f>G897*(1+L897/100)</f>
        <v>0</v>
      </c>
      <c r="N897" s="37">
        <v>0</v>
      </c>
      <c r="O897" s="37">
        <f>ROUND(E897*N897,2)</f>
        <v>0</v>
      </c>
      <c r="P897" s="37">
        <v>0</v>
      </c>
      <c r="Q897" s="37">
        <f>ROUND(E897*P897,2)</f>
        <v>0</v>
      </c>
      <c r="R897" s="37"/>
      <c r="S897" s="37" t="s">
        <v>167</v>
      </c>
      <c r="T897" s="38" t="s">
        <v>167</v>
      </c>
      <c r="U897" s="29">
        <v>0</v>
      </c>
      <c r="V897" s="29">
        <f>ROUND(E897*U897,2)</f>
        <v>0</v>
      </c>
      <c r="W897" s="29"/>
      <c r="X897" s="29" t="s">
        <v>636</v>
      </c>
      <c r="Y897" s="27"/>
      <c r="Z897" s="27"/>
      <c r="AA897" s="27"/>
      <c r="AB897" s="27"/>
      <c r="AC897" s="27"/>
      <c r="AD897" s="27"/>
      <c r="AE897" s="27"/>
      <c r="AF897" s="27"/>
      <c r="AG897" s="27" t="s">
        <v>637</v>
      </c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</row>
    <row r="898" spans="1:60" ht="14">
      <c r="A898" s="185" t="s">
        <v>162</v>
      </c>
      <c r="B898" s="186" t="s">
        <v>122</v>
      </c>
      <c r="C898" s="187" t="s">
        <v>123</v>
      </c>
      <c r="D898" s="188"/>
      <c r="E898" s="189"/>
      <c r="F898" s="31"/>
      <c r="G898" s="31">
        <f>SUMIF(AG899:AG900,"&lt;&gt;NOR",G899:G900)</f>
        <v>0</v>
      </c>
      <c r="H898" s="31"/>
      <c r="I898" s="31">
        <f>SUM(I899:I900)</f>
        <v>297.73</v>
      </c>
      <c r="J898" s="31"/>
      <c r="K898" s="31">
        <f>SUM(K899:K900)</f>
        <v>439.37</v>
      </c>
      <c r="L898" s="31"/>
      <c r="M898" s="31">
        <f>SUM(M899:M900)</f>
        <v>0</v>
      </c>
      <c r="N898" s="31"/>
      <c r="O898" s="31">
        <f>SUM(O899:O900)</f>
        <v>0</v>
      </c>
      <c r="P898" s="31"/>
      <c r="Q898" s="31">
        <f>SUM(Q899:Q900)</f>
        <v>0</v>
      </c>
      <c r="R898" s="31"/>
      <c r="S898" s="31"/>
      <c r="T898" s="32"/>
      <c r="U898" s="30"/>
      <c r="V898" s="30">
        <f>SUM(V899:V900)</f>
        <v>0.33</v>
      </c>
      <c r="W898" s="30"/>
      <c r="X898" s="30"/>
      <c r="AG898" t="s">
        <v>163</v>
      </c>
    </row>
    <row r="899" spans="1:60" outlineLevel="1">
      <c r="A899" s="190">
        <v>199</v>
      </c>
      <c r="B899" s="191" t="s">
        <v>997</v>
      </c>
      <c r="C899" s="192" t="s">
        <v>1239</v>
      </c>
      <c r="D899" s="193" t="s">
        <v>178</v>
      </c>
      <c r="E899" s="194">
        <v>1.95</v>
      </c>
      <c r="F899" s="33">
        <v>0</v>
      </c>
      <c r="G899" s="34">
        <f>ROUND(E899*F899,2)</f>
        <v>0</v>
      </c>
      <c r="H899" s="195">
        <v>152.68</v>
      </c>
      <c r="I899" s="34">
        <f>ROUND(E899*H899,2)</f>
        <v>297.73</v>
      </c>
      <c r="J899" s="195">
        <v>225.32</v>
      </c>
      <c r="K899" s="34">
        <f>ROUND(E899*J899,2)</f>
        <v>439.37</v>
      </c>
      <c r="L899" s="34">
        <v>21</v>
      </c>
      <c r="M899" s="34">
        <f>G899*(1+L899/100)</f>
        <v>0</v>
      </c>
      <c r="N899" s="34">
        <v>1.2600000000000001E-3</v>
      </c>
      <c r="O899" s="34">
        <f>ROUND(E899*N899,2)</f>
        <v>0</v>
      </c>
      <c r="P899" s="34">
        <v>0</v>
      </c>
      <c r="Q899" s="34">
        <f>ROUND(E899*P899,2)</f>
        <v>0</v>
      </c>
      <c r="R899" s="34"/>
      <c r="S899" s="34" t="s">
        <v>167</v>
      </c>
      <c r="T899" s="35" t="s">
        <v>167</v>
      </c>
      <c r="U899" s="29">
        <v>0.16900000000000001</v>
      </c>
      <c r="V899" s="29">
        <f>ROUND(E899*U899,2)</f>
        <v>0.33</v>
      </c>
      <c r="W899" s="29"/>
      <c r="X899" s="29" t="s">
        <v>168</v>
      </c>
      <c r="Y899" s="27"/>
      <c r="Z899" s="27"/>
      <c r="AA899" s="27"/>
      <c r="AB899" s="27"/>
      <c r="AC899" s="27"/>
      <c r="AD899" s="27"/>
      <c r="AE899" s="27"/>
      <c r="AF899" s="27"/>
      <c r="AG899" s="27" t="s">
        <v>169</v>
      </c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</row>
    <row r="900" spans="1:60" outlineLevel="1">
      <c r="A900" s="196"/>
      <c r="B900" s="197"/>
      <c r="C900" s="198" t="s">
        <v>998</v>
      </c>
      <c r="D900" s="199"/>
      <c r="E900" s="200">
        <v>1.95</v>
      </c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7"/>
      <c r="Z900" s="27"/>
      <c r="AA900" s="27"/>
      <c r="AB900" s="27"/>
      <c r="AC900" s="27"/>
      <c r="AD900" s="27"/>
      <c r="AE900" s="27"/>
      <c r="AF900" s="27"/>
      <c r="AG900" s="27" t="s">
        <v>171</v>
      </c>
      <c r="AH900" s="27">
        <v>0</v>
      </c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</row>
    <row r="901" spans="1:60" ht="14">
      <c r="A901" s="185" t="s">
        <v>162</v>
      </c>
      <c r="B901" s="186" t="s">
        <v>124</v>
      </c>
      <c r="C901" s="187" t="s">
        <v>125</v>
      </c>
      <c r="D901" s="188"/>
      <c r="E901" s="189"/>
      <c r="F901" s="31"/>
      <c r="G901" s="31">
        <f>SUMIF(AG902:AG905,"&lt;&gt;NOR",G902:G905)</f>
        <v>0</v>
      </c>
      <c r="H901" s="31"/>
      <c r="I901" s="31">
        <f>SUM(I902:I905)</f>
        <v>21008.120000000003</v>
      </c>
      <c r="J901" s="31"/>
      <c r="K901" s="31">
        <f>SUM(K902:K905)</f>
        <v>65548.540000000008</v>
      </c>
      <c r="L901" s="31"/>
      <c r="M901" s="31">
        <f>SUM(M902:M905)</f>
        <v>0</v>
      </c>
      <c r="N901" s="31"/>
      <c r="O901" s="31">
        <f>SUM(O902:O905)</f>
        <v>0.26</v>
      </c>
      <c r="P901" s="31"/>
      <c r="Q901" s="31">
        <f>SUM(Q902:Q905)</f>
        <v>0</v>
      </c>
      <c r="R901" s="31"/>
      <c r="S901" s="31"/>
      <c r="T901" s="32"/>
      <c r="U901" s="30"/>
      <c r="V901" s="30">
        <f>SUM(V902:V905)</f>
        <v>120.28999999999999</v>
      </c>
      <c r="W901" s="30"/>
      <c r="X901" s="30"/>
      <c r="AG901" t="s">
        <v>163</v>
      </c>
    </row>
    <row r="902" spans="1:60" outlineLevel="1">
      <c r="A902" s="190">
        <v>200</v>
      </c>
      <c r="B902" s="191" t="s">
        <v>999</v>
      </c>
      <c r="C902" s="192" t="s">
        <v>1191</v>
      </c>
      <c r="D902" s="193" t="s">
        <v>178</v>
      </c>
      <c r="E902" s="194">
        <v>895.10500000000002</v>
      </c>
      <c r="F902" s="33">
        <v>0</v>
      </c>
      <c r="G902" s="34">
        <f>ROUND(E902*F902,2)</f>
        <v>0</v>
      </c>
      <c r="H902" s="195">
        <v>5.6</v>
      </c>
      <c r="I902" s="34">
        <f>ROUND(E902*H902,2)</f>
        <v>5012.59</v>
      </c>
      <c r="J902" s="195">
        <v>17.7</v>
      </c>
      <c r="K902" s="34">
        <f>ROUND(E902*J902,2)</f>
        <v>15843.36</v>
      </c>
      <c r="L902" s="34">
        <v>21</v>
      </c>
      <c r="M902" s="34">
        <f>G902*(1+L902/100)</f>
        <v>0</v>
      </c>
      <c r="N902" s="34">
        <v>6.9999999999999994E-5</v>
      </c>
      <c r="O902" s="34">
        <f>ROUND(E902*N902,2)</f>
        <v>0.06</v>
      </c>
      <c r="P902" s="34">
        <v>0</v>
      </c>
      <c r="Q902" s="34">
        <f>ROUND(E902*P902,2)</f>
        <v>0</v>
      </c>
      <c r="R902" s="34"/>
      <c r="S902" s="34" t="s">
        <v>167</v>
      </c>
      <c r="T902" s="35" t="s">
        <v>167</v>
      </c>
      <c r="U902" s="29">
        <v>3.2480000000000002E-2</v>
      </c>
      <c r="V902" s="29">
        <f>ROUND(E902*U902,2)</f>
        <v>29.07</v>
      </c>
      <c r="W902" s="29"/>
      <c r="X902" s="29" t="s">
        <v>168</v>
      </c>
      <c r="Y902" s="27"/>
      <c r="Z902" s="27"/>
      <c r="AA902" s="27"/>
      <c r="AB902" s="27"/>
      <c r="AC902" s="27"/>
      <c r="AD902" s="27"/>
      <c r="AE902" s="27"/>
      <c r="AF902" s="27"/>
      <c r="AG902" s="27" t="s">
        <v>169</v>
      </c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</row>
    <row r="903" spans="1:60" outlineLevel="1">
      <c r="A903" s="196"/>
      <c r="B903" s="197"/>
      <c r="C903" s="198" t="s">
        <v>1000</v>
      </c>
      <c r="D903" s="199"/>
      <c r="E903" s="200">
        <v>895.10500000000002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7"/>
      <c r="Z903" s="27"/>
      <c r="AA903" s="27"/>
      <c r="AB903" s="27"/>
      <c r="AC903" s="27"/>
      <c r="AD903" s="27"/>
      <c r="AE903" s="27"/>
      <c r="AF903" s="27"/>
      <c r="AG903" s="27" t="s">
        <v>171</v>
      </c>
      <c r="AH903" s="27">
        <v>0</v>
      </c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</row>
    <row r="904" spans="1:60" outlineLevel="1">
      <c r="A904" s="190">
        <v>201</v>
      </c>
      <c r="B904" s="191" t="s">
        <v>1001</v>
      </c>
      <c r="C904" s="192" t="s">
        <v>1192</v>
      </c>
      <c r="D904" s="193" t="s">
        <v>178</v>
      </c>
      <c r="E904" s="194">
        <v>895.10500000000002</v>
      </c>
      <c r="F904" s="33">
        <v>0</v>
      </c>
      <c r="G904" s="34">
        <f>ROUND(E904*F904,2)</f>
        <v>0</v>
      </c>
      <c r="H904" s="195">
        <v>17.87</v>
      </c>
      <c r="I904" s="34">
        <f>ROUND(E904*H904,2)</f>
        <v>15995.53</v>
      </c>
      <c r="J904" s="195">
        <v>55.53</v>
      </c>
      <c r="K904" s="34">
        <f>ROUND(E904*J904,2)</f>
        <v>49705.18</v>
      </c>
      <c r="L904" s="34">
        <v>21</v>
      </c>
      <c r="M904" s="34">
        <f>G904*(1+L904/100)</f>
        <v>0</v>
      </c>
      <c r="N904" s="34">
        <v>2.2000000000000001E-4</v>
      </c>
      <c r="O904" s="34">
        <f>ROUND(E904*N904,2)</f>
        <v>0.2</v>
      </c>
      <c r="P904" s="34">
        <v>0</v>
      </c>
      <c r="Q904" s="34">
        <f>ROUND(E904*P904,2)</f>
        <v>0</v>
      </c>
      <c r="R904" s="34"/>
      <c r="S904" s="34" t="s">
        <v>167</v>
      </c>
      <c r="T904" s="35" t="s">
        <v>167</v>
      </c>
      <c r="U904" s="29">
        <v>0.10191</v>
      </c>
      <c r="V904" s="29">
        <f>ROUND(E904*U904,2)</f>
        <v>91.22</v>
      </c>
      <c r="W904" s="29"/>
      <c r="X904" s="29" t="s">
        <v>168</v>
      </c>
      <c r="Y904" s="27"/>
      <c r="Z904" s="27"/>
      <c r="AA904" s="27"/>
      <c r="AB904" s="27"/>
      <c r="AC904" s="27"/>
      <c r="AD904" s="27"/>
      <c r="AE904" s="27"/>
      <c r="AF904" s="27"/>
      <c r="AG904" s="27" t="s">
        <v>169</v>
      </c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</row>
    <row r="905" spans="1:60" outlineLevel="1">
      <c r="A905" s="196"/>
      <c r="B905" s="197"/>
      <c r="C905" s="198" t="s">
        <v>1000</v>
      </c>
      <c r="D905" s="199"/>
      <c r="E905" s="200">
        <v>895.10500000000002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7"/>
      <c r="Z905" s="27"/>
      <c r="AA905" s="27"/>
      <c r="AB905" s="27"/>
      <c r="AC905" s="27"/>
      <c r="AD905" s="27"/>
      <c r="AE905" s="27"/>
      <c r="AF905" s="27"/>
      <c r="AG905" s="27" t="s">
        <v>171</v>
      </c>
      <c r="AH905" s="27">
        <v>0</v>
      </c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</row>
    <row r="906" spans="1:60" ht="14">
      <c r="A906" s="185" t="s">
        <v>162</v>
      </c>
      <c r="B906" s="186" t="s">
        <v>126</v>
      </c>
      <c r="C906" s="187" t="s">
        <v>1240</v>
      </c>
      <c r="D906" s="188"/>
      <c r="E906" s="189"/>
      <c r="F906" s="31"/>
      <c r="G906" s="31">
        <f>SUMIF(AG907:AG915,"&lt;&gt;NOR",G907:G915)</f>
        <v>0</v>
      </c>
      <c r="H906" s="31"/>
      <c r="I906" s="31">
        <f>SUM(I907:I915)</f>
        <v>25812.9</v>
      </c>
      <c r="J906" s="31"/>
      <c r="K906" s="31">
        <f>SUM(K907:K915)</f>
        <v>10588.88</v>
      </c>
      <c r="L906" s="31"/>
      <c r="M906" s="31">
        <f>SUM(M907:M915)</f>
        <v>0</v>
      </c>
      <c r="N906" s="31"/>
      <c r="O906" s="31">
        <f>SUM(O907:O915)</f>
        <v>0.23</v>
      </c>
      <c r="P906" s="31"/>
      <c r="Q906" s="31">
        <f>SUM(Q907:Q915)</f>
        <v>0</v>
      </c>
      <c r="R906" s="31"/>
      <c r="S906" s="31"/>
      <c r="T906" s="32"/>
      <c r="U906" s="30"/>
      <c r="V906" s="30">
        <f>SUM(V907:V915)</f>
        <v>18.29</v>
      </c>
      <c r="W906" s="30"/>
      <c r="X906" s="30"/>
      <c r="AG906" t="s">
        <v>163</v>
      </c>
    </row>
    <row r="907" spans="1:60" outlineLevel="1">
      <c r="A907" s="190">
        <v>202</v>
      </c>
      <c r="B907" s="191" t="s">
        <v>1002</v>
      </c>
      <c r="C907" s="192" t="s">
        <v>1003</v>
      </c>
      <c r="D907" s="193" t="s">
        <v>178</v>
      </c>
      <c r="E907" s="194">
        <v>60.96</v>
      </c>
      <c r="F907" s="33">
        <v>0</v>
      </c>
      <c r="G907" s="34">
        <f>ROUND(E907*F907,2)</f>
        <v>0</v>
      </c>
      <c r="H907" s="195">
        <v>423.44</v>
      </c>
      <c r="I907" s="34">
        <f>ROUND(E907*H907,2)</f>
        <v>25812.9</v>
      </c>
      <c r="J907" s="195">
        <v>171.56</v>
      </c>
      <c r="K907" s="34">
        <f>ROUND(E907*J907,2)</f>
        <v>10458.299999999999</v>
      </c>
      <c r="L907" s="34">
        <v>21</v>
      </c>
      <c r="M907" s="34">
        <f>G907*(1+L907/100)</f>
        <v>0</v>
      </c>
      <c r="N907" s="34">
        <v>3.82E-3</v>
      </c>
      <c r="O907" s="34">
        <f>ROUND(E907*N907,2)</f>
        <v>0.23</v>
      </c>
      <c r="P907" s="34">
        <v>0</v>
      </c>
      <c r="Q907" s="34">
        <f>ROUND(E907*P907,2)</f>
        <v>0</v>
      </c>
      <c r="R907" s="34"/>
      <c r="S907" s="34" t="s">
        <v>167</v>
      </c>
      <c r="T907" s="35" t="s">
        <v>167</v>
      </c>
      <c r="U907" s="29">
        <v>0.3</v>
      </c>
      <c r="V907" s="29">
        <f>ROUND(E907*U907,2)</f>
        <v>18.29</v>
      </c>
      <c r="W907" s="29"/>
      <c r="X907" s="29" t="s">
        <v>168</v>
      </c>
      <c r="Y907" s="27"/>
      <c r="Z907" s="27"/>
      <c r="AA907" s="27"/>
      <c r="AB907" s="27"/>
      <c r="AC907" s="27"/>
      <c r="AD907" s="27"/>
      <c r="AE907" s="27"/>
      <c r="AF907" s="27"/>
      <c r="AG907" s="27" t="s">
        <v>169</v>
      </c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</row>
    <row r="908" spans="1:60" outlineLevel="1">
      <c r="A908" s="196"/>
      <c r="B908" s="197"/>
      <c r="C908" s="198" t="s">
        <v>530</v>
      </c>
      <c r="D908" s="199"/>
      <c r="E908" s="200">
        <v>18.899999999999999</v>
      </c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7"/>
      <c r="Z908" s="27"/>
      <c r="AA908" s="27"/>
      <c r="AB908" s="27"/>
      <c r="AC908" s="27"/>
      <c r="AD908" s="27"/>
      <c r="AE908" s="27"/>
      <c r="AF908" s="27"/>
      <c r="AG908" s="27" t="s">
        <v>171</v>
      </c>
      <c r="AH908" s="27">
        <v>0</v>
      </c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</row>
    <row r="909" spans="1:60" outlineLevel="1">
      <c r="A909" s="196"/>
      <c r="B909" s="197"/>
      <c r="C909" s="198" t="s">
        <v>531</v>
      </c>
      <c r="D909" s="199"/>
      <c r="E909" s="200">
        <v>6.3</v>
      </c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7"/>
      <c r="Z909" s="27"/>
      <c r="AA909" s="27"/>
      <c r="AB909" s="27"/>
      <c r="AC909" s="27"/>
      <c r="AD909" s="27"/>
      <c r="AE909" s="27"/>
      <c r="AF909" s="27"/>
      <c r="AG909" s="27" t="s">
        <v>171</v>
      </c>
      <c r="AH909" s="27">
        <v>0</v>
      </c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</row>
    <row r="910" spans="1:60" outlineLevel="1">
      <c r="A910" s="196"/>
      <c r="B910" s="197"/>
      <c r="C910" s="198" t="s">
        <v>532</v>
      </c>
      <c r="D910" s="199"/>
      <c r="E910" s="200">
        <v>11.52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7"/>
      <c r="Z910" s="27"/>
      <c r="AA910" s="27"/>
      <c r="AB910" s="27"/>
      <c r="AC910" s="27"/>
      <c r="AD910" s="27"/>
      <c r="AE910" s="27"/>
      <c r="AF910" s="27"/>
      <c r="AG910" s="27" t="s">
        <v>171</v>
      </c>
      <c r="AH910" s="27">
        <v>0</v>
      </c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</row>
    <row r="911" spans="1:60" outlineLevel="1">
      <c r="A911" s="196"/>
      <c r="B911" s="197"/>
      <c r="C911" s="198" t="s">
        <v>533</v>
      </c>
      <c r="D911" s="199"/>
      <c r="E911" s="200">
        <v>5.76</v>
      </c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7"/>
      <c r="Z911" s="27"/>
      <c r="AA911" s="27"/>
      <c r="AB911" s="27"/>
      <c r="AC911" s="27"/>
      <c r="AD911" s="27"/>
      <c r="AE911" s="27"/>
      <c r="AF911" s="27"/>
      <c r="AG911" s="27" t="s">
        <v>171</v>
      </c>
      <c r="AH911" s="27">
        <v>0</v>
      </c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H911" s="27"/>
    </row>
    <row r="912" spans="1:60" outlineLevel="1">
      <c r="A912" s="196"/>
      <c r="B912" s="197"/>
      <c r="C912" s="198" t="s">
        <v>534</v>
      </c>
      <c r="D912" s="199"/>
      <c r="E912" s="200">
        <v>1.2</v>
      </c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7"/>
      <c r="Z912" s="27"/>
      <c r="AA912" s="27"/>
      <c r="AB912" s="27"/>
      <c r="AC912" s="27"/>
      <c r="AD912" s="27"/>
      <c r="AE912" s="27"/>
      <c r="AF912" s="27"/>
      <c r="AG912" s="27" t="s">
        <v>171</v>
      </c>
      <c r="AH912" s="27">
        <v>0</v>
      </c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</row>
    <row r="913" spans="1:60" outlineLevel="1">
      <c r="A913" s="196"/>
      <c r="B913" s="197"/>
      <c r="C913" s="198" t="s">
        <v>535</v>
      </c>
      <c r="D913" s="199"/>
      <c r="E913" s="200">
        <v>14.4</v>
      </c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7"/>
      <c r="Z913" s="27"/>
      <c r="AA913" s="27"/>
      <c r="AB913" s="27"/>
      <c r="AC913" s="27"/>
      <c r="AD913" s="27"/>
      <c r="AE913" s="27"/>
      <c r="AF913" s="27"/>
      <c r="AG913" s="27" t="s">
        <v>171</v>
      </c>
      <c r="AH913" s="27">
        <v>0</v>
      </c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</row>
    <row r="914" spans="1:60" outlineLevel="1">
      <c r="A914" s="196"/>
      <c r="B914" s="197"/>
      <c r="C914" s="198" t="s">
        <v>536</v>
      </c>
      <c r="D914" s="199"/>
      <c r="E914" s="200">
        <v>2.88</v>
      </c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7"/>
      <c r="Z914" s="27"/>
      <c r="AA914" s="27"/>
      <c r="AB914" s="27"/>
      <c r="AC914" s="27"/>
      <c r="AD914" s="27"/>
      <c r="AE914" s="27"/>
      <c r="AF914" s="27"/>
      <c r="AG914" s="27" t="s">
        <v>171</v>
      </c>
      <c r="AH914" s="27">
        <v>0</v>
      </c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</row>
    <row r="915" spans="1:60" outlineLevel="1">
      <c r="A915" s="201">
        <v>203</v>
      </c>
      <c r="B915" s="202" t="s">
        <v>1004</v>
      </c>
      <c r="C915" s="203" t="s">
        <v>1005</v>
      </c>
      <c r="D915" s="204" t="s">
        <v>0</v>
      </c>
      <c r="E915" s="205">
        <v>362.71199999999999</v>
      </c>
      <c r="F915" s="36">
        <v>0</v>
      </c>
      <c r="G915" s="37">
        <f>ROUND(E915*F915,2)</f>
        <v>0</v>
      </c>
      <c r="H915" s="206">
        <v>0</v>
      </c>
      <c r="I915" s="37">
        <f>ROUND(E915*H915,2)</f>
        <v>0</v>
      </c>
      <c r="J915" s="206">
        <v>0.36</v>
      </c>
      <c r="K915" s="37">
        <f>ROUND(E915*J915,2)</f>
        <v>130.58000000000001</v>
      </c>
      <c r="L915" s="37">
        <v>21</v>
      </c>
      <c r="M915" s="37">
        <f>G915*(1+L915/100)</f>
        <v>0</v>
      </c>
      <c r="N915" s="37">
        <v>0</v>
      </c>
      <c r="O915" s="37">
        <f>ROUND(E915*N915,2)</f>
        <v>0</v>
      </c>
      <c r="P915" s="37">
        <v>0</v>
      </c>
      <c r="Q915" s="37">
        <f>ROUND(E915*P915,2)</f>
        <v>0</v>
      </c>
      <c r="R915" s="37"/>
      <c r="S915" s="37" t="s">
        <v>167</v>
      </c>
      <c r="T915" s="38" t="s">
        <v>167</v>
      </c>
      <c r="U915" s="29">
        <v>0</v>
      </c>
      <c r="V915" s="29">
        <f>ROUND(E915*U915,2)</f>
        <v>0</v>
      </c>
      <c r="W915" s="29"/>
      <c r="X915" s="29" t="s">
        <v>636</v>
      </c>
      <c r="Y915" s="27"/>
      <c r="Z915" s="27"/>
      <c r="AA915" s="27"/>
      <c r="AB915" s="27"/>
      <c r="AC915" s="27"/>
      <c r="AD915" s="27"/>
      <c r="AE915" s="27"/>
      <c r="AF915" s="27"/>
      <c r="AG915" s="27" t="s">
        <v>637</v>
      </c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</row>
    <row r="916" spans="1:60" ht="14">
      <c r="A916" s="185" t="s">
        <v>162</v>
      </c>
      <c r="B916" s="186" t="s">
        <v>128</v>
      </c>
      <c r="C916" s="187" t="s">
        <v>129</v>
      </c>
      <c r="D916" s="188"/>
      <c r="E916" s="189"/>
      <c r="F916" s="31"/>
      <c r="G916" s="31">
        <f>SUMIF(AG917:AG919,"&lt;&gt;NOR",G917:G919)</f>
        <v>0</v>
      </c>
      <c r="H916" s="31"/>
      <c r="I916" s="31">
        <f>SUM(I917:I919)</f>
        <v>3313.65</v>
      </c>
      <c r="J916" s="31"/>
      <c r="K916" s="31">
        <f>SUM(K917:K919)</f>
        <v>2723.35</v>
      </c>
      <c r="L916" s="31"/>
      <c r="M916" s="31">
        <f>SUM(M917:M919)</f>
        <v>0</v>
      </c>
      <c r="N916" s="31"/>
      <c r="O916" s="31">
        <f>SUM(O917:O919)</f>
        <v>0.05</v>
      </c>
      <c r="P916" s="31"/>
      <c r="Q916" s="31">
        <f>SUM(Q917:Q919)</f>
        <v>0</v>
      </c>
      <c r="R916" s="31"/>
      <c r="S916" s="31"/>
      <c r="T916" s="32"/>
      <c r="U916" s="30"/>
      <c r="V916" s="30">
        <f>SUM(V917:V919)</f>
        <v>0.51</v>
      </c>
      <c r="W916" s="30"/>
      <c r="X916" s="30"/>
      <c r="AG916" t="s">
        <v>163</v>
      </c>
    </row>
    <row r="917" spans="1:60" outlineLevel="1">
      <c r="A917" s="201">
        <v>204</v>
      </c>
      <c r="B917" s="202" t="s">
        <v>1006</v>
      </c>
      <c r="C917" s="203" t="s">
        <v>1007</v>
      </c>
      <c r="D917" s="204" t="s">
        <v>213</v>
      </c>
      <c r="E917" s="205">
        <v>3</v>
      </c>
      <c r="F917" s="36">
        <v>0</v>
      </c>
      <c r="G917" s="37">
        <f>ROUND(E917*F917,2)</f>
        <v>0</v>
      </c>
      <c r="H917" s="206">
        <v>15.55</v>
      </c>
      <c r="I917" s="37">
        <f>ROUND(E917*H917,2)</f>
        <v>46.65</v>
      </c>
      <c r="J917" s="206">
        <v>74.45</v>
      </c>
      <c r="K917" s="37">
        <f>ROUND(E917*J917,2)</f>
        <v>223.35</v>
      </c>
      <c r="L917" s="37">
        <v>21</v>
      </c>
      <c r="M917" s="37">
        <f>G917*(1+L917/100)</f>
        <v>0</v>
      </c>
      <c r="N917" s="37">
        <v>1.0000000000000001E-5</v>
      </c>
      <c r="O917" s="37">
        <f>ROUND(E917*N917,2)</f>
        <v>0</v>
      </c>
      <c r="P917" s="37">
        <v>0</v>
      </c>
      <c r="Q917" s="37">
        <f>ROUND(E917*P917,2)</f>
        <v>0</v>
      </c>
      <c r="R917" s="37"/>
      <c r="S917" s="37" t="s">
        <v>167</v>
      </c>
      <c r="T917" s="38" t="s">
        <v>167</v>
      </c>
      <c r="U917" s="29">
        <v>0.17</v>
      </c>
      <c r="V917" s="29">
        <f>ROUND(E917*U917,2)</f>
        <v>0.51</v>
      </c>
      <c r="W917" s="29"/>
      <c r="X917" s="29" t="s">
        <v>168</v>
      </c>
      <c r="Y917" s="27"/>
      <c r="Z917" s="27"/>
      <c r="AA917" s="27"/>
      <c r="AB917" s="27"/>
      <c r="AC917" s="27"/>
      <c r="AD917" s="27"/>
      <c r="AE917" s="27"/>
      <c r="AF917" s="27"/>
      <c r="AG917" s="27" t="s">
        <v>345</v>
      </c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</row>
    <row r="918" spans="1:60" ht="24" outlineLevel="1">
      <c r="A918" s="201">
        <v>205</v>
      </c>
      <c r="B918" s="202" t="s">
        <v>1008</v>
      </c>
      <c r="C918" s="203" t="s">
        <v>1193</v>
      </c>
      <c r="D918" s="204" t="s">
        <v>213</v>
      </c>
      <c r="E918" s="205">
        <v>3</v>
      </c>
      <c r="F918" s="36">
        <v>0</v>
      </c>
      <c r="G918" s="37">
        <f>ROUND(E918*F918,2)</f>
        <v>0</v>
      </c>
      <c r="H918" s="206">
        <v>1089</v>
      </c>
      <c r="I918" s="37">
        <f>ROUND(E918*H918,2)</f>
        <v>3267</v>
      </c>
      <c r="J918" s="206">
        <v>0</v>
      </c>
      <c r="K918" s="37">
        <f>ROUND(E918*J918,2)</f>
        <v>0</v>
      </c>
      <c r="L918" s="37">
        <v>21</v>
      </c>
      <c r="M918" s="37">
        <f>G918*(1+L918/100)</f>
        <v>0</v>
      </c>
      <c r="N918" s="37">
        <v>1.55E-2</v>
      </c>
      <c r="O918" s="37">
        <f>ROUND(E918*N918,2)</f>
        <v>0.05</v>
      </c>
      <c r="P918" s="37">
        <v>0</v>
      </c>
      <c r="Q918" s="37">
        <f>ROUND(E918*P918,2)</f>
        <v>0</v>
      </c>
      <c r="R918" s="37" t="s">
        <v>270</v>
      </c>
      <c r="S918" s="37" t="s">
        <v>167</v>
      </c>
      <c r="T918" s="38" t="s">
        <v>167</v>
      </c>
      <c r="U918" s="29">
        <v>0</v>
      </c>
      <c r="V918" s="29">
        <f>ROUND(E918*U918,2)</f>
        <v>0</v>
      </c>
      <c r="W918" s="29"/>
      <c r="X918" s="29" t="s">
        <v>271</v>
      </c>
      <c r="Y918" s="27"/>
      <c r="Z918" s="27"/>
      <c r="AA918" s="27"/>
      <c r="AB918" s="27"/>
      <c r="AC918" s="27"/>
      <c r="AD918" s="27"/>
      <c r="AE918" s="27"/>
      <c r="AF918" s="27"/>
      <c r="AG918" s="27" t="s">
        <v>272</v>
      </c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</row>
    <row r="919" spans="1:60" outlineLevel="1">
      <c r="A919" s="201">
        <v>206</v>
      </c>
      <c r="B919" s="202" t="s">
        <v>1009</v>
      </c>
      <c r="C919" s="203" t="s">
        <v>1010</v>
      </c>
      <c r="D919" s="204" t="s">
        <v>1011</v>
      </c>
      <c r="E919" s="205">
        <v>1</v>
      </c>
      <c r="F919" s="36">
        <v>0</v>
      </c>
      <c r="G919" s="37">
        <f>ROUND(E919*F919,2)</f>
        <v>0</v>
      </c>
      <c r="H919" s="206">
        <v>0</v>
      </c>
      <c r="I919" s="37">
        <f>ROUND(E919*H919,2)</f>
        <v>0</v>
      </c>
      <c r="J919" s="206">
        <v>2500</v>
      </c>
      <c r="K919" s="37">
        <f>ROUND(E919*J919,2)</f>
        <v>2500</v>
      </c>
      <c r="L919" s="37">
        <v>21</v>
      </c>
      <c r="M919" s="37">
        <f>G919*(1+L919/100)</f>
        <v>0</v>
      </c>
      <c r="N919" s="37">
        <v>0</v>
      </c>
      <c r="O919" s="37">
        <f>ROUND(E919*N919,2)</f>
        <v>0</v>
      </c>
      <c r="P919" s="37">
        <v>0</v>
      </c>
      <c r="Q919" s="37">
        <f>ROUND(E919*P919,2)</f>
        <v>0</v>
      </c>
      <c r="R919" s="37"/>
      <c r="S919" s="37" t="s">
        <v>203</v>
      </c>
      <c r="T919" s="38" t="s">
        <v>204</v>
      </c>
      <c r="U919" s="29">
        <v>0</v>
      </c>
      <c r="V919" s="29">
        <f>ROUND(E919*U919,2)</f>
        <v>0</v>
      </c>
      <c r="W919" s="29"/>
      <c r="X919" s="29" t="s">
        <v>950</v>
      </c>
      <c r="Y919" s="27"/>
      <c r="Z919" s="27"/>
      <c r="AA919" s="27"/>
      <c r="AB919" s="27"/>
      <c r="AC919" s="27"/>
      <c r="AD919" s="27"/>
      <c r="AE919" s="27"/>
      <c r="AF919" s="27"/>
      <c r="AG919" s="27" t="s">
        <v>951</v>
      </c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</row>
    <row r="920" spans="1:60" ht="14">
      <c r="A920" s="185" t="s">
        <v>162</v>
      </c>
      <c r="B920" s="186" t="s">
        <v>132</v>
      </c>
      <c r="C920" s="187" t="s">
        <v>133</v>
      </c>
      <c r="D920" s="188"/>
      <c r="E920" s="189"/>
      <c r="F920" s="31"/>
      <c r="G920" s="31">
        <f>SUMIF(AG921:AG942,"&lt;&gt;NOR",G921:G942)</f>
        <v>0</v>
      </c>
      <c r="H920" s="31"/>
      <c r="I920" s="31">
        <f>SUM(I921:I942)</f>
        <v>0</v>
      </c>
      <c r="J920" s="31"/>
      <c r="K920" s="31">
        <f>SUM(K921:K942)</f>
        <v>826696.22000000009</v>
      </c>
      <c r="L920" s="31"/>
      <c r="M920" s="31">
        <f>SUM(M921:M942)</f>
        <v>0</v>
      </c>
      <c r="N920" s="31"/>
      <c r="O920" s="31">
        <f>SUM(O921:O942)</f>
        <v>0</v>
      </c>
      <c r="P920" s="31"/>
      <c r="Q920" s="31">
        <f>SUM(Q921:Q942)</f>
        <v>0</v>
      </c>
      <c r="R920" s="31"/>
      <c r="S920" s="31"/>
      <c r="T920" s="32"/>
      <c r="U920" s="30"/>
      <c r="V920" s="30">
        <f>SUM(V921:V942)</f>
        <v>466.86999999999995</v>
      </c>
      <c r="W920" s="30"/>
      <c r="X920" s="30"/>
      <c r="AG920" t="s">
        <v>163</v>
      </c>
    </row>
    <row r="921" spans="1:60" ht="24" outlineLevel="1">
      <c r="A921" s="190">
        <v>207</v>
      </c>
      <c r="B921" s="191" t="s">
        <v>1012</v>
      </c>
      <c r="C921" s="192" t="s">
        <v>1013</v>
      </c>
      <c r="D921" s="193" t="s">
        <v>196</v>
      </c>
      <c r="E921" s="194">
        <v>255.14213000000001</v>
      </c>
      <c r="F921" s="33">
        <v>0</v>
      </c>
      <c r="G921" s="34">
        <f>ROUND(E921*F921,2)</f>
        <v>0</v>
      </c>
      <c r="H921" s="195">
        <v>0</v>
      </c>
      <c r="I921" s="34">
        <f>ROUND(E921*H921,2)</f>
        <v>0</v>
      </c>
      <c r="J921" s="195">
        <v>1958</v>
      </c>
      <c r="K921" s="34">
        <f>ROUND(E921*J921,2)</f>
        <v>499568.29</v>
      </c>
      <c r="L921" s="34">
        <v>21</v>
      </c>
      <c r="M921" s="34">
        <f>G921*(1+L921/100)</f>
        <v>0</v>
      </c>
      <c r="N921" s="34">
        <v>0</v>
      </c>
      <c r="O921" s="34">
        <f>ROUND(E921*N921,2)</f>
        <v>0</v>
      </c>
      <c r="P921" s="34">
        <v>0</v>
      </c>
      <c r="Q921" s="34">
        <f>ROUND(E921*P921,2)</f>
        <v>0</v>
      </c>
      <c r="R921" s="34"/>
      <c r="S921" s="34" t="s">
        <v>167</v>
      </c>
      <c r="T921" s="35" t="s">
        <v>167</v>
      </c>
      <c r="U921" s="29">
        <v>0</v>
      </c>
      <c r="V921" s="29">
        <f>ROUND(E921*U921,2)</f>
        <v>0</v>
      </c>
      <c r="W921" s="29"/>
      <c r="X921" s="29" t="s">
        <v>168</v>
      </c>
      <c r="Y921" s="27"/>
      <c r="Z921" s="27"/>
      <c r="AA921" s="27"/>
      <c r="AB921" s="27"/>
      <c r="AC921" s="27"/>
      <c r="AD921" s="27"/>
      <c r="AE921" s="27"/>
      <c r="AF921" s="27"/>
      <c r="AG921" s="27" t="s">
        <v>169</v>
      </c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</row>
    <row r="922" spans="1:60" outlineLevel="1">
      <c r="A922" s="196"/>
      <c r="B922" s="197"/>
      <c r="C922" s="198" t="s">
        <v>1014</v>
      </c>
      <c r="D922" s="199"/>
      <c r="E922" s="200">
        <v>255.14213000000001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7"/>
      <c r="Z922" s="27"/>
      <c r="AA922" s="27"/>
      <c r="AB922" s="27"/>
      <c r="AC922" s="27"/>
      <c r="AD922" s="27"/>
      <c r="AE922" s="27"/>
      <c r="AF922" s="27"/>
      <c r="AG922" s="27" t="s">
        <v>171</v>
      </c>
      <c r="AH922" s="27">
        <v>0</v>
      </c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</row>
    <row r="923" spans="1:60" outlineLevel="1">
      <c r="A923" s="190">
        <v>208</v>
      </c>
      <c r="B923" s="191" t="s">
        <v>1015</v>
      </c>
      <c r="C923" s="192" t="s">
        <v>1016</v>
      </c>
      <c r="D923" s="193" t="s">
        <v>196</v>
      </c>
      <c r="E923" s="194">
        <v>12.21283</v>
      </c>
      <c r="F923" s="33">
        <v>0</v>
      </c>
      <c r="G923" s="34">
        <f>ROUND(E923*F923,2)</f>
        <v>0</v>
      </c>
      <c r="H923" s="195">
        <v>0</v>
      </c>
      <c r="I923" s="34">
        <f>ROUND(E923*H923,2)</f>
        <v>0</v>
      </c>
      <c r="J923" s="195">
        <v>1500</v>
      </c>
      <c r="K923" s="34">
        <f>ROUND(E923*J923,2)</f>
        <v>18319.25</v>
      </c>
      <c r="L923" s="34">
        <v>21</v>
      </c>
      <c r="M923" s="34">
        <f>G923*(1+L923/100)</f>
        <v>0</v>
      </c>
      <c r="N923" s="34">
        <v>0</v>
      </c>
      <c r="O923" s="34">
        <f>ROUND(E923*N923,2)</f>
        <v>0</v>
      </c>
      <c r="P923" s="34">
        <v>0</v>
      </c>
      <c r="Q923" s="34">
        <f>ROUND(E923*P923,2)</f>
        <v>0</v>
      </c>
      <c r="R923" s="34"/>
      <c r="S923" s="34" t="s">
        <v>167</v>
      </c>
      <c r="T923" s="35" t="s">
        <v>167</v>
      </c>
      <c r="U923" s="29">
        <v>0</v>
      </c>
      <c r="V923" s="29">
        <f>ROUND(E923*U923,2)</f>
        <v>0</v>
      </c>
      <c r="W923" s="29"/>
      <c r="X923" s="29" t="s">
        <v>168</v>
      </c>
      <c r="Y923" s="27"/>
      <c r="Z923" s="27"/>
      <c r="AA923" s="27"/>
      <c r="AB923" s="27"/>
      <c r="AC923" s="27"/>
      <c r="AD923" s="27"/>
      <c r="AE923" s="27"/>
      <c r="AF923" s="27"/>
      <c r="AG923" s="27" t="s">
        <v>169</v>
      </c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</row>
    <row r="924" spans="1:60" outlineLevel="1">
      <c r="A924" s="196"/>
      <c r="B924" s="197"/>
      <c r="C924" s="198" t="s">
        <v>1017</v>
      </c>
      <c r="D924" s="199"/>
      <c r="E924" s="200">
        <v>5.5983999999999998</v>
      </c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7"/>
      <c r="Z924" s="27"/>
      <c r="AA924" s="27"/>
      <c r="AB924" s="27"/>
      <c r="AC924" s="27"/>
      <c r="AD924" s="27"/>
      <c r="AE924" s="27"/>
      <c r="AF924" s="27"/>
      <c r="AG924" s="27" t="s">
        <v>171</v>
      </c>
      <c r="AH924" s="27">
        <v>0</v>
      </c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</row>
    <row r="925" spans="1:60" outlineLevel="1">
      <c r="A925" s="196"/>
      <c r="B925" s="197"/>
      <c r="C925" s="198" t="s">
        <v>1018</v>
      </c>
      <c r="D925" s="199"/>
      <c r="E925" s="200">
        <v>6.6144299999999996</v>
      </c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7"/>
      <c r="Z925" s="27"/>
      <c r="AA925" s="27"/>
      <c r="AB925" s="27"/>
      <c r="AC925" s="27"/>
      <c r="AD925" s="27"/>
      <c r="AE925" s="27"/>
      <c r="AF925" s="27"/>
      <c r="AG925" s="27" t="s">
        <v>171</v>
      </c>
      <c r="AH925" s="27">
        <v>0</v>
      </c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</row>
    <row r="926" spans="1:60" outlineLevel="1">
      <c r="A926" s="190">
        <v>209</v>
      </c>
      <c r="B926" s="191" t="s">
        <v>1019</v>
      </c>
      <c r="C926" s="192" t="s">
        <v>1020</v>
      </c>
      <c r="D926" s="193" t="s">
        <v>196</v>
      </c>
      <c r="E926" s="194">
        <v>9.2893399999999993</v>
      </c>
      <c r="F926" s="33">
        <v>0</v>
      </c>
      <c r="G926" s="34">
        <f>ROUND(E926*F926,2)</f>
        <v>0</v>
      </c>
      <c r="H926" s="195">
        <v>0</v>
      </c>
      <c r="I926" s="34">
        <f>ROUND(E926*H926,2)</f>
        <v>0</v>
      </c>
      <c r="J926" s="195">
        <v>2825</v>
      </c>
      <c r="K926" s="34">
        <f>ROUND(E926*J926,2)</f>
        <v>26242.39</v>
      </c>
      <c r="L926" s="34">
        <v>21</v>
      </c>
      <c r="M926" s="34">
        <f>G926*(1+L926/100)</f>
        <v>0</v>
      </c>
      <c r="N926" s="34">
        <v>0</v>
      </c>
      <c r="O926" s="34">
        <f>ROUND(E926*N926,2)</f>
        <v>0</v>
      </c>
      <c r="P926" s="34">
        <v>0</v>
      </c>
      <c r="Q926" s="34">
        <f>ROUND(E926*P926,2)</f>
        <v>0</v>
      </c>
      <c r="R926" s="34"/>
      <c r="S926" s="34" t="s">
        <v>167</v>
      </c>
      <c r="T926" s="35" t="s">
        <v>167</v>
      </c>
      <c r="U926" s="29">
        <v>0</v>
      </c>
      <c r="V926" s="29">
        <f>ROUND(E926*U926,2)</f>
        <v>0</v>
      </c>
      <c r="W926" s="29"/>
      <c r="X926" s="29" t="s">
        <v>168</v>
      </c>
      <c r="Y926" s="27"/>
      <c r="Z926" s="27"/>
      <c r="AA926" s="27"/>
      <c r="AB926" s="27"/>
      <c r="AC926" s="27"/>
      <c r="AD926" s="27"/>
      <c r="AE926" s="27"/>
      <c r="AF926" s="27"/>
      <c r="AG926" s="27" t="s">
        <v>169</v>
      </c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</row>
    <row r="927" spans="1:60" outlineLevel="1">
      <c r="A927" s="196"/>
      <c r="B927" s="197"/>
      <c r="C927" s="198" t="s">
        <v>1021</v>
      </c>
      <c r="D927" s="199"/>
      <c r="E927" s="200">
        <v>2.7264200000000001</v>
      </c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7"/>
      <c r="Z927" s="27"/>
      <c r="AA927" s="27"/>
      <c r="AB927" s="27"/>
      <c r="AC927" s="27"/>
      <c r="AD927" s="27"/>
      <c r="AE927" s="27"/>
      <c r="AF927" s="27"/>
      <c r="AG927" s="27" t="s">
        <v>171</v>
      </c>
      <c r="AH927" s="27">
        <v>0</v>
      </c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</row>
    <row r="928" spans="1:60" outlineLevel="1">
      <c r="A928" s="196"/>
      <c r="B928" s="197"/>
      <c r="C928" s="198" t="s">
        <v>1022</v>
      </c>
      <c r="D928" s="199"/>
      <c r="E928" s="200">
        <v>0.28577999999999998</v>
      </c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7"/>
      <c r="Z928" s="27"/>
      <c r="AA928" s="27"/>
      <c r="AB928" s="27"/>
      <c r="AC928" s="27"/>
      <c r="AD928" s="27"/>
      <c r="AE928" s="27"/>
      <c r="AF928" s="27"/>
      <c r="AG928" s="27" t="s">
        <v>171</v>
      </c>
      <c r="AH928" s="27">
        <v>0</v>
      </c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</row>
    <row r="929" spans="1:60" outlineLevel="1">
      <c r="A929" s="196"/>
      <c r="B929" s="197"/>
      <c r="C929" s="198" t="s">
        <v>1023</v>
      </c>
      <c r="D929" s="199"/>
      <c r="E929" s="200">
        <v>0.22717999999999999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7"/>
      <c r="Z929" s="27"/>
      <c r="AA929" s="27"/>
      <c r="AB929" s="27"/>
      <c r="AC929" s="27"/>
      <c r="AD929" s="27"/>
      <c r="AE929" s="27"/>
      <c r="AF929" s="27"/>
      <c r="AG929" s="27" t="s">
        <v>171</v>
      </c>
      <c r="AH929" s="27">
        <v>0</v>
      </c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</row>
    <row r="930" spans="1:60" outlineLevel="1">
      <c r="A930" s="196"/>
      <c r="B930" s="197"/>
      <c r="C930" s="198" t="s">
        <v>1024</v>
      </c>
      <c r="D930" s="199"/>
      <c r="E930" s="200">
        <v>6.0499599999999996</v>
      </c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7"/>
      <c r="Z930" s="27"/>
      <c r="AA930" s="27"/>
      <c r="AB930" s="27"/>
      <c r="AC930" s="27"/>
      <c r="AD930" s="27"/>
      <c r="AE930" s="27"/>
      <c r="AF930" s="27"/>
      <c r="AG930" s="27" t="s">
        <v>171</v>
      </c>
      <c r="AH930" s="27">
        <v>0</v>
      </c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</row>
    <row r="931" spans="1:60" outlineLevel="1">
      <c r="A931" s="190">
        <v>210</v>
      </c>
      <c r="B931" s="191" t="s">
        <v>1025</v>
      </c>
      <c r="C931" s="192" t="s">
        <v>1026</v>
      </c>
      <c r="D931" s="193" t="s">
        <v>196</v>
      </c>
      <c r="E931" s="194">
        <v>7.6827399999999999</v>
      </c>
      <c r="F931" s="33">
        <v>0</v>
      </c>
      <c r="G931" s="34">
        <f>ROUND(E931*F931,2)</f>
        <v>0</v>
      </c>
      <c r="H931" s="195">
        <v>0</v>
      </c>
      <c r="I931" s="34">
        <f>ROUND(E931*H931,2)</f>
        <v>0</v>
      </c>
      <c r="J931" s="195">
        <v>1958</v>
      </c>
      <c r="K931" s="34">
        <f>ROUND(E931*J931,2)</f>
        <v>15042.8</v>
      </c>
      <c r="L931" s="34">
        <v>21</v>
      </c>
      <c r="M931" s="34">
        <f>G931*(1+L931/100)</f>
        <v>0</v>
      </c>
      <c r="N931" s="34">
        <v>0</v>
      </c>
      <c r="O931" s="34">
        <f>ROUND(E931*N931,2)</f>
        <v>0</v>
      </c>
      <c r="P931" s="34">
        <v>0</v>
      </c>
      <c r="Q931" s="34">
        <f>ROUND(E931*P931,2)</f>
        <v>0</v>
      </c>
      <c r="R931" s="34"/>
      <c r="S931" s="34" t="s">
        <v>167</v>
      </c>
      <c r="T931" s="35" t="s">
        <v>167</v>
      </c>
      <c r="U931" s="29">
        <v>0</v>
      </c>
      <c r="V931" s="29">
        <f>ROUND(E931*U931,2)</f>
        <v>0</v>
      </c>
      <c r="W931" s="29"/>
      <c r="X931" s="29" t="s">
        <v>168</v>
      </c>
      <c r="Y931" s="27"/>
      <c r="Z931" s="27"/>
      <c r="AA931" s="27"/>
      <c r="AB931" s="27"/>
      <c r="AC931" s="27"/>
      <c r="AD931" s="27"/>
      <c r="AE931" s="27"/>
      <c r="AF931" s="27"/>
      <c r="AG931" s="27" t="s">
        <v>169</v>
      </c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</row>
    <row r="932" spans="1:60" outlineLevel="1">
      <c r="A932" s="196"/>
      <c r="B932" s="197"/>
      <c r="C932" s="198" t="s">
        <v>1027</v>
      </c>
      <c r="D932" s="199"/>
      <c r="E932" s="200">
        <v>0.17097000000000001</v>
      </c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7"/>
      <c r="Z932" s="27"/>
      <c r="AA932" s="27"/>
      <c r="AB932" s="27"/>
      <c r="AC932" s="27"/>
      <c r="AD932" s="27"/>
      <c r="AE932" s="27"/>
      <c r="AF932" s="27"/>
      <c r="AG932" s="27" t="s">
        <v>171</v>
      </c>
      <c r="AH932" s="27">
        <v>0</v>
      </c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</row>
    <row r="933" spans="1:60" outlineLevel="1">
      <c r="A933" s="196"/>
      <c r="B933" s="197"/>
      <c r="C933" s="198" t="s">
        <v>1028</v>
      </c>
      <c r="D933" s="199"/>
      <c r="E933" s="200">
        <v>2.3904000000000001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7"/>
      <c r="Z933" s="27"/>
      <c r="AA933" s="27"/>
      <c r="AB933" s="27"/>
      <c r="AC933" s="27"/>
      <c r="AD933" s="27"/>
      <c r="AE933" s="27"/>
      <c r="AF933" s="27"/>
      <c r="AG933" s="27" t="s">
        <v>171</v>
      </c>
      <c r="AH933" s="27">
        <v>0</v>
      </c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</row>
    <row r="934" spans="1:60" outlineLevel="1">
      <c r="A934" s="196"/>
      <c r="B934" s="197"/>
      <c r="C934" s="198" t="s">
        <v>1029</v>
      </c>
      <c r="D934" s="199"/>
      <c r="E934" s="200">
        <v>2.6208</v>
      </c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7"/>
      <c r="Z934" s="27"/>
      <c r="AA934" s="27"/>
      <c r="AB934" s="27"/>
      <c r="AC934" s="27"/>
      <c r="AD934" s="27"/>
      <c r="AE934" s="27"/>
      <c r="AF934" s="27"/>
      <c r="AG934" s="27" t="s">
        <v>171</v>
      </c>
      <c r="AH934" s="27">
        <v>0</v>
      </c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</row>
    <row r="935" spans="1:60" outlineLevel="1">
      <c r="A935" s="196"/>
      <c r="B935" s="197"/>
      <c r="C935" s="198" t="s">
        <v>1030</v>
      </c>
      <c r="D935" s="199"/>
      <c r="E935" s="200">
        <v>1.2854399999999999</v>
      </c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7"/>
      <c r="Z935" s="27"/>
      <c r="AA935" s="27"/>
      <c r="AB935" s="27"/>
      <c r="AC935" s="27"/>
      <c r="AD935" s="27"/>
      <c r="AE935" s="27"/>
      <c r="AF935" s="27"/>
      <c r="AG935" s="27" t="s">
        <v>171</v>
      </c>
      <c r="AH935" s="27">
        <v>0</v>
      </c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</row>
    <row r="936" spans="1:60" outlineLevel="1">
      <c r="A936" s="196"/>
      <c r="B936" s="197"/>
      <c r="C936" s="198" t="s">
        <v>1031</v>
      </c>
      <c r="D936" s="199"/>
      <c r="E936" s="200">
        <v>0.78744999999999998</v>
      </c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7"/>
      <c r="Z936" s="27"/>
      <c r="AA936" s="27"/>
      <c r="AB936" s="27"/>
      <c r="AC936" s="27"/>
      <c r="AD936" s="27"/>
      <c r="AE936" s="27"/>
      <c r="AF936" s="27"/>
      <c r="AG936" s="27" t="s">
        <v>171</v>
      </c>
      <c r="AH936" s="27">
        <v>0</v>
      </c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</row>
    <row r="937" spans="1:60" outlineLevel="1">
      <c r="A937" s="196"/>
      <c r="B937" s="197"/>
      <c r="C937" s="198" t="s">
        <v>1032</v>
      </c>
      <c r="D937" s="199"/>
      <c r="E937" s="200">
        <v>0.42768</v>
      </c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7"/>
      <c r="Z937" s="27"/>
      <c r="AA937" s="27"/>
      <c r="AB937" s="27"/>
      <c r="AC937" s="27"/>
      <c r="AD937" s="27"/>
      <c r="AE937" s="27"/>
      <c r="AF937" s="27"/>
      <c r="AG937" s="27" t="s">
        <v>171</v>
      </c>
      <c r="AH937" s="27">
        <v>0</v>
      </c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</row>
    <row r="938" spans="1:60" outlineLevel="1">
      <c r="A938" s="190">
        <v>211</v>
      </c>
      <c r="B938" s="191" t="s">
        <v>1033</v>
      </c>
      <c r="C938" s="192" t="s">
        <v>1034</v>
      </c>
      <c r="D938" s="193" t="s">
        <v>196</v>
      </c>
      <c r="E938" s="194">
        <v>284.32722999999999</v>
      </c>
      <c r="F938" s="33">
        <v>0</v>
      </c>
      <c r="G938" s="34">
        <f>ROUND(E938*F938,2)</f>
        <v>0</v>
      </c>
      <c r="H938" s="195">
        <v>0</v>
      </c>
      <c r="I938" s="34">
        <f>ROUND(E938*H938,2)</f>
        <v>0</v>
      </c>
      <c r="J938" s="195">
        <v>264</v>
      </c>
      <c r="K938" s="34">
        <f>ROUND(E938*J938,2)</f>
        <v>75062.39</v>
      </c>
      <c r="L938" s="34">
        <v>21</v>
      </c>
      <c r="M938" s="34">
        <f>G938*(1+L938/100)</f>
        <v>0</v>
      </c>
      <c r="N938" s="34">
        <v>0</v>
      </c>
      <c r="O938" s="34">
        <f>ROUND(E938*N938,2)</f>
        <v>0</v>
      </c>
      <c r="P938" s="34">
        <v>0</v>
      </c>
      <c r="Q938" s="34">
        <f>ROUND(E938*P938,2)</f>
        <v>0</v>
      </c>
      <c r="R938" s="34"/>
      <c r="S938" s="34" t="s">
        <v>167</v>
      </c>
      <c r="T938" s="35" t="s">
        <v>167</v>
      </c>
      <c r="U938" s="29">
        <v>0.49</v>
      </c>
      <c r="V938" s="29">
        <f>ROUND(E938*U938,2)</f>
        <v>139.32</v>
      </c>
      <c r="W938" s="29"/>
      <c r="X938" s="29" t="s">
        <v>1035</v>
      </c>
      <c r="Y938" s="27"/>
      <c r="Z938" s="27"/>
      <c r="AA938" s="27"/>
      <c r="AB938" s="27"/>
      <c r="AC938" s="27"/>
      <c r="AD938" s="27"/>
      <c r="AE938" s="27"/>
      <c r="AF938" s="27"/>
      <c r="AG938" s="27" t="s">
        <v>1036</v>
      </c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</row>
    <row r="939" spans="1:60" outlineLevel="1">
      <c r="A939" s="196"/>
      <c r="B939" s="197"/>
      <c r="C939" s="393" t="s">
        <v>1037</v>
      </c>
      <c r="D939" s="394"/>
      <c r="E939" s="394"/>
      <c r="F939" s="394"/>
      <c r="G939" s="394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7"/>
      <c r="Z939" s="27"/>
      <c r="AA939" s="27"/>
      <c r="AB939" s="27"/>
      <c r="AC939" s="27"/>
      <c r="AD939" s="27"/>
      <c r="AE939" s="27"/>
      <c r="AF939" s="27"/>
      <c r="AG939" s="27" t="s">
        <v>257</v>
      </c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</row>
    <row r="940" spans="1:60" outlineLevel="1">
      <c r="A940" s="201">
        <v>212</v>
      </c>
      <c r="B940" s="202" t="s">
        <v>1038</v>
      </c>
      <c r="C940" s="203" t="s">
        <v>1039</v>
      </c>
      <c r="D940" s="204" t="s">
        <v>196</v>
      </c>
      <c r="E940" s="205">
        <v>2558.9450299999999</v>
      </c>
      <c r="F940" s="36">
        <v>0</v>
      </c>
      <c r="G940" s="37">
        <f>ROUND(E940*F940,2)</f>
        <v>0</v>
      </c>
      <c r="H940" s="206">
        <v>0</v>
      </c>
      <c r="I940" s="37">
        <f>ROUND(E940*H940,2)</f>
        <v>0</v>
      </c>
      <c r="J940" s="206">
        <v>25</v>
      </c>
      <c r="K940" s="37">
        <f>ROUND(E940*J940,2)</f>
        <v>63973.63</v>
      </c>
      <c r="L940" s="37">
        <v>21</v>
      </c>
      <c r="M940" s="37">
        <f>G940*(1+L940/100)</f>
        <v>0</v>
      </c>
      <c r="N940" s="37">
        <v>0</v>
      </c>
      <c r="O940" s="37">
        <f>ROUND(E940*N940,2)</f>
        <v>0</v>
      </c>
      <c r="P940" s="37">
        <v>0</v>
      </c>
      <c r="Q940" s="37">
        <f>ROUND(E940*P940,2)</f>
        <v>0</v>
      </c>
      <c r="R940" s="37"/>
      <c r="S940" s="37" t="s">
        <v>167</v>
      </c>
      <c r="T940" s="38" t="s">
        <v>167</v>
      </c>
      <c r="U940" s="29">
        <v>0</v>
      </c>
      <c r="V940" s="29">
        <f>ROUND(E940*U940,2)</f>
        <v>0</v>
      </c>
      <c r="W940" s="29"/>
      <c r="X940" s="29" t="s">
        <v>1035</v>
      </c>
      <c r="Y940" s="27"/>
      <c r="Z940" s="227"/>
      <c r="AA940" s="27"/>
      <c r="AB940" s="27"/>
      <c r="AC940" s="27"/>
      <c r="AD940" s="27"/>
      <c r="AE940" s="27"/>
      <c r="AF940" s="27"/>
      <c r="AG940" s="27" t="s">
        <v>1036</v>
      </c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</row>
    <row r="941" spans="1:60" outlineLevel="1">
      <c r="A941" s="214">
        <v>213</v>
      </c>
      <c r="B941" s="215" t="s">
        <v>1040</v>
      </c>
      <c r="C941" s="216" t="s">
        <v>1041</v>
      </c>
      <c r="D941" s="217" t="s">
        <v>196</v>
      </c>
      <c r="E941" s="218">
        <v>284.32722999999999</v>
      </c>
      <c r="F941" s="51">
        <v>0</v>
      </c>
      <c r="G941" s="220">
        <f>ROUND(E941*F941,2)</f>
        <v>0</v>
      </c>
      <c r="H941" s="219">
        <v>0</v>
      </c>
      <c r="I941" s="220">
        <f>ROUND(E941*H941,2)</f>
        <v>0</v>
      </c>
      <c r="J941" s="219">
        <v>369.5</v>
      </c>
      <c r="K941" s="220">
        <f>ROUND(E941*J941,2)</f>
        <v>105058.91</v>
      </c>
      <c r="L941" s="220">
        <v>21</v>
      </c>
      <c r="M941" s="220">
        <f>G941*(1+L941/100)</f>
        <v>0</v>
      </c>
      <c r="N941" s="220">
        <v>0</v>
      </c>
      <c r="O941" s="220">
        <f>ROUND(E941*N941,2)</f>
        <v>0</v>
      </c>
      <c r="P941" s="220">
        <v>0</v>
      </c>
      <c r="Q941" s="220">
        <f>ROUND(E941*P941,2)</f>
        <v>0</v>
      </c>
      <c r="R941" s="220"/>
      <c r="S941" s="220" t="s">
        <v>167</v>
      </c>
      <c r="T941" s="220" t="s">
        <v>167</v>
      </c>
      <c r="U941" s="29">
        <v>0.94199999999999995</v>
      </c>
      <c r="V941" s="29">
        <f>ROUND(E941*U941,2)</f>
        <v>267.83999999999997</v>
      </c>
      <c r="W941" s="29"/>
      <c r="X941" s="29" t="s">
        <v>1035</v>
      </c>
      <c r="Y941" s="27"/>
      <c r="Z941" s="27"/>
      <c r="AA941" s="27"/>
      <c r="AB941" s="27"/>
      <c r="AC941" s="27"/>
      <c r="AD941" s="27"/>
      <c r="AE941" s="27"/>
      <c r="AF941" s="27"/>
      <c r="AG941" s="27" t="s">
        <v>1036</v>
      </c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</row>
    <row r="942" spans="1:60" outlineLevel="1">
      <c r="A942" s="214">
        <v>214</v>
      </c>
      <c r="B942" s="215" t="s">
        <v>1042</v>
      </c>
      <c r="C942" s="216" t="s">
        <v>1043</v>
      </c>
      <c r="D942" s="217" t="s">
        <v>196</v>
      </c>
      <c r="E942" s="218">
        <v>568.65445</v>
      </c>
      <c r="F942" s="51">
        <v>0</v>
      </c>
      <c r="G942" s="220">
        <f>ROUND(E942*F942,2)</f>
        <v>0</v>
      </c>
      <c r="H942" s="219">
        <v>0</v>
      </c>
      <c r="I942" s="220">
        <f>ROUND(E942*H942,2)</f>
        <v>0</v>
      </c>
      <c r="J942" s="219">
        <v>41.2</v>
      </c>
      <c r="K942" s="220">
        <f>ROUND(E942*J942,2)</f>
        <v>23428.560000000001</v>
      </c>
      <c r="L942" s="220">
        <v>21</v>
      </c>
      <c r="M942" s="220">
        <f>G942*(1+L942/100)</f>
        <v>0</v>
      </c>
      <c r="N942" s="220">
        <v>0</v>
      </c>
      <c r="O942" s="220">
        <f>ROUND(E942*N942,2)</f>
        <v>0</v>
      </c>
      <c r="P942" s="220">
        <v>0</v>
      </c>
      <c r="Q942" s="220">
        <f>ROUND(E942*P942,2)</f>
        <v>0</v>
      </c>
      <c r="R942" s="220"/>
      <c r="S942" s="220" t="s">
        <v>167</v>
      </c>
      <c r="T942" s="220" t="s">
        <v>167</v>
      </c>
      <c r="U942" s="29">
        <v>0.105</v>
      </c>
      <c r="V942" s="29">
        <f>ROUND(E942*U942,2)</f>
        <v>59.71</v>
      </c>
      <c r="W942" s="29"/>
      <c r="X942" s="29" t="s">
        <v>1035</v>
      </c>
      <c r="Y942" s="27"/>
      <c r="Z942" s="27"/>
      <c r="AA942" s="27"/>
      <c r="AB942" s="27"/>
      <c r="AC942" s="27"/>
      <c r="AD942" s="27"/>
      <c r="AE942" s="27"/>
      <c r="AF942" s="27"/>
      <c r="AG942" s="27" t="s">
        <v>1036</v>
      </c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</row>
    <row r="943" spans="1:60">
      <c r="A943" s="3"/>
      <c r="B943" s="4"/>
      <c r="C943" s="39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AE943">
        <v>15</v>
      </c>
      <c r="AF943">
        <v>21</v>
      </c>
      <c r="AG943" t="s">
        <v>149</v>
      </c>
    </row>
    <row r="944" spans="1:60">
      <c r="A944" s="221"/>
      <c r="B944" s="222" t="s">
        <v>31</v>
      </c>
      <c r="C944" s="223"/>
      <c r="D944" s="224"/>
      <c r="E944" s="225"/>
      <c r="F944" s="225"/>
      <c r="G944" s="226">
        <f>G8+G14+G26+G45+G72+G104+G110+G136+G144+G204+G313+G361+G378+G400+G421+G512+G514+G596+G624+G650+G659+G662+G672+G686+G765+G790+G817+G861+G898+G901+G906+G916+G920</f>
        <v>0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AE944">
        <f>SUMIF(L7:L942,AE943,G7:G942)</f>
        <v>0</v>
      </c>
      <c r="AF944">
        <f>SUMIF(L7:L942,AF943,G7:G942)</f>
        <v>0</v>
      </c>
      <c r="AG944" t="s">
        <v>1075</v>
      </c>
    </row>
    <row r="945" spans="1:33">
      <c r="A945" s="3"/>
      <c r="B945" s="4"/>
      <c r="C945" s="39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33" ht="13" customHeight="1">
      <c r="A946" s="425" t="s">
        <v>1979</v>
      </c>
      <c r="B946" s="426"/>
      <c r="C946" s="426"/>
      <c r="D946" s="426"/>
      <c r="E946" s="426"/>
      <c r="F946" s="426"/>
      <c r="G946" s="427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33">
      <c r="A947" s="428"/>
      <c r="B947" s="429"/>
      <c r="C947" s="429"/>
      <c r="D947" s="429"/>
      <c r="E947" s="429"/>
      <c r="F947" s="429"/>
      <c r="G947" s="43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33">
      <c r="A948" s="3"/>
      <c r="B948" s="4"/>
      <c r="C948" s="39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33">
      <c r="A949" s="402" t="s">
        <v>1076</v>
      </c>
      <c r="B949" s="402"/>
      <c r="C949" s="40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33">
      <c r="A950" s="381"/>
      <c r="B950" s="382"/>
      <c r="C950" s="383"/>
      <c r="D950" s="382"/>
      <c r="E950" s="382"/>
      <c r="F950" s="382"/>
      <c r="G950" s="38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AG950" t="s">
        <v>1077</v>
      </c>
    </row>
    <row r="951" spans="1:33">
      <c r="A951" s="385"/>
      <c r="B951" s="386"/>
      <c r="C951" s="387"/>
      <c r="D951" s="386"/>
      <c r="E951" s="386"/>
      <c r="F951" s="386"/>
      <c r="G951" s="38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33">
      <c r="A952" s="385"/>
      <c r="B952" s="386"/>
      <c r="C952" s="387"/>
      <c r="D952" s="386"/>
      <c r="E952" s="386"/>
      <c r="F952" s="386"/>
      <c r="G952" s="38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33">
      <c r="A953" s="385"/>
      <c r="B953" s="386"/>
      <c r="C953" s="387"/>
      <c r="D953" s="386"/>
      <c r="E953" s="386"/>
      <c r="F953" s="386"/>
      <c r="G953" s="38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33">
      <c r="A954" s="389"/>
      <c r="B954" s="390"/>
      <c r="C954" s="391"/>
      <c r="D954" s="390"/>
      <c r="E954" s="390"/>
      <c r="F954" s="390"/>
      <c r="G954" s="39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33">
      <c r="A955" s="3"/>
      <c r="B955" s="4"/>
      <c r="C955" s="39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33">
      <c r="C956" s="40"/>
      <c r="D956" s="8"/>
      <c r="AG956" t="s">
        <v>1078</v>
      </c>
    </row>
    <row r="957" spans="1:33">
      <c r="D957" s="8"/>
    </row>
    <row r="958" spans="1:33">
      <c r="D958" s="8"/>
    </row>
    <row r="959" spans="1:33">
      <c r="D959" s="8"/>
    </row>
    <row r="960" spans="1:33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</sheetData>
  <sheetProtection algorithmName="SHA-512" hashValue="iDwhCIzA3dXhS2V1uF41jj9G7B5ZmkFX8jSiwtVcWl70KWtcqcPOrph7g8CGa1cOlwgjXrNoe0Nl5ngYbrk7jw==" saltValue="JMkP92/dYHdzceg6XqnQpw==" spinCount="100000" sheet="1" objects="1" scenarios="1" selectLockedCells="1"/>
  <mergeCells count="9">
    <mergeCell ref="A950:G954"/>
    <mergeCell ref="C92:G92"/>
    <mergeCell ref="C939:G939"/>
    <mergeCell ref="A1:G1"/>
    <mergeCell ref="C2:G2"/>
    <mergeCell ref="C3:G3"/>
    <mergeCell ref="C4:G4"/>
    <mergeCell ref="A949:C949"/>
    <mergeCell ref="A946:G9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2"/>
  <sheetViews>
    <sheetView zoomScale="150" zoomScaleNormal="150" workbookViewId="0">
      <pane ySplit="7" topLeftCell="A8" activePane="bottomLeft" state="frozen"/>
      <selection pane="bottomLeft" activeCell="A17" sqref="A17:G21"/>
    </sheetView>
  </sheetViews>
  <sheetFormatPr baseColWidth="10" defaultColWidth="8.83203125" defaultRowHeight="13" outlineLevelRow="1"/>
  <cols>
    <col min="1" max="1" width="3.5" customWidth="1"/>
    <col min="2" max="2" width="12.6640625" style="21" customWidth="1"/>
    <col min="3" max="3" width="38.33203125" style="21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8" width="0" hidden="1" customWidth="1"/>
    <col min="20" max="20" width="9.16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7</v>
      </c>
      <c r="B1" s="395"/>
      <c r="C1" s="395"/>
      <c r="D1" s="395"/>
      <c r="E1" s="395"/>
      <c r="F1" s="395"/>
      <c r="G1" s="395"/>
      <c r="AG1" t="s">
        <v>137</v>
      </c>
    </row>
    <row r="2" spans="1:60" ht="25" customHeight="1">
      <c r="A2" s="14" t="s">
        <v>8</v>
      </c>
      <c r="B2" s="13" t="s">
        <v>42</v>
      </c>
      <c r="C2" s="396" t="s">
        <v>43</v>
      </c>
      <c r="D2" s="397"/>
      <c r="E2" s="397"/>
      <c r="F2" s="397"/>
      <c r="G2" s="398"/>
      <c r="AG2" t="s">
        <v>138</v>
      </c>
    </row>
    <row r="3" spans="1:60" ht="25" customHeight="1">
      <c r="A3" s="14" t="s">
        <v>9</v>
      </c>
      <c r="B3" s="13" t="s">
        <v>47</v>
      </c>
      <c r="C3" s="396" t="s">
        <v>48</v>
      </c>
      <c r="D3" s="397"/>
      <c r="E3" s="397"/>
      <c r="F3" s="397"/>
      <c r="G3" s="398"/>
      <c r="AC3" s="21" t="s">
        <v>138</v>
      </c>
      <c r="AG3" t="s">
        <v>139</v>
      </c>
    </row>
    <row r="4" spans="1:60" ht="25" customHeight="1">
      <c r="A4" s="178" t="s">
        <v>1196</v>
      </c>
      <c r="B4" s="179" t="s">
        <v>1967</v>
      </c>
      <c r="C4" s="404" t="s">
        <v>1968</v>
      </c>
      <c r="D4" s="404"/>
      <c r="E4" s="404"/>
      <c r="F4" s="404"/>
      <c r="G4" s="405"/>
      <c r="AG4" t="s">
        <v>140</v>
      </c>
    </row>
    <row r="5" spans="1:60">
      <c r="D5" s="8"/>
    </row>
    <row r="6" spans="1:60" ht="42">
      <c r="A6" s="180" t="s">
        <v>141</v>
      </c>
      <c r="B6" s="181" t="s">
        <v>142</v>
      </c>
      <c r="C6" s="181" t="s">
        <v>143</v>
      </c>
      <c r="D6" s="182" t="s">
        <v>144</v>
      </c>
      <c r="E6" s="180" t="s">
        <v>145</v>
      </c>
      <c r="F6" s="183" t="s">
        <v>146</v>
      </c>
      <c r="G6" s="180" t="s">
        <v>31</v>
      </c>
      <c r="H6" s="26" t="s">
        <v>32</v>
      </c>
      <c r="I6" s="26" t="s">
        <v>147</v>
      </c>
      <c r="J6" s="26" t="s">
        <v>33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6" t="s">
        <v>155</v>
      </c>
      <c r="S6" s="26" t="s">
        <v>156</v>
      </c>
      <c r="T6" s="26" t="s">
        <v>157</v>
      </c>
      <c r="U6" s="26" t="s">
        <v>158</v>
      </c>
      <c r="V6" s="26" t="s">
        <v>159</v>
      </c>
      <c r="W6" s="26" t="s">
        <v>160</v>
      </c>
      <c r="X6" s="26" t="s">
        <v>161</v>
      </c>
    </row>
    <row r="7" spans="1:60" hidden="1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60" ht="14">
      <c r="A8" s="185" t="s">
        <v>162</v>
      </c>
      <c r="B8" s="186" t="s">
        <v>130</v>
      </c>
      <c r="C8" s="187" t="s">
        <v>131</v>
      </c>
      <c r="D8" s="188"/>
      <c r="E8" s="189"/>
      <c r="F8" s="31"/>
      <c r="G8" s="31">
        <f>SUMIF(AG9:AG9,"&lt;&gt;NOR",G9:G9)</f>
        <v>0</v>
      </c>
      <c r="H8" s="31"/>
      <c r="I8" s="31">
        <f>SUM(I9:I9)</f>
        <v>0</v>
      </c>
      <c r="J8" s="31"/>
      <c r="K8" s="31">
        <f>SUM(K9:K9)</f>
        <v>1710053.27</v>
      </c>
      <c r="L8" s="31"/>
      <c r="M8" s="31">
        <f>SUM(M9:M9)</f>
        <v>0</v>
      </c>
      <c r="N8" s="31"/>
      <c r="O8" s="31">
        <f>SUM(O9:O9)</f>
        <v>0</v>
      </c>
      <c r="P8" s="31"/>
      <c r="Q8" s="31">
        <f>SUM(Q9:Q9)</f>
        <v>0</v>
      </c>
      <c r="R8" s="31"/>
      <c r="S8" s="31"/>
      <c r="T8" s="32"/>
      <c r="U8" s="30"/>
      <c r="V8" s="30">
        <f>SUM(V9:V9)</f>
        <v>0</v>
      </c>
      <c r="W8" s="30"/>
      <c r="X8" s="30"/>
      <c r="AG8" t="s">
        <v>163</v>
      </c>
    </row>
    <row r="9" spans="1:60" outlineLevel="1">
      <c r="A9" s="190">
        <v>1</v>
      </c>
      <c r="B9" s="191" t="s">
        <v>1079</v>
      </c>
      <c r="C9" s="192" t="s">
        <v>1397</v>
      </c>
      <c r="D9" s="193" t="s">
        <v>746</v>
      </c>
      <c r="E9" s="194">
        <v>1</v>
      </c>
      <c r="F9" s="34">
        <f>'SO 02 mezisoučet'!D7</f>
        <v>0</v>
      </c>
      <c r="G9" s="34">
        <f>ROUND(E9*F9,2)</f>
        <v>0</v>
      </c>
      <c r="H9" s="195">
        <v>0</v>
      </c>
      <c r="I9" s="34">
        <f>ROUND(E9*H9,2)</f>
        <v>0</v>
      </c>
      <c r="J9" s="195">
        <v>1710053.27</v>
      </c>
      <c r="K9" s="34">
        <f>ROUND(E9*J9,2)</f>
        <v>1710053.27</v>
      </c>
      <c r="L9" s="34">
        <v>21</v>
      </c>
      <c r="M9" s="34">
        <f>G9*(1+L9/100)</f>
        <v>0</v>
      </c>
      <c r="N9" s="34">
        <v>0</v>
      </c>
      <c r="O9" s="34">
        <f>ROUND(E9*N9,2)</f>
        <v>0</v>
      </c>
      <c r="P9" s="34">
        <v>0</v>
      </c>
      <c r="Q9" s="34">
        <f>ROUND(E9*P9,2)</f>
        <v>0</v>
      </c>
      <c r="R9" s="34"/>
      <c r="S9" s="34" t="s">
        <v>203</v>
      </c>
      <c r="T9" s="35" t="s">
        <v>204</v>
      </c>
      <c r="U9" s="29">
        <v>0</v>
      </c>
      <c r="V9" s="29">
        <f>ROUND(E9*U9,2)</f>
        <v>0</v>
      </c>
      <c r="W9" s="29"/>
      <c r="X9" s="29" t="s">
        <v>168</v>
      </c>
      <c r="Y9" s="27"/>
      <c r="Z9" s="27"/>
      <c r="AA9" s="27"/>
      <c r="AB9" s="27"/>
      <c r="AC9" s="27"/>
      <c r="AD9" s="27"/>
      <c r="AE9" s="27"/>
      <c r="AF9" s="27"/>
      <c r="AG9" s="27" t="s">
        <v>169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>
      <c r="A10" s="3"/>
      <c r="B10" s="4"/>
      <c r="C10" s="39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>
      <c r="A11" s="221"/>
      <c r="B11" s="222" t="s">
        <v>31</v>
      </c>
      <c r="C11" s="223"/>
      <c r="D11" s="224"/>
      <c r="E11" s="225"/>
      <c r="F11" s="225"/>
      <c r="G11" s="226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1075</v>
      </c>
    </row>
    <row r="12" spans="1:60">
      <c r="A12" s="3"/>
      <c r="B12" s="4"/>
      <c r="C12" s="3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ht="13" customHeight="1">
      <c r="A13" s="425" t="s">
        <v>1979</v>
      </c>
      <c r="B13" s="426"/>
      <c r="C13" s="426"/>
      <c r="D13" s="426"/>
      <c r="E13" s="426"/>
      <c r="F13" s="426"/>
      <c r="G13" s="4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>
      <c r="A14" s="428"/>
      <c r="B14" s="429"/>
      <c r="C14" s="429"/>
      <c r="D14" s="429"/>
      <c r="E14" s="429"/>
      <c r="F14" s="429"/>
      <c r="G14" s="4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>
      <c r="A15" s="3"/>
      <c r="B15" s="4"/>
      <c r="C15" s="39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>
      <c r="A16" s="402" t="s">
        <v>1076</v>
      </c>
      <c r="B16" s="402"/>
      <c r="C16" s="40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>
      <c r="A17" s="381"/>
      <c r="B17" s="382"/>
      <c r="C17" s="383"/>
      <c r="D17" s="382"/>
      <c r="E17" s="382"/>
      <c r="F17" s="382"/>
      <c r="G17" s="38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1077</v>
      </c>
    </row>
    <row r="18" spans="1:33">
      <c r="A18" s="385"/>
      <c r="B18" s="386"/>
      <c r="C18" s="387"/>
      <c r="D18" s="386"/>
      <c r="E18" s="386"/>
      <c r="F18" s="386"/>
      <c r="G18" s="38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>
      <c r="A19" s="385"/>
      <c r="B19" s="386"/>
      <c r="C19" s="387"/>
      <c r="D19" s="386"/>
      <c r="E19" s="386"/>
      <c r="F19" s="386"/>
      <c r="G19" s="38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>
      <c r="A20" s="385"/>
      <c r="B20" s="386"/>
      <c r="C20" s="387"/>
      <c r="D20" s="386"/>
      <c r="E20" s="386"/>
      <c r="F20" s="386"/>
      <c r="G20" s="38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>
      <c r="A21" s="389"/>
      <c r="B21" s="390"/>
      <c r="C21" s="391"/>
      <c r="D21" s="390"/>
      <c r="E21" s="390"/>
      <c r="F21" s="390"/>
      <c r="G21" s="39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>
      <c r="A22" s="3"/>
      <c r="B22" s="4"/>
      <c r="C22" s="3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>
      <c r="C23" s="40"/>
      <c r="D23" s="8"/>
      <c r="AG23" t="s">
        <v>1078</v>
      </c>
    </row>
    <row r="24" spans="1:33">
      <c r="D24" s="8"/>
    </row>
    <row r="25" spans="1:33">
      <c r="D25" s="8"/>
    </row>
    <row r="26" spans="1:33">
      <c r="D26" s="8"/>
    </row>
    <row r="27" spans="1:33">
      <c r="D27" s="8"/>
    </row>
    <row r="28" spans="1:33">
      <c r="D28" s="8"/>
    </row>
    <row r="29" spans="1:33">
      <c r="D29" s="8"/>
    </row>
    <row r="30" spans="1:33">
      <c r="D30" s="8"/>
    </row>
    <row r="31" spans="1:33">
      <c r="D31" s="8"/>
    </row>
    <row r="32" spans="1:33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  <row r="53" spans="4:4">
      <c r="D53" s="8"/>
    </row>
    <row r="54" spans="4:4">
      <c r="D54" s="8"/>
    </row>
    <row r="55" spans="4:4">
      <c r="D55" s="8"/>
    </row>
    <row r="56" spans="4:4">
      <c r="D56" s="8"/>
    </row>
    <row r="57" spans="4:4">
      <c r="D57" s="8"/>
    </row>
    <row r="58" spans="4:4">
      <c r="D58" s="8"/>
    </row>
    <row r="59" spans="4:4">
      <c r="D59" s="8"/>
    </row>
    <row r="60" spans="4:4">
      <c r="D60" s="8"/>
    </row>
    <row r="61" spans="4:4">
      <c r="D61" s="8"/>
    </row>
    <row r="62" spans="4:4">
      <c r="D62" s="8"/>
    </row>
    <row r="63" spans="4:4">
      <c r="D63" s="8"/>
    </row>
    <row r="64" spans="4:4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  <row r="120" spans="4:4">
      <c r="D120" s="8"/>
    </row>
    <row r="121" spans="4:4">
      <c r="D121" s="8"/>
    </row>
    <row r="122" spans="4:4">
      <c r="D122" s="8"/>
    </row>
    <row r="123" spans="4:4">
      <c r="D123" s="8"/>
    </row>
    <row r="124" spans="4:4">
      <c r="D124" s="8"/>
    </row>
    <row r="125" spans="4:4">
      <c r="D125" s="8"/>
    </row>
    <row r="126" spans="4:4">
      <c r="D126" s="8"/>
    </row>
    <row r="127" spans="4:4">
      <c r="D127" s="8"/>
    </row>
    <row r="128" spans="4:4">
      <c r="D128" s="8"/>
    </row>
    <row r="129" spans="4:4">
      <c r="D129" s="8"/>
    </row>
    <row r="130" spans="4:4">
      <c r="D130" s="8"/>
    </row>
    <row r="131" spans="4:4">
      <c r="D131" s="8"/>
    </row>
    <row r="132" spans="4:4">
      <c r="D132" s="8"/>
    </row>
    <row r="133" spans="4:4">
      <c r="D133" s="8"/>
    </row>
    <row r="134" spans="4:4">
      <c r="D134" s="8"/>
    </row>
    <row r="135" spans="4:4">
      <c r="D135" s="8"/>
    </row>
    <row r="136" spans="4:4">
      <c r="D136" s="8"/>
    </row>
    <row r="137" spans="4:4">
      <c r="D137" s="8"/>
    </row>
    <row r="138" spans="4:4">
      <c r="D138" s="8"/>
    </row>
    <row r="139" spans="4:4">
      <c r="D139" s="8"/>
    </row>
    <row r="140" spans="4:4">
      <c r="D140" s="8"/>
    </row>
    <row r="141" spans="4:4">
      <c r="D141" s="8"/>
    </row>
    <row r="142" spans="4:4">
      <c r="D142" s="8"/>
    </row>
    <row r="143" spans="4:4">
      <c r="D143" s="8"/>
    </row>
    <row r="144" spans="4:4">
      <c r="D144" s="8"/>
    </row>
    <row r="145" spans="4:4">
      <c r="D145" s="8"/>
    </row>
    <row r="146" spans="4:4">
      <c r="D146" s="8"/>
    </row>
    <row r="147" spans="4:4">
      <c r="D147" s="8"/>
    </row>
    <row r="148" spans="4:4">
      <c r="D148" s="8"/>
    </row>
    <row r="149" spans="4:4">
      <c r="D149" s="8"/>
    </row>
    <row r="150" spans="4:4">
      <c r="D150" s="8"/>
    </row>
    <row r="151" spans="4:4">
      <c r="D151" s="8"/>
    </row>
    <row r="152" spans="4:4">
      <c r="D152" s="8"/>
    </row>
    <row r="153" spans="4:4">
      <c r="D153" s="8"/>
    </row>
    <row r="154" spans="4:4">
      <c r="D154" s="8"/>
    </row>
    <row r="155" spans="4:4">
      <c r="D155" s="8"/>
    </row>
    <row r="156" spans="4:4">
      <c r="D156" s="8"/>
    </row>
    <row r="157" spans="4:4">
      <c r="D157" s="8"/>
    </row>
    <row r="158" spans="4:4">
      <c r="D158" s="8"/>
    </row>
    <row r="159" spans="4:4">
      <c r="D159" s="8"/>
    </row>
    <row r="160" spans="4:4">
      <c r="D160" s="8"/>
    </row>
    <row r="161" spans="4:4">
      <c r="D161" s="8"/>
    </row>
    <row r="162" spans="4:4">
      <c r="D162" s="8"/>
    </row>
    <row r="163" spans="4:4">
      <c r="D163" s="8"/>
    </row>
    <row r="164" spans="4:4">
      <c r="D164" s="8"/>
    </row>
    <row r="165" spans="4:4">
      <c r="D165" s="8"/>
    </row>
    <row r="166" spans="4:4">
      <c r="D166" s="8"/>
    </row>
    <row r="167" spans="4:4">
      <c r="D167" s="8"/>
    </row>
    <row r="168" spans="4:4">
      <c r="D168" s="8"/>
    </row>
    <row r="169" spans="4:4">
      <c r="D169" s="8"/>
    </row>
    <row r="170" spans="4:4">
      <c r="D170" s="8"/>
    </row>
    <row r="171" spans="4:4">
      <c r="D171" s="8"/>
    </row>
    <row r="172" spans="4:4">
      <c r="D172" s="8"/>
    </row>
    <row r="173" spans="4:4">
      <c r="D173" s="8"/>
    </row>
    <row r="174" spans="4:4">
      <c r="D174" s="8"/>
    </row>
    <row r="175" spans="4:4">
      <c r="D175" s="8"/>
    </row>
    <row r="176" spans="4:4">
      <c r="D176" s="8"/>
    </row>
    <row r="177" spans="4:4">
      <c r="D177" s="8"/>
    </row>
    <row r="178" spans="4:4">
      <c r="D178" s="8"/>
    </row>
    <row r="179" spans="4:4">
      <c r="D179" s="8"/>
    </row>
    <row r="180" spans="4:4">
      <c r="D180" s="8"/>
    </row>
    <row r="181" spans="4:4">
      <c r="D181" s="8"/>
    </row>
    <row r="182" spans="4:4">
      <c r="D182" s="8"/>
    </row>
    <row r="183" spans="4:4">
      <c r="D183" s="8"/>
    </row>
    <row r="184" spans="4:4">
      <c r="D184" s="8"/>
    </row>
    <row r="185" spans="4:4">
      <c r="D185" s="8"/>
    </row>
    <row r="186" spans="4:4">
      <c r="D186" s="8"/>
    </row>
    <row r="187" spans="4:4">
      <c r="D187" s="8"/>
    </row>
    <row r="188" spans="4:4">
      <c r="D188" s="8"/>
    </row>
    <row r="189" spans="4:4">
      <c r="D189" s="8"/>
    </row>
    <row r="190" spans="4:4">
      <c r="D190" s="8"/>
    </row>
    <row r="191" spans="4:4">
      <c r="D191" s="8"/>
    </row>
    <row r="192" spans="4:4">
      <c r="D192" s="8"/>
    </row>
    <row r="193" spans="4:4">
      <c r="D193" s="8"/>
    </row>
    <row r="194" spans="4:4">
      <c r="D194" s="8"/>
    </row>
    <row r="195" spans="4:4">
      <c r="D195" s="8"/>
    </row>
    <row r="196" spans="4:4">
      <c r="D196" s="8"/>
    </row>
    <row r="197" spans="4:4">
      <c r="D197" s="8"/>
    </row>
    <row r="198" spans="4:4">
      <c r="D198" s="8"/>
    </row>
    <row r="199" spans="4:4">
      <c r="D199" s="8"/>
    </row>
    <row r="200" spans="4:4">
      <c r="D200" s="8"/>
    </row>
    <row r="201" spans="4:4">
      <c r="D201" s="8"/>
    </row>
    <row r="202" spans="4:4">
      <c r="D202" s="8"/>
    </row>
    <row r="203" spans="4:4">
      <c r="D203" s="8"/>
    </row>
    <row r="204" spans="4:4">
      <c r="D204" s="8"/>
    </row>
    <row r="205" spans="4:4">
      <c r="D205" s="8"/>
    </row>
    <row r="206" spans="4:4">
      <c r="D206" s="8"/>
    </row>
    <row r="207" spans="4:4">
      <c r="D207" s="8"/>
    </row>
    <row r="208" spans="4:4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8"/>
    </row>
    <row r="236" spans="4:4">
      <c r="D236" s="8"/>
    </row>
    <row r="237" spans="4:4">
      <c r="D237" s="8"/>
    </row>
    <row r="238" spans="4:4">
      <c r="D238" s="8"/>
    </row>
    <row r="239" spans="4:4">
      <c r="D239" s="8"/>
    </row>
    <row r="240" spans="4:4">
      <c r="D240" s="8"/>
    </row>
    <row r="241" spans="4:4">
      <c r="D241" s="8"/>
    </row>
    <row r="242" spans="4:4">
      <c r="D242" s="8"/>
    </row>
    <row r="243" spans="4:4">
      <c r="D243" s="8"/>
    </row>
    <row r="244" spans="4:4">
      <c r="D244" s="8"/>
    </row>
    <row r="245" spans="4:4">
      <c r="D245" s="8"/>
    </row>
    <row r="246" spans="4:4">
      <c r="D246" s="8"/>
    </row>
    <row r="247" spans="4:4">
      <c r="D247" s="8"/>
    </row>
    <row r="248" spans="4:4">
      <c r="D248" s="8"/>
    </row>
    <row r="249" spans="4:4">
      <c r="D249" s="8"/>
    </row>
    <row r="250" spans="4:4">
      <c r="D250" s="8"/>
    </row>
    <row r="251" spans="4:4">
      <c r="D251" s="8"/>
    </row>
    <row r="252" spans="4:4">
      <c r="D252" s="8"/>
    </row>
    <row r="253" spans="4:4">
      <c r="D253" s="8"/>
    </row>
    <row r="254" spans="4:4">
      <c r="D254" s="8"/>
    </row>
    <row r="255" spans="4:4">
      <c r="D255" s="8"/>
    </row>
    <row r="256" spans="4:4">
      <c r="D256" s="8"/>
    </row>
    <row r="257" spans="4:4">
      <c r="D257" s="8"/>
    </row>
    <row r="258" spans="4:4">
      <c r="D258" s="8"/>
    </row>
    <row r="259" spans="4:4">
      <c r="D259" s="8"/>
    </row>
    <row r="260" spans="4:4">
      <c r="D260" s="8"/>
    </row>
    <row r="261" spans="4:4">
      <c r="D261" s="8"/>
    </row>
    <row r="262" spans="4:4">
      <c r="D262" s="8"/>
    </row>
    <row r="263" spans="4:4">
      <c r="D263" s="8"/>
    </row>
    <row r="264" spans="4:4">
      <c r="D264" s="8"/>
    </row>
    <row r="265" spans="4:4">
      <c r="D265" s="8"/>
    </row>
    <row r="266" spans="4:4">
      <c r="D266" s="8"/>
    </row>
    <row r="267" spans="4:4">
      <c r="D267" s="8"/>
    </row>
    <row r="268" spans="4:4">
      <c r="D268" s="8"/>
    </row>
    <row r="269" spans="4:4">
      <c r="D269" s="8"/>
    </row>
    <row r="270" spans="4:4">
      <c r="D270" s="8"/>
    </row>
    <row r="271" spans="4:4">
      <c r="D271" s="8"/>
    </row>
    <row r="272" spans="4:4">
      <c r="D272" s="8"/>
    </row>
    <row r="273" spans="4:4">
      <c r="D273" s="8"/>
    </row>
    <row r="274" spans="4:4">
      <c r="D274" s="8"/>
    </row>
    <row r="275" spans="4:4">
      <c r="D275" s="8"/>
    </row>
    <row r="276" spans="4:4">
      <c r="D276" s="8"/>
    </row>
    <row r="277" spans="4:4">
      <c r="D277" s="8"/>
    </row>
    <row r="278" spans="4:4">
      <c r="D278" s="8"/>
    </row>
    <row r="279" spans="4:4">
      <c r="D279" s="8"/>
    </row>
    <row r="280" spans="4:4">
      <c r="D280" s="8"/>
    </row>
    <row r="281" spans="4:4">
      <c r="D281" s="8"/>
    </row>
    <row r="282" spans="4:4">
      <c r="D282" s="8"/>
    </row>
    <row r="283" spans="4:4">
      <c r="D283" s="8"/>
    </row>
    <row r="284" spans="4:4">
      <c r="D284" s="8"/>
    </row>
    <row r="285" spans="4:4">
      <c r="D285" s="8"/>
    </row>
    <row r="286" spans="4:4">
      <c r="D286" s="8"/>
    </row>
    <row r="287" spans="4:4">
      <c r="D287" s="8"/>
    </row>
    <row r="288" spans="4:4">
      <c r="D288" s="8"/>
    </row>
    <row r="289" spans="4:4">
      <c r="D289" s="8"/>
    </row>
    <row r="290" spans="4:4">
      <c r="D290" s="8"/>
    </row>
    <row r="291" spans="4:4">
      <c r="D291" s="8"/>
    </row>
    <row r="292" spans="4:4">
      <c r="D292" s="8"/>
    </row>
    <row r="293" spans="4:4">
      <c r="D293" s="8"/>
    </row>
    <row r="294" spans="4:4">
      <c r="D294" s="8"/>
    </row>
    <row r="295" spans="4:4">
      <c r="D295" s="8"/>
    </row>
    <row r="296" spans="4:4">
      <c r="D296" s="8"/>
    </row>
    <row r="297" spans="4:4">
      <c r="D297" s="8"/>
    </row>
    <row r="298" spans="4:4">
      <c r="D298" s="8"/>
    </row>
    <row r="299" spans="4:4">
      <c r="D299" s="8"/>
    </row>
    <row r="300" spans="4:4">
      <c r="D300" s="8"/>
    </row>
    <row r="301" spans="4:4">
      <c r="D301" s="8"/>
    </row>
    <row r="302" spans="4:4">
      <c r="D302" s="8"/>
    </row>
    <row r="303" spans="4:4">
      <c r="D303" s="8"/>
    </row>
    <row r="304" spans="4:4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29" spans="4:4">
      <c r="D329" s="8"/>
    </row>
    <row r="330" spans="4:4">
      <c r="D330" s="8"/>
    </row>
    <row r="331" spans="4:4">
      <c r="D331" s="8"/>
    </row>
    <row r="332" spans="4:4">
      <c r="D332" s="8"/>
    </row>
    <row r="333" spans="4:4">
      <c r="D333" s="8"/>
    </row>
    <row r="334" spans="4:4">
      <c r="D334" s="8"/>
    </row>
    <row r="335" spans="4:4">
      <c r="D335" s="8"/>
    </row>
    <row r="336" spans="4:4">
      <c r="D336" s="8"/>
    </row>
    <row r="337" spans="4:4">
      <c r="D337" s="8"/>
    </row>
    <row r="338" spans="4:4">
      <c r="D338" s="8"/>
    </row>
    <row r="339" spans="4:4">
      <c r="D339" s="8"/>
    </row>
    <row r="340" spans="4:4">
      <c r="D340" s="8"/>
    </row>
    <row r="341" spans="4:4">
      <c r="D341" s="8"/>
    </row>
    <row r="342" spans="4:4">
      <c r="D342" s="8"/>
    </row>
    <row r="343" spans="4:4">
      <c r="D343" s="8"/>
    </row>
    <row r="344" spans="4:4">
      <c r="D344" s="8"/>
    </row>
    <row r="345" spans="4:4">
      <c r="D345" s="8"/>
    </row>
    <row r="346" spans="4:4">
      <c r="D346" s="8"/>
    </row>
    <row r="347" spans="4:4">
      <c r="D347" s="8"/>
    </row>
    <row r="348" spans="4:4">
      <c r="D348" s="8"/>
    </row>
    <row r="349" spans="4:4">
      <c r="D349" s="8"/>
    </row>
    <row r="350" spans="4:4">
      <c r="D350" s="8"/>
    </row>
    <row r="351" spans="4:4">
      <c r="D351" s="8"/>
    </row>
    <row r="352" spans="4:4">
      <c r="D352" s="8"/>
    </row>
    <row r="353" spans="4:4">
      <c r="D353" s="8"/>
    </row>
    <row r="354" spans="4:4">
      <c r="D354" s="8"/>
    </row>
    <row r="355" spans="4:4">
      <c r="D355" s="8"/>
    </row>
    <row r="356" spans="4:4">
      <c r="D356" s="8"/>
    </row>
    <row r="357" spans="4:4">
      <c r="D357" s="8"/>
    </row>
    <row r="358" spans="4:4">
      <c r="D358" s="8"/>
    </row>
    <row r="359" spans="4:4">
      <c r="D359" s="8"/>
    </row>
    <row r="360" spans="4:4">
      <c r="D360" s="8"/>
    </row>
    <row r="361" spans="4:4">
      <c r="D361" s="8"/>
    </row>
    <row r="362" spans="4:4">
      <c r="D362" s="8"/>
    </row>
    <row r="363" spans="4:4">
      <c r="D363" s="8"/>
    </row>
    <row r="364" spans="4:4">
      <c r="D364" s="8"/>
    </row>
    <row r="365" spans="4:4">
      <c r="D365" s="8"/>
    </row>
    <row r="366" spans="4:4">
      <c r="D366" s="8"/>
    </row>
    <row r="367" spans="4:4">
      <c r="D367" s="8"/>
    </row>
    <row r="368" spans="4:4">
      <c r="D368" s="8"/>
    </row>
    <row r="369" spans="4:4">
      <c r="D369" s="8"/>
    </row>
    <row r="370" spans="4:4">
      <c r="D370" s="8"/>
    </row>
    <row r="371" spans="4:4">
      <c r="D371" s="8"/>
    </row>
    <row r="372" spans="4:4">
      <c r="D372" s="8"/>
    </row>
    <row r="373" spans="4:4">
      <c r="D373" s="8"/>
    </row>
    <row r="374" spans="4:4">
      <c r="D374" s="8"/>
    </row>
    <row r="375" spans="4:4">
      <c r="D375" s="8"/>
    </row>
    <row r="376" spans="4:4">
      <c r="D376" s="8"/>
    </row>
    <row r="377" spans="4:4">
      <c r="D377" s="8"/>
    </row>
    <row r="378" spans="4:4">
      <c r="D378" s="8"/>
    </row>
    <row r="379" spans="4:4">
      <c r="D379" s="8"/>
    </row>
    <row r="380" spans="4:4">
      <c r="D380" s="8"/>
    </row>
    <row r="381" spans="4:4">
      <c r="D381" s="8"/>
    </row>
    <row r="382" spans="4:4">
      <c r="D382" s="8"/>
    </row>
    <row r="383" spans="4:4">
      <c r="D383" s="8"/>
    </row>
    <row r="384" spans="4:4">
      <c r="D384" s="8"/>
    </row>
    <row r="385" spans="4:4">
      <c r="D385" s="8"/>
    </row>
    <row r="386" spans="4:4">
      <c r="D386" s="8"/>
    </row>
    <row r="387" spans="4:4">
      <c r="D387" s="8"/>
    </row>
    <row r="388" spans="4:4">
      <c r="D388" s="8"/>
    </row>
    <row r="389" spans="4:4">
      <c r="D389" s="8"/>
    </row>
    <row r="390" spans="4:4">
      <c r="D390" s="8"/>
    </row>
    <row r="391" spans="4:4">
      <c r="D391" s="8"/>
    </row>
    <row r="392" spans="4:4">
      <c r="D392" s="8"/>
    </row>
    <row r="393" spans="4:4">
      <c r="D393" s="8"/>
    </row>
    <row r="394" spans="4:4">
      <c r="D394" s="8"/>
    </row>
    <row r="395" spans="4:4">
      <c r="D395" s="8"/>
    </row>
    <row r="396" spans="4:4">
      <c r="D396" s="8"/>
    </row>
    <row r="397" spans="4:4">
      <c r="D397" s="8"/>
    </row>
    <row r="398" spans="4:4">
      <c r="D398" s="8"/>
    </row>
    <row r="399" spans="4:4">
      <c r="D399" s="8"/>
    </row>
    <row r="400" spans="4:4">
      <c r="D400" s="8"/>
    </row>
    <row r="401" spans="4:4">
      <c r="D401" s="8"/>
    </row>
    <row r="402" spans="4:4">
      <c r="D402" s="8"/>
    </row>
    <row r="403" spans="4:4">
      <c r="D403" s="8"/>
    </row>
    <row r="404" spans="4:4">
      <c r="D404" s="8"/>
    </row>
    <row r="405" spans="4:4">
      <c r="D405" s="8"/>
    </row>
    <row r="406" spans="4:4">
      <c r="D406" s="8"/>
    </row>
    <row r="407" spans="4:4">
      <c r="D407" s="8"/>
    </row>
    <row r="408" spans="4:4">
      <c r="D408" s="8"/>
    </row>
    <row r="409" spans="4:4">
      <c r="D409" s="8"/>
    </row>
    <row r="410" spans="4:4">
      <c r="D410" s="8"/>
    </row>
    <row r="411" spans="4:4">
      <c r="D411" s="8"/>
    </row>
    <row r="412" spans="4:4">
      <c r="D412" s="8"/>
    </row>
    <row r="413" spans="4:4">
      <c r="D413" s="8"/>
    </row>
    <row r="414" spans="4:4">
      <c r="D414" s="8"/>
    </row>
    <row r="415" spans="4:4">
      <c r="D415" s="8"/>
    </row>
    <row r="416" spans="4:4">
      <c r="D416" s="8"/>
    </row>
    <row r="417" spans="4:4">
      <c r="D417" s="8"/>
    </row>
    <row r="418" spans="4:4">
      <c r="D418" s="8"/>
    </row>
    <row r="419" spans="4:4">
      <c r="D419" s="8"/>
    </row>
    <row r="420" spans="4:4">
      <c r="D420" s="8"/>
    </row>
    <row r="421" spans="4:4">
      <c r="D421" s="8"/>
    </row>
    <row r="422" spans="4:4">
      <c r="D422" s="8"/>
    </row>
    <row r="423" spans="4:4">
      <c r="D423" s="8"/>
    </row>
    <row r="424" spans="4:4">
      <c r="D424" s="8"/>
    </row>
    <row r="425" spans="4:4">
      <c r="D425" s="8"/>
    </row>
    <row r="426" spans="4:4">
      <c r="D426" s="8"/>
    </row>
    <row r="427" spans="4:4">
      <c r="D427" s="8"/>
    </row>
    <row r="428" spans="4:4">
      <c r="D428" s="8"/>
    </row>
    <row r="429" spans="4:4">
      <c r="D429" s="8"/>
    </row>
    <row r="430" spans="4:4">
      <c r="D430" s="8"/>
    </row>
    <row r="431" spans="4:4">
      <c r="D431" s="8"/>
    </row>
    <row r="432" spans="4:4">
      <c r="D432" s="8"/>
    </row>
    <row r="433" spans="4:4">
      <c r="D433" s="8"/>
    </row>
    <row r="434" spans="4:4">
      <c r="D434" s="8"/>
    </row>
    <row r="435" spans="4:4">
      <c r="D435" s="8"/>
    </row>
    <row r="436" spans="4:4">
      <c r="D436" s="8"/>
    </row>
    <row r="437" spans="4:4">
      <c r="D437" s="8"/>
    </row>
    <row r="438" spans="4:4">
      <c r="D438" s="8"/>
    </row>
    <row r="439" spans="4:4">
      <c r="D439" s="8"/>
    </row>
    <row r="440" spans="4:4">
      <c r="D440" s="8"/>
    </row>
    <row r="441" spans="4:4">
      <c r="D441" s="8"/>
    </row>
    <row r="442" spans="4:4">
      <c r="D442" s="8"/>
    </row>
    <row r="443" spans="4:4">
      <c r="D443" s="8"/>
    </row>
    <row r="444" spans="4:4">
      <c r="D444" s="8"/>
    </row>
    <row r="445" spans="4:4">
      <c r="D445" s="8"/>
    </row>
    <row r="446" spans="4:4">
      <c r="D446" s="8"/>
    </row>
    <row r="447" spans="4:4">
      <c r="D447" s="8"/>
    </row>
    <row r="448" spans="4:4">
      <c r="D448" s="8"/>
    </row>
    <row r="449" spans="4:4">
      <c r="D449" s="8"/>
    </row>
    <row r="450" spans="4:4">
      <c r="D450" s="8"/>
    </row>
    <row r="451" spans="4:4">
      <c r="D451" s="8"/>
    </row>
    <row r="452" spans="4:4">
      <c r="D452" s="8"/>
    </row>
    <row r="453" spans="4:4">
      <c r="D453" s="8"/>
    </row>
    <row r="454" spans="4:4">
      <c r="D454" s="8"/>
    </row>
    <row r="455" spans="4:4">
      <c r="D455" s="8"/>
    </row>
    <row r="456" spans="4:4">
      <c r="D456" s="8"/>
    </row>
    <row r="457" spans="4:4">
      <c r="D457" s="8"/>
    </row>
    <row r="458" spans="4:4">
      <c r="D458" s="8"/>
    </row>
    <row r="459" spans="4:4">
      <c r="D459" s="8"/>
    </row>
    <row r="460" spans="4:4">
      <c r="D460" s="8"/>
    </row>
    <row r="461" spans="4:4">
      <c r="D461" s="8"/>
    </row>
    <row r="462" spans="4:4">
      <c r="D462" s="8"/>
    </row>
    <row r="463" spans="4:4">
      <c r="D463" s="8"/>
    </row>
    <row r="464" spans="4:4">
      <c r="D464" s="8"/>
    </row>
    <row r="465" spans="4:4">
      <c r="D465" s="8"/>
    </row>
    <row r="466" spans="4:4">
      <c r="D466" s="8"/>
    </row>
    <row r="467" spans="4:4">
      <c r="D467" s="8"/>
    </row>
    <row r="468" spans="4:4">
      <c r="D468" s="8"/>
    </row>
    <row r="469" spans="4:4">
      <c r="D469" s="8"/>
    </row>
    <row r="470" spans="4:4">
      <c r="D470" s="8"/>
    </row>
    <row r="471" spans="4:4">
      <c r="D471" s="8"/>
    </row>
    <row r="472" spans="4:4">
      <c r="D472" s="8"/>
    </row>
    <row r="473" spans="4:4">
      <c r="D473" s="8"/>
    </row>
    <row r="474" spans="4:4">
      <c r="D474" s="8"/>
    </row>
    <row r="475" spans="4:4">
      <c r="D475" s="8"/>
    </row>
    <row r="476" spans="4:4">
      <c r="D476" s="8"/>
    </row>
    <row r="477" spans="4:4">
      <c r="D477" s="8"/>
    </row>
    <row r="478" spans="4:4">
      <c r="D478" s="8"/>
    </row>
    <row r="479" spans="4:4">
      <c r="D479" s="8"/>
    </row>
    <row r="480" spans="4:4">
      <c r="D480" s="8"/>
    </row>
    <row r="481" spans="4:4">
      <c r="D481" s="8"/>
    </row>
    <row r="482" spans="4:4">
      <c r="D482" s="8"/>
    </row>
    <row r="483" spans="4:4">
      <c r="D483" s="8"/>
    </row>
    <row r="484" spans="4:4">
      <c r="D484" s="8"/>
    </row>
    <row r="485" spans="4:4">
      <c r="D485" s="8"/>
    </row>
    <row r="486" spans="4:4">
      <c r="D486" s="8"/>
    </row>
    <row r="487" spans="4:4">
      <c r="D487" s="8"/>
    </row>
    <row r="488" spans="4:4">
      <c r="D488" s="8"/>
    </row>
    <row r="489" spans="4:4">
      <c r="D489" s="8"/>
    </row>
    <row r="490" spans="4:4">
      <c r="D490" s="8"/>
    </row>
    <row r="491" spans="4:4">
      <c r="D491" s="8"/>
    </row>
    <row r="492" spans="4:4">
      <c r="D492" s="8"/>
    </row>
    <row r="493" spans="4:4">
      <c r="D493" s="8"/>
    </row>
    <row r="494" spans="4:4">
      <c r="D494" s="8"/>
    </row>
    <row r="495" spans="4:4">
      <c r="D495" s="8"/>
    </row>
    <row r="496" spans="4:4">
      <c r="D496" s="8"/>
    </row>
    <row r="497" spans="4:4">
      <c r="D497" s="8"/>
    </row>
    <row r="498" spans="4:4">
      <c r="D498" s="8"/>
    </row>
    <row r="499" spans="4:4">
      <c r="D499" s="8"/>
    </row>
    <row r="500" spans="4:4">
      <c r="D500" s="8"/>
    </row>
    <row r="501" spans="4:4">
      <c r="D501" s="8"/>
    </row>
    <row r="502" spans="4:4">
      <c r="D502" s="8"/>
    </row>
    <row r="503" spans="4:4">
      <c r="D503" s="8"/>
    </row>
    <row r="504" spans="4:4">
      <c r="D504" s="8"/>
    </row>
    <row r="505" spans="4:4">
      <c r="D505" s="8"/>
    </row>
    <row r="506" spans="4:4">
      <c r="D506" s="8"/>
    </row>
    <row r="507" spans="4:4">
      <c r="D507" s="8"/>
    </row>
    <row r="508" spans="4:4">
      <c r="D508" s="8"/>
    </row>
    <row r="509" spans="4:4">
      <c r="D509" s="8"/>
    </row>
    <row r="510" spans="4:4">
      <c r="D510" s="8"/>
    </row>
    <row r="511" spans="4:4">
      <c r="D511" s="8"/>
    </row>
    <row r="512" spans="4:4">
      <c r="D512" s="8"/>
    </row>
    <row r="513" spans="4:4">
      <c r="D513" s="8"/>
    </row>
    <row r="514" spans="4:4">
      <c r="D514" s="8"/>
    </row>
    <row r="515" spans="4:4">
      <c r="D515" s="8"/>
    </row>
    <row r="516" spans="4:4">
      <c r="D516" s="8"/>
    </row>
    <row r="517" spans="4:4">
      <c r="D517" s="8"/>
    </row>
    <row r="518" spans="4:4">
      <c r="D518" s="8"/>
    </row>
    <row r="519" spans="4:4">
      <c r="D519" s="8"/>
    </row>
    <row r="520" spans="4:4">
      <c r="D520" s="8"/>
    </row>
    <row r="521" spans="4:4">
      <c r="D521" s="8"/>
    </row>
    <row r="522" spans="4:4">
      <c r="D522" s="8"/>
    </row>
    <row r="523" spans="4:4">
      <c r="D523" s="8"/>
    </row>
    <row r="524" spans="4:4">
      <c r="D524" s="8"/>
    </row>
    <row r="525" spans="4:4">
      <c r="D525" s="8"/>
    </row>
    <row r="526" spans="4:4">
      <c r="D526" s="8"/>
    </row>
    <row r="527" spans="4:4">
      <c r="D527" s="8"/>
    </row>
    <row r="528" spans="4:4">
      <c r="D528" s="8"/>
    </row>
    <row r="529" spans="4:4">
      <c r="D529" s="8"/>
    </row>
    <row r="530" spans="4:4">
      <c r="D530" s="8"/>
    </row>
    <row r="531" spans="4:4">
      <c r="D531" s="8"/>
    </row>
    <row r="532" spans="4:4">
      <c r="D532" s="8"/>
    </row>
    <row r="533" spans="4:4">
      <c r="D533" s="8"/>
    </row>
    <row r="534" spans="4:4">
      <c r="D534" s="8"/>
    </row>
    <row r="535" spans="4:4">
      <c r="D535" s="8"/>
    </row>
    <row r="536" spans="4:4">
      <c r="D536" s="8"/>
    </row>
    <row r="537" spans="4:4">
      <c r="D537" s="8"/>
    </row>
    <row r="538" spans="4:4">
      <c r="D538" s="8"/>
    </row>
    <row r="539" spans="4:4">
      <c r="D539" s="8"/>
    </row>
    <row r="540" spans="4:4">
      <c r="D540" s="8"/>
    </row>
    <row r="541" spans="4:4">
      <c r="D541" s="8"/>
    </row>
    <row r="542" spans="4:4">
      <c r="D542" s="8"/>
    </row>
    <row r="543" spans="4:4">
      <c r="D543" s="8"/>
    </row>
    <row r="544" spans="4:4">
      <c r="D544" s="8"/>
    </row>
    <row r="545" spans="4:4">
      <c r="D545" s="8"/>
    </row>
    <row r="546" spans="4:4">
      <c r="D546" s="8"/>
    </row>
    <row r="547" spans="4:4">
      <c r="D547" s="8"/>
    </row>
    <row r="548" spans="4:4">
      <c r="D548" s="8"/>
    </row>
    <row r="549" spans="4:4">
      <c r="D549" s="8"/>
    </row>
    <row r="550" spans="4:4">
      <c r="D550" s="8"/>
    </row>
    <row r="551" spans="4:4">
      <c r="D551" s="8"/>
    </row>
    <row r="552" spans="4:4">
      <c r="D552" s="8"/>
    </row>
    <row r="553" spans="4:4">
      <c r="D553" s="8"/>
    </row>
    <row r="554" spans="4:4">
      <c r="D554" s="8"/>
    </row>
    <row r="555" spans="4:4">
      <c r="D555" s="8"/>
    </row>
    <row r="556" spans="4:4">
      <c r="D556" s="8"/>
    </row>
    <row r="557" spans="4:4">
      <c r="D557" s="8"/>
    </row>
    <row r="558" spans="4:4">
      <c r="D558" s="8"/>
    </row>
    <row r="559" spans="4:4">
      <c r="D559" s="8"/>
    </row>
    <row r="560" spans="4:4">
      <c r="D560" s="8"/>
    </row>
    <row r="561" spans="4:4">
      <c r="D561" s="8"/>
    </row>
    <row r="562" spans="4:4">
      <c r="D562" s="8"/>
    </row>
    <row r="563" spans="4:4">
      <c r="D563" s="8"/>
    </row>
    <row r="564" spans="4:4">
      <c r="D564" s="8"/>
    </row>
    <row r="565" spans="4:4">
      <c r="D565" s="8"/>
    </row>
    <row r="566" spans="4:4">
      <c r="D566" s="8"/>
    </row>
    <row r="567" spans="4:4">
      <c r="D567" s="8"/>
    </row>
    <row r="568" spans="4:4">
      <c r="D568" s="8"/>
    </row>
    <row r="569" spans="4:4">
      <c r="D569" s="8"/>
    </row>
    <row r="570" spans="4:4">
      <c r="D570" s="8"/>
    </row>
    <row r="571" spans="4:4">
      <c r="D571" s="8"/>
    </row>
    <row r="572" spans="4:4">
      <c r="D572" s="8"/>
    </row>
    <row r="573" spans="4:4">
      <c r="D573" s="8"/>
    </row>
    <row r="574" spans="4:4">
      <c r="D574" s="8"/>
    </row>
    <row r="575" spans="4:4">
      <c r="D575" s="8"/>
    </row>
    <row r="576" spans="4:4">
      <c r="D576" s="8"/>
    </row>
    <row r="577" spans="4:4">
      <c r="D577" s="8"/>
    </row>
    <row r="578" spans="4:4">
      <c r="D578" s="8"/>
    </row>
    <row r="579" spans="4:4">
      <c r="D579" s="8"/>
    </row>
    <row r="580" spans="4:4">
      <c r="D580" s="8"/>
    </row>
    <row r="581" spans="4:4">
      <c r="D581" s="8"/>
    </row>
    <row r="582" spans="4:4">
      <c r="D582" s="8"/>
    </row>
    <row r="583" spans="4:4">
      <c r="D583" s="8"/>
    </row>
    <row r="584" spans="4:4">
      <c r="D584" s="8"/>
    </row>
    <row r="585" spans="4:4">
      <c r="D585" s="8"/>
    </row>
    <row r="586" spans="4:4">
      <c r="D586" s="8"/>
    </row>
    <row r="587" spans="4:4">
      <c r="D587" s="8"/>
    </row>
    <row r="588" spans="4:4">
      <c r="D588" s="8"/>
    </row>
    <row r="589" spans="4:4">
      <c r="D589" s="8"/>
    </row>
    <row r="590" spans="4:4">
      <c r="D590" s="8"/>
    </row>
    <row r="591" spans="4:4">
      <c r="D591" s="8"/>
    </row>
    <row r="592" spans="4:4">
      <c r="D592" s="8"/>
    </row>
    <row r="593" spans="4:4">
      <c r="D593" s="8"/>
    </row>
    <row r="594" spans="4:4">
      <c r="D594" s="8"/>
    </row>
    <row r="595" spans="4:4">
      <c r="D595" s="8"/>
    </row>
    <row r="596" spans="4:4">
      <c r="D596" s="8"/>
    </row>
    <row r="597" spans="4:4">
      <c r="D597" s="8"/>
    </row>
    <row r="598" spans="4:4">
      <c r="D598" s="8"/>
    </row>
    <row r="599" spans="4:4">
      <c r="D599" s="8"/>
    </row>
    <row r="600" spans="4:4">
      <c r="D600" s="8"/>
    </row>
    <row r="601" spans="4:4">
      <c r="D601" s="8"/>
    </row>
    <row r="602" spans="4:4">
      <c r="D602" s="8"/>
    </row>
    <row r="603" spans="4:4">
      <c r="D603" s="8"/>
    </row>
    <row r="604" spans="4:4">
      <c r="D604" s="8"/>
    </row>
    <row r="605" spans="4:4">
      <c r="D605" s="8"/>
    </row>
    <row r="606" spans="4:4">
      <c r="D606" s="8"/>
    </row>
    <row r="607" spans="4:4">
      <c r="D607" s="8"/>
    </row>
    <row r="608" spans="4:4">
      <c r="D608" s="8"/>
    </row>
    <row r="609" spans="4:4">
      <c r="D609" s="8"/>
    </row>
    <row r="610" spans="4:4">
      <c r="D610" s="8"/>
    </row>
    <row r="611" spans="4:4">
      <c r="D611" s="8"/>
    </row>
    <row r="612" spans="4:4">
      <c r="D612" s="8"/>
    </row>
    <row r="613" spans="4:4">
      <c r="D613" s="8"/>
    </row>
    <row r="614" spans="4:4">
      <c r="D614" s="8"/>
    </row>
    <row r="615" spans="4:4">
      <c r="D615" s="8"/>
    </row>
    <row r="616" spans="4:4">
      <c r="D616" s="8"/>
    </row>
    <row r="617" spans="4:4">
      <c r="D617" s="8"/>
    </row>
    <row r="618" spans="4:4">
      <c r="D618" s="8"/>
    </row>
    <row r="619" spans="4:4">
      <c r="D619" s="8"/>
    </row>
    <row r="620" spans="4:4">
      <c r="D620" s="8"/>
    </row>
    <row r="621" spans="4:4">
      <c r="D621" s="8"/>
    </row>
    <row r="622" spans="4:4">
      <c r="D622" s="8"/>
    </row>
    <row r="623" spans="4:4">
      <c r="D623" s="8"/>
    </row>
    <row r="624" spans="4:4">
      <c r="D624" s="8"/>
    </row>
    <row r="625" spans="4:4">
      <c r="D625" s="8"/>
    </row>
    <row r="626" spans="4:4">
      <c r="D626" s="8"/>
    </row>
    <row r="627" spans="4:4">
      <c r="D627" s="8"/>
    </row>
    <row r="628" spans="4:4">
      <c r="D628" s="8"/>
    </row>
    <row r="629" spans="4:4">
      <c r="D629" s="8"/>
    </row>
    <row r="630" spans="4:4">
      <c r="D630" s="8"/>
    </row>
    <row r="631" spans="4:4">
      <c r="D631" s="8"/>
    </row>
    <row r="632" spans="4:4">
      <c r="D632" s="8"/>
    </row>
    <row r="633" spans="4:4">
      <c r="D633" s="8"/>
    </row>
    <row r="634" spans="4:4">
      <c r="D634" s="8"/>
    </row>
    <row r="635" spans="4:4">
      <c r="D635" s="8"/>
    </row>
    <row r="636" spans="4:4">
      <c r="D636" s="8"/>
    </row>
    <row r="637" spans="4:4">
      <c r="D637" s="8"/>
    </row>
    <row r="638" spans="4:4">
      <c r="D638" s="8"/>
    </row>
    <row r="639" spans="4:4">
      <c r="D639" s="8"/>
    </row>
    <row r="640" spans="4:4">
      <c r="D640" s="8"/>
    </row>
    <row r="641" spans="4:4">
      <c r="D641" s="8"/>
    </row>
    <row r="642" spans="4:4">
      <c r="D642" s="8"/>
    </row>
    <row r="643" spans="4:4">
      <c r="D643" s="8"/>
    </row>
    <row r="644" spans="4:4">
      <c r="D644" s="8"/>
    </row>
    <row r="645" spans="4:4">
      <c r="D645" s="8"/>
    </row>
    <row r="646" spans="4:4">
      <c r="D646" s="8"/>
    </row>
    <row r="647" spans="4:4">
      <c r="D647" s="8"/>
    </row>
    <row r="648" spans="4:4">
      <c r="D648" s="8"/>
    </row>
    <row r="649" spans="4:4">
      <c r="D649" s="8"/>
    </row>
    <row r="650" spans="4:4">
      <c r="D650" s="8"/>
    </row>
    <row r="651" spans="4:4">
      <c r="D651" s="8"/>
    </row>
    <row r="652" spans="4:4">
      <c r="D652" s="8"/>
    </row>
    <row r="653" spans="4:4">
      <c r="D653" s="8"/>
    </row>
    <row r="654" spans="4:4">
      <c r="D654" s="8"/>
    </row>
    <row r="655" spans="4:4">
      <c r="D655" s="8"/>
    </row>
    <row r="656" spans="4:4">
      <c r="D656" s="8"/>
    </row>
    <row r="657" spans="4:4">
      <c r="D657" s="8"/>
    </row>
    <row r="658" spans="4:4">
      <c r="D658" s="8"/>
    </row>
    <row r="659" spans="4:4">
      <c r="D659" s="8"/>
    </row>
    <row r="660" spans="4:4">
      <c r="D660" s="8"/>
    </row>
    <row r="661" spans="4:4">
      <c r="D661" s="8"/>
    </row>
    <row r="662" spans="4:4">
      <c r="D662" s="8"/>
    </row>
    <row r="663" spans="4:4">
      <c r="D663" s="8"/>
    </row>
    <row r="664" spans="4:4">
      <c r="D664" s="8"/>
    </row>
    <row r="665" spans="4:4">
      <c r="D665" s="8"/>
    </row>
    <row r="666" spans="4:4">
      <c r="D666" s="8"/>
    </row>
    <row r="667" spans="4:4">
      <c r="D667" s="8"/>
    </row>
    <row r="668" spans="4:4">
      <c r="D668" s="8"/>
    </row>
    <row r="669" spans="4:4">
      <c r="D669" s="8"/>
    </row>
    <row r="670" spans="4:4">
      <c r="D670" s="8"/>
    </row>
    <row r="671" spans="4:4">
      <c r="D671" s="8"/>
    </row>
    <row r="672" spans="4:4">
      <c r="D672" s="8"/>
    </row>
    <row r="673" spans="4:4">
      <c r="D673" s="8"/>
    </row>
    <row r="674" spans="4:4">
      <c r="D674" s="8"/>
    </row>
    <row r="675" spans="4:4">
      <c r="D675" s="8"/>
    </row>
    <row r="676" spans="4:4">
      <c r="D676" s="8"/>
    </row>
    <row r="677" spans="4:4">
      <c r="D677" s="8"/>
    </row>
    <row r="678" spans="4:4">
      <c r="D678" s="8"/>
    </row>
    <row r="679" spans="4:4">
      <c r="D679" s="8"/>
    </row>
    <row r="680" spans="4:4">
      <c r="D680" s="8"/>
    </row>
    <row r="681" spans="4:4">
      <c r="D681" s="8"/>
    </row>
    <row r="682" spans="4:4">
      <c r="D682" s="8"/>
    </row>
    <row r="683" spans="4:4">
      <c r="D683" s="8"/>
    </row>
    <row r="684" spans="4:4">
      <c r="D684" s="8"/>
    </row>
    <row r="685" spans="4:4">
      <c r="D685" s="8"/>
    </row>
    <row r="686" spans="4:4">
      <c r="D686" s="8"/>
    </row>
    <row r="687" spans="4:4">
      <c r="D687" s="8"/>
    </row>
    <row r="688" spans="4:4">
      <c r="D688" s="8"/>
    </row>
    <row r="689" spans="4:4">
      <c r="D689" s="8"/>
    </row>
    <row r="690" spans="4:4">
      <c r="D690" s="8"/>
    </row>
    <row r="691" spans="4:4">
      <c r="D691" s="8"/>
    </row>
    <row r="692" spans="4:4">
      <c r="D692" s="8"/>
    </row>
    <row r="693" spans="4:4">
      <c r="D693" s="8"/>
    </row>
    <row r="694" spans="4:4">
      <c r="D694" s="8"/>
    </row>
    <row r="695" spans="4:4">
      <c r="D695" s="8"/>
    </row>
    <row r="696" spans="4:4">
      <c r="D696" s="8"/>
    </row>
    <row r="697" spans="4:4">
      <c r="D697" s="8"/>
    </row>
    <row r="698" spans="4:4">
      <c r="D698" s="8"/>
    </row>
    <row r="699" spans="4:4">
      <c r="D699" s="8"/>
    </row>
    <row r="700" spans="4:4">
      <c r="D700" s="8"/>
    </row>
    <row r="701" spans="4:4">
      <c r="D701" s="8"/>
    </row>
    <row r="702" spans="4:4">
      <c r="D702" s="8"/>
    </row>
    <row r="703" spans="4:4">
      <c r="D703" s="8"/>
    </row>
    <row r="704" spans="4:4">
      <c r="D704" s="8"/>
    </row>
    <row r="705" spans="4:4">
      <c r="D705" s="8"/>
    </row>
    <row r="706" spans="4:4">
      <c r="D706" s="8"/>
    </row>
    <row r="707" spans="4:4">
      <c r="D707" s="8"/>
    </row>
    <row r="708" spans="4:4">
      <c r="D708" s="8"/>
    </row>
    <row r="709" spans="4:4">
      <c r="D709" s="8"/>
    </row>
    <row r="710" spans="4:4">
      <c r="D710" s="8"/>
    </row>
    <row r="711" spans="4:4">
      <c r="D711" s="8"/>
    </row>
    <row r="712" spans="4:4">
      <c r="D712" s="8"/>
    </row>
    <row r="713" spans="4:4">
      <c r="D713" s="8"/>
    </row>
    <row r="714" spans="4:4">
      <c r="D714" s="8"/>
    </row>
    <row r="715" spans="4:4">
      <c r="D715" s="8"/>
    </row>
    <row r="716" spans="4:4">
      <c r="D716" s="8"/>
    </row>
    <row r="717" spans="4:4">
      <c r="D717" s="8"/>
    </row>
    <row r="718" spans="4:4">
      <c r="D718" s="8"/>
    </row>
    <row r="719" spans="4:4">
      <c r="D719" s="8"/>
    </row>
    <row r="720" spans="4:4">
      <c r="D720" s="8"/>
    </row>
    <row r="721" spans="4:4">
      <c r="D721" s="8"/>
    </row>
    <row r="722" spans="4:4">
      <c r="D722" s="8"/>
    </row>
    <row r="723" spans="4:4">
      <c r="D723" s="8"/>
    </row>
    <row r="724" spans="4:4">
      <c r="D724" s="8"/>
    </row>
    <row r="725" spans="4:4">
      <c r="D725" s="8"/>
    </row>
    <row r="726" spans="4:4">
      <c r="D726" s="8"/>
    </row>
    <row r="727" spans="4:4">
      <c r="D727" s="8"/>
    </row>
    <row r="728" spans="4:4">
      <c r="D728" s="8"/>
    </row>
    <row r="729" spans="4:4">
      <c r="D729" s="8"/>
    </row>
    <row r="730" spans="4:4">
      <c r="D730" s="8"/>
    </row>
    <row r="731" spans="4:4">
      <c r="D731" s="8"/>
    </row>
    <row r="732" spans="4:4">
      <c r="D732" s="8"/>
    </row>
    <row r="733" spans="4:4">
      <c r="D733" s="8"/>
    </row>
    <row r="734" spans="4:4">
      <c r="D734" s="8"/>
    </row>
    <row r="735" spans="4:4">
      <c r="D735" s="8"/>
    </row>
    <row r="736" spans="4:4">
      <c r="D736" s="8"/>
    </row>
    <row r="737" spans="4:4">
      <c r="D737" s="8"/>
    </row>
    <row r="738" spans="4:4">
      <c r="D738" s="8"/>
    </row>
    <row r="739" spans="4:4">
      <c r="D739" s="8"/>
    </row>
    <row r="740" spans="4:4">
      <c r="D740" s="8"/>
    </row>
    <row r="741" spans="4:4">
      <c r="D741" s="8"/>
    </row>
    <row r="742" spans="4:4">
      <c r="D742" s="8"/>
    </row>
    <row r="743" spans="4:4">
      <c r="D743" s="8"/>
    </row>
    <row r="744" spans="4:4">
      <c r="D744" s="8"/>
    </row>
    <row r="745" spans="4:4">
      <c r="D745" s="8"/>
    </row>
    <row r="746" spans="4:4">
      <c r="D746" s="8"/>
    </row>
    <row r="747" spans="4:4">
      <c r="D747" s="8"/>
    </row>
    <row r="748" spans="4:4">
      <c r="D748" s="8"/>
    </row>
    <row r="749" spans="4:4">
      <c r="D749" s="8"/>
    </row>
    <row r="750" spans="4:4">
      <c r="D750" s="8"/>
    </row>
    <row r="751" spans="4:4">
      <c r="D751" s="8"/>
    </row>
    <row r="752" spans="4:4">
      <c r="D752" s="8"/>
    </row>
    <row r="753" spans="4:4">
      <c r="D753" s="8"/>
    </row>
    <row r="754" spans="4:4">
      <c r="D754" s="8"/>
    </row>
    <row r="755" spans="4:4">
      <c r="D755" s="8"/>
    </row>
    <row r="756" spans="4:4">
      <c r="D756" s="8"/>
    </row>
    <row r="757" spans="4:4">
      <c r="D757" s="8"/>
    </row>
    <row r="758" spans="4:4">
      <c r="D758" s="8"/>
    </row>
    <row r="759" spans="4:4">
      <c r="D759" s="8"/>
    </row>
    <row r="760" spans="4:4">
      <c r="D760" s="8"/>
    </row>
    <row r="761" spans="4:4">
      <c r="D761" s="8"/>
    </row>
    <row r="762" spans="4:4">
      <c r="D762" s="8"/>
    </row>
    <row r="763" spans="4:4">
      <c r="D763" s="8"/>
    </row>
    <row r="764" spans="4:4">
      <c r="D764" s="8"/>
    </row>
    <row r="765" spans="4:4">
      <c r="D765" s="8"/>
    </row>
    <row r="766" spans="4:4">
      <c r="D766" s="8"/>
    </row>
    <row r="767" spans="4:4">
      <c r="D767" s="8"/>
    </row>
    <row r="768" spans="4:4">
      <c r="D768" s="8"/>
    </row>
    <row r="769" spans="4:4">
      <c r="D769" s="8"/>
    </row>
    <row r="770" spans="4:4">
      <c r="D770" s="8"/>
    </row>
    <row r="771" spans="4:4">
      <c r="D771" s="8"/>
    </row>
    <row r="772" spans="4:4">
      <c r="D772" s="8"/>
    </row>
    <row r="773" spans="4:4">
      <c r="D773" s="8"/>
    </row>
    <row r="774" spans="4:4">
      <c r="D774" s="8"/>
    </row>
    <row r="775" spans="4:4">
      <c r="D775" s="8"/>
    </row>
    <row r="776" spans="4:4">
      <c r="D776" s="8"/>
    </row>
    <row r="777" spans="4:4">
      <c r="D777" s="8"/>
    </row>
    <row r="778" spans="4:4">
      <c r="D778" s="8"/>
    </row>
    <row r="779" spans="4:4">
      <c r="D779" s="8"/>
    </row>
    <row r="780" spans="4:4">
      <c r="D780" s="8"/>
    </row>
    <row r="781" spans="4:4">
      <c r="D781" s="8"/>
    </row>
    <row r="782" spans="4:4">
      <c r="D782" s="8"/>
    </row>
    <row r="783" spans="4:4">
      <c r="D783" s="8"/>
    </row>
    <row r="784" spans="4:4">
      <c r="D784" s="8"/>
    </row>
    <row r="785" spans="4:4">
      <c r="D785" s="8"/>
    </row>
    <row r="786" spans="4:4">
      <c r="D786" s="8"/>
    </row>
    <row r="787" spans="4:4">
      <c r="D787" s="8"/>
    </row>
    <row r="788" spans="4:4">
      <c r="D788" s="8"/>
    </row>
    <row r="789" spans="4:4">
      <c r="D789" s="8"/>
    </row>
    <row r="790" spans="4:4">
      <c r="D790" s="8"/>
    </row>
    <row r="791" spans="4:4">
      <c r="D791" s="8"/>
    </row>
    <row r="792" spans="4:4">
      <c r="D792" s="8"/>
    </row>
    <row r="793" spans="4:4">
      <c r="D793" s="8"/>
    </row>
    <row r="794" spans="4:4">
      <c r="D794" s="8"/>
    </row>
    <row r="795" spans="4:4">
      <c r="D795" s="8"/>
    </row>
    <row r="796" spans="4:4">
      <c r="D796" s="8"/>
    </row>
    <row r="797" spans="4:4">
      <c r="D797" s="8"/>
    </row>
    <row r="798" spans="4:4">
      <c r="D798" s="8"/>
    </row>
    <row r="799" spans="4:4">
      <c r="D799" s="8"/>
    </row>
    <row r="800" spans="4:4">
      <c r="D800" s="8"/>
    </row>
    <row r="801" spans="4:4">
      <c r="D801" s="8"/>
    </row>
    <row r="802" spans="4:4">
      <c r="D802" s="8"/>
    </row>
    <row r="803" spans="4:4">
      <c r="D803" s="8"/>
    </row>
    <row r="804" spans="4:4">
      <c r="D804" s="8"/>
    </row>
    <row r="805" spans="4:4">
      <c r="D805" s="8"/>
    </row>
    <row r="806" spans="4:4">
      <c r="D806" s="8"/>
    </row>
    <row r="807" spans="4:4">
      <c r="D807" s="8"/>
    </row>
    <row r="808" spans="4:4">
      <c r="D808" s="8"/>
    </row>
    <row r="809" spans="4:4">
      <c r="D809" s="8"/>
    </row>
    <row r="810" spans="4:4">
      <c r="D810" s="8"/>
    </row>
    <row r="811" spans="4:4">
      <c r="D811" s="8"/>
    </row>
    <row r="812" spans="4:4">
      <c r="D812" s="8"/>
    </row>
    <row r="813" spans="4:4">
      <c r="D813" s="8"/>
    </row>
    <row r="814" spans="4:4">
      <c r="D814" s="8"/>
    </row>
    <row r="815" spans="4:4">
      <c r="D815" s="8"/>
    </row>
    <row r="816" spans="4:4">
      <c r="D816" s="8"/>
    </row>
    <row r="817" spans="4:4">
      <c r="D817" s="8"/>
    </row>
    <row r="818" spans="4:4">
      <c r="D818" s="8"/>
    </row>
    <row r="819" spans="4:4">
      <c r="D819" s="8"/>
    </row>
    <row r="820" spans="4:4">
      <c r="D820" s="8"/>
    </row>
    <row r="821" spans="4:4">
      <c r="D821" s="8"/>
    </row>
    <row r="822" spans="4:4">
      <c r="D822" s="8"/>
    </row>
    <row r="823" spans="4:4">
      <c r="D823" s="8"/>
    </row>
    <row r="824" spans="4:4">
      <c r="D824" s="8"/>
    </row>
    <row r="825" spans="4:4">
      <c r="D825" s="8"/>
    </row>
    <row r="826" spans="4:4">
      <c r="D826" s="8"/>
    </row>
    <row r="827" spans="4:4">
      <c r="D827" s="8"/>
    </row>
    <row r="828" spans="4:4">
      <c r="D828" s="8"/>
    </row>
    <row r="829" spans="4:4">
      <c r="D829" s="8"/>
    </row>
    <row r="830" spans="4:4">
      <c r="D830" s="8"/>
    </row>
    <row r="831" spans="4:4">
      <c r="D831" s="8"/>
    </row>
    <row r="832" spans="4:4">
      <c r="D832" s="8"/>
    </row>
    <row r="833" spans="4:4">
      <c r="D833" s="8"/>
    </row>
    <row r="834" spans="4:4">
      <c r="D834" s="8"/>
    </row>
    <row r="835" spans="4:4">
      <c r="D835" s="8"/>
    </row>
    <row r="836" spans="4:4">
      <c r="D836" s="8"/>
    </row>
    <row r="837" spans="4:4">
      <c r="D837" s="8"/>
    </row>
    <row r="838" spans="4:4">
      <c r="D838" s="8"/>
    </row>
    <row r="839" spans="4:4">
      <c r="D839" s="8"/>
    </row>
    <row r="840" spans="4:4">
      <c r="D840" s="8"/>
    </row>
    <row r="841" spans="4:4">
      <c r="D841" s="8"/>
    </row>
    <row r="842" spans="4:4">
      <c r="D842" s="8"/>
    </row>
    <row r="843" spans="4:4">
      <c r="D843" s="8"/>
    </row>
    <row r="844" spans="4:4">
      <c r="D844" s="8"/>
    </row>
    <row r="845" spans="4:4">
      <c r="D845" s="8"/>
    </row>
    <row r="846" spans="4:4">
      <c r="D846" s="8"/>
    </row>
    <row r="847" spans="4:4">
      <c r="D847" s="8"/>
    </row>
    <row r="848" spans="4:4">
      <c r="D848" s="8"/>
    </row>
    <row r="849" spans="4:4">
      <c r="D849" s="8"/>
    </row>
    <row r="850" spans="4:4">
      <c r="D850" s="8"/>
    </row>
    <row r="851" spans="4:4">
      <c r="D851" s="8"/>
    </row>
    <row r="852" spans="4:4">
      <c r="D852" s="8"/>
    </row>
    <row r="853" spans="4:4">
      <c r="D853" s="8"/>
    </row>
    <row r="854" spans="4:4">
      <c r="D854" s="8"/>
    </row>
    <row r="855" spans="4:4">
      <c r="D855" s="8"/>
    </row>
    <row r="856" spans="4:4">
      <c r="D856" s="8"/>
    </row>
    <row r="857" spans="4:4">
      <c r="D857" s="8"/>
    </row>
    <row r="858" spans="4:4">
      <c r="D858" s="8"/>
    </row>
    <row r="859" spans="4:4">
      <c r="D859" s="8"/>
    </row>
    <row r="860" spans="4:4">
      <c r="D860" s="8"/>
    </row>
    <row r="861" spans="4:4">
      <c r="D861" s="8"/>
    </row>
    <row r="862" spans="4:4">
      <c r="D862" s="8"/>
    </row>
    <row r="863" spans="4:4">
      <c r="D863" s="8"/>
    </row>
    <row r="864" spans="4:4">
      <c r="D864" s="8"/>
    </row>
    <row r="865" spans="4:4">
      <c r="D865" s="8"/>
    </row>
    <row r="866" spans="4:4">
      <c r="D866" s="8"/>
    </row>
    <row r="867" spans="4:4">
      <c r="D867" s="8"/>
    </row>
    <row r="868" spans="4:4">
      <c r="D868" s="8"/>
    </row>
    <row r="869" spans="4:4">
      <c r="D869" s="8"/>
    </row>
    <row r="870" spans="4:4">
      <c r="D870" s="8"/>
    </row>
    <row r="871" spans="4:4">
      <c r="D871" s="8"/>
    </row>
    <row r="872" spans="4:4">
      <c r="D872" s="8"/>
    </row>
    <row r="873" spans="4:4">
      <c r="D873" s="8"/>
    </row>
    <row r="874" spans="4:4">
      <c r="D874" s="8"/>
    </row>
    <row r="875" spans="4:4">
      <c r="D875" s="8"/>
    </row>
    <row r="876" spans="4:4">
      <c r="D876" s="8"/>
    </row>
    <row r="877" spans="4:4">
      <c r="D877" s="8"/>
    </row>
    <row r="878" spans="4:4">
      <c r="D878" s="8"/>
    </row>
    <row r="879" spans="4:4">
      <c r="D879" s="8"/>
    </row>
    <row r="880" spans="4:4">
      <c r="D880" s="8"/>
    </row>
    <row r="881" spans="4:4">
      <c r="D881" s="8"/>
    </row>
    <row r="882" spans="4:4">
      <c r="D882" s="8"/>
    </row>
    <row r="883" spans="4:4">
      <c r="D883" s="8"/>
    </row>
    <row r="884" spans="4:4">
      <c r="D884" s="8"/>
    </row>
    <row r="885" spans="4:4">
      <c r="D885" s="8"/>
    </row>
    <row r="886" spans="4:4">
      <c r="D886" s="8"/>
    </row>
    <row r="887" spans="4:4">
      <c r="D887" s="8"/>
    </row>
    <row r="888" spans="4:4">
      <c r="D888" s="8"/>
    </row>
    <row r="889" spans="4:4">
      <c r="D889" s="8"/>
    </row>
    <row r="890" spans="4:4">
      <c r="D890" s="8"/>
    </row>
    <row r="891" spans="4:4">
      <c r="D891" s="8"/>
    </row>
    <row r="892" spans="4:4">
      <c r="D892" s="8"/>
    </row>
    <row r="893" spans="4:4">
      <c r="D893" s="8"/>
    </row>
    <row r="894" spans="4:4">
      <c r="D894" s="8"/>
    </row>
    <row r="895" spans="4:4">
      <c r="D895" s="8"/>
    </row>
    <row r="896" spans="4:4">
      <c r="D896" s="8"/>
    </row>
    <row r="897" spans="4:4">
      <c r="D897" s="8"/>
    </row>
    <row r="898" spans="4:4">
      <c r="D898" s="8"/>
    </row>
    <row r="899" spans="4:4">
      <c r="D899" s="8"/>
    </row>
    <row r="900" spans="4:4">
      <c r="D900" s="8"/>
    </row>
    <row r="901" spans="4:4">
      <c r="D901" s="8"/>
    </row>
    <row r="902" spans="4:4">
      <c r="D902" s="8"/>
    </row>
    <row r="903" spans="4:4">
      <c r="D903" s="8"/>
    </row>
    <row r="904" spans="4:4">
      <c r="D904" s="8"/>
    </row>
    <row r="905" spans="4:4">
      <c r="D905" s="8"/>
    </row>
    <row r="906" spans="4:4">
      <c r="D906" s="8"/>
    </row>
    <row r="907" spans="4:4">
      <c r="D907" s="8"/>
    </row>
    <row r="908" spans="4:4">
      <c r="D908" s="8"/>
    </row>
    <row r="909" spans="4:4">
      <c r="D909" s="8"/>
    </row>
    <row r="910" spans="4:4">
      <c r="D910" s="8"/>
    </row>
    <row r="911" spans="4:4">
      <c r="D911" s="8"/>
    </row>
    <row r="912" spans="4:4">
      <c r="D912" s="8"/>
    </row>
    <row r="913" spans="4:4">
      <c r="D913" s="8"/>
    </row>
    <row r="914" spans="4:4">
      <c r="D914" s="8"/>
    </row>
    <row r="915" spans="4:4">
      <c r="D915" s="8"/>
    </row>
    <row r="916" spans="4:4">
      <c r="D916" s="8"/>
    </row>
    <row r="917" spans="4:4">
      <c r="D917" s="8"/>
    </row>
    <row r="918" spans="4:4">
      <c r="D918" s="8"/>
    </row>
    <row r="919" spans="4:4">
      <c r="D919" s="8"/>
    </row>
    <row r="920" spans="4:4">
      <c r="D920" s="8"/>
    </row>
    <row r="921" spans="4:4">
      <c r="D921" s="8"/>
    </row>
    <row r="922" spans="4:4">
      <c r="D922" s="8"/>
    </row>
    <row r="923" spans="4:4">
      <c r="D923" s="8"/>
    </row>
    <row r="924" spans="4:4">
      <c r="D924" s="8"/>
    </row>
    <row r="925" spans="4:4">
      <c r="D925" s="8"/>
    </row>
    <row r="926" spans="4:4">
      <c r="D926" s="8"/>
    </row>
    <row r="927" spans="4:4">
      <c r="D927" s="8"/>
    </row>
    <row r="928" spans="4:4">
      <c r="D928" s="8"/>
    </row>
    <row r="929" spans="4:4">
      <c r="D929" s="8"/>
    </row>
    <row r="930" spans="4:4">
      <c r="D930" s="8"/>
    </row>
    <row r="931" spans="4:4">
      <c r="D931" s="8"/>
    </row>
    <row r="932" spans="4:4">
      <c r="D932" s="8"/>
    </row>
    <row r="933" spans="4:4">
      <c r="D933" s="8"/>
    </row>
    <row r="934" spans="4:4">
      <c r="D934" s="8"/>
    </row>
    <row r="935" spans="4:4">
      <c r="D935" s="8"/>
    </row>
    <row r="936" spans="4:4">
      <c r="D936" s="8"/>
    </row>
    <row r="937" spans="4:4">
      <c r="D937" s="8"/>
    </row>
    <row r="938" spans="4:4">
      <c r="D938" s="8"/>
    </row>
    <row r="939" spans="4:4">
      <c r="D939" s="8"/>
    </row>
    <row r="940" spans="4:4">
      <c r="D940" s="8"/>
    </row>
    <row r="941" spans="4:4">
      <c r="D941" s="8"/>
    </row>
    <row r="942" spans="4:4">
      <c r="D942" s="8"/>
    </row>
    <row r="943" spans="4:4">
      <c r="D943" s="8"/>
    </row>
    <row r="944" spans="4:4">
      <c r="D944" s="8"/>
    </row>
    <row r="945" spans="4:4">
      <c r="D945" s="8"/>
    </row>
    <row r="946" spans="4:4">
      <c r="D946" s="8"/>
    </row>
    <row r="947" spans="4:4">
      <c r="D947" s="8"/>
    </row>
    <row r="948" spans="4:4">
      <c r="D948" s="8"/>
    </row>
    <row r="949" spans="4:4">
      <c r="D949" s="8"/>
    </row>
    <row r="950" spans="4:4">
      <c r="D950" s="8"/>
    </row>
    <row r="951" spans="4:4">
      <c r="D951" s="8"/>
    </row>
    <row r="952" spans="4:4">
      <c r="D952" s="8"/>
    </row>
    <row r="953" spans="4:4">
      <c r="D953" s="8"/>
    </row>
    <row r="954" spans="4:4">
      <c r="D954" s="8"/>
    </row>
    <row r="955" spans="4:4">
      <c r="D955" s="8"/>
    </row>
    <row r="956" spans="4:4">
      <c r="D956" s="8"/>
    </row>
    <row r="957" spans="4:4">
      <c r="D957" s="8"/>
    </row>
    <row r="958" spans="4:4">
      <c r="D958" s="8"/>
    </row>
    <row r="959" spans="4:4">
      <c r="D959" s="8"/>
    </row>
    <row r="960" spans="4:4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  <row r="4984" spans="4:4">
      <c r="D4984" s="8"/>
    </row>
    <row r="4985" spans="4:4">
      <c r="D4985" s="8"/>
    </row>
    <row r="4986" spans="4:4">
      <c r="D4986" s="8"/>
    </row>
    <row r="4987" spans="4:4">
      <c r="D4987" s="8"/>
    </row>
    <row r="4988" spans="4:4">
      <c r="D4988" s="8"/>
    </row>
    <row r="4989" spans="4:4">
      <c r="D4989" s="8"/>
    </row>
    <row r="4990" spans="4:4">
      <c r="D4990" s="8"/>
    </row>
    <row r="4991" spans="4:4">
      <c r="D4991" s="8"/>
    </row>
    <row r="4992" spans="4:4">
      <c r="D4992" s="8"/>
    </row>
    <row r="4993" spans="4:4">
      <c r="D4993" s="8"/>
    </row>
    <row r="4994" spans="4:4">
      <c r="D4994" s="8"/>
    </row>
    <row r="4995" spans="4:4">
      <c r="D4995" s="8"/>
    </row>
    <row r="4996" spans="4:4">
      <c r="D4996" s="8"/>
    </row>
    <row r="4997" spans="4:4">
      <c r="D4997" s="8"/>
    </row>
    <row r="4998" spans="4:4">
      <c r="D4998" s="8"/>
    </row>
    <row r="4999" spans="4:4">
      <c r="D4999" s="8"/>
    </row>
    <row r="5000" spans="4:4">
      <c r="D5000" s="8"/>
    </row>
    <row r="5001" spans="4:4">
      <c r="D5001" s="8"/>
    </row>
    <row r="5002" spans="4:4">
      <c r="D5002" s="8"/>
    </row>
  </sheetData>
  <sheetProtection algorithmName="SHA-512" hashValue="IHHpI0gj6QZ7l7u+XFEFlSAKVuYMpspDAhvw6Lhr421bhj8C7G51I2x5FmN6Jp13LDr6VKEZ7MI8esYi78O6Yw==" saltValue="bwshGN7ouvkR7t02/UP/+A==" spinCount="100000" sheet="1" objects="1" scenarios="1" selectLockedCells="1"/>
  <mergeCells count="7">
    <mergeCell ref="A17:G21"/>
    <mergeCell ref="A1:G1"/>
    <mergeCell ref="C2:G2"/>
    <mergeCell ref="C3:G3"/>
    <mergeCell ref="C4:G4"/>
    <mergeCell ref="A16:C16"/>
    <mergeCell ref="A13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AC7C-FA7C-8B41-BF42-DBB9829CCF86}">
  <dimension ref="A2:D7"/>
  <sheetViews>
    <sheetView zoomScale="150" zoomScaleNormal="150" workbookViewId="0"/>
  </sheetViews>
  <sheetFormatPr baseColWidth="10" defaultRowHeight="13"/>
  <cols>
    <col min="2" max="2" width="8.5" customWidth="1"/>
    <col min="3" max="3" width="28" customWidth="1"/>
    <col min="4" max="4" width="15.6640625" bestFit="1" customWidth="1"/>
  </cols>
  <sheetData>
    <row r="2" spans="1:4">
      <c r="A2" s="406" t="s">
        <v>1402</v>
      </c>
      <c r="B2" s="406"/>
      <c r="C2" s="406"/>
      <c r="D2" s="406"/>
    </row>
    <row r="4" spans="1:4" ht="16">
      <c r="A4" s="41" t="s">
        <v>1398</v>
      </c>
      <c r="B4" s="42">
        <v>1</v>
      </c>
      <c r="C4" s="41" t="s">
        <v>1399</v>
      </c>
      <c r="D4" s="43">
        <f>'SO 02 silnoproud'!F130+'SO 02 silnoproud'!H130</f>
        <v>0</v>
      </c>
    </row>
    <row r="5" spans="1:4" ht="16">
      <c r="A5" s="41" t="s">
        <v>1398</v>
      </c>
      <c r="B5" s="42">
        <v>2</v>
      </c>
      <c r="C5" s="41" t="s">
        <v>1400</v>
      </c>
      <c r="D5" s="43">
        <f>'SO 02 slaboproud'!F78+'SO 02 slaboproud'!H78</f>
        <v>0</v>
      </c>
    </row>
    <row r="6" spans="1:4" ht="16">
      <c r="A6" s="41"/>
      <c r="B6" s="42"/>
      <c r="C6" s="41"/>
      <c r="D6" s="41"/>
    </row>
    <row r="7" spans="1:4" ht="16">
      <c r="A7" s="41"/>
      <c r="B7" s="42"/>
      <c r="C7" s="41" t="s">
        <v>1401</v>
      </c>
      <c r="D7" s="44">
        <f>D4+D5</f>
        <v>0</v>
      </c>
    </row>
  </sheetData>
  <sheetProtection algorithmName="SHA-512" hashValue="sqXunWPXsd+xNyKm/7N35gAuzsXEZEd/CmL2uEWFmoBiRNn5KAJR8d9BvMva3GP25jdXlPDyn75XteQVfAMJCA==" saltValue="QZ1tri4jVnN61BVSANnT5w==" spinCount="100000" sheet="1" objects="1" scenarios="1" selectLockedCells="1"/>
  <mergeCells count="1">
    <mergeCell ref="A2:D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3AAC-50F9-A445-AC47-268164BA4552}">
  <dimension ref="A2:L130"/>
  <sheetViews>
    <sheetView topLeftCell="A4" zoomScale="150" zoomScaleNormal="150" workbookViewId="0">
      <selection activeCell="E10" sqref="E10"/>
    </sheetView>
  </sheetViews>
  <sheetFormatPr baseColWidth="10" defaultRowHeight="13"/>
  <cols>
    <col min="1" max="1" width="7.6640625" bestFit="1" customWidth="1"/>
    <col min="2" max="2" width="53" bestFit="1" customWidth="1"/>
    <col min="9" max="9" width="13.6640625" bestFit="1" customWidth="1"/>
  </cols>
  <sheetData>
    <row r="2" spans="1:12" ht="14" thickBot="1">
      <c r="C2" s="8"/>
      <c r="D2" s="8"/>
    </row>
    <row r="3" spans="1:12" ht="16" thickBot="1">
      <c r="A3" s="228" t="s">
        <v>1247</v>
      </c>
      <c r="B3" s="229" t="s">
        <v>1248</v>
      </c>
      <c r="C3" s="230"/>
      <c r="D3" s="8"/>
      <c r="E3" s="407"/>
      <c r="F3" s="407"/>
      <c r="G3" s="407"/>
      <c r="H3" s="407"/>
      <c r="I3" s="8"/>
    </row>
    <row r="4" spans="1:12" ht="16" thickBot="1">
      <c r="A4" s="231" t="s">
        <v>1196</v>
      </c>
      <c r="B4" s="231" t="s">
        <v>1196</v>
      </c>
      <c r="C4" s="8"/>
      <c r="D4" s="8"/>
      <c r="E4" s="8"/>
      <c r="F4" s="8"/>
      <c r="G4" s="8"/>
      <c r="H4" s="8"/>
      <c r="I4" s="8"/>
    </row>
    <row r="5" spans="1:12" ht="16" thickBot="1">
      <c r="A5" s="232"/>
      <c r="B5" s="233"/>
      <c r="C5" s="234"/>
      <c r="D5" s="235"/>
      <c r="E5" s="408" t="s">
        <v>1249</v>
      </c>
      <c r="F5" s="409"/>
      <c r="G5" s="410" t="s">
        <v>1250</v>
      </c>
      <c r="H5" s="409"/>
      <c r="I5" s="238"/>
    </row>
    <row r="6" spans="1:12" ht="29" thickBot="1">
      <c r="A6" s="236" t="s">
        <v>1251</v>
      </c>
      <c r="B6" s="237" t="s">
        <v>1252</v>
      </c>
      <c r="C6" s="239" t="s">
        <v>1253</v>
      </c>
      <c r="D6" s="240" t="s">
        <v>1254</v>
      </c>
      <c r="E6" s="241" t="s">
        <v>1255</v>
      </c>
      <c r="F6" s="242" t="s">
        <v>1256</v>
      </c>
      <c r="G6" s="241" t="s">
        <v>1255</v>
      </c>
      <c r="H6" s="242" t="s">
        <v>1256</v>
      </c>
      <c r="I6" s="240" t="s">
        <v>1257</v>
      </c>
    </row>
    <row r="7" spans="1:12">
      <c r="A7" s="2"/>
      <c r="C7" s="243"/>
      <c r="D7" s="244"/>
      <c r="E7" s="2"/>
      <c r="F7" s="63"/>
      <c r="H7" s="63"/>
      <c r="I7" s="245"/>
    </row>
    <row r="8" spans="1:12" ht="15">
      <c r="A8" s="411" t="s">
        <v>1258</v>
      </c>
      <c r="B8" s="412"/>
      <c r="C8" s="247"/>
      <c r="D8" s="244"/>
      <c r="E8" s="2"/>
      <c r="F8" s="63"/>
      <c r="H8" s="63"/>
      <c r="I8" s="245"/>
    </row>
    <row r="9" spans="1:12" ht="15">
      <c r="A9" s="246"/>
      <c r="B9" s="248" t="s">
        <v>1259</v>
      </c>
      <c r="C9" s="247"/>
      <c r="D9" s="244"/>
      <c r="E9" s="2"/>
      <c r="F9" s="63"/>
      <c r="H9" s="63"/>
      <c r="I9" s="245"/>
    </row>
    <row r="10" spans="1:12">
      <c r="A10" s="230">
        <v>1</v>
      </c>
      <c r="B10" t="s">
        <v>1260</v>
      </c>
      <c r="C10" s="243" t="s">
        <v>255</v>
      </c>
      <c r="D10" s="249">
        <v>2560</v>
      </c>
      <c r="E10" s="48">
        <v>0</v>
      </c>
      <c r="F10" s="250">
        <f>E10*D10</f>
        <v>0</v>
      </c>
      <c r="G10" s="275">
        <v>0</v>
      </c>
      <c r="H10" s="250">
        <f>D10*G10</f>
        <v>0</v>
      </c>
      <c r="I10" s="251" t="s">
        <v>1261</v>
      </c>
      <c r="L10" s="47"/>
    </row>
    <row r="11" spans="1:12" ht="15">
      <c r="A11" s="230"/>
      <c r="B11" s="252" t="s">
        <v>1262</v>
      </c>
      <c r="C11" s="243"/>
      <c r="D11" s="249"/>
      <c r="E11" s="253"/>
      <c r="F11" s="250"/>
      <c r="G11" s="18"/>
      <c r="H11" s="250"/>
      <c r="I11" s="251"/>
    </row>
    <row r="12" spans="1:12">
      <c r="A12" s="230">
        <v>2</v>
      </c>
      <c r="B12" t="s">
        <v>1263</v>
      </c>
      <c r="C12" s="243" t="s">
        <v>255</v>
      </c>
      <c r="D12" s="249">
        <v>960</v>
      </c>
      <c r="E12" s="48">
        <v>0</v>
      </c>
      <c r="F12" s="250">
        <f>E12*D12</f>
        <v>0</v>
      </c>
      <c r="G12" s="275">
        <v>0</v>
      </c>
      <c r="H12" s="250">
        <f t="shared" ref="H12:H22" si="0">D12*G12</f>
        <v>0</v>
      </c>
      <c r="I12" s="251" t="s">
        <v>1261</v>
      </c>
    </row>
    <row r="13" spans="1:12" ht="15">
      <c r="A13" s="230"/>
      <c r="B13" s="252" t="s">
        <v>1262</v>
      </c>
      <c r="C13" s="243"/>
      <c r="D13" s="249"/>
      <c r="E13" s="253"/>
      <c r="F13" s="250"/>
      <c r="G13" s="18"/>
      <c r="H13" s="250"/>
      <c r="I13" s="251"/>
    </row>
    <row r="14" spans="1:12">
      <c r="A14" s="230">
        <v>3</v>
      </c>
      <c r="B14" t="s">
        <v>1264</v>
      </c>
      <c r="C14" s="243" t="s">
        <v>255</v>
      </c>
      <c r="D14" s="249">
        <v>3850</v>
      </c>
      <c r="E14" s="48">
        <v>0</v>
      </c>
      <c r="F14" s="250">
        <f>E14*D14</f>
        <v>0</v>
      </c>
      <c r="G14" s="275">
        <v>0</v>
      </c>
      <c r="H14" s="250">
        <f t="shared" si="0"/>
        <v>0</v>
      </c>
      <c r="I14" s="251" t="s">
        <v>1261</v>
      </c>
    </row>
    <row r="15" spans="1:12" ht="15">
      <c r="A15" s="230"/>
      <c r="B15" s="252" t="s">
        <v>1262</v>
      </c>
      <c r="C15" s="243"/>
      <c r="D15" s="249"/>
      <c r="E15" s="253"/>
      <c r="F15" s="250"/>
      <c r="G15" s="18"/>
      <c r="H15" s="250"/>
      <c r="I15" s="251"/>
    </row>
    <row r="16" spans="1:12">
      <c r="A16" s="230">
        <v>4</v>
      </c>
      <c r="B16" t="s">
        <v>1265</v>
      </c>
      <c r="C16" s="243" t="s">
        <v>255</v>
      </c>
      <c r="D16" s="249">
        <v>130</v>
      </c>
      <c r="E16" s="276">
        <v>0</v>
      </c>
      <c r="F16" s="250">
        <f t="shared" ref="F16:F22" si="1">E16*D16</f>
        <v>0</v>
      </c>
      <c r="G16" s="275">
        <v>0</v>
      </c>
      <c r="H16" s="250">
        <f t="shared" si="0"/>
        <v>0</v>
      </c>
      <c r="I16" s="251" t="s">
        <v>1261</v>
      </c>
    </row>
    <row r="17" spans="1:12" ht="15">
      <c r="A17" s="230"/>
      <c r="B17" s="252" t="s">
        <v>1262</v>
      </c>
      <c r="C17" s="243"/>
      <c r="D17" s="249"/>
      <c r="E17" s="253"/>
      <c r="F17" s="250"/>
      <c r="G17" s="18"/>
      <c r="H17" s="250"/>
      <c r="I17" s="251"/>
    </row>
    <row r="18" spans="1:12">
      <c r="A18" s="230">
        <v>5</v>
      </c>
      <c r="B18" t="s">
        <v>1266</v>
      </c>
      <c r="C18" s="243" t="s">
        <v>255</v>
      </c>
      <c r="D18" s="249">
        <v>33</v>
      </c>
      <c r="E18" s="276">
        <v>0</v>
      </c>
      <c r="F18" s="250">
        <f t="shared" si="1"/>
        <v>0</v>
      </c>
      <c r="G18" s="275">
        <v>0</v>
      </c>
      <c r="H18" s="250">
        <f t="shared" si="0"/>
        <v>0</v>
      </c>
      <c r="I18" s="251" t="s">
        <v>1261</v>
      </c>
    </row>
    <row r="19" spans="1:12" ht="15">
      <c r="A19" s="230"/>
      <c r="B19" s="252" t="s">
        <v>1262</v>
      </c>
      <c r="C19" s="243"/>
      <c r="D19" s="249"/>
      <c r="E19" s="253"/>
      <c r="F19" s="250"/>
      <c r="G19" s="18"/>
      <c r="H19" s="250"/>
      <c r="I19" s="251"/>
      <c r="L19" s="161"/>
    </row>
    <row r="20" spans="1:12">
      <c r="A20" s="230">
        <v>6</v>
      </c>
      <c r="B20" t="s">
        <v>1267</v>
      </c>
      <c r="C20" s="243" t="s">
        <v>255</v>
      </c>
      <c r="D20" s="249">
        <v>250</v>
      </c>
      <c r="E20" s="276">
        <v>0</v>
      </c>
      <c r="F20" s="250">
        <f t="shared" si="1"/>
        <v>0</v>
      </c>
      <c r="G20" s="275">
        <v>0</v>
      </c>
      <c r="H20" s="250">
        <f t="shared" si="0"/>
        <v>0</v>
      </c>
      <c r="I20" s="251" t="s">
        <v>1261</v>
      </c>
    </row>
    <row r="21" spans="1:12" ht="15">
      <c r="A21" s="230"/>
      <c r="B21" s="252" t="s">
        <v>1262</v>
      </c>
      <c r="C21" s="243"/>
      <c r="D21" s="249"/>
      <c r="E21" s="253"/>
      <c r="F21" s="250"/>
      <c r="G21" s="18"/>
      <c r="H21" s="250"/>
      <c r="I21" s="251"/>
    </row>
    <row r="22" spans="1:12">
      <c r="A22" s="230">
        <v>7</v>
      </c>
      <c r="B22" t="s">
        <v>1268</v>
      </c>
      <c r="C22" s="243" t="s">
        <v>255</v>
      </c>
      <c r="D22" s="249">
        <v>380</v>
      </c>
      <c r="E22" s="276">
        <v>0</v>
      </c>
      <c r="F22" s="250">
        <f t="shared" si="1"/>
        <v>0</v>
      </c>
      <c r="G22" s="275">
        <v>0</v>
      </c>
      <c r="H22" s="250">
        <f t="shared" si="0"/>
        <v>0</v>
      </c>
      <c r="I22" s="251" t="s">
        <v>1261</v>
      </c>
    </row>
    <row r="23" spans="1:12" ht="15">
      <c r="A23" s="230"/>
      <c r="B23" s="252" t="s">
        <v>1262</v>
      </c>
      <c r="C23" s="243"/>
      <c r="D23" s="249"/>
      <c r="E23" s="253"/>
      <c r="F23" s="250"/>
      <c r="G23" s="18"/>
      <c r="H23" s="250"/>
      <c r="I23" s="251"/>
    </row>
    <row r="24" spans="1:12" ht="15">
      <c r="A24" s="230"/>
      <c r="B24" s="254" t="s">
        <v>1269</v>
      </c>
      <c r="C24" s="243"/>
      <c r="D24" s="249"/>
      <c r="E24" s="253"/>
      <c r="F24" s="255">
        <f>SUM(F10:F22)</f>
        <v>0</v>
      </c>
      <c r="G24" s="18"/>
      <c r="H24" s="255">
        <f>SUM(H10:H22)</f>
        <v>0</v>
      </c>
      <c r="I24" s="256"/>
    </row>
    <row r="25" spans="1:12" ht="15">
      <c r="A25" s="230"/>
      <c r="B25" s="254"/>
      <c r="C25" s="243"/>
      <c r="D25" s="249"/>
      <c r="E25" s="253"/>
      <c r="F25" s="255"/>
      <c r="G25" s="18"/>
      <c r="H25" s="255"/>
      <c r="I25" s="256"/>
    </row>
    <row r="26" spans="1:12" ht="15">
      <c r="A26" s="230"/>
      <c r="B26" s="257" t="s">
        <v>1270</v>
      </c>
      <c r="C26" s="243"/>
      <c r="D26" s="249"/>
      <c r="E26" s="253"/>
      <c r="F26" s="250"/>
      <c r="G26" s="18"/>
      <c r="H26" s="250"/>
      <c r="I26" s="256"/>
    </row>
    <row r="27" spans="1:12">
      <c r="A27" s="230">
        <v>8</v>
      </c>
      <c r="B27" t="s">
        <v>1271</v>
      </c>
      <c r="C27" s="243" t="s">
        <v>255</v>
      </c>
      <c r="D27" s="249">
        <v>460</v>
      </c>
      <c r="E27" s="253"/>
      <c r="F27" s="250" t="s">
        <v>1196</v>
      </c>
      <c r="G27" s="275">
        <v>0</v>
      </c>
      <c r="H27" s="250">
        <f t="shared" ref="H27:H38" si="2">G27*D27</f>
        <v>0</v>
      </c>
      <c r="I27" s="251" t="s">
        <v>1261</v>
      </c>
    </row>
    <row r="28" spans="1:12">
      <c r="A28" s="230">
        <v>9</v>
      </c>
      <c r="B28" t="s">
        <v>1272</v>
      </c>
      <c r="C28" s="243" t="s">
        <v>255</v>
      </c>
      <c r="D28" s="249">
        <v>190</v>
      </c>
      <c r="E28" s="253"/>
      <c r="F28" s="250" t="s">
        <v>1196</v>
      </c>
      <c r="G28" s="275">
        <v>0</v>
      </c>
      <c r="H28" s="250">
        <f t="shared" si="2"/>
        <v>0</v>
      </c>
      <c r="I28" s="251" t="s">
        <v>1261</v>
      </c>
    </row>
    <row r="29" spans="1:12">
      <c r="A29" s="230">
        <v>10</v>
      </c>
      <c r="B29" t="s">
        <v>1273</v>
      </c>
      <c r="C29" s="243" t="s">
        <v>541</v>
      </c>
      <c r="D29" s="249">
        <v>38</v>
      </c>
      <c r="E29" s="253"/>
      <c r="F29" s="250" t="s">
        <v>1196</v>
      </c>
      <c r="G29" s="275">
        <v>0</v>
      </c>
      <c r="H29" s="250">
        <f t="shared" si="2"/>
        <v>0</v>
      </c>
      <c r="I29" s="251" t="s">
        <v>1261</v>
      </c>
    </row>
    <row r="30" spans="1:12">
      <c r="A30" s="230">
        <v>11</v>
      </c>
      <c r="B30" t="s">
        <v>1274</v>
      </c>
      <c r="C30" s="243" t="s">
        <v>541</v>
      </c>
      <c r="D30" s="249">
        <v>180</v>
      </c>
      <c r="E30" s="253"/>
      <c r="F30" s="250" t="s">
        <v>1196</v>
      </c>
      <c r="G30" s="275">
        <v>0</v>
      </c>
      <c r="H30" s="250">
        <f t="shared" si="2"/>
        <v>0</v>
      </c>
      <c r="I30" s="251" t="s">
        <v>1261</v>
      </c>
    </row>
    <row r="31" spans="1:12" ht="15">
      <c r="A31" s="230">
        <v>12</v>
      </c>
      <c r="B31" t="s">
        <v>1275</v>
      </c>
      <c r="C31" s="243" t="s">
        <v>541</v>
      </c>
      <c r="D31" s="249">
        <v>2</v>
      </c>
      <c r="E31" s="253"/>
      <c r="F31" s="250" t="s">
        <v>1196</v>
      </c>
      <c r="G31" s="275">
        <v>0</v>
      </c>
      <c r="H31" s="250">
        <f t="shared" si="2"/>
        <v>0</v>
      </c>
      <c r="I31" s="251" t="s">
        <v>1261</v>
      </c>
    </row>
    <row r="32" spans="1:12">
      <c r="A32" s="230">
        <v>13</v>
      </c>
      <c r="B32" t="s">
        <v>1276</v>
      </c>
      <c r="C32" s="243" t="s">
        <v>255</v>
      </c>
      <c r="D32" s="249">
        <v>460</v>
      </c>
      <c r="E32" s="253"/>
      <c r="F32" s="250" t="s">
        <v>1196</v>
      </c>
      <c r="G32" s="275">
        <v>0</v>
      </c>
      <c r="H32" s="250">
        <f t="shared" si="2"/>
        <v>0</v>
      </c>
      <c r="I32" s="251" t="s">
        <v>1261</v>
      </c>
    </row>
    <row r="33" spans="1:9">
      <c r="A33" s="230">
        <v>14</v>
      </c>
      <c r="B33" t="s">
        <v>1277</v>
      </c>
      <c r="C33" s="243" t="s">
        <v>255</v>
      </c>
      <c r="D33" s="249">
        <v>190</v>
      </c>
      <c r="E33" s="253"/>
      <c r="F33" s="250" t="s">
        <v>1196</v>
      </c>
      <c r="G33" s="275">
        <v>0</v>
      </c>
      <c r="H33" s="250">
        <f t="shared" si="2"/>
        <v>0</v>
      </c>
      <c r="I33" s="251" t="s">
        <v>1261</v>
      </c>
    </row>
    <row r="34" spans="1:9" ht="15">
      <c r="A34" s="230">
        <v>15</v>
      </c>
      <c r="B34" t="s">
        <v>1278</v>
      </c>
      <c r="C34" s="243" t="s">
        <v>1279</v>
      </c>
      <c r="D34" s="249">
        <v>325</v>
      </c>
      <c r="E34" s="253"/>
      <c r="F34" s="250" t="s">
        <v>1196</v>
      </c>
      <c r="G34" s="275">
        <v>0</v>
      </c>
      <c r="H34" s="250">
        <f t="shared" si="2"/>
        <v>0</v>
      </c>
      <c r="I34" s="251" t="s">
        <v>1261</v>
      </c>
    </row>
    <row r="35" spans="1:9">
      <c r="A35" s="230">
        <v>16</v>
      </c>
      <c r="B35" t="s">
        <v>1280</v>
      </c>
      <c r="C35" s="243" t="s">
        <v>541</v>
      </c>
      <c r="D35" s="249">
        <v>180</v>
      </c>
      <c r="E35" s="276">
        <v>0</v>
      </c>
      <c r="F35" s="250">
        <f t="shared" ref="F35:F38" si="3">D35*E35</f>
        <v>0</v>
      </c>
      <c r="G35" s="275">
        <v>0</v>
      </c>
      <c r="H35" s="250">
        <f t="shared" si="2"/>
        <v>0</v>
      </c>
      <c r="I35" s="251" t="s">
        <v>1261</v>
      </c>
    </row>
    <row r="36" spans="1:9">
      <c r="A36" s="230">
        <v>17</v>
      </c>
      <c r="B36" t="s">
        <v>1281</v>
      </c>
      <c r="C36" s="243" t="s">
        <v>255</v>
      </c>
      <c r="D36" s="249">
        <v>40</v>
      </c>
      <c r="E36" s="276">
        <v>0</v>
      </c>
      <c r="F36" s="250">
        <f t="shared" si="3"/>
        <v>0</v>
      </c>
      <c r="G36" s="275">
        <v>0</v>
      </c>
      <c r="H36" s="250">
        <f t="shared" si="2"/>
        <v>0</v>
      </c>
      <c r="I36" s="251" t="s">
        <v>1261</v>
      </c>
    </row>
    <row r="37" spans="1:9">
      <c r="A37" s="230">
        <v>18</v>
      </c>
      <c r="B37" t="s">
        <v>1282</v>
      </c>
      <c r="C37" s="243" t="s">
        <v>255</v>
      </c>
      <c r="D37" s="249">
        <v>30</v>
      </c>
      <c r="E37" s="276">
        <v>0</v>
      </c>
      <c r="F37" s="250">
        <f t="shared" si="3"/>
        <v>0</v>
      </c>
      <c r="G37" s="275">
        <v>0</v>
      </c>
      <c r="H37" s="250">
        <f t="shared" si="2"/>
        <v>0</v>
      </c>
      <c r="I37" s="251" t="s">
        <v>1261</v>
      </c>
    </row>
    <row r="38" spans="1:9">
      <c r="A38" s="230">
        <v>19</v>
      </c>
      <c r="B38" t="s">
        <v>1283</v>
      </c>
      <c r="C38" s="243" t="s">
        <v>541</v>
      </c>
      <c r="D38" s="249">
        <v>3</v>
      </c>
      <c r="E38" s="276">
        <v>0</v>
      </c>
      <c r="F38" s="250">
        <f t="shared" si="3"/>
        <v>0</v>
      </c>
      <c r="G38" s="275">
        <v>0</v>
      </c>
      <c r="H38" s="250">
        <f t="shared" si="2"/>
        <v>0</v>
      </c>
      <c r="I38" s="251" t="s">
        <v>1261</v>
      </c>
    </row>
    <row r="39" spans="1:9" ht="15">
      <c r="A39" s="230"/>
      <c r="B39" s="254" t="s">
        <v>1284</v>
      </c>
      <c r="C39" s="243"/>
      <c r="D39" s="249"/>
      <c r="E39" s="253"/>
      <c r="F39" s="255">
        <f>SUM(F27:F38)</f>
        <v>0</v>
      </c>
      <c r="G39" s="18"/>
      <c r="H39" s="255">
        <f>SUM(H27:H38)</f>
        <v>0</v>
      </c>
      <c r="I39" s="256"/>
    </row>
    <row r="40" spans="1:9" ht="15">
      <c r="A40" s="230"/>
      <c r="B40" s="254"/>
      <c r="C40" s="243"/>
      <c r="D40" s="249"/>
      <c r="E40" s="253"/>
      <c r="F40" s="255"/>
      <c r="G40" s="18"/>
      <c r="H40" s="255"/>
      <c r="I40" s="256"/>
    </row>
    <row r="41" spans="1:9" ht="15">
      <c r="A41" s="230"/>
      <c r="B41" s="257" t="s">
        <v>1285</v>
      </c>
      <c r="C41" s="247"/>
      <c r="D41" s="249"/>
      <c r="E41" s="253"/>
      <c r="F41" s="250"/>
      <c r="G41" s="18"/>
      <c r="H41" s="250"/>
      <c r="I41" s="256"/>
    </row>
    <row r="42" spans="1:9">
      <c r="A42" s="230">
        <v>20</v>
      </c>
      <c r="B42" t="s">
        <v>1286</v>
      </c>
      <c r="C42" s="243" t="s">
        <v>541</v>
      </c>
      <c r="D42" s="249">
        <v>1</v>
      </c>
      <c r="E42" s="276">
        <v>0</v>
      </c>
      <c r="F42" s="250">
        <f>D42*E42</f>
        <v>0</v>
      </c>
      <c r="G42" s="275">
        <v>0</v>
      </c>
      <c r="H42" s="250">
        <f t="shared" ref="H42:H44" si="4">G42*D42</f>
        <v>0</v>
      </c>
      <c r="I42" s="251" t="s">
        <v>1261</v>
      </c>
    </row>
    <row r="43" spans="1:9" ht="48">
      <c r="A43" s="230"/>
      <c r="B43" s="258" t="s">
        <v>1287</v>
      </c>
      <c r="C43" s="243"/>
      <c r="D43" s="249"/>
      <c r="E43" s="253"/>
      <c r="F43" s="250"/>
      <c r="G43" s="18"/>
      <c r="H43" s="250"/>
      <c r="I43" s="251"/>
    </row>
    <row r="44" spans="1:9">
      <c r="A44" s="230">
        <v>21</v>
      </c>
      <c r="B44" t="s">
        <v>1288</v>
      </c>
      <c r="C44" s="243" t="s">
        <v>541</v>
      </c>
      <c r="D44" s="249">
        <v>1</v>
      </c>
      <c r="E44" s="276">
        <v>0</v>
      </c>
      <c r="F44" s="250">
        <f t="shared" ref="F44" si="5">D44*E44</f>
        <v>0</v>
      </c>
      <c r="G44" s="275">
        <v>0</v>
      </c>
      <c r="H44" s="250">
        <f t="shared" si="4"/>
        <v>0</v>
      </c>
      <c r="I44" s="251" t="s">
        <v>1261</v>
      </c>
    </row>
    <row r="45" spans="1:9" ht="32">
      <c r="A45" s="230"/>
      <c r="B45" s="258" t="s">
        <v>1289</v>
      </c>
      <c r="C45" s="243"/>
      <c r="D45" s="249"/>
      <c r="E45" s="253"/>
      <c r="F45" s="250"/>
      <c r="G45" s="18"/>
      <c r="H45" s="250"/>
      <c r="I45" s="251"/>
    </row>
    <row r="46" spans="1:9">
      <c r="A46" s="230">
        <v>22</v>
      </c>
      <c r="B46" t="s">
        <v>1290</v>
      </c>
      <c r="C46" s="243" t="s">
        <v>541</v>
      </c>
      <c r="D46" s="249">
        <v>1</v>
      </c>
      <c r="E46" s="276">
        <v>0</v>
      </c>
      <c r="F46" s="250">
        <f t="shared" ref="F46" si="6">D46*E46</f>
        <v>0</v>
      </c>
      <c r="G46" s="275">
        <v>0</v>
      </c>
      <c r="H46" s="250">
        <f t="shared" ref="H46" si="7">G46*D46</f>
        <v>0</v>
      </c>
      <c r="I46" s="251" t="s">
        <v>1261</v>
      </c>
    </row>
    <row r="47" spans="1:9" ht="32">
      <c r="A47" s="230"/>
      <c r="B47" s="258" t="s">
        <v>1289</v>
      </c>
      <c r="C47" s="243"/>
      <c r="D47" s="249"/>
      <c r="E47" s="253"/>
      <c r="F47" s="250"/>
      <c r="G47" s="18"/>
      <c r="H47" s="250"/>
      <c r="I47" s="251"/>
    </row>
    <row r="48" spans="1:9">
      <c r="A48" s="230">
        <v>23</v>
      </c>
      <c r="B48" t="s">
        <v>1291</v>
      </c>
      <c r="C48" s="243" t="s">
        <v>541</v>
      </c>
      <c r="D48" s="249">
        <v>1</v>
      </c>
      <c r="E48" s="276">
        <v>0</v>
      </c>
      <c r="F48" s="250">
        <f t="shared" ref="F48" si="8">D48*E48</f>
        <v>0</v>
      </c>
      <c r="G48" s="275">
        <v>0</v>
      </c>
      <c r="H48" s="250">
        <f t="shared" ref="H48" si="9">G48*D48</f>
        <v>0</v>
      </c>
      <c r="I48" s="251" t="s">
        <v>1261</v>
      </c>
    </row>
    <row r="49" spans="1:9" ht="32">
      <c r="A49" s="230"/>
      <c r="B49" s="258" t="s">
        <v>1292</v>
      </c>
      <c r="C49" s="243"/>
      <c r="D49" s="249"/>
      <c r="E49" s="253"/>
      <c r="F49" s="250"/>
      <c r="G49" s="18"/>
      <c r="H49" s="250"/>
      <c r="I49" s="251"/>
    </row>
    <row r="50" spans="1:9" ht="15">
      <c r="A50" s="230"/>
      <c r="B50" s="254" t="s">
        <v>1293</v>
      </c>
      <c r="C50" s="243"/>
      <c r="D50" s="249"/>
      <c r="E50" s="253"/>
      <c r="F50" s="255">
        <f>SUM(F42:F48)</f>
        <v>0</v>
      </c>
      <c r="G50" s="18"/>
      <c r="H50" s="255">
        <f>SUM(H42:H48)</f>
        <v>0</v>
      </c>
      <c r="I50" s="256"/>
    </row>
    <row r="51" spans="1:9">
      <c r="A51" s="230"/>
      <c r="C51" s="243"/>
      <c r="D51" s="249"/>
      <c r="E51" s="253"/>
      <c r="F51" s="250"/>
      <c r="G51" s="18"/>
      <c r="H51" s="250"/>
      <c r="I51" s="256"/>
    </row>
    <row r="52" spans="1:9" ht="15">
      <c r="A52" s="230"/>
      <c r="B52" s="257" t="s">
        <v>1294</v>
      </c>
      <c r="C52" s="247"/>
      <c r="D52" s="249"/>
      <c r="E52" s="253"/>
      <c r="F52" s="250"/>
      <c r="G52" s="18"/>
      <c r="H52" s="250"/>
      <c r="I52" s="256"/>
    </row>
    <row r="53" spans="1:9">
      <c r="A53" s="230">
        <v>24</v>
      </c>
      <c r="B53" t="s">
        <v>1295</v>
      </c>
      <c r="C53" s="243" t="s">
        <v>541</v>
      </c>
      <c r="D53" s="253">
        <v>14</v>
      </c>
      <c r="E53" s="276">
        <v>0</v>
      </c>
      <c r="F53" s="250">
        <f>D53*E53</f>
        <v>0</v>
      </c>
      <c r="G53" s="275">
        <v>0</v>
      </c>
      <c r="H53" s="250">
        <f t="shared" ref="H53:H69" si="10">G53*D53</f>
        <v>0</v>
      </c>
      <c r="I53" s="251" t="s">
        <v>1261</v>
      </c>
    </row>
    <row r="54" spans="1:9" ht="15">
      <c r="A54" s="230"/>
      <c r="B54" s="252" t="s">
        <v>1296</v>
      </c>
      <c r="C54" s="243"/>
      <c r="D54" s="253"/>
      <c r="E54" s="253"/>
      <c r="F54" s="250"/>
      <c r="G54" s="18"/>
      <c r="H54" s="250"/>
      <c r="I54" s="251"/>
    </row>
    <row r="55" spans="1:9">
      <c r="A55" s="230">
        <v>25</v>
      </c>
      <c r="B55" t="s">
        <v>1297</v>
      </c>
      <c r="C55" s="243" t="s">
        <v>541</v>
      </c>
      <c r="D55" s="253">
        <v>1</v>
      </c>
      <c r="E55" s="276">
        <v>0</v>
      </c>
      <c r="F55" s="250">
        <f>D55*E55</f>
        <v>0</v>
      </c>
      <c r="G55" s="275">
        <v>0</v>
      </c>
      <c r="H55" s="250">
        <f t="shared" ref="H55" si="11">G55*D55</f>
        <v>0</v>
      </c>
      <c r="I55" s="251" t="s">
        <v>1261</v>
      </c>
    </row>
    <row r="56" spans="1:9" ht="15">
      <c r="A56" s="230"/>
      <c r="B56" s="252" t="s">
        <v>1296</v>
      </c>
      <c r="C56" s="243"/>
      <c r="D56" s="253"/>
      <c r="E56" s="253"/>
      <c r="F56" s="250"/>
      <c r="G56" s="18"/>
      <c r="H56" s="250"/>
      <c r="I56" s="251"/>
    </row>
    <row r="57" spans="1:9">
      <c r="A57" s="230">
        <v>26</v>
      </c>
      <c r="B57" t="s">
        <v>1298</v>
      </c>
      <c r="C57" s="243" t="s">
        <v>541</v>
      </c>
      <c r="D57" s="253">
        <v>4</v>
      </c>
      <c r="E57" s="276">
        <v>0</v>
      </c>
      <c r="F57" s="250">
        <f t="shared" ref="F57:F69" si="12">D57*E57</f>
        <v>0</v>
      </c>
      <c r="G57" s="275">
        <v>0</v>
      </c>
      <c r="H57" s="250">
        <f t="shared" si="10"/>
        <v>0</v>
      </c>
      <c r="I57" s="251" t="s">
        <v>1261</v>
      </c>
    </row>
    <row r="58" spans="1:9" ht="15">
      <c r="A58" s="230"/>
      <c r="B58" s="252" t="s">
        <v>1296</v>
      </c>
      <c r="C58" s="243"/>
      <c r="D58" s="249"/>
      <c r="E58" s="253"/>
      <c r="F58" s="250"/>
      <c r="G58" s="18"/>
      <c r="H58" s="250"/>
      <c r="I58" s="251"/>
    </row>
    <row r="59" spans="1:9">
      <c r="A59" s="230">
        <v>27</v>
      </c>
      <c r="B59" t="s">
        <v>1299</v>
      </c>
      <c r="C59" s="243" t="s">
        <v>541</v>
      </c>
      <c r="D59" s="253">
        <v>10</v>
      </c>
      <c r="E59" s="276">
        <v>0</v>
      </c>
      <c r="F59" s="250">
        <f t="shared" si="12"/>
        <v>0</v>
      </c>
      <c r="G59" s="275">
        <v>0</v>
      </c>
      <c r="H59" s="250">
        <f t="shared" si="10"/>
        <v>0</v>
      </c>
      <c r="I59" s="251" t="s">
        <v>1261</v>
      </c>
    </row>
    <row r="60" spans="1:9" ht="15">
      <c r="A60" s="230"/>
      <c r="B60" s="252" t="s">
        <v>1296</v>
      </c>
      <c r="C60" s="243"/>
      <c r="D60" s="249"/>
      <c r="E60" s="253"/>
      <c r="F60" s="250"/>
      <c r="G60" s="18"/>
      <c r="H60" s="250"/>
      <c r="I60" s="251"/>
    </row>
    <row r="61" spans="1:9">
      <c r="A61" s="230">
        <v>28</v>
      </c>
      <c r="B61" t="s">
        <v>1300</v>
      </c>
      <c r="C61" s="243" t="s">
        <v>541</v>
      </c>
      <c r="D61" s="253">
        <v>25</v>
      </c>
      <c r="E61" s="276">
        <v>0</v>
      </c>
      <c r="F61" s="250">
        <f t="shared" si="12"/>
        <v>0</v>
      </c>
      <c r="G61" s="275">
        <v>0</v>
      </c>
      <c r="H61" s="250">
        <f t="shared" si="10"/>
        <v>0</v>
      </c>
      <c r="I61" s="251" t="s">
        <v>1261</v>
      </c>
    </row>
    <row r="62" spans="1:9" ht="15">
      <c r="A62" s="230"/>
      <c r="B62" s="252" t="s">
        <v>1301</v>
      </c>
      <c r="C62" s="243"/>
      <c r="D62" s="249"/>
      <c r="E62" s="253"/>
      <c r="F62" s="250"/>
      <c r="G62" s="18"/>
      <c r="H62" s="250"/>
      <c r="I62" s="251"/>
    </row>
    <row r="63" spans="1:9">
      <c r="A63" s="230">
        <v>29</v>
      </c>
      <c r="B63" t="s">
        <v>1302</v>
      </c>
      <c r="C63" s="243" t="s">
        <v>541</v>
      </c>
      <c r="D63" s="253">
        <v>28</v>
      </c>
      <c r="E63" s="276">
        <v>0</v>
      </c>
      <c r="F63" s="250">
        <f t="shared" si="12"/>
        <v>0</v>
      </c>
      <c r="G63" s="275">
        <v>0</v>
      </c>
      <c r="H63" s="250">
        <f t="shared" si="10"/>
        <v>0</v>
      </c>
      <c r="I63" s="251" t="s">
        <v>1261</v>
      </c>
    </row>
    <row r="64" spans="1:9" ht="15">
      <c r="A64" s="230"/>
      <c r="B64" s="252" t="s">
        <v>1303</v>
      </c>
      <c r="C64" s="243"/>
      <c r="D64" s="249"/>
      <c r="E64" s="253"/>
      <c r="F64" s="250"/>
      <c r="G64" s="18"/>
      <c r="H64" s="250"/>
      <c r="I64" s="251"/>
    </row>
    <row r="65" spans="1:9">
      <c r="A65" s="230">
        <v>30</v>
      </c>
      <c r="B65" t="s">
        <v>1304</v>
      </c>
      <c r="C65" s="243" t="s">
        <v>541</v>
      </c>
      <c r="D65" s="253">
        <v>5</v>
      </c>
      <c r="E65" s="276">
        <v>0</v>
      </c>
      <c r="F65" s="250">
        <f t="shared" ref="F65" si="13">D65*E65</f>
        <v>0</v>
      </c>
      <c r="G65" s="275">
        <v>0</v>
      </c>
      <c r="H65" s="250">
        <f t="shared" ref="H65" si="14">G65*D65</f>
        <v>0</v>
      </c>
      <c r="I65" s="251" t="s">
        <v>1261</v>
      </c>
    </row>
    <row r="66" spans="1:9" ht="15">
      <c r="A66" s="230"/>
      <c r="B66" s="252" t="s">
        <v>1296</v>
      </c>
      <c r="C66" s="243"/>
      <c r="D66" s="249"/>
      <c r="E66" s="253"/>
      <c r="F66" s="250"/>
      <c r="G66" s="18"/>
      <c r="H66" s="250"/>
      <c r="I66" s="251"/>
    </row>
    <row r="67" spans="1:9">
      <c r="A67" s="230">
        <v>31</v>
      </c>
      <c r="B67" t="s">
        <v>1305</v>
      </c>
      <c r="C67" s="243" t="s">
        <v>541</v>
      </c>
      <c r="D67" s="253">
        <v>19</v>
      </c>
      <c r="E67" s="276">
        <v>0</v>
      </c>
      <c r="F67" s="250">
        <f t="shared" si="12"/>
        <v>0</v>
      </c>
      <c r="G67" s="275">
        <v>0</v>
      </c>
      <c r="H67" s="250">
        <f t="shared" si="10"/>
        <v>0</v>
      </c>
      <c r="I67" s="251" t="s">
        <v>1261</v>
      </c>
    </row>
    <row r="68" spans="1:9" ht="15">
      <c r="A68" s="230"/>
      <c r="B68" s="252" t="s">
        <v>1296</v>
      </c>
      <c r="C68" s="243"/>
      <c r="D68" s="249"/>
      <c r="E68" s="253"/>
      <c r="F68" s="250"/>
      <c r="G68" s="18"/>
      <c r="H68" s="250"/>
      <c r="I68" s="251"/>
    </row>
    <row r="69" spans="1:9">
      <c r="A69" s="230">
        <v>32</v>
      </c>
      <c r="B69" t="s">
        <v>1306</v>
      </c>
      <c r="C69" s="243" t="s">
        <v>541</v>
      </c>
      <c r="D69" s="253">
        <v>1</v>
      </c>
      <c r="E69" s="276">
        <v>0</v>
      </c>
      <c r="F69" s="250">
        <f t="shared" si="12"/>
        <v>0</v>
      </c>
      <c r="G69" s="275">
        <v>0</v>
      </c>
      <c r="H69" s="250">
        <f t="shared" si="10"/>
        <v>0</v>
      </c>
      <c r="I69" s="251" t="s">
        <v>1261</v>
      </c>
    </row>
    <row r="70" spans="1:9" ht="15">
      <c r="A70" s="230"/>
      <c r="B70" s="252" t="s">
        <v>1307</v>
      </c>
      <c r="C70" s="243"/>
      <c r="D70" s="249"/>
      <c r="E70" s="253"/>
      <c r="F70" s="250"/>
      <c r="G70" s="18"/>
      <c r="H70" s="250"/>
      <c r="I70" s="251"/>
    </row>
    <row r="71" spans="1:9">
      <c r="A71" s="230">
        <v>33</v>
      </c>
      <c r="B71" t="s">
        <v>1308</v>
      </c>
      <c r="C71" s="243" t="s">
        <v>541</v>
      </c>
      <c r="D71" s="253">
        <v>15</v>
      </c>
      <c r="E71" s="276">
        <v>0</v>
      </c>
      <c r="F71" s="250">
        <f>D71*E71</f>
        <v>0</v>
      </c>
      <c r="G71" s="275">
        <v>0</v>
      </c>
      <c r="H71" s="250">
        <f t="shared" ref="H71" si="15">G71*D71</f>
        <v>0</v>
      </c>
      <c r="I71" s="251" t="s">
        <v>1261</v>
      </c>
    </row>
    <row r="72" spans="1:9" ht="15">
      <c r="A72" s="230"/>
      <c r="B72" s="252" t="s">
        <v>1309</v>
      </c>
      <c r="C72" s="243"/>
      <c r="D72" s="249"/>
      <c r="E72" s="253"/>
      <c r="F72" s="250"/>
      <c r="G72" s="18"/>
      <c r="H72" s="250"/>
      <c r="I72" s="251"/>
    </row>
    <row r="73" spans="1:9">
      <c r="A73" s="230">
        <v>34</v>
      </c>
      <c r="B73" t="s">
        <v>1310</v>
      </c>
      <c r="C73" s="243" t="s">
        <v>541</v>
      </c>
      <c r="D73" s="253">
        <v>13</v>
      </c>
      <c r="E73" s="276">
        <v>0</v>
      </c>
      <c r="F73" s="250">
        <f>D73*E73</f>
        <v>0</v>
      </c>
      <c r="G73" s="275">
        <v>0</v>
      </c>
      <c r="H73" s="250">
        <f>G73*D73</f>
        <v>0</v>
      </c>
      <c r="I73" s="251" t="s">
        <v>1261</v>
      </c>
    </row>
    <row r="74" spans="1:9" ht="15">
      <c r="A74" s="230"/>
      <c r="B74" s="252" t="s">
        <v>1311</v>
      </c>
      <c r="C74" s="243"/>
      <c r="D74" s="249"/>
      <c r="E74" s="253"/>
      <c r="F74" s="250"/>
      <c r="G74" s="18"/>
      <c r="H74" s="250"/>
      <c r="I74" s="251"/>
    </row>
    <row r="75" spans="1:9" ht="15">
      <c r="A75" s="230"/>
      <c r="B75" s="254" t="s">
        <v>1312</v>
      </c>
      <c r="C75" s="243"/>
      <c r="D75" s="249"/>
      <c r="E75" s="253"/>
      <c r="F75" s="255">
        <f>SUM(F53:F74)</f>
        <v>0</v>
      </c>
      <c r="G75" s="18"/>
      <c r="H75" s="255">
        <f>SUM(H53:H74)</f>
        <v>0</v>
      </c>
      <c r="I75" s="256"/>
    </row>
    <row r="76" spans="1:9">
      <c r="A76" s="230"/>
      <c r="C76" s="243"/>
      <c r="D76" s="249"/>
      <c r="E76" s="253"/>
      <c r="F76" s="250"/>
      <c r="G76" s="18"/>
      <c r="H76" s="250"/>
      <c r="I76" s="256"/>
    </row>
    <row r="77" spans="1:9" ht="15">
      <c r="A77" s="230"/>
      <c r="B77" s="257" t="s">
        <v>1313</v>
      </c>
      <c r="C77" s="247"/>
      <c r="D77" s="249"/>
      <c r="E77" s="253"/>
      <c r="F77" s="250"/>
      <c r="G77" s="18"/>
      <c r="H77" s="250"/>
      <c r="I77" s="256"/>
    </row>
    <row r="78" spans="1:9">
      <c r="A78" s="230">
        <v>35</v>
      </c>
      <c r="B78" t="s">
        <v>1314</v>
      </c>
      <c r="C78" s="243" t="s">
        <v>541</v>
      </c>
      <c r="D78" s="249">
        <v>36</v>
      </c>
      <c r="E78" s="276">
        <v>0</v>
      </c>
      <c r="F78" s="250">
        <f>D78*E78</f>
        <v>0</v>
      </c>
      <c r="G78" s="275">
        <v>0</v>
      </c>
      <c r="H78" s="250">
        <f t="shared" ref="H78:H94" si="16">G78*D78</f>
        <v>0</v>
      </c>
      <c r="I78" s="251" t="s">
        <v>1261</v>
      </c>
    </row>
    <row r="79" spans="1:9" ht="15">
      <c r="A79" s="230"/>
      <c r="B79" s="252" t="s">
        <v>1315</v>
      </c>
      <c r="C79" s="243"/>
      <c r="D79" s="249"/>
      <c r="E79" s="253"/>
      <c r="F79" s="250"/>
      <c r="G79" s="18"/>
      <c r="H79" s="250"/>
      <c r="I79" s="251"/>
    </row>
    <row r="80" spans="1:9">
      <c r="A80" s="230">
        <v>36</v>
      </c>
      <c r="B80" t="s">
        <v>1316</v>
      </c>
      <c r="C80" s="243" t="s">
        <v>541</v>
      </c>
      <c r="D80" s="249">
        <v>8</v>
      </c>
      <c r="E80" s="276">
        <v>0</v>
      </c>
      <c r="F80" s="250">
        <f t="shared" ref="F80:F94" si="17">D80*E80</f>
        <v>0</v>
      </c>
      <c r="G80" s="275">
        <v>0</v>
      </c>
      <c r="H80" s="250">
        <f t="shared" si="16"/>
        <v>0</v>
      </c>
      <c r="I80" s="251" t="s">
        <v>1261</v>
      </c>
    </row>
    <row r="81" spans="1:9" ht="15">
      <c r="A81" s="230"/>
      <c r="B81" s="252" t="s">
        <v>1315</v>
      </c>
      <c r="C81" s="243"/>
      <c r="D81" s="249"/>
      <c r="E81" s="253"/>
      <c r="F81" s="250"/>
      <c r="G81" s="18"/>
      <c r="H81" s="250"/>
      <c r="I81" s="251"/>
    </row>
    <row r="82" spans="1:9">
      <c r="A82" s="230">
        <v>37</v>
      </c>
      <c r="B82" t="s">
        <v>1317</v>
      </c>
      <c r="C82" s="243" t="s">
        <v>541</v>
      </c>
      <c r="D82" s="249">
        <v>7</v>
      </c>
      <c r="E82" s="276">
        <v>0</v>
      </c>
      <c r="F82" s="250">
        <f t="shared" si="17"/>
        <v>0</v>
      </c>
      <c r="G82" s="275">
        <v>0</v>
      </c>
      <c r="H82" s="250">
        <f t="shared" si="16"/>
        <v>0</v>
      </c>
      <c r="I82" s="251" t="s">
        <v>1261</v>
      </c>
    </row>
    <row r="83" spans="1:9" ht="15">
      <c r="A83" s="230"/>
      <c r="B83" s="252" t="s">
        <v>1315</v>
      </c>
      <c r="C83" s="243"/>
      <c r="D83" s="249"/>
      <c r="E83" s="253"/>
      <c r="F83" s="250"/>
      <c r="G83" s="18"/>
      <c r="H83" s="250"/>
      <c r="I83" s="251"/>
    </row>
    <row r="84" spans="1:9">
      <c r="A84" s="230">
        <v>38</v>
      </c>
      <c r="B84" t="s">
        <v>1318</v>
      </c>
      <c r="C84" s="243" t="s">
        <v>541</v>
      </c>
      <c r="D84" s="249">
        <v>2</v>
      </c>
      <c r="E84" s="276">
        <v>0</v>
      </c>
      <c r="F84" s="250">
        <f t="shared" si="17"/>
        <v>0</v>
      </c>
      <c r="G84" s="275">
        <v>0</v>
      </c>
      <c r="H84" s="250">
        <f t="shared" si="16"/>
        <v>0</v>
      </c>
      <c r="I84" s="251" t="s">
        <v>1261</v>
      </c>
    </row>
    <row r="85" spans="1:9" ht="15">
      <c r="A85" s="230"/>
      <c r="B85" s="252" t="s">
        <v>1315</v>
      </c>
      <c r="C85" s="243"/>
      <c r="D85" s="249"/>
      <c r="E85" s="253"/>
      <c r="F85" s="250"/>
      <c r="G85" s="18"/>
      <c r="H85" s="250"/>
      <c r="I85" s="251"/>
    </row>
    <row r="86" spans="1:9">
      <c r="A86" s="230">
        <v>39</v>
      </c>
      <c r="B86" t="s">
        <v>1319</v>
      </c>
      <c r="C86" s="243" t="s">
        <v>541</v>
      </c>
      <c r="D86" s="249">
        <v>9</v>
      </c>
      <c r="E86" s="276">
        <v>0</v>
      </c>
      <c r="F86" s="250">
        <f t="shared" si="17"/>
        <v>0</v>
      </c>
      <c r="G86" s="275">
        <v>0</v>
      </c>
      <c r="H86" s="250">
        <f t="shared" si="16"/>
        <v>0</v>
      </c>
      <c r="I86" s="251" t="s">
        <v>1261</v>
      </c>
    </row>
    <row r="87" spans="1:9" ht="15">
      <c r="A87" s="230"/>
      <c r="B87" s="252" t="s">
        <v>1315</v>
      </c>
      <c r="C87" s="243"/>
      <c r="D87" s="249"/>
      <c r="E87" s="253"/>
      <c r="F87" s="250"/>
      <c r="G87" s="18"/>
      <c r="H87" s="250"/>
      <c r="I87" s="251"/>
    </row>
    <row r="88" spans="1:9">
      <c r="A88" s="230">
        <v>40</v>
      </c>
      <c r="B88" t="s">
        <v>1320</v>
      </c>
      <c r="C88" s="243" t="s">
        <v>541</v>
      </c>
      <c r="D88" s="249">
        <v>19</v>
      </c>
      <c r="E88" s="276">
        <v>0</v>
      </c>
      <c r="F88" s="250">
        <f t="shared" si="17"/>
        <v>0</v>
      </c>
      <c r="G88" s="275">
        <v>0</v>
      </c>
      <c r="H88" s="250">
        <f t="shared" si="16"/>
        <v>0</v>
      </c>
      <c r="I88" s="251" t="s">
        <v>1261</v>
      </c>
    </row>
    <row r="89" spans="1:9" ht="15">
      <c r="A89" s="230"/>
      <c r="B89" s="252" t="s">
        <v>1315</v>
      </c>
      <c r="C89" s="243"/>
      <c r="D89" s="249"/>
      <c r="E89" s="253"/>
      <c r="F89" s="250"/>
      <c r="G89" s="18"/>
      <c r="H89" s="250"/>
      <c r="I89" s="251"/>
    </row>
    <row r="90" spans="1:9">
      <c r="A90" s="230">
        <v>41</v>
      </c>
      <c r="B90" t="s">
        <v>1321</v>
      </c>
      <c r="C90" s="243" t="s">
        <v>541</v>
      </c>
      <c r="D90" s="249">
        <v>6</v>
      </c>
      <c r="E90" s="276">
        <v>0</v>
      </c>
      <c r="F90" s="250">
        <f t="shared" si="17"/>
        <v>0</v>
      </c>
      <c r="G90" s="275">
        <v>0</v>
      </c>
      <c r="H90" s="250">
        <f t="shared" si="16"/>
        <v>0</v>
      </c>
      <c r="I90" s="251" t="s">
        <v>1261</v>
      </c>
    </row>
    <row r="91" spans="1:9" ht="15">
      <c r="A91" s="230"/>
      <c r="B91" s="252" t="s">
        <v>1315</v>
      </c>
      <c r="C91" s="243"/>
      <c r="D91" s="249"/>
      <c r="E91" s="253"/>
      <c r="F91" s="250"/>
      <c r="G91" s="18"/>
      <c r="H91" s="250"/>
      <c r="I91" s="251"/>
    </row>
    <row r="92" spans="1:9">
      <c r="A92" s="230">
        <v>42</v>
      </c>
      <c r="B92" t="s">
        <v>1322</v>
      </c>
      <c r="C92" s="243" t="s">
        <v>541</v>
      </c>
      <c r="D92" s="249">
        <v>12</v>
      </c>
      <c r="E92" s="276">
        <v>0</v>
      </c>
      <c r="F92" s="250">
        <f t="shared" si="17"/>
        <v>0</v>
      </c>
      <c r="G92" s="275">
        <v>0</v>
      </c>
      <c r="H92" s="250">
        <f t="shared" si="16"/>
        <v>0</v>
      </c>
      <c r="I92" s="251" t="s">
        <v>1261</v>
      </c>
    </row>
    <row r="93" spans="1:9" ht="15">
      <c r="A93" s="230"/>
      <c r="B93" s="252" t="s">
        <v>1315</v>
      </c>
      <c r="C93" s="243"/>
      <c r="D93" s="249"/>
      <c r="E93" s="253"/>
      <c r="F93" s="250"/>
      <c r="G93" s="18"/>
      <c r="H93" s="250"/>
      <c r="I93" s="251"/>
    </row>
    <row r="94" spans="1:9">
      <c r="A94" s="230">
        <v>43</v>
      </c>
      <c r="B94" t="s">
        <v>1323</v>
      </c>
      <c r="C94" s="243" t="s">
        <v>541</v>
      </c>
      <c r="D94" s="249">
        <v>1</v>
      </c>
      <c r="E94" s="276">
        <v>0</v>
      </c>
      <c r="F94" s="250">
        <f t="shared" si="17"/>
        <v>0</v>
      </c>
      <c r="G94" s="275">
        <v>0</v>
      </c>
      <c r="H94" s="250">
        <f t="shared" si="16"/>
        <v>0</v>
      </c>
      <c r="I94" s="251" t="s">
        <v>1261</v>
      </c>
    </row>
    <row r="95" spans="1:9" ht="15">
      <c r="A95" s="230"/>
      <c r="B95" s="252" t="s">
        <v>1315</v>
      </c>
      <c r="C95" s="243"/>
      <c r="D95" s="249"/>
      <c r="E95" s="253"/>
      <c r="F95" s="250"/>
      <c r="G95" s="18"/>
      <c r="H95" s="250"/>
      <c r="I95" s="251"/>
    </row>
    <row r="96" spans="1:9" ht="15">
      <c r="A96" s="230"/>
      <c r="B96" s="254" t="s">
        <v>1324</v>
      </c>
      <c r="C96" s="243"/>
      <c r="D96" s="249"/>
      <c r="E96" s="253"/>
      <c r="F96" s="255">
        <f>SUM(F78:F94)</f>
        <v>0</v>
      </c>
      <c r="G96" s="18"/>
      <c r="H96" s="255">
        <f>SUM(H78:H94)</f>
        <v>0</v>
      </c>
      <c r="I96" s="256"/>
    </row>
    <row r="97" spans="1:9" ht="15">
      <c r="A97" s="230"/>
      <c r="B97" s="254"/>
      <c r="C97" s="243"/>
      <c r="D97" s="249"/>
      <c r="E97" s="253"/>
      <c r="F97" s="250"/>
      <c r="G97" s="18"/>
      <c r="H97" s="255"/>
      <c r="I97" s="256"/>
    </row>
    <row r="98" spans="1:9" ht="15">
      <c r="A98" s="230"/>
      <c r="B98" s="257" t="s">
        <v>1325</v>
      </c>
      <c r="C98" s="247"/>
      <c r="D98" s="249"/>
      <c r="E98" s="253"/>
      <c r="F98" s="250"/>
      <c r="G98" s="18"/>
      <c r="H98" s="250"/>
      <c r="I98" s="256"/>
    </row>
    <row r="99" spans="1:9">
      <c r="A99" s="230">
        <v>44</v>
      </c>
      <c r="B99" t="s">
        <v>1326</v>
      </c>
      <c r="C99" s="243" t="s">
        <v>255</v>
      </c>
      <c r="D99" s="249">
        <v>230</v>
      </c>
      <c r="E99" s="276">
        <v>0</v>
      </c>
      <c r="F99" s="250">
        <f>D99*E99</f>
        <v>0</v>
      </c>
      <c r="G99" s="275">
        <v>0</v>
      </c>
      <c r="H99" s="250">
        <f t="shared" ref="H99:H113" si="18">G99*D99</f>
        <v>0</v>
      </c>
      <c r="I99" s="251" t="s">
        <v>1261</v>
      </c>
    </row>
    <row r="100" spans="1:9" ht="15">
      <c r="A100" s="230"/>
      <c r="B100" s="252" t="s">
        <v>1262</v>
      </c>
      <c r="C100" s="243"/>
      <c r="D100" s="249"/>
      <c r="E100" s="253"/>
      <c r="F100" s="250"/>
      <c r="G100" s="18"/>
      <c r="H100" s="250"/>
      <c r="I100" s="251"/>
    </row>
    <row r="101" spans="1:9">
      <c r="A101" s="230">
        <v>45</v>
      </c>
      <c r="B101" t="s">
        <v>1327</v>
      </c>
      <c r="C101" s="243" t="s">
        <v>255</v>
      </c>
      <c r="D101" s="249">
        <v>180</v>
      </c>
      <c r="E101" s="276">
        <v>0</v>
      </c>
      <c r="F101" s="250">
        <f t="shared" ref="F101:F109" si="19">D101*E101</f>
        <v>0</v>
      </c>
      <c r="G101" s="275">
        <v>0</v>
      </c>
      <c r="H101" s="250">
        <f t="shared" si="18"/>
        <v>0</v>
      </c>
      <c r="I101" s="251" t="s">
        <v>1261</v>
      </c>
    </row>
    <row r="102" spans="1:9" ht="15">
      <c r="A102" s="230"/>
      <c r="B102" s="252" t="s">
        <v>1262</v>
      </c>
      <c r="C102" s="243"/>
      <c r="D102" s="249"/>
      <c r="E102" s="253"/>
      <c r="F102" s="250"/>
      <c r="G102" s="18"/>
      <c r="H102" s="250"/>
      <c r="I102" s="251"/>
    </row>
    <row r="103" spans="1:9">
      <c r="A103" s="230">
        <v>46</v>
      </c>
      <c r="B103" t="s">
        <v>1328</v>
      </c>
      <c r="C103" s="243" t="s">
        <v>255</v>
      </c>
      <c r="D103" s="249">
        <v>20</v>
      </c>
      <c r="E103" s="276">
        <v>0</v>
      </c>
      <c r="F103" s="250">
        <f t="shared" si="19"/>
        <v>0</v>
      </c>
      <c r="G103" s="275">
        <v>0</v>
      </c>
      <c r="H103" s="250">
        <f t="shared" si="18"/>
        <v>0</v>
      </c>
      <c r="I103" s="251" t="s">
        <v>1261</v>
      </c>
    </row>
    <row r="104" spans="1:9" ht="15">
      <c r="A104" s="230"/>
      <c r="B104" s="252" t="s">
        <v>1262</v>
      </c>
      <c r="C104" s="243"/>
      <c r="D104" s="249"/>
      <c r="E104" s="253"/>
      <c r="F104" s="250"/>
      <c r="G104" s="18"/>
      <c r="H104" s="250"/>
      <c r="I104" s="251"/>
    </row>
    <row r="105" spans="1:9">
      <c r="A105" s="230">
        <v>47</v>
      </c>
      <c r="B105" t="s">
        <v>1329</v>
      </c>
      <c r="C105" s="243" t="s">
        <v>541</v>
      </c>
      <c r="D105" s="249">
        <v>1</v>
      </c>
      <c r="E105" s="276">
        <v>0</v>
      </c>
      <c r="F105" s="250">
        <f t="shared" si="19"/>
        <v>0</v>
      </c>
      <c r="G105" s="275">
        <v>0</v>
      </c>
      <c r="H105" s="250">
        <f t="shared" si="18"/>
        <v>0</v>
      </c>
      <c r="I105" s="251" t="s">
        <v>1261</v>
      </c>
    </row>
    <row r="106" spans="1:9" ht="15">
      <c r="A106" s="230"/>
      <c r="B106" s="252" t="s">
        <v>1330</v>
      </c>
      <c r="C106" s="243"/>
      <c r="D106" s="249"/>
      <c r="E106" s="253"/>
      <c r="F106" s="250"/>
      <c r="G106" s="18"/>
      <c r="H106" s="250"/>
      <c r="I106" s="251"/>
    </row>
    <row r="107" spans="1:9">
      <c r="A107" s="230">
        <v>49</v>
      </c>
      <c r="B107" t="s">
        <v>1331</v>
      </c>
      <c r="C107" s="243" t="s">
        <v>541</v>
      </c>
      <c r="D107" s="249">
        <v>350</v>
      </c>
      <c r="E107" s="276">
        <v>0</v>
      </c>
      <c r="F107" s="250">
        <f t="shared" si="19"/>
        <v>0</v>
      </c>
      <c r="G107" s="275">
        <v>0</v>
      </c>
      <c r="H107" s="250">
        <f t="shared" si="18"/>
        <v>0</v>
      </c>
      <c r="I107" s="251" t="s">
        <v>1261</v>
      </c>
    </row>
    <row r="108" spans="1:9" ht="15">
      <c r="A108" s="230"/>
      <c r="B108" s="252" t="s">
        <v>1332</v>
      </c>
      <c r="C108" s="243"/>
      <c r="D108" s="249"/>
      <c r="E108" s="253"/>
      <c r="F108" s="250"/>
      <c r="G108" s="18"/>
      <c r="H108" s="250"/>
      <c r="I108" s="251"/>
    </row>
    <row r="109" spans="1:9">
      <c r="A109" s="230">
        <v>50</v>
      </c>
      <c r="B109" t="s">
        <v>1333</v>
      </c>
      <c r="C109" s="243" t="s">
        <v>541</v>
      </c>
      <c r="D109" s="249">
        <v>170</v>
      </c>
      <c r="E109" s="276">
        <v>0</v>
      </c>
      <c r="F109" s="250">
        <f t="shared" si="19"/>
        <v>0</v>
      </c>
      <c r="G109" s="275">
        <v>0</v>
      </c>
      <c r="H109" s="250">
        <f t="shared" si="18"/>
        <v>0</v>
      </c>
      <c r="I109" s="251" t="s">
        <v>1261</v>
      </c>
    </row>
    <row r="110" spans="1:9">
      <c r="A110" s="230">
        <v>51</v>
      </c>
      <c r="B110" t="s">
        <v>1334</v>
      </c>
      <c r="C110" s="243" t="s">
        <v>541</v>
      </c>
      <c r="D110" s="249">
        <v>8</v>
      </c>
      <c r="E110" s="276">
        <v>0</v>
      </c>
      <c r="F110" s="250">
        <f>D110*E110</f>
        <v>0</v>
      </c>
      <c r="G110" s="275">
        <v>0</v>
      </c>
      <c r="H110" s="250">
        <f t="shared" si="18"/>
        <v>0</v>
      </c>
      <c r="I110" s="251" t="s">
        <v>1261</v>
      </c>
    </row>
    <row r="111" spans="1:9">
      <c r="A111" s="230">
        <v>52</v>
      </c>
      <c r="B111" t="s">
        <v>1335</v>
      </c>
      <c r="C111" s="243" t="s">
        <v>255</v>
      </c>
      <c r="D111" s="249">
        <v>82</v>
      </c>
      <c r="E111" s="253"/>
      <c r="F111" s="250" t="s">
        <v>1196</v>
      </c>
      <c r="G111" s="275">
        <v>0</v>
      </c>
      <c r="H111" s="250">
        <f t="shared" si="18"/>
        <v>0</v>
      </c>
      <c r="I111" s="251" t="s">
        <v>1261</v>
      </c>
    </row>
    <row r="112" spans="1:9" ht="32">
      <c r="A112" s="230"/>
      <c r="B112" s="258" t="s">
        <v>1336</v>
      </c>
      <c r="C112" s="243"/>
      <c r="D112" s="249"/>
      <c r="E112" s="253"/>
      <c r="F112" s="250"/>
      <c r="G112" s="18"/>
      <c r="H112" s="250"/>
      <c r="I112" s="251"/>
    </row>
    <row r="113" spans="1:9" ht="15">
      <c r="A113" s="230">
        <v>53</v>
      </c>
      <c r="B113" t="s">
        <v>1337</v>
      </c>
      <c r="C113" s="243" t="s">
        <v>1279</v>
      </c>
      <c r="D113" s="249">
        <f>D116</f>
        <v>8</v>
      </c>
      <c r="E113" s="253"/>
      <c r="F113" s="250" t="s">
        <v>1196</v>
      </c>
      <c r="G113" s="275">
        <v>0</v>
      </c>
      <c r="H113" s="250">
        <f t="shared" si="18"/>
        <v>0</v>
      </c>
      <c r="I113" s="251" t="s">
        <v>1261</v>
      </c>
    </row>
    <row r="114" spans="1:9" ht="32">
      <c r="A114" s="230"/>
      <c r="B114" s="258" t="s">
        <v>1338</v>
      </c>
      <c r="C114" s="243"/>
      <c r="D114" s="249"/>
      <c r="E114" s="253"/>
      <c r="F114" s="250"/>
      <c r="G114" s="18"/>
      <c r="H114" s="250"/>
      <c r="I114" s="251"/>
    </row>
    <row r="115" spans="1:9" ht="16">
      <c r="A115" s="230"/>
      <c r="B115" s="258" t="s">
        <v>1339</v>
      </c>
      <c r="C115" s="243"/>
      <c r="D115" s="249"/>
      <c r="E115" s="253"/>
      <c r="F115" s="250"/>
      <c r="G115" s="18"/>
      <c r="H115" s="250"/>
      <c r="I115" s="251"/>
    </row>
    <row r="116" spans="1:9" ht="16">
      <c r="A116" s="230"/>
      <c r="B116" s="258" t="s">
        <v>1340</v>
      </c>
      <c r="C116" s="243"/>
      <c r="D116" s="259">
        <f>2*4</f>
        <v>8</v>
      </c>
      <c r="E116" s="253"/>
      <c r="F116" s="250"/>
      <c r="G116" s="18"/>
      <c r="H116" s="250"/>
      <c r="I116" s="251"/>
    </row>
    <row r="117" spans="1:9" ht="15">
      <c r="A117" s="230"/>
      <c r="B117" s="254" t="s">
        <v>1341</v>
      </c>
      <c r="C117" s="243"/>
      <c r="D117" s="249"/>
      <c r="E117" s="253"/>
      <c r="F117" s="255">
        <f>SUM(F99:F116)</f>
        <v>0</v>
      </c>
      <c r="G117" s="18"/>
      <c r="H117" s="255">
        <f>SUM(H99:H116)</f>
        <v>0</v>
      </c>
      <c r="I117" s="256"/>
    </row>
    <row r="118" spans="1:9">
      <c r="A118" s="230"/>
      <c r="C118" s="243"/>
      <c r="D118" s="249"/>
      <c r="E118" s="253"/>
      <c r="F118" s="250"/>
      <c r="G118" s="18"/>
      <c r="H118" s="250"/>
      <c r="I118" s="245"/>
    </row>
    <row r="119" spans="1:9" ht="15">
      <c r="A119" s="230"/>
      <c r="B119" s="257" t="s">
        <v>1342</v>
      </c>
      <c r="C119" s="243"/>
      <c r="D119" s="249"/>
      <c r="E119" s="253"/>
      <c r="F119" s="250"/>
      <c r="G119" s="18"/>
      <c r="H119" s="260"/>
      <c r="I119" s="245"/>
    </row>
    <row r="120" spans="1:9">
      <c r="A120" s="230">
        <v>54</v>
      </c>
      <c r="B120" t="s">
        <v>1343</v>
      </c>
      <c r="C120" s="243" t="s">
        <v>1350</v>
      </c>
      <c r="D120" s="249">
        <v>1</v>
      </c>
      <c r="E120" s="276">
        <v>0</v>
      </c>
      <c r="F120" s="250">
        <f>E120*D120</f>
        <v>0</v>
      </c>
      <c r="G120" s="18"/>
      <c r="H120" s="250" t="s">
        <v>1196</v>
      </c>
      <c r="I120" s="251" t="s">
        <v>1261</v>
      </c>
    </row>
    <row r="121" spans="1:9">
      <c r="A121" s="230">
        <v>55</v>
      </c>
      <c r="B121" t="s">
        <v>1345</v>
      </c>
      <c r="C121" s="243" t="s">
        <v>1350</v>
      </c>
      <c r="D121" s="249">
        <v>1</v>
      </c>
      <c r="E121" s="276">
        <v>0</v>
      </c>
      <c r="F121" s="250">
        <f t="shared" ref="F121:F125" si="20">E121*D121</f>
        <v>0</v>
      </c>
      <c r="G121" s="18"/>
      <c r="H121" s="250" t="s">
        <v>1196</v>
      </c>
      <c r="I121" s="251" t="s">
        <v>1261</v>
      </c>
    </row>
    <row r="122" spans="1:9">
      <c r="A122" s="230">
        <v>56</v>
      </c>
      <c r="B122" t="s">
        <v>1346</v>
      </c>
      <c r="C122" s="243" t="s">
        <v>196</v>
      </c>
      <c r="D122" s="249">
        <v>1.5</v>
      </c>
      <c r="E122" s="276">
        <v>0</v>
      </c>
      <c r="F122" s="250">
        <f t="shared" si="20"/>
        <v>0</v>
      </c>
      <c r="G122" s="18"/>
      <c r="H122" s="250" t="s">
        <v>1196</v>
      </c>
      <c r="I122" s="251" t="s">
        <v>1261</v>
      </c>
    </row>
    <row r="123" spans="1:9" ht="48">
      <c r="A123" s="230"/>
      <c r="B123" s="258" t="s">
        <v>1347</v>
      </c>
      <c r="C123" s="243"/>
      <c r="D123" s="249"/>
      <c r="E123" s="253"/>
      <c r="F123" s="250"/>
      <c r="G123" s="18"/>
      <c r="H123" s="250"/>
      <c r="I123" s="251"/>
    </row>
    <row r="124" spans="1:9">
      <c r="A124" s="230">
        <v>57</v>
      </c>
      <c r="B124" t="s">
        <v>1348</v>
      </c>
      <c r="C124" s="261" t="s">
        <v>1350</v>
      </c>
      <c r="D124" s="249">
        <v>1</v>
      </c>
      <c r="E124" s="276">
        <v>0</v>
      </c>
      <c r="F124" s="250">
        <f t="shared" si="20"/>
        <v>0</v>
      </c>
      <c r="G124" s="18"/>
      <c r="H124" s="250" t="s">
        <v>1196</v>
      </c>
      <c r="I124" s="251" t="s">
        <v>1261</v>
      </c>
    </row>
    <row r="125" spans="1:9" ht="15">
      <c r="A125" s="230">
        <v>58</v>
      </c>
      <c r="B125" t="s">
        <v>1349</v>
      </c>
      <c r="C125" s="261" t="s">
        <v>1350</v>
      </c>
      <c r="D125" s="249">
        <v>1</v>
      </c>
      <c r="E125" s="276">
        <v>0</v>
      </c>
      <c r="F125" s="250">
        <f t="shared" si="20"/>
        <v>0</v>
      </c>
      <c r="G125" s="262"/>
      <c r="H125" s="250" t="s">
        <v>1196</v>
      </c>
      <c r="I125" s="251" t="s">
        <v>1261</v>
      </c>
    </row>
    <row r="126" spans="1:9" ht="15">
      <c r="A126" s="230"/>
      <c r="B126" s="252" t="s">
        <v>1351</v>
      </c>
      <c r="C126" s="243"/>
      <c r="D126" s="249"/>
      <c r="E126" s="253"/>
      <c r="F126" s="250"/>
      <c r="G126" s="18"/>
      <c r="H126" s="250"/>
      <c r="I126" s="251"/>
    </row>
    <row r="127" spans="1:9" ht="16" thickBot="1">
      <c r="A127" s="238"/>
      <c r="B127" s="263" t="s">
        <v>1352</v>
      </c>
      <c r="C127" s="264"/>
      <c r="D127" s="265"/>
      <c r="E127" s="266"/>
      <c r="F127" s="267">
        <f>SUM(F120:F125)</f>
        <v>0</v>
      </c>
      <c r="G127" s="268"/>
      <c r="H127" s="267" t="s">
        <v>1196</v>
      </c>
      <c r="I127" s="269"/>
    </row>
    <row r="128" spans="1:9">
      <c r="C128" s="8"/>
      <c r="D128" s="8"/>
    </row>
    <row r="129" spans="1:8" ht="14" thickBot="1">
      <c r="C129" s="8"/>
      <c r="D129" s="8"/>
      <c r="E129" s="18"/>
      <c r="F129" s="18"/>
      <c r="G129" s="18"/>
      <c r="H129" s="18"/>
    </row>
    <row r="130" spans="1:8" ht="16" thickBot="1">
      <c r="A130" s="270"/>
      <c r="B130" s="271" t="s">
        <v>1353</v>
      </c>
      <c r="C130" s="237"/>
      <c r="D130" s="237"/>
      <c r="E130" s="272"/>
      <c r="F130" s="273">
        <f>F75+F117+F96+F50+F39+F24+F127</f>
        <v>0</v>
      </c>
      <c r="G130" s="272"/>
      <c r="H130" s="274">
        <f>H75+H96+H50+H39+H24+H117</f>
        <v>0</v>
      </c>
    </row>
  </sheetData>
  <sheetProtection algorithmName="SHA-512" hashValue="TH/O1YY6KvHiayLO89uOOQpDAYNrjQG01KZ7QDOeZbWNX2y/uIY0fMGZI6STp/oaVKNrQWl6k14RW5AwOMuC4A==" saltValue="DPNDWnJMfn4u3KQg7otNRQ==" spinCount="100000" sheet="1" objects="1" scenarios="1" selectLockedCells="1"/>
  <mergeCells count="5">
    <mergeCell ref="E3:F3"/>
    <mergeCell ref="G3:H3"/>
    <mergeCell ref="E5:F5"/>
    <mergeCell ref="G5:H5"/>
    <mergeCell ref="A8:B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4F75-0BC9-F44A-BC04-7497DB83BE82}">
  <dimension ref="A1:I78"/>
  <sheetViews>
    <sheetView zoomScale="150" zoomScaleNormal="150" workbookViewId="0">
      <selection activeCell="E9" sqref="E9"/>
    </sheetView>
  </sheetViews>
  <sheetFormatPr baseColWidth="10" defaultRowHeight="13"/>
  <cols>
    <col min="2" max="2" width="47.33203125" bestFit="1" customWidth="1"/>
    <col min="9" max="9" width="13.6640625" bestFit="1" customWidth="1"/>
  </cols>
  <sheetData>
    <row r="1" spans="1:9" ht="14" thickBot="1"/>
    <row r="2" spans="1:9" ht="16" thickBot="1">
      <c r="A2" s="228" t="s">
        <v>1247</v>
      </c>
      <c r="B2" s="229" t="s">
        <v>1248</v>
      </c>
      <c r="C2" s="230"/>
      <c r="D2" s="8"/>
      <c r="E2" s="407"/>
      <c r="F2" s="407"/>
      <c r="G2" s="407"/>
      <c r="H2" s="407"/>
      <c r="I2" s="8"/>
    </row>
    <row r="3" spans="1:9" ht="16" thickBot="1">
      <c r="A3" s="277"/>
      <c r="B3" s="277"/>
      <c r="C3" s="8"/>
      <c r="D3" s="8"/>
      <c r="E3" s="8"/>
      <c r="F3" s="8"/>
      <c r="G3" s="8"/>
      <c r="H3" s="8"/>
      <c r="I3" s="8"/>
    </row>
    <row r="4" spans="1:9" ht="16" thickBot="1">
      <c r="A4" s="232"/>
      <c r="B4" s="233"/>
      <c r="C4" s="234"/>
      <c r="D4" s="235"/>
      <c r="E4" s="408" t="s">
        <v>1249</v>
      </c>
      <c r="F4" s="409"/>
      <c r="G4" s="410" t="s">
        <v>1250</v>
      </c>
      <c r="H4" s="409"/>
      <c r="I4" s="238"/>
    </row>
    <row r="5" spans="1:9" ht="29" thickBot="1">
      <c r="A5" s="236" t="s">
        <v>1251</v>
      </c>
      <c r="B5" s="237" t="s">
        <v>1252</v>
      </c>
      <c r="C5" s="239" t="s">
        <v>1253</v>
      </c>
      <c r="D5" s="240" t="s">
        <v>1254</v>
      </c>
      <c r="E5" s="241" t="s">
        <v>1255</v>
      </c>
      <c r="F5" s="242" t="s">
        <v>1256</v>
      </c>
      <c r="G5" s="241" t="s">
        <v>1255</v>
      </c>
      <c r="H5" s="242" t="s">
        <v>1256</v>
      </c>
      <c r="I5" s="240" t="s">
        <v>1257</v>
      </c>
    </row>
    <row r="6" spans="1:9">
      <c r="A6" s="2"/>
      <c r="C6" s="243"/>
      <c r="D6" s="244"/>
      <c r="E6" s="2"/>
      <c r="F6" s="63"/>
      <c r="H6" s="63"/>
      <c r="I6" s="245"/>
    </row>
    <row r="7" spans="1:9" ht="15">
      <c r="A7" s="411" t="s">
        <v>1354</v>
      </c>
      <c r="B7" s="412"/>
      <c r="C7" s="247"/>
      <c r="D7" s="244"/>
      <c r="E7" s="2"/>
      <c r="F7" s="63"/>
      <c r="H7" s="63"/>
      <c r="I7" s="245"/>
    </row>
    <row r="8" spans="1:9" ht="15">
      <c r="A8" s="246"/>
      <c r="B8" s="248" t="s">
        <v>1259</v>
      </c>
      <c r="C8" s="247"/>
      <c r="D8" s="244"/>
      <c r="E8" s="2"/>
      <c r="F8" s="63"/>
      <c r="H8" s="63"/>
      <c r="I8" s="245"/>
    </row>
    <row r="9" spans="1:9">
      <c r="A9" s="230">
        <v>1</v>
      </c>
      <c r="B9" t="s">
        <v>1355</v>
      </c>
      <c r="C9" s="243" t="s">
        <v>255</v>
      </c>
      <c r="D9" s="249">
        <v>400</v>
      </c>
      <c r="E9" s="276">
        <v>0</v>
      </c>
      <c r="F9" s="250">
        <f>E9*D9</f>
        <v>0</v>
      </c>
      <c r="G9" s="276">
        <v>0</v>
      </c>
      <c r="H9" s="250">
        <f>D9*G9</f>
        <v>0</v>
      </c>
      <c r="I9" s="251" t="s">
        <v>1261</v>
      </c>
    </row>
    <row r="10" spans="1:9" ht="15">
      <c r="A10" s="230"/>
      <c r="B10" s="252" t="s">
        <v>1262</v>
      </c>
      <c r="C10" s="243"/>
      <c r="D10" s="249"/>
      <c r="E10" s="253"/>
      <c r="F10" s="250"/>
      <c r="G10" s="253"/>
      <c r="H10" s="250"/>
      <c r="I10" s="251"/>
    </row>
    <row r="11" spans="1:9">
      <c r="A11" s="230">
        <v>2</v>
      </c>
      <c r="B11" t="s">
        <v>1356</v>
      </c>
      <c r="C11" s="243" t="s">
        <v>255</v>
      </c>
      <c r="D11" s="249">
        <v>60</v>
      </c>
      <c r="E11" s="276">
        <v>0</v>
      </c>
      <c r="F11" s="250">
        <f>E11*D11</f>
        <v>0</v>
      </c>
      <c r="G11" s="276">
        <v>0</v>
      </c>
      <c r="H11" s="250">
        <f t="shared" ref="H11:H13" si="0">D11*G11</f>
        <v>0</v>
      </c>
      <c r="I11" s="251" t="s">
        <v>1261</v>
      </c>
    </row>
    <row r="12" spans="1:9" ht="15">
      <c r="A12" s="230"/>
      <c r="B12" s="252" t="s">
        <v>1262</v>
      </c>
      <c r="C12" s="243"/>
      <c r="D12" s="249"/>
      <c r="E12" s="253"/>
      <c r="F12" s="250"/>
      <c r="G12" s="253"/>
      <c r="H12" s="250"/>
      <c r="I12" s="251"/>
    </row>
    <row r="13" spans="1:9">
      <c r="A13" s="230">
        <v>3</v>
      </c>
      <c r="B13" t="s">
        <v>1357</v>
      </c>
      <c r="C13" s="243" t="s">
        <v>255</v>
      </c>
      <c r="D13" s="249">
        <v>280</v>
      </c>
      <c r="E13" s="276">
        <v>0</v>
      </c>
      <c r="F13" s="250">
        <f>E13*D13</f>
        <v>0</v>
      </c>
      <c r="G13" s="276">
        <v>0</v>
      </c>
      <c r="H13" s="250">
        <f t="shared" si="0"/>
        <v>0</v>
      </c>
      <c r="I13" s="251" t="s">
        <v>1261</v>
      </c>
    </row>
    <row r="14" spans="1:9" ht="15">
      <c r="A14" s="230"/>
      <c r="B14" s="252" t="s">
        <v>1262</v>
      </c>
      <c r="C14" s="243"/>
      <c r="D14" s="249"/>
      <c r="E14" s="253"/>
      <c r="F14" s="250"/>
      <c r="G14" s="18"/>
      <c r="H14" s="250"/>
      <c r="I14" s="251"/>
    </row>
    <row r="15" spans="1:9" ht="15">
      <c r="A15" s="230">
        <v>4</v>
      </c>
      <c r="B15" t="s">
        <v>1358</v>
      </c>
      <c r="C15" s="243" t="s">
        <v>255</v>
      </c>
      <c r="D15" s="249">
        <v>50</v>
      </c>
      <c r="E15" s="276">
        <v>0</v>
      </c>
      <c r="F15" s="250">
        <f>E15*D15</f>
        <v>0</v>
      </c>
      <c r="G15" s="276">
        <v>0</v>
      </c>
      <c r="H15" s="250">
        <f t="shared" ref="H15" si="1">D15*G15</f>
        <v>0</v>
      </c>
      <c r="I15" s="251" t="s">
        <v>1261</v>
      </c>
    </row>
    <row r="16" spans="1:9" ht="15">
      <c r="A16" s="230"/>
      <c r="B16" s="252" t="s">
        <v>1262</v>
      </c>
      <c r="C16" s="243"/>
      <c r="D16" s="249"/>
      <c r="E16" s="253"/>
      <c r="F16" s="250"/>
      <c r="G16" s="18"/>
      <c r="H16" s="250"/>
      <c r="I16" s="251"/>
    </row>
    <row r="17" spans="1:9" ht="15">
      <c r="A17" s="230"/>
      <c r="B17" s="254" t="s">
        <v>1269</v>
      </c>
      <c r="C17" s="243"/>
      <c r="D17" s="249"/>
      <c r="E17" s="253"/>
      <c r="F17" s="255">
        <f>SUM(F9:F16)</f>
        <v>0</v>
      </c>
      <c r="G17" s="18"/>
      <c r="H17" s="255">
        <f>SUM(H9:H16)</f>
        <v>0</v>
      </c>
      <c r="I17" s="256"/>
    </row>
    <row r="18" spans="1:9" ht="15">
      <c r="A18" s="230"/>
      <c r="B18" s="254"/>
      <c r="C18" s="243"/>
      <c r="D18" s="249"/>
      <c r="E18" s="253"/>
      <c r="F18" s="255"/>
      <c r="G18" s="18"/>
      <c r="H18" s="255"/>
      <c r="I18" s="256"/>
    </row>
    <row r="19" spans="1:9" ht="15">
      <c r="A19" s="230"/>
      <c r="B19" s="257" t="s">
        <v>1270</v>
      </c>
      <c r="C19" s="243"/>
      <c r="D19" s="249"/>
      <c r="E19" s="253"/>
      <c r="F19" s="250"/>
      <c r="G19" s="18"/>
      <c r="H19" s="250"/>
      <c r="I19" s="256"/>
    </row>
    <row r="20" spans="1:9">
      <c r="A20" s="230">
        <v>5</v>
      </c>
      <c r="B20" t="s">
        <v>1359</v>
      </c>
      <c r="C20" s="243"/>
      <c r="D20" s="249"/>
      <c r="E20" s="253"/>
      <c r="F20" s="250"/>
      <c r="G20" s="18"/>
      <c r="H20" s="250"/>
      <c r="I20" s="251"/>
    </row>
    <row r="21" spans="1:9" ht="15">
      <c r="A21" s="230"/>
      <c r="B21" s="254"/>
      <c r="C21" s="243"/>
      <c r="D21" s="249"/>
      <c r="E21" s="253"/>
      <c r="F21" s="255"/>
      <c r="G21" s="18"/>
      <c r="H21" s="255"/>
      <c r="I21" s="256"/>
    </row>
    <row r="22" spans="1:9" ht="15">
      <c r="A22" s="230"/>
      <c r="B22" s="257" t="s">
        <v>1360</v>
      </c>
      <c r="C22" s="247"/>
      <c r="D22" s="249"/>
      <c r="E22" s="253"/>
      <c r="F22" s="250"/>
      <c r="G22" s="18"/>
      <c r="H22" s="250"/>
      <c r="I22" s="256"/>
    </row>
    <row r="23" spans="1:9">
      <c r="A23" s="230">
        <v>6</v>
      </c>
      <c r="B23" t="s">
        <v>1361</v>
      </c>
      <c r="C23" s="243" t="s">
        <v>541</v>
      </c>
      <c r="D23" s="249">
        <v>1</v>
      </c>
      <c r="E23" s="276">
        <v>0</v>
      </c>
      <c r="F23" s="250">
        <f>D23*E23</f>
        <v>0</v>
      </c>
      <c r="G23" s="275">
        <v>0</v>
      </c>
      <c r="H23" s="250">
        <f t="shared" ref="H23" si="2">G23*D23</f>
        <v>0</v>
      </c>
      <c r="I23" s="251" t="s">
        <v>1261</v>
      </c>
    </row>
    <row r="24" spans="1:9" ht="32">
      <c r="A24" s="230"/>
      <c r="B24" s="258" t="s">
        <v>1362</v>
      </c>
      <c r="C24" s="243"/>
      <c r="D24" s="249"/>
      <c r="E24" s="253"/>
      <c r="F24" s="250"/>
      <c r="G24" s="18"/>
      <c r="H24" s="250"/>
      <c r="I24" s="251"/>
    </row>
    <row r="25" spans="1:9">
      <c r="A25" s="230">
        <v>7</v>
      </c>
      <c r="B25" t="s">
        <v>1363</v>
      </c>
      <c r="C25" s="243" t="s">
        <v>541</v>
      </c>
      <c r="D25" s="249">
        <v>1</v>
      </c>
      <c r="E25" s="276">
        <v>0</v>
      </c>
      <c r="F25" s="250">
        <f>D25*E25</f>
        <v>0</v>
      </c>
      <c r="G25" s="275">
        <v>0</v>
      </c>
      <c r="H25" s="250">
        <f t="shared" ref="H25" si="3">G25*D25</f>
        <v>0</v>
      </c>
      <c r="I25" s="251" t="s">
        <v>1261</v>
      </c>
    </row>
    <row r="26" spans="1:9" ht="15">
      <c r="A26" s="230"/>
      <c r="B26" s="252" t="s">
        <v>1364</v>
      </c>
      <c r="C26" s="243"/>
      <c r="D26" s="249"/>
      <c r="E26" s="253"/>
      <c r="F26" s="250"/>
      <c r="G26" s="18"/>
      <c r="H26" s="250"/>
      <c r="I26" s="251"/>
    </row>
    <row r="27" spans="1:9">
      <c r="A27" s="230">
        <v>8</v>
      </c>
      <c r="B27" t="s">
        <v>1365</v>
      </c>
      <c r="C27" s="243" t="s">
        <v>541</v>
      </c>
      <c r="D27" s="249">
        <v>1</v>
      </c>
      <c r="E27" s="276">
        <v>0</v>
      </c>
      <c r="F27" s="250">
        <f>D27*E27</f>
        <v>0</v>
      </c>
      <c r="G27" s="276">
        <v>0</v>
      </c>
      <c r="H27" s="250">
        <f t="shared" ref="H27" si="4">G27*D27</f>
        <v>0</v>
      </c>
      <c r="I27" s="251" t="s">
        <v>1261</v>
      </c>
    </row>
    <row r="28" spans="1:9" ht="15">
      <c r="A28" s="230"/>
      <c r="B28" s="252" t="s">
        <v>1296</v>
      </c>
      <c r="C28" s="243"/>
      <c r="D28" s="249"/>
      <c r="E28" s="253"/>
      <c r="F28" s="250"/>
      <c r="G28" s="18"/>
      <c r="H28" s="250"/>
      <c r="I28" s="251"/>
    </row>
    <row r="29" spans="1:9">
      <c r="A29" s="230">
        <v>9</v>
      </c>
      <c r="B29" t="s">
        <v>1366</v>
      </c>
      <c r="C29" s="243" t="s">
        <v>541</v>
      </c>
      <c r="D29" s="249">
        <v>8</v>
      </c>
      <c r="E29" s="276">
        <v>0</v>
      </c>
      <c r="F29" s="250">
        <f>D29*E29</f>
        <v>0</v>
      </c>
      <c r="G29" s="276">
        <v>0</v>
      </c>
      <c r="H29" s="250">
        <f t="shared" ref="H29" si="5">G29*D29</f>
        <v>0</v>
      </c>
      <c r="I29" s="251" t="s">
        <v>1261</v>
      </c>
    </row>
    <row r="30" spans="1:9" ht="15">
      <c r="A30" s="230"/>
      <c r="B30" s="252" t="s">
        <v>1296</v>
      </c>
      <c r="C30" s="243"/>
      <c r="D30" s="249"/>
      <c r="E30" s="253"/>
      <c r="F30" s="250"/>
      <c r="G30" s="18"/>
      <c r="H30" s="250"/>
      <c r="I30" s="251"/>
    </row>
    <row r="31" spans="1:9" ht="15">
      <c r="A31" s="230"/>
      <c r="B31" s="254" t="s">
        <v>1367</v>
      </c>
      <c r="C31" s="243"/>
      <c r="D31" s="249"/>
      <c r="E31" s="253"/>
      <c r="F31" s="255">
        <f>SUM(F23:F29)</f>
        <v>0</v>
      </c>
      <c r="G31" s="18"/>
      <c r="H31" s="255">
        <f>SUM(H23:H29)</f>
        <v>0</v>
      </c>
      <c r="I31" s="256"/>
    </row>
    <row r="32" spans="1:9" ht="15">
      <c r="A32" s="278"/>
      <c r="B32" s="279"/>
      <c r="C32" s="280"/>
      <c r="D32" s="281"/>
      <c r="E32" s="253"/>
      <c r="F32" s="255"/>
      <c r="G32" s="18"/>
      <c r="H32" s="255"/>
      <c r="I32" s="256"/>
    </row>
    <row r="33" spans="1:9" ht="15">
      <c r="A33" s="230"/>
      <c r="B33" s="257" t="s">
        <v>1368</v>
      </c>
      <c r="C33" s="247"/>
      <c r="D33" s="249"/>
      <c r="E33" s="253"/>
      <c r="F33" s="250"/>
      <c r="G33" s="18"/>
      <c r="H33" s="250"/>
      <c r="I33" s="256"/>
    </row>
    <row r="34" spans="1:9">
      <c r="A34" s="230">
        <v>10</v>
      </c>
      <c r="B34" t="s">
        <v>1369</v>
      </c>
      <c r="C34" s="243" t="s">
        <v>541</v>
      </c>
      <c r="D34" s="249">
        <v>5</v>
      </c>
      <c r="E34" s="276">
        <v>0</v>
      </c>
      <c r="F34" s="250">
        <f>D34*E34</f>
        <v>0</v>
      </c>
      <c r="G34" s="276">
        <v>0</v>
      </c>
      <c r="H34" s="250">
        <f t="shared" ref="H34" si="6">G34*D34</f>
        <v>0</v>
      </c>
      <c r="I34" s="251" t="s">
        <v>1261</v>
      </c>
    </row>
    <row r="35" spans="1:9" ht="15">
      <c r="A35" s="230"/>
      <c r="B35" s="252" t="s">
        <v>1370</v>
      </c>
      <c r="C35" s="243"/>
      <c r="D35" s="249"/>
      <c r="E35" s="253"/>
      <c r="F35" s="250"/>
      <c r="G35" s="18"/>
      <c r="H35" s="250"/>
      <c r="I35" s="251"/>
    </row>
    <row r="36" spans="1:9">
      <c r="A36" s="230">
        <v>11</v>
      </c>
      <c r="B36" t="s">
        <v>1371</v>
      </c>
      <c r="C36" s="243" t="s">
        <v>541</v>
      </c>
      <c r="D36" s="249">
        <v>2</v>
      </c>
      <c r="E36" s="276">
        <v>0</v>
      </c>
      <c r="F36" s="250">
        <f>D36*E36</f>
        <v>0</v>
      </c>
      <c r="G36" s="276">
        <v>0</v>
      </c>
      <c r="H36" s="250">
        <f t="shared" ref="H36" si="7">G36*D36</f>
        <v>0</v>
      </c>
      <c r="I36" s="251" t="s">
        <v>1261</v>
      </c>
    </row>
    <row r="37" spans="1:9" ht="15">
      <c r="A37" s="278"/>
      <c r="B37" s="282" t="s">
        <v>1372</v>
      </c>
      <c r="C37" s="280"/>
      <c r="D37" s="281"/>
      <c r="E37" s="253"/>
      <c r="F37" s="250"/>
      <c r="G37" s="18"/>
      <c r="H37" s="250"/>
      <c r="I37" s="251"/>
    </row>
    <row r="38" spans="1:9" ht="32">
      <c r="A38" s="278"/>
      <c r="B38" s="283" t="s">
        <v>1373</v>
      </c>
      <c r="C38" s="280"/>
      <c r="D38" s="281"/>
      <c r="E38" s="253"/>
      <c r="F38" s="250"/>
      <c r="G38" s="18"/>
      <c r="H38" s="250"/>
      <c r="I38" s="251"/>
    </row>
    <row r="39" spans="1:9">
      <c r="A39" s="230">
        <v>12</v>
      </c>
      <c r="B39" t="s">
        <v>1374</v>
      </c>
      <c r="C39" s="243" t="s">
        <v>541</v>
      </c>
      <c r="D39" s="249">
        <v>1</v>
      </c>
      <c r="E39" s="276">
        <v>0</v>
      </c>
      <c r="F39" s="250">
        <f>D39*E39</f>
        <v>0</v>
      </c>
      <c r="G39" s="276">
        <v>0</v>
      </c>
      <c r="H39" s="250">
        <f t="shared" ref="H39" si="8">G39*D39</f>
        <v>0</v>
      </c>
      <c r="I39" s="251" t="s">
        <v>1261</v>
      </c>
    </row>
    <row r="40" spans="1:9" ht="15">
      <c r="A40" s="230"/>
      <c r="B40" s="252" t="s">
        <v>1370</v>
      </c>
      <c r="C40" s="243"/>
      <c r="D40" s="249"/>
      <c r="E40" s="253"/>
      <c r="F40" s="250"/>
      <c r="G40" s="18"/>
      <c r="H40" s="250"/>
      <c r="I40" s="251"/>
    </row>
    <row r="41" spans="1:9" ht="15">
      <c r="A41" s="230"/>
      <c r="B41" s="254" t="s">
        <v>1375</v>
      </c>
      <c r="C41" s="243"/>
      <c r="D41" s="249"/>
      <c r="E41" s="253"/>
      <c r="F41" s="255">
        <f>SUM(F34:F39)</f>
        <v>0</v>
      </c>
      <c r="G41" s="18"/>
      <c r="H41" s="255">
        <f>SUM(H34:H39)</f>
        <v>0</v>
      </c>
      <c r="I41" s="256"/>
    </row>
    <row r="42" spans="1:9" ht="15">
      <c r="A42" s="230"/>
      <c r="B42" s="254"/>
      <c r="C42" s="243"/>
      <c r="D42" s="249"/>
      <c r="E42" s="253"/>
      <c r="F42" s="255"/>
      <c r="G42" s="18"/>
      <c r="H42" s="255"/>
      <c r="I42" s="256"/>
    </row>
    <row r="43" spans="1:9" ht="15">
      <c r="A43" s="230"/>
      <c r="B43" s="284" t="s">
        <v>1376</v>
      </c>
      <c r="C43" s="243"/>
      <c r="D43" s="249"/>
      <c r="E43" s="253"/>
      <c r="F43" s="250"/>
      <c r="G43" s="18"/>
      <c r="H43" s="250"/>
      <c r="I43" s="251"/>
    </row>
    <row r="44" spans="1:9">
      <c r="A44" s="230">
        <v>13</v>
      </c>
      <c r="B44" t="s">
        <v>1377</v>
      </c>
      <c r="C44" s="243" t="s">
        <v>541</v>
      </c>
      <c r="D44" s="249">
        <v>2</v>
      </c>
      <c r="E44" s="276">
        <v>0</v>
      </c>
      <c r="F44" s="250">
        <f>D44*E44</f>
        <v>0</v>
      </c>
      <c r="G44" s="276">
        <v>0</v>
      </c>
      <c r="H44" s="250">
        <f t="shared" ref="H44" si="9">G44*D44</f>
        <v>0</v>
      </c>
      <c r="I44" s="251" t="s">
        <v>1261</v>
      </c>
    </row>
    <row r="45" spans="1:9" ht="15">
      <c r="A45" s="230"/>
      <c r="B45" s="252" t="s">
        <v>1370</v>
      </c>
      <c r="C45" s="243"/>
      <c r="D45" s="249"/>
      <c r="E45" s="253"/>
      <c r="F45" s="250"/>
      <c r="G45" s="18"/>
      <c r="H45" s="250"/>
      <c r="I45" s="251"/>
    </row>
    <row r="46" spans="1:9">
      <c r="A46" s="230">
        <v>14</v>
      </c>
      <c r="B46" t="s">
        <v>1378</v>
      </c>
      <c r="C46" s="243" t="s">
        <v>541</v>
      </c>
      <c r="D46" s="249">
        <v>2</v>
      </c>
      <c r="E46" s="276">
        <v>0</v>
      </c>
      <c r="F46" s="250">
        <f>D46*E46</f>
        <v>0</v>
      </c>
      <c r="G46" s="276">
        <v>0</v>
      </c>
      <c r="H46" s="250">
        <f t="shared" ref="H46" si="10">G46*D46</f>
        <v>0</v>
      </c>
      <c r="I46" s="251" t="s">
        <v>1261</v>
      </c>
    </row>
    <row r="47" spans="1:9" ht="15">
      <c r="A47" s="230"/>
      <c r="B47" s="252" t="s">
        <v>1370</v>
      </c>
      <c r="C47" s="243"/>
      <c r="D47" s="249"/>
      <c r="E47" s="253"/>
      <c r="F47" s="250"/>
      <c r="G47" s="18"/>
      <c r="H47" s="250"/>
      <c r="I47" s="251"/>
    </row>
    <row r="48" spans="1:9">
      <c r="A48" s="230">
        <v>15</v>
      </c>
      <c r="B48" t="s">
        <v>1379</v>
      </c>
      <c r="C48" s="243" t="s">
        <v>541</v>
      </c>
      <c r="D48" s="249">
        <v>2</v>
      </c>
      <c r="E48" s="276">
        <v>0</v>
      </c>
      <c r="F48" s="250">
        <f>D48*E48</f>
        <v>0</v>
      </c>
      <c r="G48" s="276">
        <v>0</v>
      </c>
      <c r="H48" s="250">
        <f t="shared" ref="H48" si="11">G48*D48</f>
        <v>0</v>
      </c>
      <c r="I48" s="251" t="s">
        <v>1261</v>
      </c>
    </row>
    <row r="49" spans="1:9" ht="15">
      <c r="A49" s="230"/>
      <c r="B49" s="252" t="s">
        <v>1370</v>
      </c>
      <c r="C49" s="243"/>
      <c r="D49" s="249"/>
      <c r="E49" s="253"/>
      <c r="F49" s="250"/>
      <c r="G49" s="18"/>
      <c r="H49" s="250"/>
      <c r="I49" s="251"/>
    </row>
    <row r="50" spans="1:9">
      <c r="A50" s="230">
        <v>16</v>
      </c>
      <c r="B50" t="s">
        <v>1380</v>
      </c>
      <c r="C50" s="243" t="s">
        <v>541</v>
      </c>
      <c r="D50" s="249">
        <v>2</v>
      </c>
      <c r="E50" s="276">
        <v>0</v>
      </c>
      <c r="F50" s="250">
        <f>D50*E50</f>
        <v>0</v>
      </c>
      <c r="G50" s="276">
        <v>0</v>
      </c>
      <c r="H50" s="250">
        <f t="shared" ref="H50" si="12">G50*D50</f>
        <v>0</v>
      </c>
      <c r="I50" s="251" t="s">
        <v>1261</v>
      </c>
    </row>
    <row r="51" spans="1:9" ht="15">
      <c r="A51" s="230"/>
      <c r="B51" s="252" t="s">
        <v>1370</v>
      </c>
      <c r="C51" s="243"/>
      <c r="D51" s="249"/>
      <c r="E51" s="253"/>
      <c r="F51" s="250"/>
      <c r="G51" s="18"/>
      <c r="H51" s="250"/>
      <c r="I51" s="251"/>
    </row>
    <row r="52" spans="1:9" ht="15">
      <c r="A52" s="230"/>
      <c r="B52" s="254" t="s">
        <v>1381</v>
      </c>
      <c r="C52" s="243"/>
      <c r="D52" s="249"/>
      <c r="E52" s="253"/>
      <c r="F52" s="255">
        <f>SUM(F44:F50)</f>
        <v>0</v>
      </c>
      <c r="G52" s="18"/>
      <c r="H52" s="255">
        <f>SUM(H44:H50)</f>
        <v>0</v>
      </c>
      <c r="I52" s="256"/>
    </row>
    <row r="53" spans="1:9" ht="15">
      <c r="A53" s="278"/>
      <c r="B53" s="279"/>
      <c r="C53" s="280"/>
      <c r="D53" s="281"/>
      <c r="E53" s="253"/>
      <c r="F53" s="255"/>
      <c r="G53" s="18"/>
      <c r="H53" s="255"/>
      <c r="I53" s="256"/>
    </row>
    <row r="54" spans="1:9" ht="15">
      <c r="A54" s="230"/>
      <c r="B54" s="284" t="s">
        <v>1382</v>
      </c>
      <c r="C54" s="243"/>
      <c r="D54" s="249"/>
      <c r="E54" s="253"/>
      <c r="F54" s="250"/>
      <c r="G54" s="18"/>
      <c r="H54" s="250"/>
      <c r="I54" s="251"/>
    </row>
    <row r="55" spans="1:9">
      <c r="A55" s="230">
        <v>17</v>
      </c>
      <c r="B55" t="s">
        <v>1383</v>
      </c>
      <c r="C55" s="243" t="s">
        <v>1384</v>
      </c>
      <c r="D55" s="249">
        <v>1</v>
      </c>
      <c r="E55" s="276">
        <v>0</v>
      </c>
      <c r="F55" s="250">
        <f>D55*E55</f>
        <v>0</v>
      </c>
      <c r="G55" s="276">
        <v>0</v>
      </c>
      <c r="H55" s="250">
        <f t="shared" ref="H55:H56" si="13">G55*D55</f>
        <v>0</v>
      </c>
      <c r="I55" s="251" t="s">
        <v>1261</v>
      </c>
    </row>
    <row r="56" spans="1:9">
      <c r="A56" s="230">
        <v>18</v>
      </c>
      <c r="B56" t="s">
        <v>1385</v>
      </c>
      <c r="C56" s="243" t="s">
        <v>1384</v>
      </c>
      <c r="D56" s="249">
        <v>1</v>
      </c>
      <c r="E56" s="276">
        <v>0</v>
      </c>
      <c r="F56" s="250">
        <f>D56*E56</f>
        <v>0</v>
      </c>
      <c r="G56" s="276">
        <v>0</v>
      </c>
      <c r="H56" s="250">
        <f t="shared" si="13"/>
        <v>0</v>
      </c>
      <c r="I56" s="251" t="s">
        <v>1261</v>
      </c>
    </row>
    <row r="57" spans="1:9" ht="15">
      <c r="A57" s="230"/>
      <c r="B57" s="254" t="s">
        <v>1386</v>
      </c>
      <c r="C57" s="243"/>
      <c r="D57" s="249"/>
      <c r="E57" s="253"/>
      <c r="F57" s="255">
        <f>SUM(F55:F56)</f>
        <v>0</v>
      </c>
      <c r="G57" s="18"/>
      <c r="H57" s="255">
        <f>SUM(H55:H56)</f>
        <v>0</v>
      </c>
      <c r="I57" s="256"/>
    </row>
    <row r="58" spans="1:9">
      <c r="A58" s="278"/>
      <c r="B58" s="285"/>
      <c r="C58" s="280"/>
      <c r="D58" s="281"/>
      <c r="E58" s="253"/>
      <c r="F58" s="250"/>
      <c r="G58" s="18"/>
      <c r="H58" s="250"/>
      <c r="I58" s="251"/>
    </row>
    <row r="59" spans="1:9" ht="15">
      <c r="A59" s="230"/>
      <c r="B59" s="284" t="s">
        <v>1387</v>
      </c>
      <c r="C59" s="243"/>
      <c r="D59" s="249"/>
      <c r="E59" s="253"/>
      <c r="F59" s="250"/>
      <c r="G59" s="18"/>
      <c r="H59" s="250"/>
      <c r="I59" s="251"/>
    </row>
    <row r="60" spans="1:9">
      <c r="A60" s="230">
        <v>19</v>
      </c>
      <c r="B60" t="s">
        <v>1388</v>
      </c>
      <c r="C60" s="243" t="s">
        <v>541</v>
      </c>
      <c r="D60" s="249">
        <v>7</v>
      </c>
      <c r="E60" s="276">
        <v>0</v>
      </c>
      <c r="F60" s="250">
        <f>D60*E60</f>
        <v>0</v>
      </c>
      <c r="G60" s="276">
        <v>0</v>
      </c>
      <c r="H60" s="250">
        <f t="shared" ref="H60" si="14">G60*D60</f>
        <v>0</v>
      </c>
      <c r="I60" s="251" t="s">
        <v>1261</v>
      </c>
    </row>
    <row r="61" spans="1:9" ht="15">
      <c r="A61" s="230"/>
      <c r="B61" s="252" t="s">
        <v>1389</v>
      </c>
      <c r="C61" s="243"/>
      <c r="D61" s="249"/>
      <c r="E61" s="253"/>
      <c r="F61" s="250"/>
      <c r="G61" s="18"/>
      <c r="H61" s="250"/>
      <c r="I61" s="251"/>
    </row>
    <row r="62" spans="1:9">
      <c r="A62" s="230">
        <v>20</v>
      </c>
      <c r="B62" t="s">
        <v>1390</v>
      </c>
      <c r="C62" s="243" t="s">
        <v>541</v>
      </c>
      <c r="D62" s="249">
        <v>1</v>
      </c>
      <c r="E62" s="276">
        <v>0</v>
      </c>
      <c r="F62" s="250">
        <f>D62*E62</f>
        <v>0</v>
      </c>
      <c r="G62" s="276">
        <v>0</v>
      </c>
      <c r="H62" s="250">
        <f t="shared" ref="H62:H63" si="15">G62*D62</f>
        <v>0</v>
      </c>
      <c r="I62" s="251" t="s">
        <v>1261</v>
      </c>
    </row>
    <row r="63" spans="1:9">
      <c r="A63" s="230">
        <v>21</v>
      </c>
      <c r="B63" t="s">
        <v>1391</v>
      </c>
      <c r="C63" s="243" t="s">
        <v>541</v>
      </c>
      <c r="D63" s="249">
        <v>1</v>
      </c>
      <c r="E63" s="276">
        <v>0</v>
      </c>
      <c r="F63" s="250">
        <f>D63*E63</f>
        <v>0</v>
      </c>
      <c r="G63" s="275">
        <v>0</v>
      </c>
      <c r="H63" s="250">
        <f t="shared" si="15"/>
        <v>0</v>
      </c>
      <c r="I63" s="251" t="s">
        <v>1261</v>
      </c>
    </row>
    <row r="64" spans="1:9" ht="15">
      <c r="A64" s="230"/>
      <c r="B64" s="252" t="s">
        <v>1392</v>
      </c>
      <c r="C64" s="243"/>
      <c r="D64" s="249"/>
      <c r="E64" s="253"/>
      <c r="F64" s="250"/>
      <c r="G64" s="18"/>
      <c r="H64" s="250"/>
      <c r="I64" s="251"/>
    </row>
    <row r="65" spans="1:9">
      <c r="A65" s="230">
        <v>22</v>
      </c>
      <c r="B65" t="s">
        <v>1393</v>
      </c>
      <c r="C65" s="243" t="s">
        <v>541</v>
      </c>
      <c r="D65" s="249">
        <v>1</v>
      </c>
      <c r="E65" s="276">
        <v>0</v>
      </c>
      <c r="F65" s="250">
        <f>D65*E65</f>
        <v>0</v>
      </c>
      <c r="G65" s="275">
        <v>0</v>
      </c>
      <c r="H65" s="250">
        <f t="shared" ref="H65" si="16">G65*D65</f>
        <v>0</v>
      </c>
      <c r="I65" s="251" t="s">
        <v>1261</v>
      </c>
    </row>
    <row r="66" spans="1:9" ht="48">
      <c r="A66" s="230"/>
      <c r="B66" s="258" t="s">
        <v>1394</v>
      </c>
      <c r="C66" s="243"/>
      <c r="D66" s="249"/>
      <c r="E66" s="253"/>
      <c r="F66" s="250"/>
      <c r="G66" s="18"/>
      <c r="H66" s="250"/>
      <c r="I66" s="251"/>
    </row>
    <row r="67" spans="1:9" ht="15">
      <c r="A67" s="230"/>
      <c r="B67" s="254" t="s">
        <v>1395</v>
      </c>
      <c r="C67" s="243"/>
      <c r="D67" s="249"/>
      <c r="E67" s="253"/>
      <c r="F67" s="255">
        <f>SUM(F60:F66)</f>
        <v>0</v>
      </c>
      <c r="G67" s="18"/>
      <c r="H67" s="255">
        <f>SUM(H60:H66)</f>
        <v>0</v>
      </c>
      <c r="I67" s="256"/>
    </row>
    <row r="68" spans="1:9">
      <c r="A68" s="230"/>
      <c r="C68" s="243"/>
      <c r="D68" s="249"/>
      <c r="E68" s="253"/>
      <c r="F68" s="250"/>
      <c r="G68" s="18"/>
      <c r="H68" s="250"/>
      <c r="I68" s="245"/>
    </row>
    <row r="69" spans="1:9" ht="15">
      <c r="A69" s="230"/>
      <c r="B69" s="257" t="s">
        <v>1342</v>
      </c>
      <c r="C69" s="243"/>
      <c r="D69" s="249"/>
      <c r="E69" s="253"/>
      <c r="F69" s="250"/>
      <c r="G69" s="18"/>
      <c r="H69" s="260"/>
      <c r="I69" s="245"/>
    </row>
    <row r="70" spans="1:9">
      <c r="A70" s="230">
        <v>23</v>
      </c>
      <c r="B70" t="s">
        <v>1343</v>
      </c>
      <c r="C70" s="243" t="s">
        <v>1350</v>
      </c>
      <c r="D70" s="249">
        <v>1</v>
      </c>
      <c r="E70" s="276">
        <v>0</v>
      </c>
      <c r="F70" s="250">
        <f>E70*D70</f>
        <v>0</v>
      </c>
      <c r="G70" s="18"/>
      <c r="H70" s="250" t="s">
        <v>1196</v>
      </c>
      <c r="I70" s="251" t="s">
        <v>1261</v>
      </c>
    </row>
    <row r="71" spans="1:9">
      <c r="A71" s="230">
        <v>24</v>
      </c>
      <c r="B71" t="s">
        <v>1345</v>
      </c>
      <c r="C71" s="243" t="s">
        <v>1350</v>
      </c>
      <c r="D71" s="249">
        <v>1</v>
      </c>
      <c r="E71" s="276">
        <v>0</v>
      </c>
      <c r="F71" s="250">
        <f t="shared" ref="F71:F73" si="17">E71*D71</f>
        <v>0</v>
      </c>
      <c r="G71" s="18"/>
      <c r="H71" s="250" t="s">
        <v>1196</v>
      </c>
      <c r="I71" s="251" t="s">
        <v>1261</v>
      </c>
    </row>
    <row r="72" spans="1:9">
      <c r="A72" s="230">
        <v>26</v>
      </c>
      <c r="B72" t="s">
        <v>1348</v>
      </c>
      <c r="C72" s="261" t="s">
        <v>1350</v>
      </c>
      <c r="D72" s="249">
        <v>1</v>
      </c>
      <c r="E72" s="276">
        <v>0</v>
      </c>
      <c r="F72" s="250">
        <f t="shared" si="17"/>
        <v>0</v>
      </c>
      <c r="G72" s="18"/>
      <c r="H72" s="250" t="s">
        <v>1196</v>
      </c>
      <c r="I72" s="251" t="s">
        <v>1261</v>
      </c>
    </row>
    <row r="73" spans="1:9">
      <c r="A73" s="230">
        <v>27</v>
      </c>
      <c r="B73" t="s">
        <v>1396</v>
      </c>
      <c r="C73" s="261" t="s">
        <v>1350</v>
      </c>
      <c r="D73" s="249">
        <v>1</v>
      </c>
      <c r="E73" s="276">
        <v>0</v>
      </c>
      <c r="F73" s="250">
        <f t="shared" si="17"/>
        <v>0</v>
      </c>
      <c r="G73" s="18"/>
      <c r="H73" s="250" t="s">
        <v>1196</v>
      </c>
      <c r="I73" s="251" t="s">
        <v>1261</v>
      </c>
    </row>
    <row r="74" spans="1:9" ht="15">
      <c r="A74" s="230"/>
      <c r="B74" s="252" t="s">
        <v>1351</v>
      </c>
      <c r="C74" s="243"/>
      <c r="D74" s="249"/>
      <c r="E74" s="253"/>
      <c r="F74" s="250"/>
      <c r="G74" s="18"/>
      <c r="H74" s="250"/>
      <c r="I74" s="251"/>
    </row>
    <row r="75" spans="1:9" ht="16" thickBot="1">
      <c r="A75" s="238"/>
      <c r="B75" s="263" t="s">
        <v>1352</v>
      </c>
      <c r="C75" s="264"/>
      <c r="D75" s="265"/>
      <c r="E75" s="266"/>
      <c r="F75" s="267">
        <f>SUM(F70:F73)</f>
        <v>0</v>
      </c>
      <c r="G75" s="268"/>
      <c r="H75" s="267" t="s">
        <v>1196</v>
      </c>
      <c r="I75" s="269"/>
    </row>
    <row r="76" spans="1:9">
      <c r="C76" s="8"/>
      <c r="D76" s="8"/>
    </row>
    <row r="77" spans="1:9" ht="14" thickBot="1">
      <c r="C77" s="8"/>
      <c r="D77" s="8"/>
      <c r="E77" s="18"/>
      <c r="F77" s="18"/>
      <c r="G77" s="18"/>
      <c r="H77" s="18"/>
    </row>
    <row r="78" spans="1:9" ht="16" thickBot="1">
      <c r="A78" s="270"/>
      <c r="B78" s="271" t="s">
        <v>1353</v>
      </c>
      <c r="C78" s="237"/>
      <c r="D78" s="237"/>
      <c r="E78" s="272"/>
      <c r="F78" s="273">
        <f>F67+F17+F75+F31+F52+F41+F57</f>
        <v>0</v>
      </c>
      <c r="G78" s="272"/>
      <c r="H78" s="274">
        <f>H67+H17+H52+H41+H31+H57</f>
        <v>0</v>
      </c>
    </row>
  </sheetData>
  <sheetProtection algorithmName="SHA-512" hashValue="AYGcQ94EkIK1FvcRoJFzzk4nYIcJ2kaAB3ozApMGPD4cTfF1D0PpXaCLVR390Q+Er5nDiytuPr7TalB23FXlSw==" saltValue="T2NFKo3Hz4hqnhMwoFT0Ig==" spinCount="100000" sheet="1" objects="1" scenarios="1" selectLockedCells="1"/>
  <mergeCells count="5">
    <mergeCell ref="E2:F2"/>
    <mergeCell ref="G2:H2"/>
    <mergeCell ref="E4:F4"/>
    <mergeCell ref="G4:H4"/>
    <mergeCell ref="A7:B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2"/>
  <sheetViews>
    <sheetView zoomScale="150" zoomScaleNormal="150" workbookViewId="0">
      <pane ySplit="7" topLeftCell="A8" activePane="bottomLeft" state="frozen"/>
      <selection pane="bottomLeft" activeCell="A17" sqref="A17:G21"/>
    </sheetView>
  </sheetViews>
  <sheetFormatPr baseColWidth="10" defaultColWidth="8.83203125" defaultRowHeight="13" outlineLevelRow="1"/>
  <cols>
    <col min="1" max="1" width="3.5" customWidth="1"/>
    <col min="2" max="2" width="12.6640625" style="21" customWidth="1"/>
    <col min="3" max="3" width="38.33203125" style="21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8" width="0" hidden="1" customWidth="1"/>
    <col min="20" max="20" width="9.16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7</v>
      </c>
      <c r="B1" s="395"/>
      <c r="C1" s="395"/>
      <c r="D1" s="395"/>
      <c r="E1" s="395"/>
      <c r="F1" s="395"/>
      <c r="G1" s="395"/>
      <c r="AG1" t="s">
        <v>137</v>
      </c>
    </row>
    <row r="2" spans="1:60" ht="25" customHeight="1">
      <c r="A2" s="14" t="s">
        <v>8</v>
      </c>
      <c r="B2" s="13" t="s">
        <v>42</v>
      </c>
      <c r="C2" s="396" t="s">
        <v>43</v>
      </c>
      <c r="D2" s="397"/>
      <c r="E2" s="397"/>
      <c r="F2" s="397"/>
      <c r="G2" s="398"/>
      <c r="AG2" t="s">
        <v>138</v>
      </c>
    </row>
    <row r="3" spans="1:60" ht="25" customHeight="1">
      <c r="A3" s="14" t="s">
        <v>9</v>
      </c>
      <c r="B3" s="13" t="s">
        <v>49</v>
      </c>
      <c r="C3" s="396" t="s">
        <v>50</v>
      </c>
      <c r="D3" s="397"/>
      <c r="E3" s="397"/>
      <c r="F3" s="397"/>
      <c r="G3" s="398"/>
      <c r="AC3" s="21" t="s">
        <v>138</v>
      </c>
      <c r="AG3" t="s">
        <v>139</v>
      </c>
    </row>
    <row r="4" spans="1:60" ht="25" customHeight="1">
      <c r="A4" s="178" t="s">
        <v>1196</v>
      </c>
      <c r="B4" s="179" t="s">
        <v>1963</v>
      </c>
      <c r="C4" s="399" t="s">
        <v>1978</v>
      </c>
      <c r="D4" s="400"/>
      <c r="E4" s="400"/>
      <c r="F4" s="400"/>
      <c r="G4" s="401"/>
      <c r="AG4" t="s">
        <v>140</v>
      </c>
    </row>
    <row r="5" spans="1:60">
      <c r="D5" s="8"/>
    </row>
    <row r="6" spans="1:60" ht="42">
      <c r="A6" s="180" t="s">
        <v>141</v>
      </c>
      <c r="B6" s="181" t="s">
        <v>142</v>
      </c>
      <c r="C6" s="181" t="s">
        <v>143</v>
      </c>
      <c r="D6" s="182" t="s">
        <v>144</v>
      </c>
      <c r="E6" s="180" t="s">
        <v>145</v>
      </c>
      <c r="F6" s="183" t="s">
        <v>146</v>
      </c>
      <c r="G6" s="180" t="s">
        <v>31</v>
      </c>
      <c r="H6" s="26" t="s">
        <v>32</v>
      </c>
      <c r="I6" s="26" t="s">
        <v>147</v>
      </c>
      <c r="J6" s="26" t="s">
        <v>33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6" t="s">
        <v>155</v>
      </c>
      <c r="S6" s="26" t="s">
        <v>156</v>
      </c>
      <c r="T6" s="26" t="s">
        <v>157</v>
      </c>
      <c r="U6" s="26" t="s">
        <v>158</v>
      </c>
      <c r="V6" s="26" t="s">
        <v>159</v>
      </c>
      <c r="W6" s="26" t="s">
        <v>160</v>
      </c>
      <c r="X6" s="26" t="s">
        <v>161</v>
      </c>
    </row>
    <row r="7" spans="1:60" hidden="1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60" ht="14">
      <c r="A8" s="185" t="s">
        <v>162</v>
      </c>
      <c r="B8" s="186" t="s">
        <v>104</v>
      </c>
      <c r="C8" s="187" t="s">
        <v>105</v>
      </c>
      <c r="D8" s="188"/>
      <c r="E8" s="189"/>
      <c r="F8" s="31"/>
      <c r="G8" s="31">
        <f>SUMIF(AG9:AG9,"&lt;&gt;NOR",G9:G9)</f>
        <v>0</v>
      </c>
      <c r="H8" s="31"/>
      <c r="I8" s="31">
        <f>SUM(I9:I9)</f>
        <v>0</v>
      </c>
      <c r="J8" s="31"/>
      <c r="K8" s="31">
        <f>SUM(K9:K9)</f>
        <v>1092393.8899999999</v>
      </c>
      <c r="L8" s="31"/>
      <c r="M8" s="31">
        <f>SUM(M9:M9)</f>
        <v>0</v>
      </c>
      <c r="N8" s="31"/>
      <c r="O8" s="31">
        <f>SUM(O9:O9)</f>
        <v>0</v>
      </c>
      <c r="P8" s="31"/>
      <c r="Q8" s="31">
        <f>SUM(Q9:Q9)</f>
        <v>0</v>
      </c>
      <c r="R8" s="31"/>
      <c r="S8" s="31"/>
      <c r="T8" s="32"/>
      <c r="U8" s="30"/>
      <c r="V8" s="30">
        <f>SUM(V9:V9)</f>
        <v>0</v>
      </c>
      <c r="W8" s="30"/>
      <c r="X8" s="30"/>
      <c r="AG8" t="s">
        <v>163</v>
      </c>
    </row>
    <row r="9" spans="1:60" outlineLevel="1">
      <c r="A9" s="190">
        <v>1</v>
      </c>
      <c r="B9" s="191" t="s">
        <v>1080</v>
      </c>
      <c r="C9" s="192" t="s">
        <v>50</v>
      </c>
      <c r="D9" s="193" t="s">
        <v>746</v>
      </c>
      <c r="E9" s="194">
        <v>1</v>
      </c>
      <c r="F9" s="34">
        <f>'SO 03 položky'!I5</f>
        <v>0</v>
      </c>
      <c r="G9" s="34">
        <f>ROUND(E9*F9,2)</f>
        <v>0</v>
      </c>
      <c r="H9" s="195">
        <v>0</v>
      </c>
      <c r="I9" s="34">
        <f>ROUND(E9*H9,2)</f>
        <v>0</v>
      </c>
      <c r="J9" s="195">
        <v>1092393.8899999999</v>
      </c>
      <c r="K9" s="34">
        <f>ROUND(E9*J9,2)</f>
        <v>1092393.8899999999</v>
      </c>
      <c r="L9" s="34">
        <v>21</v>
      </c>
      <c r="M9" s="34">
        <f>G9*(1+L9/100)</f>
        <v>0</v>
      </c>
      <c r="N9" s="34">
        <v>0</v>
      </c>
      <c r="O9" s="34">
        <f>ROUND(E9*N9,2)</f>
        <v>0</v>
      </c>
      <c r="P9" s="34">
        <v>0</v>
      </c>
      <c r="Q9" s="34">
        <f>ROUND(E9*P9,2)</f>
        <v>0</v>
      </c>
      <c r="R9" s="34"/>
      <c r="S9" s="34" t="s">
        <v>203</v>
      </c>
      <c r="T9" s="35" t="s">
        <v>204</v>
      </c>
      <c r="U9" s="29">
        <v>0</v>
      </c>
      <c r="V9" s="29">
        <f>ROUND(E9*U9,2)</f>
        <v>0</v>
      </c>
      <c r="W9" s="29"/>
      <c r="X9" s="29" t="s">
        <v>168</v>
      </c>
      <c r="Y9" s="27"/>
      <c r="Z9" s="27"/>
      <c r="AA9" s="27"/>
      <c r="AB9" s="27"/>
      <c r="AC9" s="27"/>
      <c r="AD9" s="27"/>
      <c r="AE9" s="27"/>
      <c r="AF9" s="27"/>
      <c r="AG9" s="27" t="s">
        <v>169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>
      <c r="A10" s="3"/>
      <c r="B10" s="4"/>
      <c r="C10" s="39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>
      <c r="A11" s="221"/>
      <c r="B11" s="222" t="s">
        <v>31</v>
      </c>
      <c r="C11" s="223"/>
      <c r="D11" s="224"/>
      <c r="E11" s="225"/>
      <c r="F11" s="225"/>
      <c r="G11" s="226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1075</v>
      </c>
    </row>
    <row r="12" spans="1:60">
      <c r="A12" s="3"/>
      <c r="B12" s="4"/>
      <c r="C12" s="3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ht="13" customHeight="1">
      <c r="A13" s="425" t="s">
        <v>1979</v>
      </c>
      <c r="B13" s="426"/>
      <c r="C13" s="426"/>
      <c r="D13" s="426"/>
      <c r="E13" s="426"/>
      <c r="F13" s="426"/>
      <c r="G13" s="4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>
      <c r="A14" s="428"/>
      <c r="B14" s="429"/>
      <c r="C14" s="429"/>
      <c r="D14" s="429"/>
      <c r="E14" s="429"/>
      <c r="F14" s="429"/>
      <c r="G14" s="4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>
      <c r="A15" s="3"/>
      <c r="B15" s="4"/>
      <c r="C15" s="39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>
      <c r="A16" s="402" t="s">
        <v>1076</v>
      </c>
      <c r="B16" s="402"/>
      <c r="C16" s="40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>
      <c r="A17" s="381"/>
      <c r="B17" s="382"/>
      <c r="C17" s="383"/>
      <c r="D17" s="382"/>
      <c r="E17" s="382"/>
      <c r="F17" s="382"/>
      <c r="G17" s="38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1077</v>
      </c>
    </row>
    <row r="18" spans="1:33">
      <c r="A18" s="385"/>
      <c r="B18" s="386"/>
      <c r="C18" s="387"/>
      <c r="D18" s="386"/>
      <c r="E18" s="386"/>
      <c r="F18" s="386"/>
      <c r="G18" s="38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>
      <c r="A19" s="385"/>
      <c r="B19" s="386"/>
      <c r="C19" s="387"/>
      <c r="D19" s="386"/>
      <c r="E19" s="386"/>
      <c r="F19" s="386"/>
      <c r="G19" s="38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>
      <c r="A20" s="385"/>
      <c r="B20" s="386"/>
      <c r="C20" s="387"/>
      <c r="D20" s="386"/>
      <c r="E20" s="386"/>
      <c r="F20" s="386"/>
      <c r="G20" s="38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>
      <c r="A21" s="389"/>
      <c r="B21" s="390"/>
      <c r="C21" s="391"/>
      <c r="D21" s="390"/>
      <c r="E21" s="390"/>
      <c r="F21" s="390"/>
      <c r="G21" s="39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>
      <c r="A22" s="3"/>
      <c r="B22" s="4"/>
      <c r="C22" s="3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>
      <c r="C23" s="40"/>
      <c r="D23" s="8"/>
      <c r="AG23" t="s">
        <v>1078</v>
      </c>
    </row>
    <row r="24" spans="1:33">
      <c r="D24" s="8"/>
    </row>
    <row r="25" spans="1:33">
      <c r="D25" s="8"/>
    </row>
    <row r="26" spans="1:33">
      <c r="D26" s="8"/>
    </row>
    <row r="27" spans="1:33">
      <c r="D27" s="8"/>
    </row>
    <row r="28" spans="1:33">
      <c r="D28" s="8"/>
    </row>
    <row r="29" spans="1:33">
      <c r="D29" s="8"/>
    </row>
    <row r="30" spans="1:33">
      <c r="D30" s="8"/>
    </row>
    <row r="31" spans="1:33">
      <c r="D31" s="8"/>
    </row>
    <row r="32" spans="1:33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  <row r="53" spans="4:4">
      <c r="D53" s="8"/>
    </row>
    <row r="54" spans="4:4">
      <c r="D54" s="8"/>
    </row>
    <row r="55" spans="4:4">
      <c r="D55" s="8"/>
    </row>
    <row r="56" spans="4:4">
      <c r="D56" s="8"/>
    </row>
    <row r="57" spans="4:4">
      <c r="D57" s="8"/>
    </row>
    <row r="58" spans="4:4">
      <c r="D58" s="8"/>
    </row>
    <row r="59" spans="4:4">
      <c r="D59" s="8"/>
    </row>
    <row r="60" spans="4:4">
      <c r="D60" s="8"/>
    </row>
    <row r="61" spans="4:4">
      <c r="D61" s="8"/>
    </row>
    <row r="62" spans="4:4">
      <c r="D62" s="8"/>
    </row>
    <row r="63" spans="4:4">
      <c r="D63" s="8"/>
    </row>
    <row r="64" spans="4:4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  <row r="120" spans="4:4">
      <c r="D120" s="8"/>
    </row>
    <row r="121" spans="4:4">
      <c r="D121" s="8"/>
    </row>
    <row r="122" spans="4:4">
      <c r="D122" s="8"/>
    </row>
    <row r="123" spans="4:4">
      <c r="D123" s="8"/>
    </row>
    <row r="124" spans="4:4">
      <c r="D124" s="8"/>
    </row>
    <row r="125" spans="4:4">
      <c r="D125" s="8"/>
    </row>
    <row r="126" spans="4:4">
      <c r="D126" s="8"/>
    </row>
    <row r="127" spans="4:4">
      <c r="D127" s="8"/>
    </row>
    <row r="128" spans="4:4">
      <c r="D128" s="8"/>
    </row>
    <row r="129" spans="4:4">
      <c r="D129" s="8"/>
    </row>
    <row r="130" spans="4:4">
      <c r="D130" s="8"/>
    </row>
    <row r="131" spans="4:4">
      <c r="D131" s="8"/>
    </row>
    <row r="132" spans="4:4">
      <c r="D132" s="8"/>
    </row>
    <row r="133" spans="4:4">
      <c r="D133" s="8"/>
    </row>
    <row r="134" spans="4:4">
      <c r="D134" s="8"/>
    </row>
    <row r="135" spans="4:4">
      <c r="D135" s="8"/>
    </row>
    <row r="136" spans="4:4">
      <c r="D136" s="8"/>
    </row>
    <row r="137" spans="4:4">
      <c r="D137" s="8"/>
    </row>
    <row r="138" spans="4:4">
      <c r="D138" s="8"/>
    </row>
    <row r="139" spans="4:4">
      <c r="D139" s="8"/>
    </row>
    <row r="140" spans="4:4">
      <c r="D140" s="8"/>
    </row>
    <row r="141" spans="4:4">
      <c r="D141" s="8"/>
    </row>
    <row r="142" spans="4:4">
      <c r="D142" s="8"/>
    </row>
    <row r="143" spans="4:4">
      <c r="D143" s="8"/>
    </row>
    <row r="144" spans="4:4">
      <c r="D144" s="8"/>
    </row>
    <row r="145" spans="4:4">
      <c r="D145" s="8"/>
    </row>
    <row r="146" spans="4:4">
      <c r="D146" s="8"/>
    </row>
    <row r="147" spans="4:4">
      <c r="D147" s="8"/>
    </row>
    <row r="148" spans="4:4">
      <c r="D148" s="8"/>
    </row>
    <row r="149" spans="4:4">
      <c r="D149" s="8"/>
    </row>
    <row r="150" spans="4:4">
      <c r="D150" s="8"/>
    </row>
    <row r="151" spans="4:4">
      <c r="D151" s="8"/>
    </row>
    <row r="152" spans="4:4">
      <c r="D152" s="8"/>
    </row>
    <row r="153" spans="4:4">
      <c r="D153" s="8"/>
    </row>
    <row r="154" spans="4:4">
      <c r="D154" s="8"/>
    </row>
    <row r="155" spans="4:4">
      <c r="D155" s="8"/>
    </row>
    <row r="156" spans="4:4">
      <c r="D156" s="8"/>
    </row>
    <row r="157" spans="4:4">
      <c r="D157" s="8"/>
    </row>
    <row r="158" spans="4:4">
      <c r="D158" s="8"/>
    </row>
    <row r="159" spans="4:4">
      <c r="D159" s="8"/>
    </row>
    <row r="160" spans="4:4">
      <c r="D160" s="8"/>
    </row>
    <row r="161" spans="4:4">
      <c r="D161" s="8"/>
    </row>
    <row r="162" spans="4:4">
      <c r="D162" s="8"/>
    </row>
    <row r="163" spans="4:4">
      <c r="D163" s="8"/>
    </row>
    <row r="164" spans="4:4">
      <c r="D164" s="8"/>
    </row>
    <row r="165" spans="4:4">
      <c r="D165" s="8"/>
    </row>
    <row r="166" spans="4:4">
      <c r="D166" s="8"/>
    </row>
    <row r="167" spans="4:4">
      <c r="D167" s="8"/>
    </row>
    <row r="168" spans="4:4">
      <c r="D168" s="8"/>
    </row>
    <row r="169" spans="4:4">
      <c r="D169" s="8"/>
    </row>
    <row r="170" spans="4:4">
      <c r="D170" s="8"/>
    </row>
    <row r="171" spans="4:4">
      <c r="D171" s="8"/>
    </row>
    <row r="172" spans="4:4">
      <c r="D172" s="8"/>
    </row>
    <row r="173" spans="4:4">
      <c r="D173" s="8"/>
    </row>
    <row r="174" spans="4:4">
      <c r="D174" s="8"/>
    </row>
    <row r="175" spans="4:4">
      <c r="D175" s="8"/>
    </row>
    <row r="176" spans="4:4">
      <c r="D176" s="8"/>
    </row>
    <row r="177" spans="4:4">
      <c r="D177" s="8"/>
    </row>
    <row r="178" spans="4:4">
      <c r="D178" s="8"/>
    </row>
    <row r="179" spans="4:4">
      <c r="D179" s="8"/>
    </row>
    <row r="180" spans="4:4">
      <c r="D180" s="8"/>
    </row>
    <row r="181" spans="4:4">
      <c r="D181" s="8"/>
    </row>
    <row r="182" spans="4:4">
      <c r="D182" s="8"/>
    </row>
    <row r="183" spans="4:4">
      <c r="D183" s="8"/>
    </row>
    <row r="184" spans="4:4">
      <c r="D184" s="8"/>
    </row>
    <row r="185" spans="4:4">
      <c r="D185" s="8"/>
    </row>
    <row r="186" spans="4:4">
      <c r="D186" s="8"/>
    </row>
    <row r="187" spans="4:4">
      <c r="D187" s="8"/>
    </row>
    <row r="188" spans="4:4">
      <c r="D188" s="8"/>
    </row>
    <row r="189" spans="4:4">
      <c r="D189" s="8"/>
    </row>
    <row r="190" spans="4:4">
      <c r="D190" s="8"/>
    </row>
    <row r="191" spans="4:4">
      <c r="D191" s="8"/>
    </row>
    <row r="192" spans="4:4">
      <c r="D192" s="8"/>
    </row>
    <row r="193" spans="4:4">
      <c r="D193" s="8"/>
    </row>
    <row r="194" spans="4:4">
      <c r="D194" s="8"/>
    </row>
    <row r="195" spans="4:4">
      <c r="D195" s="8"/>
    </row>
    <row r="196" spans="4:4">
      <c r="D196" s="8"/>
    </row>
    <row r="197" spans="4:4">
      <c r="D197" s="8"/>
    </row>
    <row r="198" spans="4:4">
      <c r="D198" s="8"/>
    </row>
    <row r="199" spans="4:4">
      <c r="D199" s="8"/>
    </row>
    <row r="200" spans="4:4">
      <c r="D200" s="8"/>
    </row>
    <row r="201" spans="4:4">
      <c r="D201" s="8"/>
    </row>
    <row r="202" spans="4:4">
      <c r="D202" s="8"/>
    </row>
    <row r="203" spans="4:4">
      <c r="D203" s="8"/>
    </row>
    <row r="204" spans="4:4">
      <c r="D204" s="8"/>
    </row>
    <row r="205" spans="4:4">
      <c r="D205" s="8"/>
    </row>
    <row r="206" spans="4:4">
      <c r="D206" s="8"/>
    </row>
    <row r="207" spans="4:4">
      <c r="D207" s="8"/>
    </row>
    <row r="208" spans="4:4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8"/>
    </row>
    <row r="236" spans="4:4">
      <c r="D236" s="8"/>
    </row>
    <row r="237" spans="4:4">
      <c r="D237" s="8"/>
    </row>
    <row r="238" spans="4:4">
      <c r="D238" s="8"/>
    </row>
    <row r="239" spans="4:4">
      <c r="D239" s="8"/>
    </row>
    <row r="240" spans="4:4">
      <c r="D240" s="8"/>
    </row>
    <row r="241" spans="4:4">
      <c r="D241" s="8"/>
    </row>
    <row r="242" spans="4:4">
      <c r="D242" s="8"/>
    </row>
    <row r="243" spans="4:4">
      <c r="D243" s="8"/>
    </row>
    <row r="244" spans="4:4">
      <c r="D244" s="8"/>
    </row>
    <row r="245" spans="4:4">
      <c r="D245" s="8"/>
    </row>
    <row r="246" spans="4:4">
      <c r="D246" s="8"/>
    </row>
    <row r="247" spans="4:4">
      <c r="D247" s="8"/>
    </row>
    <row r="248" spans="4:4">
      <c r="D248" s="8"/>
    </row>
    <row r="249" spans="4:4">
      <c r="D249" s="8"/>
    </row>
    <row r="250" spans="4:4">
      <c r="D250" s="8"/>
    </row>
    <row r="251" spans="4:4">
      <c r="D251" s="8"/>
    </row>
    <row r="252" spans="4:4">
      <c r="D252" s="8"/>
    </row>
    <row r="253" spans="4:4">
      <c r="D253" s="8"/>
    </row>
    <row r="254" spans="4:4">
      <c r="D254" s="8"/>
    </row>
    <row r="255" spans="4:4">
      <c r="D255" s="8"/>
    </row>
    <row r="256" spans="4:4">
      <c r="D256" s="8"/>
    </row>
    <row r="257" spans="4:4">
      <c r="D257" s="8"/>
    </row>
    <row r="258" spans="4:4">
      <c r="D258" s="8"/>
    </row>
    <row r="259" spans="4:4">
      <c r="D259" s="8"/>
    </row>
    <row r="260" spans="4:4">
      <c r="D260" s="8"/>
    </row>
    <row r="261" spans="4:4">
      <c r="D261" s="8"/>
    </row>
    <row r="262" spans="4:4">
      <c r="D262" s="8"/>
    </row>
    <row r="263" spans="4:4">
      <c r="D263" s="8"/>
    </row>
    <row r="264" spans="4:4">
      <c r="D264" s="8"/>
    </row>
    <row r="265" spans="4:4">
      <c r="D265" s="8"/>
    </row>
    <row r="266" spans="4:4">
      <c r="D266" s="8"/>
    </row>
    <row r="267" spans="4:4">
      <c r="D267" s="8"/>
    </row>
    <row r="268" spans="4:4">
      <c r="D268" s="8"/>
    </row>
    <row r="269" spans="4:4">
      <c r="D269" s="8"/>
    </row>
    <row r="270" spans="4:4">
      <c r="D270" s="8"/>
    </row>
    <row r="271" spans="4:4">
      <c r="D271" s="8"/>
    </row>
    <row r="272" spans="4:4">
      <c r="D272" s="8"/>
    </row>
    <row r="273" spans="4:4">
      <c r="D273" s="8"/>
    </row>
    <row r="274" spans="4:4">
      <c r="D274" s="8"/>
    </row>
    <row r="275" spans="4:4">
      <c r="D275" s="8"/>
    </row>
    <row r="276" spans="4:4">
      <c r="D276" s="8"/>
    </row>
    <row r="277" spans="4:4">
      <c r="D277" s="8"/>
    </row>
    <row r="278" spans="4:4">
      <c r="D278" s="8"/>
    </row>
    <row r="279" spans="4:4">
      <c r="D279" s="8"/>
    </row>
    <row r="280" spans="4:4">
      <c r="D280" s="8"/>
    </row>
    <row r="281" spans="4:4">
      <c r="D281" s="8"/>
    </row>
    <row r="282" spans="4:4">
      <c r="D282" s="8"/>
    </row>
    <row r="283" spans="4:4">
      <c r="D283" s="8"/>
    </row>
    <row r="284" spans="4:4">
      <c r="D284" s="8"/>
    </row>
    <row r="285" spans="4:4">
      <c r="D285" s="8"/>
    </row>
    <row r="286" spans="4:4">
      <c r="D286" s="8"/>
    </row>
    <row r="287" spans="4:4">
      <c r="D287" s="8"/>
    </row>
    <row r="288" spans="4:4">
      <c r="D288" s="8"/>
    </row>
    <row r="289" spans="4:4">
      <c r="D289" s="8"/>
    </row>
    <row r="290" spans="4:4">
      <c r="D290" s="8"/>
    </row>
    <row r="291" spans="4:4">
      <c r="D291" s="8"/>
    </row>
    <row r="292" spans="4:4">
      <c r="D292" s="8"/>
    </row>
    <row r="293" spans="4:4">
      <c r="D293" s="8"/>
    </row>
    <row r="294" spans="4:4">
      <c r="D294" s="8"/>
    </row>
    <row r="295" spans="4:4">
      <c r="D295" s="8"/>
    </row>
    <row r="296" spans="4:4">
      <c r="D296" s="8"/>
    </row>
    <row r="297" spans="4:4">
      <c r="D297" s="8"/>
    </row>
    <row r="298" spans="4:4">
      <c r="D298" s="8"/>
    </row>
    <row r="299" spans="4:4">
      <c r="D299" s="8"/>
    </row>
    <row r="300" spans="4:4">
      <c r="D300" s="8"/>
    </row>
    <row r="301" spans="4:4">
      <c r="D301" s="8"/>
    </row>
    <row r="302" spans="4:4">
      <c r="D302" s="8"/>
    </row>
    <row r="303" spans="4:4">
      <c r="D303" s="8"/>
    </row>
    <row r="304" spans="4:4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29" spans="4:4">
      <c r="D329" s="8"/>
    </row>
    <row r="330" spans="4:4">
      <c r="D330" s="8"/>
    </row>
    <row r="331" spans="4:4">
      <c r="D331" s="8"/>
    </row>
    <row r="332" spans="4:4">
      <c r="D332" s="8"/>
    </row>
    <row r="333" spans="4:4">
      <c r="D333" s="8"/>
    </row>
    <row r="334" spans="4:4">
      <c r="D334" s="8"/>
    </row>
    <row r="335" spans="4:4">
      <c r="D335" s="8"/>
    </row>
    <row r="336" spans="4:4">
      <c r="D336" s="8"/>
    </row>
    <row r="337" spans="4:4">
      <c r="D337" s="8"/>
    </row>
    <row r="338" spans="4:4">
      <c r="D338" s="8"/>
    </row>
    <row r="339" spans="4:4">
      <c r="D339" s="8"/>
    </row>
    <row r="340" spans="4:4">
      <c r="D340" s="8"/>
    </row>
    <row r="341" spans="4:4">
      <c r="D341" s="8"/>
    </row>
    <row r="342" spans="4:4">
      <c r="D342" s="8"/>
    </row>
    <row r="343" spans="4:4">
      <c r="D343" s="8"/>
    </row>
    <row r="344" spans="4:4">
      <c r="D344" s="8"/>
    </row>
    <row r="345" spans="4:4">
      <c r="D345" s="8"/>
    </row>
    <row r="346" spans="4:4">
      <c r="D346" s="8"/>
    </row>
    <row r="347" spans="4:4">
      <c r="D347" s="8"/>
    </row>
    <row r="348" spans="4:4">
      <c r="D348" s="8"/>
    </row>
    <row r="349" spans="4:4">
      <c r="D349" s="8"/>
    </row>
    <row r="350" spans="4:4">
      <c r="D350" s="8"/>
    </row>
    <row r="351" spans="4:4">
      <c r="D351" s="8"/>
    </row>
    <row r="352" spans="4:4">
      <c r="D352" s="8"/>
    </row>
    <row r="353" spans="4:4">
      <c r="D353" s="8"/>
    </row>
    <row r="354" spans="4:4">
      <c r="D354" s="8"/>
    </row>
    <row r="355" spans="4:4">
      <c r="D355" s="8"/>
    </row>
    <row r="356" spans="4:4">
      <c r="D356" s="8"/>
    </row>
    <row r="357" spans="4:4">
      <c r="D357" s="8"/>
    </row>
    <row r="358" spans="4:4">
      <c r="D358" s="8"/>
    </row>
    <row r="359" spans="4:4">
      <c r="D359" s="8"/>
    </row>
    <row r="360" spans="4:4">
      <c r="D360" s="8"/>
    </row>
    <row r="361" spans="4:4">
      <c r="D361" s="8"/>
    </row>
    <row r="362" spans="4:4">
      <c r="D362" s="8"/>
    </row>
    <row r="363" spans="4:4">
      <c r="D363" s="8"/>
    </row>
    <row r="364" spans="4:4">
      <c r="D364" s="8"/>
    </row>
    <row r="365" spans="4:4">
      <c r="D365" s="8"/>
    </row>
    <row r="366" spans="4:4">
      <c r="D366" s="8"/>
    </row>
    <row r="367" spans="4:4">
      <c r="D367" s="8"/>
    </row>
    <row r="368" spans="4:4">
      <c r="D368" s="8"/>
    </row>
    <row r="369" spans="4:4">
      <c r="D369" s="8"/>
    </row>
    <row r="370" spans="4:4">
      <c r="D370" s="8"/>
    </row>
    <row r="371" spans="4:4">
      <c r="D371" s="8"/>
    </row>
    <row r="372" spans="4:4">
      <c r="D372" s="8"/>
    </row>
    <row r="373" spans="4:4">
      <c r="D373" s="8"/>
    </row>
    <row r="374" spans="4:4">
      <c r="D374" s="8"/>
    </row>
    <row r="375" spans="4:4">
      <c r="D375" s="8"/>
    </row>
    <row r="376" spans="4:4">
      <c r="D376" s="8"/>
    </row>
    <row r="377" spans="4:4">
      <c r="D377" s="8"/>
    </row>
    <row r="378" spans="4:4">
      <c r="D378" s="8"/>
    </row>
    <row r="379" spans="4:4">
      <c r="D379" s="8"/>
    </row>
    <row r="380" spans="4:4">
      <c r="D380" s="8"/>
    </row>
    <row r="381" spans="4:4">
      <c r="D381" s="8"/>
    </row>
    <row r="382" spans="4:4">
      <c r="D382" s="8"/>
    </row>
    <row r="383" spans="4:4">
      <c r="D383" s="8"/>
    </row>
    <row r="384" spans="4:4">
      <c r="D384" s="8"/>
    </row>
    <row r="385" spans="4:4">
      <c r="D385" s="8"/>
    </row>
    <row r="386" spans="4:4">
      <c r="D386" s="8"/>
    </row>
    <row r="387" spans="4:4">
      <c r="D387" s="8"/>
    </row>
    <row r="388" spans="4:4">
      <c r="D388" s="8"/>
    </row>
    <row r="389" spans="4:4">
      <c r="D389" s="8"/>
    </row>
    <row r="390" spans="4:4">
      <c r="D390" s="8"/>
    </row>
    <row r="391" spans="4:4">
      <c r="D391" s="8"/>
    </row>
    <row r="392" spans="4:4">
      <c r="D392" s="8"/>
    </row>
    <row r="393" spans="4:4">
      <c r="D393" s="8"/>
    </row>
    <row r="394" spans="4:4">
      <c r="D394" s="8"/>
    </row>
    <row r="395" spans="4:4">
      <c r="D395" s="8"/>
    </row>
    <row r="396" spans="4:4">
      <c r="D396" s="8"/>
    </row>
    <row r="397" spans="4:4">
      <c r="D397" s="8"/>
    </row>
    <row r="398" spans="4:4">
      <c r="D398" s="8"/>
    </row>
    <row r="399" spans="4:4">
      <c r="D399" s="8"/>
    </row>
    <row r="400" spans="4:4">
      <c r="D400" s="8"/>
    </row>
    <row r="401" spans="4:4">
      <c r="D401" s="8"/>
    </row>
    <row r="402" spans="4:4">
      <c r="D402" s="8"/>
    </row>
    <row r="403" spans="4:4">
      <c r="D403" s="8"/>
    </row>
    <row r="404" spans="4:4">
      <c r="D404" s="8"/>
    </row>
    <row r="405" spans="4:4">
      <c r="D405" s="8"/>
    </row>
    <row r="406" spans="4:4">
      <c r="D406" s="8"/>
    </row>
    <row r="407" spans="4:4">
      <c r="D407" s="8"/>
    </row>
    <row r="408" spans="4:4">
      <c r="D408" s="8"/>
    </row>
    <row r="409" spans="4:4">
      <c r="D409" s="8"/>
    </row>
    <row r="410" spans="4:4">
      <c r="D410" s="8"/>
    </row>
    <row r="411" spans="4:4">
      <c r="D411" s="8"/>
    </row>
    <row r="412" spans="4:4">
      <c r="D412" s="8"/>
    </row>
    <row r="413" spans="4:4">
      <c r="D413" s="8"/>
    </row>
    <row r="414" spans="4:4">
      <c r="D414" s="8"/>
    </row>
    <row r="415" spans="4:4">
      <c r="D415" s="8"/>
    </row>
    <row r="416" spans="4:4">
      <c r="D416" s="8"/>
    </row>
    <row r="417" spans="4:4">
      <c r="D417" s="8"/>
    </row>
    <row r="418" spans="4:4">
      <c r="D418" s="8"/>
    </row>
    <row r="419" spans="4:4">
      <c r="D419" s="8"/>
    </row>
    <row r="420" spans="4:4">
      <c r="D420" s="8"/>
    </row>
    <row r="421" spans="4:4">
      <c r="D421" s="8"/>
    </row>
    <row r="422" spans="4:4">
      <c r="D422" s="8"/>
    </row>
    <row r="423" spans="4:4">
      <c r="D423" s="8"/>
    </row>
    <row r="424" spans="4:4">
      <c r="D424" s="8"/>
    </row>
    <row r="425" spans="4:4">
      <c r="D425" s="8"/>
    </row>
    <row r="426" spans="4:4">
      <c r="D426" s="8"/>
    </row>
    <row r="427" spans="4:4">
      <c r="D427" s="8"/>
    </row>
    <row r="428" spans="4:4">
      <c r="D428" s="8"/>
    </row>
    <row r="429" spans="4:4">
      <c r="D429" s="8"/>
    </row>
    <row r="430" spans="4:4">
      <c r="D430" s="8"/>
    </row>
    <row r="431" spans="4:4">
      <c r="D431" s="8"/>
    </row>
    <row r="432" spans="4:4">
      <c r="D432" s="8"/>
    </row>
    <row r="433" spans="4:4">
      <c r="D433" s="8"/>
    </row>
    <row r="434" spans="4:4">
      <c r="D434" s="8"/>
    </row>
    <row r="435" spans="4:4">
      <c r="D435" s="8"/>
    </row>
    <row r="436" spans="4:4">
      <c r="D436" s="8"/>
    </row>
    <row r="437" spans="4:4">
      <c r="D437" s="8"/>
    </row>
    <row r="438" spans="4:4">
      <c r="D438" s="8"/>
    </row>
    <row r="439" spans="4:4">
      <c r="D439" s="8"/>
    </row>
    <row r="440" spans="4:4">
      <c r="D440" s="8"/>
    </row>
    <row r="441" spans="4:4">
      <c r="D441" s="8"/>
    </row>
    <row r="442" spans="4:4">
      <c r="D442" s="8"/>
    </row>
    <row r="443" spans="4:4">
      <c r="D443" s="8"/>
    </row>
    <row r="444" spans="4:4">
      <c r="D444" s="8"/>
    </row>
    <row r="445" spans="4:4">
      <c r="D445" s="8"/>
    </row>
    <row r="446" spans="4:4">
      <c r="D446" s="8"/>
    </row>
    <row r="447" spans="4:4">
      <c r="D447" s="8"/>
    </row>
    <row r="448" spans="4:4">
      <c r="D448" s="8"/>
    </row>
    <row r="449" spans="4:4">
      <c r="D449" s="8"/>
    </row>
    <row r="450" spans="4:4">
      <c r="D450" s="8"/>
    </row>
    <row r="451" spans="4:4">
      <c r="D451" s="8"/>
    </row>
    <row r="452" spans="4:4">
      <c r="D452" s="8"/>
    </row>
    <row r="453" spans="4:4">
      <c r="D453" s="8"/>
    </row>
    <row r="454" spans="4:4">
      <c r="D454" s="8"/>
    </row>
    <row r="455" spans="4:4">
      <c r="D455" s="8"/>
    </row>
    <row r="456" spans="4:4">
      <c r="D456" s="8"/>
    </row>
    <row r="457" spans="4:4">
      <c r="D457" s="8"/>
    </row>
    <row r="458" spans="4:4">
      <c r="D458" s="8"/>
    </row>
    <row r="459" spans="4:4">
      <c r="D459" s="8"/>
    </row>
    <row r="460" spans="4:4">
      <c r="D460" s="8"/>
    </row>
    <row r="461" spans="4:4">
      <c r="D461" s="8"/>
    </row>
    <row r="462" spans="4:4">
      <c r="D462" s="8"/>
    </row>
    <row r="463" spans="4:4">
      <c r="D463" s="8"/>
    </row>
    <row r="464" spans="4:4">
      <c r="D464" s="8"/>
    </row>
    <row r="465" spans="4:4">
      <c r="D465" s="8"/>
    </row>
    <row r="466" spans="4:4">
      <c r="D466" s="8"/>
    </row>
    <row r="467" spans="4:4">
      <c r="D467" s="8"/>
    </row>
    <row r="468" spans="4:4">
      <c r="D468" s="8"/>
    </row>
    <row r="469" spans="4:4">
      <c r="D469" s="8"/>
    </row>
    <row r="470" spans="4:4">
      <c r="D470" s="8"/>
    </row>
    <row r="471" spans="4:4">
      <c r="D471" s="8"/>
    </row>
    <row r="472" spans="4:4">
      <c r="D472" s="8"/>
    </row>
    <row r="473" spans="4:4">
      <c r="D473" s="8"/>
    </row>
    <row r="474" spans="4:4">
      <c r="D474" s="8"/>
    </row>
    <row r="475" spans="4:4">
      <c r="D475" s="8"/>
    </row>
    <row r="476" spans="4:4">
      <c r="D476" s="8"/>
    </row>
    <row r="477" spans="4:4">
      <c r="D477" s="8"/>
    </row>
    <row r="478" spans="4:4">
      <c r="D478" s="8"/>
    </row>
    <row r="479" spans="4:4">
      <c r="D479" s="8"/>
    </row>
    <row r="480" spans="4:4">
      <c r="D480" s="8"/>
    </row>
    <row r="481" spans="4:4">
      <c r="D481" s="8"/>
    </row>
    <row r="482" spans="4:4">
      <c r="D482" s="8"/>
    </row>
    <row r="483" spans="4:4">
      <c r="D483" s="8"/>
    </row>
    <row r="484" spans="4:4">
      <c r="D484" s="8"/>
    </row>
    <row r="485" spans="4:4">
      <c r="D485" s="8"/>
    </row>
    <row r="486" spans="4:4">
      <c r="D486" s="8"/>
    </row>
    <row r="487" spans="4:4">
      <c r="D487" s="8"/>
    </row>
    <row r="488" spans="4:4">
      <c r="D488" s="8"/>
    </row>
    <row r="489" spans="4:4">
      <c r="D489" s="8"/>
    </row>
    <row r="490" spans="4:4">
      <c r="D490" s="8"/>
    </row>
    <row r="491" spans="4:4">
      <c r="D491" s="8"/>
    </row>
    <row r="492" spans="4:4">
      <c r="D492" s="8"/>
    </row>
    <row r="493" spans="4:4">
      <c r="D493" s="8"/>
    </row>
    <row r="494" spans="4:4">
      <c r="D494" s="8"/>
    </row>
    <row r="495" spans="4:4">
      <c r="D495" s="8"/>
    </row>
    <row r="496" spans="4:4">
      <c r="D496" s="8"/>
    </row>
    <row r="497" spans="4:4">
      <c r="D497" s="8"/>
    </row>
    <row r="498" spans="4:4">
      <c r="D498" s="8"/>
    </row>
    <row r="499" spans="4:4">
      <c r="D499" s="8"/>
    </row>
    <row r="500" spans="4:4">
      <c r="D500" s="8"/>
    </row>
    <row r="501" spans="4:4">
      <c r="D501" s="8"/>
    </row>
    <row r="502" spans="4:4">
      <c r="D502" s="8"/>
    </row>
    <row r="503" spans="4:4">
      <c r="D503" s="8"/>
    </row>
    <row r="504" spans="4:4">
      <c r="D504" s="8"/>
    </row>
    <row r="505" spans="4:4">
      <c r="D505" s="8"/>
    </row>
    <row r="506" spans="4:4">
      <c r="D506" s="8"/>
    </row>
    <row r="507" spans="4:4">
      <c r="D507" s="8"/>
    </row>
    <row r="508" spans="4:4">
      <c r="D508" s="8"/>
    </row>
    <row r="509" spans="4:4">
      <c r="D509" s="8"/>
    </row>
    <row r="510" spans="4:4">
      <c r="D510" s="8"/>
    </row>
    <row r="511" spans="4:4">
      <c r="D511" s="8"/>
    </row>
    <row r="512" spans="4:4">
      <c r="D512" s="8"/>
    </row>
    <row r="513" spans="4:4">
      <c r="D513" s="8"/>
    </row>
    <row r="514" spans="4:4">
      <c r="D514" s="8"/>
    </row>
    <row r="515" spans="4:4">
      <c r="D515" s="8"/>
    </row>
    <row r="516" spans="4:4">
      <c r="D516" s="8"/>
    </row>
    <row r="517" spans="4:4">
      <c r="D517" s="8"/>
    </row>
    <row r="518" spans="4:4">
      <c r="D518" s="8"/>
    </row>
    <row r="519" spans="4:4">
      <c r="D519" s="8"/>
    </row>
    <row r="520" spans="4:4">
      <c r="D520" s="8"/>
    </row>
    <row r="521" spans="4:4">
      <c r="D521" s="8"/>
    </row>
    <row r="522" spans="4:4">
      <c r="D522" s="8"/>
    </row>
    <row r="523" spans="4:4">
      <c r="D523" s="8"/>
    </row>
    <row r="524" spans="4:4">
      <c r="D524" s="8"/>
    </row>
    <row r="525" spans="4:4">
      <c r="D525" s="8"/>
    </row>
    <row r="526" spans="4:4">
      <c r="D526" s="8"/>
    </row>
    <row r="527" spans="4:4">
      <c r="D527" s="8"/>
    </row>
    <row r="528" spans="4:4">
      <c r="D528" s="8"/>
    </row>
    <row r="529" spans="4:4">
      <c r="D529" s="8"/>
    </row>
    <row r="530" spans="4:4">
      <c r="D530" s="8"/>
    </row>
    <row r="531" spans="4:4">
      <c r="D531" s="8"/>
    </row>
    <row r="532" spans="4:4">
      <c r="D532" s="8"/>
    </row>
    <row r="533" spans="4:4">
      <c r="D533" s="8"/>
    </row>
    <row r="534" spans="4:4">
      <c r="D534" s="8"/>
    </row>
    <row r="535" spans="4:4">
      <c r="D535" s="8"/>
    </row>
    <row r="536" spans="4:4">
      <c r="D536" s="8"/>
    </row>
    <row r="537" spans="4:4">
      <c r="D537" s="8"/>
    </row>
    <row r="538" spans="4:4">
      <c r="D538" s="8"/>
    </row>
    <row r="539" spans="4:4">
      <c r="D539" s="8"/>
    </row>
    <row r="540" spans="4:4">
      <c r="D540" s="8"/>
    </row>
    <row r="541" spans="4:4">
      <c r="D541" s="8"/>
    </row>
    <row r="542" spans="4:4">
      <c r="D542" s="8"/>
    </row>
    <row r="543" spans="4:4">
      <c r="D543" s="8"/>
    </row>
    <row r="544" spans="4:4">
      <c r="D544" s="8"/>
    </row>
    <row r="545" spans="4:4">
      <c r="D545" s="8"/>
    </row>
    <row r="546" spans="4:4">
      <c r="D546" s="8"/>
    </row>
    <row r="547" spans="4:4">
      <c r="D547" s="8"/>
    </row>
    <row r="548" spans="4:4">
      <c r="D548" s="8"/>
    </row>
    <row r="549" spans="4:4">
      <c r="D549" s="8"/>
    </row>
    <row r="550" spans="4:4">
      <c r="D550" s="8"/>
    </row>
    <row r="551" spans="4:4">
      <c r="D551" s="8"/>
    </row>
    <row r="552" spans="4:4">
      <c r="D552" s="8"/>
    </row>
    <row r="553" spans="4:4">
      <c r="D553" s="8"/>
    </row>
    <row r="554" spans="4:4">
      <c r="D554" s="8"/>
    </row>
    <row r="555" spans="4:4">
      <c r="D555" s="8"/>
    </row>
    <row r="556" spans="4:4">
      <c r="D556" s="8"/>
    </row>
    <row r="557" spans="4:4">
      <c r="D557" s="8"/>
    </row>
    <row r="558" spans="4:4">
      <c r="D558" s="8"/>
    </row>
    <row r="559" spans="4:4">
      <c r="D559" s="8"/>
    </row>
    <row r="560" spans="4:4">
      <c r="D560" s="8"/>
    </row>
    <row r="561" spans="4:4">
      <c r="D561" s="8"/>
    </row>
    <row r="562" spans="4:4">
      <c r="D562" s="8"/>
    </row>
    <row r="563" spans="4:4">
      <c r="D563" s="8"/>
    </row>
    <row r="564" spans="4:4">
      <c r="D564" s="8"/>
    </row>
    <row r="565" spans="4:4">
      <c r="D565" s="8"/>
    </row>
    <row r="566" spans="4:4">
      <c r="D566" s="8"/>
    </row>
    <row r="567" spans="4:4">
      <c r="D567" s="8"/>
    </row>
    <row r="568" spans="4:4">
      <c r="D568" s="8"/>
    </row>
    <row r="569" spans="4:4">
      <c r="D569" s="8"/>
    </row>
    <row r="570" spans="4:4">
      <c r="D570" s="8"/>
    </row>
    <row r="571" spans="4:4">
      <c r="D571" s="8"/>
    </row>
    <row r="572" spans="4:4">
      <c r="D572" s="8"/>
    </row>
    <row r="573" spans="4:4">
      <c r="D573" s="8"/>
    </row>
    <row r="574" spans="4:4">
      <c r="D574" s="8"/>
    </row>
    <row r="575" spans="4:4">
      <c r="D575" s="8"/>
    </row>
    <row r="576" spans="4:4">
      <c r="D576" s="8"/>
    </row>
    <row r="577" spans="4:4">
      <c r="D577" s="8"/>
    </row>
    <row r="578" spans="4:4">
      <c r="D578" s="8"/>
    </row>
    <row r="579" spans="4:4">
      <c r="D579" s="8"/>
    </row>
    <row r="580" spans="4:4">
      <c r="D580" s="8"/>
    </row>
    <row r="581" spans="4:4">
      <c r="D581" s="8"/>
    </row>
    <row r="582" spans="4:4">
      <c r="D582" s="8"/>
    </row>
    <row r="583" spans="4:4">
      <c r="D583" s="8"/>
    </row>
    <row r="584" spans="4:4">
      <c r="D584" s="8"/>
    </row>
    <row r="585" spans="4:4">
      <c r="D585" s="8"/>
    </row>
    <row r="586" spans="4:4">
      <c r="D586" s="8"/>
    </row>
    <row r="587" spans="4:4">
      <c r="D587" s="8"/>
    </row>
    <row r="588" spans="4:4">
      <c r="D588" s="8"/>
    </row>
    <row r="589" spans="4:4">
      <c r="D589" s="8"/>
    </row>
    <row r="590" spans="4:4">
      <c r="D590" s="8"/>
    </row>
    <row r="591" spans="4:4">
      <c r="D591" s="8"/>
    </row>
    <row r="592" spans="4:4">
      <c r="D592" s="8"/>
    </row>
    <row r="593" spans="4:4">
      <c r="D593" s="8"/>
    </row>
    <row r="594" spans="4:4">
      <c r="D594" s="8"/>
    </row>
    <row r="595" spans="4:4">
      <c r="D595" s="8"/>
    </row>
    <row r="596" spans="4:4">
      <c r="D596" s="8"/>
    </row>
    <row r="597" spans="4:4">
      <c r="D597" s="8"/>
    </row>
    <row r="598" spans="4:4">
      <c r="D598" s="8"/>
    </row>
    <row r="599" spans="4:4">
      <c r="D599" s="8"/>
    </row>
    <row r="600" spans="4:4">
      <c r="D600" s="8"/>
    </row>
    <row r="601" spans="4:4">
      <c r="D601" s="8"/>
    </row>
    <row r="602" spans="4:4">
      <c r="D602" s="8"/>
    </row>
    <row r="603" spans="4:4">
      <c r="D603" s="8"/>
    </row>
    <row r="604" spans="4:4">
      <c r="D604" s="8"/>
    </row>
    <row r="605" spans="4:4">
      <c r="D605" s="8"/>
    </row>
    <row r="606" spans="4:4">
      <c r="D606" s="8"/>
    </row>
    <row r="607" spans="4:4">
      <c r="D607" s="8"/>
    </row>
    <row r="608" spans="4:4">
      <c r="D608" s="8"/>
    </row>
    <row r="609" spans="4:4">
      <c r="D609" s="8"/>
    </row>
    <row r="610" spans="4:4">
      <c r="D610" s="8"/>
    </row>
    <row r="611" spans="4:4">
      <c r="D611" s="8"/>
    </row>
    <row r="612" spans="4:4">
      <c r="D612" s="8"/>
    </row>
    <row r="613" spans="4:4">
      <c r="D613" s="8"/>
    </row>
    <row r="614" spans="4:4">
      <c r="D614" s="8"/>
    </row>
    <row r="615" spans="4:4">
      <c r="D615" s="8"/>
    </row>
    <row r="616" spans="4:4">
      <c r="D616" s="8"/>
    </row>
    <row r="617" spans="4:4">
      <c r="D617" s="8"/>
    </row>
    <row r="618" spans="4:4">
      <c r="D618" s="8"/>
    </row>
    <row r="619" spans="4:4">
      <c r="D619" s="8"/>
    </row>
    <row r="620" spans="4:4">
      <c r="D620" s="8"/>
    </row>
    <row r="621" spans="4:4">
      <c r="D621" s="8"/>
    </row>
    <row r="622" spans="4:4">
      <c r="D622" s="8"/>
    </row>
    <row r="623" spans="4:4">
      <c r="D623" s="8"/>
    </row>
    <row r="624" spans="4:4">
      <c r="D624" s="8"/>
    </row>
    <row r="625" spans="4:4">
      <c r="D625" s="8"/>
    </row>
    <row r="626" spans="4:4">
      <c r="D626" s="8"/>
    </row>
    <row r="627" spans="4:4">
      <c r="D627" s="8"/>
    </row>
    <row r="628" spans="4:4">
      <c r="D628" s="8"/>
    </row>
    <row r="629" spans="4:4">
      <c r="D629" s="8"/>
    </row>
    <row r="630" spans="4:4">
      <c r="D630" s="8"/>
    </row>
    <row r="631" spans="4:4">
      <c r="D631" s="8"/>
    </row>
    <row r="632" spans="4:4">
      <c r="D632" s="8"/>
    </row>
    <row r="633" spans="4:4">
      <c r="D633" s="8"/>
    </row>
    <row r="634" spans="4:4">
      <c r="D634" s="8"/>
    </row>
    <row r="635" spans="4:4">
      <c r="D635" s="8"/>
    </row>
    <row r="636" spans="4:4">
      <c r="D636" s="8"/>
    </row>
    <row r="637" spans="4:4">
      <c r="D637" s="8"/>
    </row>
    <row r="638" spans="4:4">
      <c r="D638" s="8"/>
    </row>
    <row r="639" spans="4:4">
      <c r="D639" s="8"/>
    </row>
    <row r="640" spans="4:4">
      <c r="D640" s="8"/>
    </row>
    <row r="641" spans="4:4">
      <c r="D641" s="8"/>
    </row>
    <row r="642" spans="4:4">
      <c r="D642" s="8"/>
    </row>
    <row r="643" spans="4:4">
      <c r="D643" s="8"/>
    </row>
    <row r="644" spans="4:4">
      <c r="D644" s="8"/>
    </row>
    <row r="645" spans="4:4">
      <c r="D645" s="8"/>
    </row>
    <row r="646" spans="4:4">
      <c r="D646" s="8"/>
    </row>
    <row r="647" spans="4:4">
      <c r="D647" s="8"/>
    </row>
    <row r="648" spans="4:4">
      <c r="D648" s="8"/>
    </row>
    <row r="649" spans="4:4">
      <c r="D649" s="8"/>
    </row>
    <row r="650" spans="4:4">
      <c r="D650" s="8"/>
    </row>
    <row r="651" spans="4:4">
      <c r="D651" s="8"/>
    </row>
    <row r="652" spans="4:4">
      <c r="D652" s="8"/>
    </row>
    <row r="653" spans="4:4">
      <c r="D653" s="8"/>
    </row>
    <row r="654" spans="4:4">
      <c r="D654" s="8"/>
    </row>
    <row r="655" spans="4:4">
      <c r="D655" s="8"/>
    </row>
    <row r="656" spans="4:4">
      <c r="D656" s="8"/>
    </row>
    <row r="657" spans="4:4">
      <c r="D657" s="8"/>
    </row>
    <row r="658" spans="4:4">
      <c r="D658" s="8"/>
    </row>
    <row r="659" spans="4:4">
      <c r="D659" s="8"/>
    </row>
    <row r="660" spans="4:4">
      <c r="D660" s="8"/>
    </row>
    <row r="661" spans="4:4">
      <c r="D661" s="8"/>
    </row>
    <row r="662" spans="4:4">
      <c r="D662" s="8"/>
    </row>
    <row r="663" spans="4:4">
      <c r="D663" s="8"/>
    </row>
    <row r="664" spans="4:4">
      <c r="D664" s="8"/>
    </row>
    <row r="665" spans="4:4">
      <c r="D665" s="8"/>
    </row>
    <row r="666" spans="4:4">
      <c r="D666" s="8"/>
    </row>
    <row r="667" spans="4:4">
      <c r="D667" s="8"/>
    </row>
    <row r="668" spans="4:4">
      <c r="D668" s="8"/>
    </row>
    <row r="669" spans="4:4">
      <c r="D669" s="8"/>
    </row>
    <row r="670" spans="4:4">
      <c r="D670" s="8"/>
    </row>
    <row r="671" spans="4:4">
      <c r="D671" s="8"/>
    </row>
    <row r="672" spans="4:4">
      <c r="D672" s="8"/>
    </row>
    <row r="673" spans="4:4">
      <c r="D673" s="8"/>
    </row>
    <row r="674" spans="4:4">
      <c r="D674" s="8"/>
    </row>
    <row r="675" spans="4:4">
      <c r="D675" s="8"/>
    </row>
    <row r="676" spans="4:4">
      <c r="D676" s="8"/>
    </row>
    <row r="677" spans="4:4">
      <c r="D677" s="8"/>
    </row>
    <row r="678" spans="4:4">
      <c r="D678" s="8"/>
    </row>
    <row r="679" spans="4:4">
      <c r="D679" s="8"/>
    </row>
    <row r="680" spans="4:4">
      <c r="D680" s="8"/>
    </row>
    <row r="681" spans="4:4">
      <c r="D681" s="8"/>
    </row>
    <row r="682" spans="4:4">
      <c r="D682" s="8"/>
    </row>
    <row r="683" spans="4:4">
      <c r="D683" s="8"/>
    </row>
    <row r="684" spans="4:4">
      <c r="D684" s="8"/>
    </row>
    <row r="685" spans="4:4">
      <c r="D685" s="8"/>
    </row>
    <row r="686" spans="4:4">
      <c r="D686" s="8"/>
    </row>
    <row r="687" spans="4:4">
      <c r="D687" s="8"/>
    </row>
    <row r="688" spans="4:4">
      <c r="D688" s="8"/>
    </row>
    <row r="689" spans="4:4">
      <c r="D689" s="8"/>
    </row>
    <row r="690" spans="4:4">
      <c r="D690" s="8"/>
    </row>
    <row r="691" spans="4:4">
      <c r="D691" s="8"/>
    </row>
    <row r="692" spans="4:4">
      <c r="D692" s="8"/>
    </row>
    <row r="693" spans="4:4">
      <c r="D693" s="8"/>
    </row>
    <row r="694" spans="4:4">
      <c r="D694" s="8"/>
    </row>
    <row r="695" spans="4:4">
      <c r="D695" s="8"/>
    </row>
    <row r="696" spans="4:4">
      <c r="D696" s="8"/>
    </row>
    <row r="697" spans="4:4">
      <c r="D697" s="8"/>
    </row>
    <row r="698" spans="4:4">
      <c r="D698" s="8"/>
    </row>
    <row r="699" spans="4:4">
      <c r="D699" s="8"/>
    </row>
    <row r="700" spans="4:4">
      <c r="D700" s="8"/>
    </row>
    <row r="701" spans="4:4">
      <c r="D701" s="8"/>
    </row>
    <row r="702" spans="4:4">
      <c r="D702" s="8"/>
    </row>
    <row r="703" spans="4:4">
      <c r="D703" s="8"/>
    </row>
    <row r="704" spans="4:4">
      <c r="D704" s="8"/>
    </row>
    <row r="705" spans="4:4">
      <c r="D705" s="8"/>
    </row>
    <row r="706" spans="4:4">
      <c r="D706" s="8"/>
    </row>
    <row r="707" spans="4:4">
      <c r="D707" s="8"/>
    </row>
    <row r="708" spans="4:4">
      <c r="D708" s="8"/>
    </row>
    <row r="709" spans="4:4">
      <c r="D709" s="8"/>
    </row>
    <row r="710" spans="4:4">
      <c r="D710" s="8"/>
    </row>
    <row r="711" spans="4:4">
      <c r="D711" s="8"/>
    </row>
    <row r="712" spans="4:4">
      <c r="D712" s="8"/>
    </row>
    <row r="713" spans="4:4">
      <c r="D713" s="8"/>
    </row>
    <row r="714" spans="4:4">
      <c r="D714" s="8"/>
    </row>
    <row r="715" spans="4:4">
      <c r="D715" s="8"/>
    </row>
    <row r="716" spans="4:4">
      <c r="D716" s="8"/>
    </row>
    <row r="717" spans="4:4">
      <c r="D717" s="8"/>
    </row>
    <row r="718" spans="4:4">
      <c r="D718" s="8"/>
    </row>
    <row r="719" spans="4:4">
      <c r="D719" s="8"/>
    </row>
    <row r="720" spans="4:4">
      <c r="D720" s="8"/>
    </row>
    <row r="721" spans="4:4">
      <c r="D721" s="8"/>
    </row>
    <row r="722" spans="4:4">
      <c r="D722" s="8"/>
    </row>
    <row r="723" spans="4:4">
      <c r="D723" s="8"/>
    </row>
    <row r="724" spans="4:4">
      <c r="D724" s="8"/>
    </row>
    <row r="725" spans="4:4">
      <c r="D725" s="8"/>
    </row>
    <row r="726" spans="4:4">
      <c r="D726" s="8"/>
    </row>
    <row r="727" spans="4:4">
      <c r="D727" s="8"/>
    </row>
    <row r="728" spans="4:4">
      <c r="D728" s="8"/>
    </row>
    <row r="729" spans="4:4">
      <c r="D729" s="8"/>
    </row>
    <row r="730" spans="4:4">
      <c r="D730" s="8"/>
    </row>
    <row r="731" spans="4:4">
      <c r="D731" s="8"/>
    </row>
    <row r="732" spans="4:4">
      <c r="D732" s="8"/>
    </row>
    <row r="733" spans="4:4">
      <c r="D733" s="8"/>
    </row>
    <row r="734" spans="4:4">
      <c r="D734" s="8"/>
    </row>
    <row r="735" spans="4:4">
      <c r="D735" s="8"/>
    </row>
    <row r="736" spans="4:4">
      <c r="D736" s="8"/>
    </row>
    <row r="737" spans="4:4">
      <c r="D737" s="8"/>
    </row>
    <row r="738" spans="4:4">
      <c r="D738" s="8"/>
    </row>
    <row r="739" spans="4:4">
      <c r="D739" s="8"/>
    </row>
    <row r="740" spans="4:4">
      <c r="D740" s="8"/>
    </row>
    <row r="741" spans="4:4">
      <c r="D741" s="8"/>
    </row>
    <row r="742" spans="4:4">
      <c r="D742" s="8"/>
    </row>
    <row r="743" spans="4:4">
      <c r="D743" s="8"/>
    </row>
    <row r="744" spans="4:4">
      <c r="D744" s="8"/>
    </row>
    <row r="745" spans="4:4">
      <c r="D745" s="8"/>
    </row>
    <row r="746" spans="4:4">
      <c r="D746" s="8"/>
    </row>
    <row r="747" spans="4:4">
      <c r="D747" s="8"/>
    </row>
    <row r="748" spans="4:4">
      <c r="D748" s="8"/>
    </row>
    <row r="749" spans="4:4">
      <c r="D749" s="8"/>
    </row>
    <row r="750" spans="4:4">
      <c r="D750" s="8"/>
    </row>
    <row r="751" spans="4:4">
      <c r="D751" s="8"/>
    </row>
    <row r="752" spans="4:4">
      <c r="D752" s="8"/>
    </row>
    <row r="753" spans="4:4">
      <c r="D753" s="8"/>
    </row>
    <row r="754" spans="4:4">
      <c r="D754" s="8"/>
    </row>
    <row r="755" spans="4:4">
      <c r="D755" s="8"/>
    </row>
    <row r="756" spans="4:4">
      <c r="D756" s="8"/>
    </row>
    <row r="757" spans="4:4">
      <c r="D757" s="8"/>
    </row>
    <row r="758" spans="4:4">
      <c r="D758" s="8"/>
    </row>
    <row r="759" spans="4:4">
      <c r="D759" s="8"/>
    </row>
    <row r="760" spans="4:4">
      <c r="D760" s="8"/>
    </row>
    <row r="761" spans="4:4">
      <c r="D761" s="8"/>
    </row>
    <row r="762" spans="4:4">
      <c r="D762" s="8"/>
    </row>
    <row r="763" spans="4:4">
      <c r="D763" s="8"/>
    </row>
    <row r="764" spans="4:4">
      <c r="D764" s="8"/>
    </row>
    <row r="765" spans="4:4">
      <c r="D765" s="8"/>
    </row>
    <row r="766" spans="4:4">
      <c r="D766" s="8"/>
    </row>
    <row r="767" spans="4:4">
      <c r="D767" s="8"/>
    </row>
    <row r="768" spans="4:4">
      <c r="D768" s="8"/>
    </row>
    <row r="769" spans="4:4">
      <c r="D769" s="8"/>
    </row>
    <row r="770" spans="4:4">
      <c r="D770" s="8"/>
    </row>
    <row r="771" spans="4:4">
      <c r="D771" s="8"/>
    </row>
    <row r="772" spans="4:4">
      <c r="D772" s="8"/>
    </row>
    <row r="773" spans="4:4">
      <c r="D773" s="8"/>
    </row>
    <row r="774" spans="4:4">
      <c r="D774" s="8"/>
    </row>
    <row r="775" spans="4:4">
      <c r="D775" s="8"/>
    </row>
    <row r="776" spans="4:4">
      <c r="D776" s="8"/>
    </row>
    <row r="777" spans="4:4">
      <c r="D777" s="8"/>
    </row>
    <row r="778" spans="4:4">
      <c r="D778" s="8"/>
    </row>
    <row r="779" spans="4:4">
      <c r="D779" s="8"/>
    </row>
    <row r="780" spans="4:4">
      <c r="D780" s="8"/>
    </row>
    <row r="781" spans="4:4">
      <c r="D781" s="8"/>
    </row>
    <row r="782" spans="4:4">
      <c r="D782" s="8"/>
    </row>
    <row r="783" spans="4:4">
      <c r="D783" s="8"/>
    </row>
    <row r="784" spans="4:4">
      <c r="D784" s="8"/>
    </row>
    <row r="785" spans="4:4">
      <c r="D785" s="8"/>
    </row>
    <row r="786" spans="4:4">
      <c r="D786" s="8"/>
    </row>
    <row r="787" spans="4:4">
      <c r="D787" s="8"/>
    </row>
    <row r="788" spans="4:4">
      <c r="D788" s="8"/>
    </row>
    <row r="789" spans="4:4">
      <c r="D789" s="8"/>
    </row>
    <row r="790" spans="4:4">
      <c r="D790" s="8"/>
    </row>
    <row r="791" spans="4:4">
      <c r="D791" s="8"/>
    </row>
    <row r="792" spans="4:4">
      <c r="D792" s="8"/>
    </row>
    <row r="793" spans="4:4">
      <c r="D793" s="8"/>
    </row>
    <row r="794" spans="4:4">
      <c r="D794" s="8"/>
    </row>
    <row r="795" spans="4:4">
      <c r="D795" s="8"/>
    </row>
    <row r="796" spans="4:4">
      <c r="D796" s="8"/>
    </row>
    <row r="797" spans="4:4">
      <c r="D797" s="8"/>
    </row>
    <row r="798" spans="4:4">
      <c r="D798" s="8"/>
    </row>
    <row r="799" spans="4:4">
      <c r="D799" s="8"/>
    </row>
    <row r="800" spans="4:4">
      <c r="D800" s="8"/>
    </row>
    <row r="801" spans="4:4">
      <c r="D801" s="8"/>
    </row>
    <row r="802" spans="4:4">
      <c r="D802" s="8"/>
    </row>
    <row r="803" spans="4:4">
      <c r="D803" s="8"/>
    </row>
    <row r="804" spans="4:4">
      <c r="D804" s="8"/>
    </row>
    <row r="805" spans="4:4">
      <c r="D805" s="8"/>
    </row>
    <row r="806" spans="4:4">
      <c r="D806" s="8"/>
    </row>
    <row r="807" spans="4:4">
      <c r="D807" s="8"/>
    </row>
    <row r="808" spans="4:4">
      <c r="D808" s="8"/>
    </row>
    <row r="809" spans="4:4">
      <c r="D809" s="8"/>
    </row>
    <row r="810" spans="4:4">
      <c r="D810" s="8"/>
    </row>
    <row r="811" spans="4:4">
      <c r="D811" s="8"/>
    </row>
    <row r="812" spans="4:4">
      <c r="D812" s="8"/>
    </row>
    <row r="813" spans="4:4">
      <c r="D813" s="8"/>
    </row>
    <row r="814" spans="4:4">
      <c r="D814" s="8"/>
    </row>
    <row r="815" spans="4:4">
      <c r="D815" s="8"/>
    </row>
    <row r="816" spans="4:4">
      <c r="D816" s="8"/>
    </row>
    <row r="817" spans="4:4">
      <c r="D817" s="8"/>
    </row>
    <row r="818" spans="4:4">
      <c r="D818" s="8"/>
    </row>
    <row r="819" spans="4:4">
      <c r="D819" s="8"/>
    </row>
    <row r="820" spans="4:4">
      <c r="D820" s="8"/>
    </row>
    <row r="821" spans="4:4">
      <c r="D821" s="8"/>
    </row>
    <row r="822" spans="4:4">
      <c r="D822" s="8"/>
    </row>
    <row r="823" spans="4:4">
      <c r="D823" s="8"/>
    </row>
    <row r="824" spans="4:4">
      <c r="D824" s="8"/>
    </row>
    <row r="825" spans="4:4">
      <c r="D825" s="8"/>
    </row>
    <row r="826" spans="4:4">
      <c r="D826" s="8"/>
    </row>
    <row r="827" spans="4:4">
      <c r="D827" s="8"/>
    </row>
    <row r="828" spans="4:4">
      <c r="D828" s="8"/>
    </row>
    <row r="829" spans="4:4">
      <c r="D829" s="8"/>
    </row>
    <row r="830" spans="4:4">
      <c r="D830" s="8"/>
    </row>
    <row r="831" spans="4:4">
      <c r="D831" s="8"/>
    </row>
    <row r="832" spans="4:4">
      <c r="D832" s="8"/>
    </row>
    <row r="833" spans="4:4">
      <c r="D833" s="8"/>
    </row>
    <row r="834" spans="4:4">
      <c r="D834" s="8"/>
    </row>
    <row r="835" spans="4:4">
      <c r="D835" s="8"/>
    </row>
    <row r="836" spans="4:4">
      <c r="D836" s="8"/>
    </row>
    <row r="837" spans="4:4">
      <c r="D837" s="8"/>
    </row>
    <row r="838" spans="4:4">
      <c r="D838" s="8"/>
    </row>
    <row r="839" spans="4:4">
      <c r="D839" s="8"/>
    </row>
    <row r="840" spans="4:4">
      <c r="D840" s="8"/>
    </row>
    <row r="841" spans="4:4">
      <c r="D841" s="8"/>
    </row>
    <row r="842" spans="4:4">
      <c r="D842" s="8"/>
    </row>
    <row r="843" spans="4:4">
      <c r="D843" s="8"/>
    </row>
    <row r="844" spans="4:4">
      <c r="D844" s="8"/>
    </row>
    <row r="845" spans="4:4">
      <c r="D845" s="8"/>
    </row>
    <row r="846" spans="4:4">
      <c r="D846" s="8"/>
    </row>
    <row r="847" spans="4:4">
      <c r="D847" s="8"/>
    </row>
    <row r="848" spans="4:4">
      <c r="D848" s="8"/>
    </row>
    <row r="849" spans="4:4">
      <c r="D849" s="8"/>
    </row>
    <row r="850" spans="4:4">
      <c r="D850" s="8"/>
    </row>
    <row r="851" spans="4:4">
      <c r="D851" s="8"/>
    </row>
    <row r="852" spans="4:4">
      <c r="D852" s="8"/>
    </row>
    <row r="853" spans="4:4">
      <c r="D853" s="8"/>
    </row>
    <row r="854" spans="4:4">
      <c r="D854" s="8"/>
    </row>
    <row r="855" spans="4:4">
      <c r="D855" s="8"/>
    </row>
    <row r="856" spans="4:4">
      <c r="D856" s="8"/>
    </row>
    <row r="857" spans="4:4">
      <c r="D857" s="8"/>
    </row>
    <row r="858" spans="4:4">
      <c r="D858" s="8"/>
    </row>
    <row r="859" spans="4:4">
      <c r="D859" s="8"/>
    </row>
    <row r="860" spans="4:4">
      <c r="D860" s="8"/>
    </row>
    <row r="861" spans="4:4">
      <c r="D861" s="8"/>
    </row>
    <row r="862" spans="4:4">
      <c r="D862" s="8"/>
    </row>
    <row r="863" spans="4:4">
      <c r="D863" s="8"/>
    </row>
    <row r="864" spans="4:4">
      <c r="D864" s="8"/>
    </row>
    <row r="865" spans="4:4">
      <c r="D865" s="8"/>
    </row>
    <row r="866" spans="4:4">
      <c r="D866" s="8"/>
    </row>
    <row r="867" spans="4:4">
      <c r="D867" s="8"/>
    </row>
    <row r="868" spans="4:4">
      <c r="D868" s="8"/>
    </row>
    <row r="869" spans="4:4">
      <c r="D869" s="8"/>
    </row>
    <row r="870" spans="4:4">
      <c r="D870" s="8"/>
    </row>
    <row r="871" spans="4:4">
      <c r="D871" s="8"/>
    </row>
    <row r="872" spans="4:4">
      <c r="D872" s="8"/>
    </row>
    <row r="873" spans="4:4">
      <c r="D873" s="8"/>
    </row>
    <row r="874" spans="4:4">
      <c r="D874" s="8"/>
    </row>
    <row r="875" spans="4:4">
      <c r="D875" s="8"/>
    </row>
    <row r="876" spans="4:4">
      <c r="D876" s="8"/>
    </row>
    <row r="877" spans="4:4">
      <c r="D877" s="8"/>
    </row>
    <row r="878" spans="4:4">
      <c r="D878" s="8"/>
    </row>
    <row r="879" spans="4:4">
      <c r="D879" s="8"/>
    </row>
    <row r="880" spans="4:4">
      <c r="D880" s="8"/>
    </row>
    <row r="881" spans="4:4">
      <c r="D881" s="8"/>
    </row>
    <row r="882" spans="4:4">
      <c r="D882" s="8"/>
    </row>
    <row r="883" spans="4:4">
      <c r="D883" s="8"/>
    </row>
    <row r="884" spans="4:4">
      <c r="D884" s="8"/>
    </row>
    <row r="885" spans="4:4">
      <c r="D885" s="8"/>
    </row>
    <row r="886" spans="4:4">
      <c r="D886" s="8"/>
    </row>
    <row r="887" spans="4:4">
      <c r="D887" s="8"/>
    </row>
    <row r="888" spans="4:4">
      <c r="D888" s="8"/>
    </row>
    <row r="889" spans="4:4">
      <c r="D889" s="8"/>
    </row>
    <row r="890" spans="4:4">
      <c r="D890" s="8"/>
    </row>
    <row r="891" spans="4:4">
      <c r="D891" s="8"/>
    </row>
    <row r="892" spans="4:4">
      <c r="D892" s="8"/>
    </row>
    <row r="893" spans="4:4">
      <c r="D893" s="8"/>
    </row>
    <row r="894" spans="4:4">
      <c r="D894" s="8"/>
    </row>
    <row r="895" spans="4:4">
      <c r="D895" s="8"/>
    </row>
    <row r="896" spans="4:4">
      <c r="D896" s="8"/>
    </row>
    <row r="897" spans="4:4">
      <c r="D897" s="8"/>
    </row>
    <row r="898" spans="4:4">
      <c r="D898" s="8"/>
    </row>
    <row r="899" spans="4:4">
      <c r="D899" s="8"/>
    </row>
    <row r="900" spans="4:4">
      <c r="D900" s="8"/>
    </row>
    <row r="901" spans="4:4">
      <c r="D901" s="8"/>
    </row>
    <row r="902" spans="4:4">
      <c r="D902" s="8"/>
    </row>
    <row r="903" spans="4:4">
      <c r="D903" s="8"/>
    </row>
    <row r="904" spans="4:4">
      <c r="D904" s="8"/>
    </row>
    <row r="905" spans="4:4">
      <c r="D905" s="8"/>
    </row>
    <row r="906" spans="4:4">
      <c r="D906" s="8"/>
    </row>
    <row r="907" spans="4:4">
      <c r="D907" s="8"/>
    </row>
    <row r="908" spans="4:4">
      <c r="D908" s="8"/>
    </row>
    <row r="909" spans="4:4">
      <c r="D909" s="8"/>
    </row>
    <row r="910" spans="4:4">
      <c r="D910" s="8"/>
    </row>
    <row r="911" spans="4:4">
      <c r="D911" s="8"/>
    </row>
    <row r="912" spans="4:4">
      <c r="D912" s="8"/>
    </row>
    <row r="913" spans="4:4">
      <c r="D913" s="8"/>
    </row>
    <row r="914" spans="4:4">
      <c r="D914" s="8"/>
    </row>
    <row r="915" spans="4:4">
      <c r="D915" s="8"/>
    </row>
    <row r="916" spans="4:4">
      <c r="D916" s="8"/>
    </row>
    <row r="917" spans="4:4">
      <c r="D917" s="8"/>
    </row>
    <row r="918" spans="4:4">
      <c r="D918" s="8"/>
    </row>
    <row r="919" spans="4:4">
      <c r="D919" s="8"/>
    </row>
    <row r="920" spans="4:4">
      <c r="D920" s="8"/>
    </row>
    <row r="921" spans="4:4">
      <c r="D921" s="8"/>
    </row>
    <row r="922" spans="4:4">
      <c r="D922" s="8"/>
    </row>
    <row r="923" spans="4:4">
      <c r="D923" s="8"/>
    </row>
    <row r="924" spans="4:4">
      <c r="D924" s="8"/>
    </row>
    <row r="925" spans="4:4">
      <c r="D925" s="8"/>
    </row>
    <row r="926" spans="4:4">
      <c r="D926" s="8"/>
    </row>
    <row r="927" spans="4:4">
      <c r="D927" s="8"/>
    </row>
    <row r="928" spans="4:4">
      <c r="D928" s="8"/>
    </row>
    <row r="929" spans="4:4">
      <c r="D929" s="8"/>
    </row>
    <row r="930" spans="4:4">
      <c r="D930" s="8"/>
    </row>
    <row r="931" spans="4:4">
      <c r="D931" s="8"/>
    </row>
    <row r="932" spans="4:4">
      <c r="D932" s="8"/>
    </row>
    <row r="933" spans="4:4">
      <c r="D933" s="8"/>
    </row>
    <row r="934" spans="4:4">
      <c r="D934" s="8"/>
    </row>
    <row r="935" spans="4:4">
      <c r="D935" s="8"/>
    </row>
    <row r="936" spans="4:4">
      <c r="D936" s="8"/>
    </row>
    <row r="937" spans="4:4">
      <c r="D937" s="8"/>
    </row>
    <row r="938" spans="4:4">
      <c r="D938" s="8"/>
    </row>
    <row r="939" spans="4:4">
      <c r="D939" s="8"/>
    </row>
    <row r="940" spans="4:4">
      <c r="D940" s="8"/>
    </row>
    <row r="941" spans="4:4">
      <c r="D941" s="8"/>
    </row>
    <row r="942" spans="4:4">
      <c r="D942" s="8"/>
    </row>
    <row r="943" spans="4:4">
      <c r="D943" s="8"/>
    </row>
    <row r="944" spans="4:4">
      <c r="D944" s="8"/>
    </row>
    <row r="945" spans="4:4">
      <c r="D945" s="8"/>
    </row>
    <row r="946" spans="4:4">
      <c r="D946" s="8"/>
    </row>
    <row r="947" spans="4:4">
      <c r="D947" s="8"/>
    </row>
    <row r="948" spans="4:4">
      <c r="D948" s="8"/>
    </row>
    <row r="949" spans="4:4">
      <c r="D949" s="8"/>
    </row>
    <row r="950" spans="4:4">
      <c r="D950" s="8"/>
    </row>
    <row r="951" spans="4:4">
      <c r="D951" s="8"/>
    </row>
    <row r="952" spans="4:4">
      <c r="D952" s="8"/>
    </row>
    <row r="953" spans="4:4">
      <c r="D953" s="8"/>
    </row>
    <row r="954" spans="4:4">
      <c r="D954" s="8"/>
    </row>
    <row r="955" spans="4:4">
      <c r="D955" s="8"/>
    </row>
    <row r="956" spans="4:4">
      <c r="D956" s="8"/>
    </row>
    <row r="957" spans="4:4">
      <c r="D957" s="8"/>
    </row>
    <row r="958" spans="4:4">
      <c r="D958" s="8"/>
    </row>
    <row r="959" spans="4:4">
      <c r="D959" s="8"/>
    </row>
    <row r="960" spans="4:4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  <row r="4984" spans="4:4">
      <c r="D4984" s="8"/>
    </row>
    <row r="4985" spans="4:4">
      <c r="D4985" s="8"/>
    </row>
    <row r="4986" spans="4:4">
      <c r="D4986" s="8"/>
    </row>
    <row r="4987" spans="4:4">
      <c r="D4987" s="8"/>
    </row>
    <row r="4988" spans="4:4">
      <c r="D4988" s="8"/>
    </row>
    <row r="4989" spans="4:4">
      <c r="D4989" s="8"/>
    </row>
    <row r="4990" spans="4:4">
      <c r="D4990" s="8"/>
    </row>
    <row r="4991" spans="4:4">
      <c r="D4991" s="8"/>
    </row>
    <row r="4992" spans="4:4">
      <c r="D4992" s="8"/>
    </row>
    <row r="4993" spans="4:4">
      <c r="D4993" s="8"/>
    </row>
    <row r="4994" spans="4:4">
      <c r="D4994" s="8"/>
    </row>
    <row r="4995" spans="4:4">
      <c r="D4995" s="8"/>
    </row>
    <row r="4996" spans="4:4">
      <c r="D4996" s="8"/>
    </row>
    <row r="4997" spans="4:4">
      <c r="D4997" s="8"/>
    </row>
    <row r="4998" spans="4:4">
      <c r="D4998" s="8"/>
    </row>
    <row r="4999" spans="4:4">
      <c r="D4999" s="8"/>
    </row>
    <row r="5000" spans="4:4">
      <c r="D5000" s="8"/>
    </row>
    <row r="5001" spans="4:4">
      <c r="D5001" s="8"/>
    </row>
    <row r="5002" spans="4:4">
      <c r="D5002" s="8"/>
    </row>
  </sheetData>
  <sheetProtection algorithmName="SHA-512" hashValue="MrhvscWpPg8J7llLkaAiuGVbYuTLH3XN3TUh7jwaojzFxYu4cq+7/VazmPupAhDx81LpIDkG/64x/AYX2RONCw==" saltValue="1ke+tix/ZRrbVgP1tjMVTQ==" spinCount="100000" sheet="1" objects="1" scenarios="1" selectLockedCells="1"/>
  <mergeCells count="7">
    <mergeCell ref="A17:G21"/>
    <mergeCell ref="A1:G1"/>
    <mergeCell ref="C2:G2"/>
    <mergeCell ref="C3:G3"/>
    <mergeCell ref="C4:G4"/>
    <mergeCell ref="A16:C16"/>
    <mergeCell ref="A13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7560-2D4C-CA4E-B31D-91A39BAB524E}">
  <dimension ref="B1:L104"/>
  <sheetViews>
    <sheetView zoomScale="150" zoomScaleNormal="150" workbookViewId="0">
      <selection activeCell="H8" sqref="H8"/>
    </sheetView>
  </sheetViews>
  <sheetFormatPr baseColWidth="10" defaultRowHeight="13"/>
  <cols>
    <col min="2" max="2" width="13.1640625" customWidth="1"/>
    <col min="3" max="3" width="5.6640625" customWidth="1"/>
    <col min="4" max="4" width="14.33203125" customWidth="1"/>
    <col min="5" max="5" width="51.5" customWidth="1"/>
    <col min="6" max="6" width="13.5" customWidth="1"/>
    <col min="7" max="7" width="13.1640625" customWidth="1"/>
    <col min="8" max="8" width="13" customWidth="1"/>
    <col min="9" max="9" width="15.5" customWidth="1"/>
  </cols>
  <sheetData>
    <row r="1" spans="2:12" ht="14" thickBot="1"/>
    <row r="2" spans="2:12" ht="14" thickBot="1">
      <c r="B2" s="413" t="s">
        <v>50</v>
      </c>
      <c r="C2" s="414"/>
      <c r="D2" s="414"/>
      <c r="E2" s="414"/>
      <c r="F2" s="414"/>
      <c r="G2" s="414"/>
      <c r="H2" s="414"/>
      <c r="I2" s="415"/>
    </row>
    <row r="3" spans="2:12">
      <c r="B3" s="287"/>
      <c r="C3" s="287"/>
      <c r="D3" s="287"/>
      <c r="E3" s="287"/>
      <c r="F3" s="287"/>
      <c r="G3" s="287"/>
      <c r="H3" s="287"/>
      <c r="I3" s="287"/>
    </row>
    <row r="4" spans="2:12">
      <c r="B4" s="288" t="s">
        <v>1681</v>
      </c>
      <c r="C4" s="288" t="s">
        <v>1682</v>
      </c>
      <c r="D4" s="288" t="s">
        <v>1683</v>
      </c>
      <c r="E4" s="288" t="s">
        <v>1684</v>
      </c>
      <c r="F4" s="288" t="s">
        <v>144</v>
      </c>
      <c r="G4" s="288" t="s">
        <v>145</v>
      </c>
      <c r="H4" s="288" t="s">
        <v>1685</v>
      </c>
      <c r="I4" s="288" t="s">
        <v>1686</v>
      </c>
    </row>
    <row r="5" spans="2:12" ht="16">
      <c r="B5" s="289" t="s">
        <v>1687</v>
      </c>
      <c r="C5" s="45"/>
      <c r="D5" s="45"/>
      <c r="E5" s="45"/>
      <c r="F5" s="45"/>
      <c r="G5" s="45"/>
      <c r="H5" s="45"/>
      <c r="I5" s="290">
        <f>I6</f>
        <v>0</v>
      </c>
    </row>
    <row r="6" spans="2:12" ht="16">
      <c r="B6" s="291"/>
      <c r="C6" s="292" t="s">
        <v>1688</v>
      </c>
      <c r="D6" s="293" t="s">
        <v>27</v>
      </c>
      <c r="E6" s="293" t="s">
        <v>1689</v>
      </c>
      <c r="F6" s="291"/>
      <c r="G6" s="291"/>
      <c r="H6" s="291"/>
      <c r="I6" s="294">
        <f>I7+I20+I31+I54+I78+I102</f>
        <v>0</v>
      </c>
    </row>
    <row r="7" spans="2:12" ht="14">
      <c r="B7" s="291"/>
      <c r="C7" s="292" t="s">
        <v>1688</v>
      </c>
      <c r="D7" s="295" t="s">
        <v>97</v>
      </c>
      <c r="E7" s="295" t="s">
        <v>98</v>
      </c>
      <c r="F7" s="295"/>
      <c r="G7" s="295"/>
      <c r="H7" s="295"/>
      <c r="I7" s="296">
        <f>SUM(I8:I19)</f>
        <v>0</v>
      </c>
    </row>
    <row r="8" spans="2:12" ht="26">
      <c r="B8" s="297" t="s">
        <v>1690</v>
      </c>
      <c r="C8" s="297" t="s">
        <v>1691</v>
      </c>
      <c r="D8" s="298" t="s">
        <v>1692</v>
      </c>
      <c r="E8" s="299" t="s">
        <v>1693</v>
      </c>
      <c r="F8" s="300" t="s">
        <v>255</v>
      </c>
      <c r="G8" s="301">
        <v>100</v>
      </c>
      <c r="H8" s="49">
        <v>0</v>
      </c>
      <c r="I8" s="302">
        <f>H8*G8</f>
        <v>0</v>
      </c>
    </row>
    <row r="9" spans="2:12" ht="26">
      <c r="B9" s="297" t="s">
        <v>1694</v>
      </c>
      <c r="C9" s="297" t="s">
        <v>1691</v>
      </c>
      <c r="D9" s="298" t="s">
        <v>1695</v>
      </c>
      <c r="E9" s="299" t="s">
        <v>1696</v>
      </c>
      <c r="F9" s="300" t="s">
        <v>255</v>
      </c>
      <c r="G9" s="301">
        <v>50</v>
      </c>
      <c r="H9" s="49">
        <v>0</v>
      </c>
      <c r="I9" s="302">
        <f t="shared" ref="I9:I19" si="0">H9*G9</f>
        <v>0</v>
      </c>
    </row>
    <row r="10" spans="2:12" ht="26">
      <c r="B10" s="297" t="s">
        <v>61</v>
      </c>
      <c r="C10" s="297" t="s">
        <v>1691</v>
      </c>
      <c r="D10" s="298" t="s">
        <v>1697</v>
      </c>
      <c r="E10" s="299" t="s">
        <v>1698</v>
      </c>
      <c r="F10" s="300" t="s">
        <v>255</v>
      </c>
      <c r="G10" s="301">
        <v>170</v>
      </c>
      <c r="H10" s="49">
        <v>0</v>
      </c>
      <c r="I10" s="302">
        <f t="shared" si="0"/>
        <v>0</v>
      </c>
    </row>
    <row r="11" spans="2:12" ht="26">
      <c r="B11" s="303" t="s">
        <v>1699</v>
      </c>
      <c r="C11" s="303" t="s">
        <v>1700</v>
      </c>
      <c r="D11" s="304" t="s">
        <v>1701</v>
      </c>
      <c r="E11" s="305" t="s">
        <v>1702</v>
      </c>
      <c r="F11" s="306" t="s">
        <v>255</v>
      </c>
      <c r="G11" s="307">
        <v>40</v>
      </c>
      <c r="H11" s="50">
        <v>0</v>
      </c>
      <c r="I11" s="302">
        <f t="shared" si="0"/>
        <v>0</v>
      </c>
    </row>
    <row r="12" spans="2:12" ht="26">
      <c r="B12" s="303" t="s">
        <v>1703</v>
      </c>
      <c r="C12" s="303" t="s">
        <v>1700</v>
      </c>
      <c r="D12" s="304" t="s">
        <v>1704</v>
      </c>
      <c r="E12" s="305" t="s">
        <v>1705</v>
      </c>
      <c r="F12" s="306" t="s">
        <v>255</v>
      </c>
      <c r="G12" s="307">
        <v>10</v>
      </c>
      <c r="H12" s="50">
        <v>0</v>
      </c>
      <c r="I12" s="302">
        <f t="shared" si="0"/>
        <v>0</v>
      </c>
      <c r="L12" s="29"/>
    </row>
    <row r="13" spans="2:12" ht="26">
      <c r="B13" s="303" t="s">
        <v>1432</v>
      </c>
      <c r="C13" s="303" t="s">
        <v>1700</v>
      </c>
      <c r="D13" s="304" t="s">
        <v>1706</v>
      </c>
      <c r="E13" s="305" t="s">
        <v>1707</v>
      </c>
      <c r="F13" s="306" t="s">
        <v>255</v>
      </c>
      <c r="G13" s="307">
        <v>40</v>
      </c>
      <c r="H13" s="50">
        <v>0</v>
      </c>
      <c r="I13" s="302">
        <f t="shared" si="0"/>
        <v>0</v>
      </c>
    </row>
    <row r="14" spans="2:12" ht="26">
      <c r="B14" s="303" t="s">
        <v>1708</v>
      </c>
      <c r="C14" s="303" t="s">
        <v>1700</v>
      </c>
      <c r="D14" s="304" t="s">
        <v>1709</v>
      </c>
      <c r="E14" s="305" t="s">
        <v>1710</v>
      </c>
      <c r="F14" s="306" t="s">
        <v>255</v>
      </c>
      <c r="G14" s="307">
        <v>50</v>
      </c>
      <c r="H14" s="50">
        <v>0</v>
      </c>
      <c r="I14" s="302">
        <f t="shared" si="0"/>
        <v>0</v>
      </c>
    </row>
    <row r="15" spans="2:12" ht="26">
      <c r="B15" s="303" t="s">
        <v>1711</v>
      </c>
      <c r="C15" s="303" t="s">
        <v>1700</v>
      </c>
      <c r="D15" s="304" t="s">
        <v>1712</v>
      </c>
      <c r="E15" s="305" t="s">
        <v>1713</v>
      </c>
      <c r="F15" s="306" t="s">
        <v>213</v>
      </c>
      <c r="G15" s="307">
        <v>2</v>
      </c>
      <c r="H15" s="50">
        <v>0</v>
      </c>
      <c r="I15" s="302">
        <f t="shared" si="0"/>
        <v>0</v>
      </c>
    </row>
    <row r="16" spans="2:12">
      <c r="B16" s="303" t="s">
        <v>1714</v>
      </c>
      <c r="C16" s="303" t="s">
        <v>1700</v>
      </c>
      <c r="D16" s="304" t="s">
        <v>1715</v>
      </c>
      <c r="E16" s="305" t="s">
        <v>1716</v>
      </c>
      <c r="F16" s="306" t="s">
        <v>213</v>
      </c>
      <c r="G16" s="307">
        <v>4</v>
      </c>
      <c r="H16" s="50">
        <v>0</v>
      </c>
      <c r="I16" s="302">
        <f t="shared" si="0"/>
        <v>0</v>
      </c>
    </row>
    <row r="17" spans="2:9">
      <c r="B17" s="303" t="s">
        <v>1717</v>
      </c>
      <c r="C17" s="303" t="s">
        <v>1700</v>
      </c>
      <c r="D17" s="304" t="s">
        <v>1718</v>
      </c>
      <c r="E17" s="305" t="s">
        <v>1719</v>
      </c>
      <c r="F17" s="306" t="s">
        <v>213</v>
      </c>
      <c r="G17" s="307">
        <v>1</v>
      </c>
      <c r="H17" s="50">
        <v>0</v>
      </c>
      <c r="I17" s="302">
        <f t="shared" si="0"/>
        <v>0</v>
      </c>
    </row>
    <row r="18" spans="2:9">
      <c r="B18" s="297" t="s">
        <v>1720</v>
      </c>
      <c r="C18" s="297" t="s">
        <v>1691</v>
      </c>
      <c r="D18" s="298" t="s">
        <v>1721</v>
      </c>
      <c r="E18" s="299" t="s">
        <v>1722</v>
      </c>
      <c r="F18" s="300" t="s">
        <v>196</v>
      </c>
      <c r="G18" s="301">
        <v>0.125</v>
      </c>
      <c r="H18" s="49">
        <v>0</v>
      </c>
      <c r="I18" s="302">
        <f t="shared" si="0"/>
        <v>0</v>
      </c>
    </row>
    <row r="19" spans="2:9" ht="26">
      <c r="B19" s="297" t="s">
        <v>1449</v>
      </c>
      <c r="C19" s="297" t="s">
        <v>1691</v>
      </c>
      <c r="D19" s="298" t="s">
        <v>1723</v>
      </c>
      <c r="E19" s="299" t="s">
        <v>1724</v>
      </c>
      <c r="F19" s="300" t="s">
        <v>196</v>
      </c>
      <c r="G19" s="301">
        <v>0.125</v>
      </c>
      <c r="H19" s="49">
        <v>0</v>
      </c>
      <c r="I19" s="302">
        <f t="shared" si="0"/>
        <v>0</v>
      </c>
    </row>
    <row r="20" spans="2:9" ht="14">
      <c r="B20" s="291"/>
      <c r="C20" s="292" t="s">
        <v>1688</v>
      </c>
      <c r="D20" s="295" t="s">
        <v>1725</v>
      </c>
      <c r="E20" s="295" t="s">
        <v>1726</v>
      </c>
      <c r="F20" s="295"/>
      <c r="G20" s="295"/>
      <c r="H20" s="295"/>
      <c r="I20" s="296">
        <f>SUM(I21:I30)</f>
        <v>0</v>
      </c>
    </row>
    <row r="21" spans="2:9">
      <c r="B21" s="297" t="s">
        <v>1727</v>
      </c>
      <c r="C21" s="297" t="s">
        <v>1691</v>
      </c>
      <c r="D21" s="298" t="s">
        <v>1728</v>
      </c>
      <c r="E21" s="299" t="s">
        <v>1729</v>
      </c>
      <c r="F21" s="300" t="s">
        <v>213</v>
      </c>
      <c r="G21" s="301">
        <v>2</v>
      </c>
      <c r="H21" s="49">
        <v>0</v>
      </c>
      <c r="I21" s="302">
        <f t="shared" ref="I21:I29" si="1">H21*G21</f>
        <v>0</v>
      </c>
    </row>
    <row r="22" spans="2:9">
      <c r="B22" s="297" t="s">
        <v>1730</v>
      </c>
      <c r="C22" s="297" t="s">
        <v>1691</v>
      </c>
      <c r="D22" s="298" t="s">
        <v>1731</v>
      </c>
      <c r="E22" s="299" t="s">
        <v>1732</v>
      </c>
      <c r="F22" s="300" t="s">
        <v>213</v>
      </c>
      <c r="G22" s="301">
        <v>2</v>
      </c>
      <c r="H22" s="49">
        <v>0</v>
      </c>
      <c r="I22" s="302">
        <f t="shared" si="1"/>
        <v>0</v>
      </c>
    </row>
    <row r="23" spans="2:9">
      <c r="B23" s="297" t="s">
        <v>63</v>
      </c>
      <c r="C23" s="297" t="s">
        <v>1691</v>
      </c>
      <c r="D23" s="298" t="s">
        <v>1733</v>
      </c>
      <c r="E23" s="299" t="s">
        <v>1734</v>
      </c>
      <c r="F23" s="300" t="s">
        <v>213</v>
      </c>
      <c r="G23" s="301">
        <v>1</v>
      </c>
      <c r="H23" s="49">
        <v>0</v>
      </c>
      <c r="I23" s="302">
        <f t="shared" si="1"/>
        <v>0</v>
      </c>
    </row>
    <row r="24" spans="2:9">
      <c r="B24" s="297" t="s">
        <v>1735</v>
      </c>
      <c r="C24" s="297" t="s">
        <v>1691</v>
      </c>
      <c r="D24" s="298" t="s">
        <v>1736</v>
      </c>
      <c r="E24" s="299" t="s">
        <v>1737</v>
      </c>
      <c r="F24" s="300" t="s">
        <v>213</v>
      </c>
      <c r="G24" s="301">
        <v>2</v>
      </c>
      <c r="H24" s="49">
        <v>0</v>
      </c>
      <c r="I24" s="302">
        <f t="shared" si="1"/>
        <v>0</v>
      </c>
    </row>
    <row r="25" spans="2:9">
      <c r="B25" s="297" t="s">
        <v>1738</v>
      </c>
      <c r="C25" s="297" t="s">
        <v>1691</v>
      </c>
      <c r="D25" s="298" t="s">
        <v>1739</v>
      </c>
      <c r="E25" s="299" t="s">
        <v>1740</v>
      </c>
      <c r="F25" s="300" t="s">
        <v>213</v>
      </c>
      <c r="G25" s="301">
        <v>2</v>
      </c>
      <c r="H25" s="49">
        <v>0</v>
      </c>
      <c r="I25" s="302">
        <f t="shared" si="1"/>
        <v>0</v>
      </c>
    </row>
    <row r="26" spans="2:9">
      <c r="B26" s="297" t="s">
        <v>1741</v>
      </c>
      <c r="C26" s="297" t="s">
        <v>1691</v>
      </c>
      <c r="D26" s="298" t="s">
        <v>1742</v>
      </c>
      <c r="E26" s="299" t="s">
        <v>1743</v>
      </c>
      <c r="F26" s="300" t="s">
        <v>213</v>
      </c>
      <c r="G26" s="301">
        <v>2</v>
      </c>
      <c r="H26" s="49">
        <v>0</v>
      </c>
      <c r="I26" s="302">
        <f t="shared" si="1"/>
        <v>0</v>
      </c>
    </row>
    <row r="27" spans="2:9">
      <c r="B27" s="297" t="s">
        <v>1744</v>
      </c>
      <c r="C27" s="297" t="s">
        <v>1691</v>
      </c>
      <c r="D27" s="298" t="s">
        <v>1745</v>
      </c>
      <c r="E27" s="299" t="s">
        <v>1746</v>
      </c>
      <c r="F27" s="300" t="s">
        <v>213</v>
      </c>
      <c r="G27" s="301">
        <v>6</v>
      </c>
      <c r="H27" s="49">
        <v>0</v>
      </c>
      <c r="I27" s="302">
        <f t="shared" si="1"/>
        <v>0</v>
      </c>
    </row>
    <row r="28" spans="2:9" ht="26">
      <c r="B28" s="297" t="s">
        <v>1747</v>
      </c>
      <c r="C28" s="297" t="s">
        <v>1691</v>
      </c>
      <c r="D28" s="298" t="s">
        <v>1748</v>
      </c>
      <c r="E28" s="299" t="s">
        <v>1749</v>
      </c>
      <c r="F28" s="300" t="s">
        <v>213</v>
      </c>
      <c r="G28" s="301">
        <v>1</v>
      </c>
      <c r="H28" s="49">
        <v>0</v>
      </c>
      <c r="I28" s="302">
        <f t="shared" si="1"/>
        <v>0</v>
      </c>
    </row>
    <row r="29" spans="2:9">
      <c r="B29" s="297" t="s">
        <v>1750</v>
      </c>
      <c r="C29" s="297" t="s">
        <v>1691</v>
      </c>
      <c r="D29" s="298" t="s">
        <v>1751</v>
      </c>
      <c r="E29" s="299" t="s">
        <v>1752</v>
      </c>
      <c r="F29" s="300" t="s">
        <v>196</v>
      </c>
      <c r="G29" s="301">
        <v>0.13500000000000001</v>
      </c>
      <c r="H29" s="49">
        <v>0</v>
      </c>
      <c r="I29" s="302">
        <f t="shared" si="1"/>
        <v>0</v>
      </c>
    </row>
    <row r="30" spans="2:9" ht="26">
      <c r="B30" s="297" t="s">
        <v>1753</v>
      </c>
      <c r="C30" s="297" t="s">
        <v>1691</v>
      </c>
      <c r="D30" s="298" t="s">
        <v>1754</v>
      </c>
      <c r="E30" s="299" t="s">
        <v>1755</v>
      </c>
      <c r="F30" s="300" t="s">
        <v>196</v>
      </c>
      <c r="G30" s="301">
        <v>0.13500000000000001</v>
      </c>
      <c r="H30" s="49">
        <v>0</v>
      </c>
      <c r="I30" s="302">
        <f>H30*G30</f>
        <v>0</v>
      </c>
    </row>
    <row r="31" spans="2:9" ht="14">
      <c r="B31" s="291"/>
      <c r="C31" s="292" t="s">
        <v>1688</v>
      </c>
      <c r="D31" s="295" t="s">
        <v>1756</v>
      </c>
      <c r="E31" s="295" t="s">
        <v>1757</v>
      </c>
      <c r="F31" s="295"/>
      <c r="G31" s="295"/>
      <c r="H31" s="295"/>
      <c r="I31" s="296">
        <f>SUM(I32:I53)</f>
        <v>0</v>
      </c>
    </row>
    <row r="32" spans="2:9">
      <c r="B32" s="297" t="s">
        <v>1758</v>
      </c>
      <c r="C32" s="297" t="s">
        <v>1691</v>
      </c>
      <c r="D32" s="298" t="s">
        <v>1759</v>
      </c>
      <c r="E32" s="299" t="s">
        <v>1760</v>
      </c>
      <c r="F32" s="300" t="s">
        <v>255</v>
      </c>
      <c r="G32" s="301">
        <v>100</v>
      </c>
      <c r="H32" s="49">
        <v>0</v>
      </c>
      <c r="I32" s="302">
        <f t="shared" ref="I32:I52" si="2">H32*G32</f>
        <v>0</v>
      </c>
    </row>
    <row r="33" spans="2:9">
      <c r="B33" s="297" t="s">
        <v>1761</v>
      </c>
      <c r="C33" s="297" t="s">
        <v>1691</v>
      </c>
      <c r="D33" s="298" t="s">
        <v>1762</v>
      </c>
      <c r="E33" s="299" t="s">
        <v>1763</v>
      </c>
      <c r="F33" s="300" t="s">
        <v>255</v>
      </c>
      <c r="G33" s="301">
        <v>100</v>
      </c>
      <c r="H33" s="49">
        <v>0</v>
      </c>
      <c r="I33" s="302">
        <f t="shared" si="2"/>
        <v>0</v>
      </c>
    </row>
    <row r="34" spans="2:9">
      <c r="B34" s="297" t="s">
        <v>1764</v>
      </c>
      <c r="C34" s="297" t="s">
        <v>1691</v>
      </c>
      <c r="D34" s="298" t="s">
        <v>1765</v>
      </c>
      <c r="E34" s="299" t="s">
        <v>1766</v>
      </c>
      <c r="F34" s="300" t="s">
        <v>255</v>
      </c>
      <c r="G34" s="301">
        <v>50</v>
      </c>
      <c r="H34" s="49">
        <v>0</v>
      </c>
      <c r="I34" s="302">
        <f t="shared" si="2"/>
        <v>0</v>
      </c>
    </row>
    <row r="35" spans="2:9" ht="26">
      <c r="B35" s="297" t="s">
        <v>1767</v>
      </c>
      <c r="C35" s="297" t="s">
        <v>1691</v>
      </c>
      <c r="D35" s="298" t="s">
        <v>1768</v>
      </c>
      <c r="E35" s="299" t="s">
        <v>1769</v>
      </c>
      <c r="F35" s="300" t="s">
        <v>255</v>
      </c>
      <c r="G35" s="301">
        <v>40</v>
      </c>
      <c r="H35" s="49">
        <v>0</v>
      </c>
      <c r="I35" s="302">
        <f t="shared" si="2"/>
        <v>0</v>
      </c>
    </row>
    <row r="36" spans="2:9">
      <c r="B36" s="297" t="s">
        <v>1770</v>
      </c>
      <c r="C36" s="297" t="s">
        <v>1691</v>
      </c>
      <c r="D36" s="298" t="s">
        <v>1771</v>
      </c>
      <c r="E36" s="299" t="s">
        <v>1772</v>
      </c>
      <c r="F36" s="300" t="s">
        <v>213</v>
      </c>
      <c r="G36" s="301">
        <v>20</v>
      </c>
      <c r="H36" s="49">
        <v>0</v>
      </c>
      <c r="I36" s="302">
        <f t="shared" si="2"/>
        <v>0</v>
      </c>
    </row>
    <row r="37" spans="2:9" ht="26">
      <c r="B37" s="297" t="s">
        <v>1773</v>
      </c>
      <c r="C37" s="297" t="s">
        <v>1691</v>
      </c>
      <c r="D37" s="298" t="s">
        <v>1774</v>
      </c>
      <c r="E37" s="299" t="s">
        <v>1775</v>
      </c>
      <c r="F37" s="300" t="s">
        <v>255</v>
      </c>
      <c r="G37" s="301">
        <v>10</v>
      </c>
      <c r="H37" s="49">
        <v>0</v>
      </c>
      <c r="I37" s="302">
        <f t="shared" si="2"/>
        <v>0</v>
      </c>
    </row>
    <row r="38" spans="2:9" ht="26">
      <c r="B38" s="303" t="s">
        <v>1776</v>
      </c>
      <c r="C38" s="303" t="s">
        <v>1700</v>
      </c>
      <c r="D38" s="304" t="s">
        <v>1777</v>
      </c>
      <c r="E38" s="305" t="s">
        <v>1778</v>
      </c>
      <c r="F38" s="306" t="s">
        <v>255</v>
      </c>
      <c r="G38" s="307">
        <v>10</v>
      </c>
      <c r="H38" s="50">
        <v>0</v>
      </c>
      <c r="I38" s="302">
        <f t="shared" si="2"/>
        <v>0</v>
      </c>
    </row>
    <row r="39" spans="2:9" ht="26">
      <c r="B39" s="303" t="s">
        <v>1779</v>
      </c>
      <c r="C39" s="303" t="s">
        <v>1700</v>
      </c>
      <c r="D39" s="304" t="s">
        <v>1780</v>
      </c>
      <c r="E39" s="305" t="s">
        <v>1781</v>
      </c>
      <c r="F39" s="306" t="s">
        <v>255</v>
      </c>
      <c r="G39" s="307">
        <v>10</v>
      </c>
      <c r="H39" s="50">
        <v>0</v>
      </c>
      <c r="I39" s="302">
        <f t="shared" si="2"/>
        <v>0</v>
      </c>
    </row>
    <row r="40" spans="2:9" ht="26">
      <c r="B40" s="303" t="s">
        <v>65</v>
      </c>
      <c r="C40" s="303" t="s">
        <v>1700</v>
      </c>
      <c r="D40" s="304" t="s">
        <v>1782</v>
      </c>
      <c r="E40" s="305" t="s">
        <v>1783</v>
      </c>
      <c r="F40" s="306" t="s">
        <v>255</v>
      </c>
      <c r="G40" s="307">
        <v>5</v>
      </c>
      <c r="H40" s="50">
        <v>0</v>
      </c>
      <c r="I40" s="302">
        <f t="shared" si="2"/>
        <v>0</v>
      </c>
    </row>
    <row r="41" spans="2:9" ht="26">
      <c r="B41" s="303" t="s">
        <v>1784</v>
      </c>
      <c r="C41" s="303" t="s">
        <v>1700</v>
      </c>
      <c r="D41" s="304" t="s">
        <v>1785</v>
      </c>
      <c r="E41" s="305" t="s">
        <v>1786</v>
      </c>
      <c r="F41" s="306" t="s">
        <v>255</v>
      </c>
      <c r="G41" s="307">
        <v>5</v>
      </c>
      <c r="H41" s="50">
        <v>0</v>
      </c>
      <c r="I41" s="302">
        <f t="shared" si="2"/>
        <v>0</v>
      </c>
    </row>
    <row r="42" spans="2:9">
      <c r="B42" s="297" t="s">
        <v>1787</v>
      </c>
      <c r="C42" s="297" t="s">
        <v>1691</v>
      </c>
      <c r="D42" s="298" t="s">
        <v>1788</v>
      </c>
      <c r="E42" s="299" t="s">
        <v>1789</v>
      </c>
      <c r="F42" s="300" t="s">
        <v>255</v>
      </c>
      <c r="G42" s="301">
        <v>65</v>
      </c>
      <c r="H42" s="49">
        <v>0</v>
      </c>
      <c r="I42" s="302">
        <f t="shared" si="2"/>
        <v>0</v>
      </c>
    </row>
    <row r="43" spans="2:9">
      <c r="B43" s="297" t="s">
        <v>1790</v>
      </c>
      <c r="C43" s="297" t="s">
        <v>1691</v>
      </c>
      <c r="D43" s="298" t="s">
        <v>1791</v>
      </c>
      <c r="E43" s="299" t="s">
        <v>1792</v>
      </c>
      <c r="F43" s="300" t="s">
        <v>255</v>
      </c>
      <c r="G43" s="301">
        <v>80</v>
      </c>
      <c r="H43" s="49">
        <v>0</v>
      </c>
      <c r="I43" s="302">
        <f t="shared" si="2"/>
        <v>0</v>
      </c>
    </row>
    <row r="44" spans="2:9">
      <c r="B44" s="297" t="s">
        <v>67</v>
      </c>
      <c r="C44" s="297" t="s">
        <v>1691</v>
      </c>
      <c r="D44" s="298" t="s">
        <v>1793</v>
      </c>
      <c r="E44" s="299" t="s">
        <v>1794</v>
      </c>
      <c r="F44" s="300" t="s">
        <v>255</v>
      </c>
      <c r="G44" s="301">
        <v>10</v>
      </c>
      <c r="H44" s="49">
        <v>0</v>
      </c>
      <c r="I44" s="302">
        <f t="shared" si="2"/>
        <v>0</v>
      </c>
    </row>
    <row r="45" spans="2:9">
      <c r="B45" s="297" t="s">
        <v>1795</v>
      </c>
      <c r="C45" s="297" t="s">
        <v>1691</v>
      </c>
      <c r="D45" s="298" t="s">
        <v>1796</v>
      </c>
      <c r="E45" s="299" t="s">
        <v>1797</v>
      </c>
      <c r="F45" s="300" t="s">
        <v>255</v>
      </c>
      <c r="G45" s="301">
        <v>40</v>
      </c>
      <c r="H45" s="49">
        <v>0</v>
      </c>
      <c r="I45" s="302">
        <f t="shared" si="2"/>
        <v>0</v>
      </c>
    </row>
    <row r="46" spans="2:9" ht="26">
      <c r="B46" s="297" t="s">
        <v>1798</v>
      </c>
      <c r="C46" s="297" t="s">
        <v>1691</v>
      </c>
      <c r="D46" s="298" t="s">
        <v>1799</v>
      </c>
      <c r="E46" s="299" t="s">
        <v>1800</v>
      </c>
      <c r="F46" s="300" t="s">
        <v>255</v>
      </c>
      <c r="G46" s="301">
        <v>30</v>
      </c>
      <c r="H46" s="49">
        <v>0</v>
      </c>
      <c r="I46" s="302">
        <f t="shared" si="2"/>
        <v>0</v>
      </c>
    </row>
    <row r="47" spans="2:9">
      <c r="B47" s="297" t="s">
        <v>69</v>
      </c>
      <c r="C47" s="297" t="s">
        <v>1691</v>
      </c>
      <c r="D47" s="298" t="s">
        <v>1801</v>
      </c>
      <c r="E47" s="299" t="s">
        <v>1802</v>
      </c>
      <c r="F47" s="300" t="s">
        <v>255</v>
      </c>
      <c r="G47" s="301">
        <v>90</v>
      </c>
      <c r="H47" s="49">
        <v>0</v>
      </c>
      <c r="I47" s="302">
        <f t="shared" si="2"/>
        <v>0</v>
      </c>
    </row>
    <row r="48" spans="2:9">
      <c r="B48" s="297" t="s">
        <v>1803</v>
      </c>
      <c r="C48" s="297" t="s">
        <v>1691</v>
      </c>
      <c r="D48" s="298" t="s">
        <v>1804</v>
      </c>
      <c r="E48" s="299" t="s">
        <v>1805</v>
      </c>
      <c r="F48" s="300" t="s">
        <v>255</v>
      </c>
      <c r="G48" s="301">
        <v>40</v>
      </c>
      <c r="H48" s="49">
        <v>0</v>
      </c>
      <c r="I48" s="302">
        <f t="shared" si="2"/>
        <v>0</v>
      </c>
    </row>
    <row r="49" spans="2:9">
      <c r="B49" s="297" t="s">
        <v>1806</v>
      </c>
      <c r="C49" s="297" t="s">
        <v>1691</v>
      </c>
      <c r="D49" s="298" t="s">
        <v>1807</v>
      </c>
      <c r="E49" s="299" t="s">
        <v>1808</v>
      </c>
      <c r="F49" s="300" t="s">
        <v>213</v>
      </c>
      <c r="G49" s="301">
        <v>4</v>
      </c>
      <c r="H49" s="49">
        <v>0</v>
      </c>
      <c r="I49" s="302">
        <f t="shared" si="2"/>
        <v>0</v>
      </c>
    </row>
    <row r="50" spans="2:9">
      <c r="B50" s="297" t="s">
        <v>1809</v>
      </c>
      <c r="C50" s="297" t="s">
        <v>1691</v>
      </c>
      <c r="D50" s="298" t="s">
        <v>1810</v>
      </c>
      <c r="E50" s="299" t="s">
        <v>1811</v>
      </c>
      <c r="F50" s="300" t="s">
        <v>213</v>
      </c>
      <c r="G50" s="301">
        <v>2</v>
      </c>
      <c r="H50" s="49">
        <v>0</v>
      </c>
      <c r="I50" s="302">
        <f t="shared" si="2"/>
        <v>0</v>
      </c>
    </row>
    <row r="51" spans="2:9" ht="26">
      <c r="B51" s="297" t="s">
        <v>71</v>
      </c>
      <c r="C51" s="297" t="s">
        <v>1691</v>
      </c>
      <c r="D51" s="298" t="s">
        <v>1812</v>
      </c>
      <c r="E51" s="299" t="s">
        <v>1813</v>
      </c>
      <c r="F51" s="300" t="s">
        <v>255</v>
      </c>
      <c r="G51" s="301">
        <v>40</v>
      </c>
      <c r="H51" s="49">
        <v>0</v>
      </c>
      <c r="I51" s="302">
        <f t="shared" si="2"/>
        <v>0</v>
      </c>
    </row>
    <row r="52" spans="2:9">
      <c r="B52" s="297" t="s">
        <v>1814</v>
      </c>
      <c r="C52" s="297" t="s">
        <v>1691</v>
      </c>
      <c r="D52" s="298" t="s">
        <v>1815</v>
      </c>
      <c r="E52" s="299" t="s">
        <v>1816</v>
      </c>
      <c r="F52" s="300" t="s">
        <v>196</v>
      </c>
      <c r="G52" s="301">
        <v>1.012</v>
      </c>
      <c r="H52" s="49">
        <v>0</v>
      </c>
      <c r="I52" s="302">
        <f t="shared" si="2"/>
        <v>0</v>
      </c>
    </row>
    <row r="53" spans="2:9" ht="26">
      <c r="B53" s="297" t="s">
        <v>1817</v>
      </c>
      <c r="C53" s="297" t="s">
        <v>1691</v>
      </c>
      <c r="D53" s="298" t="s">
        <v>1818</v>
      </c>
      <c r="E53" s="299" t="s">
        <v>1819</v>
      </c>
      <c r="F53" s="300" t="s">
        <v>196</v>
      </c>
      <c r="G53" s="301">
        <v>1.012</v>
      </c>
      <c r="H53" s="49">
        <v>0</v>
      </c>
      <c r="I53" s="302">
        <f>H53*G53</f>
        <v>0</v>
      </c>
    </row>
    <row r="54" spans="2:9" ht="14">
      <c r="B54" s="291"/>
      <c r="C54" s="292" t="s">
        <v>1688</v>
      </c>
      <c r="D54" s="295" t="s">
        <v>1820</v>
      </c>
      <c r="E54" s="295" t="s">
        <v>1821</v>
      </c>
      <c r="F54" s="295"/>
      <c r="G54" s="295"/>
      <c r="H54" s="295"/>
      <c r="I54" s="296">
        <f>SUM(I55:I77)</f>
        <v>0</v>
      </c>
    </row>
    <row r="55" spans="2:9">
      <c r="B55" s="297" t="s">
        <v>73</v>
      </c>
      <c r="C55" s="297" t="s">
        <v>1691</v>
      </c>
      <c r="D55" s="298" t="s">
        <v>1822</v>
      </c>
      <c r="E55" s="299" t="s">
        <v>1823</v>
      </c>
      <c r="F55" s="300" t="s">
        <v>213</v>
      </c>
      <c r="G55" s="301">
        <v>4</v>
      </c>
      <c r="H55" s="49">
        <v>0</v>
      </c>
      <c r="I55" s="302">
        <f t="shared" ref="I55:I76" si="3">H55*G55</f>
        <v>0</v>
      </c>
    </row>
    <row r="56" spans="2:9">
      <c r="B56" s="297" t="s">
        <v>1824</v>
      </c>
      <c r="C56" s="297" t="s">
        <v>1691</v>
      </c>
      <c r="D56" s="298" t="s">
        <v>1825</v>
      </c>
      <c r="E56" s="299" t="s">
        <v>1826</v>
      </c>
      <c r="F56" s="300" t="s">
        <v>213</v>
      </c>
      <c r="G56" s="301">
        <v>2</v>
      </c>
      <c r="H56" s="49">
        <v>0</v>
      </c>
      <c r="I56" s="302">
        <f t="shared" si="3"/>
        <v>0</v>
      </c>
    </row>
    <row r="57" spans="2:9">
      <c r="B57" s="297" t="s">
        <v>1827</v>
      </c>
      <c r="C57" s="297" t="s">
        <v>1691</v>
      </c>
      <c r="D57" s="298" t="s">
        <v>1828</v>
      </c>
      <c r="E57" s="299" t="s">
        <v>1829</v>
      </c>
      <c r="F57" s="300" t="s">
        <v>213</v>
      </c>
      <c r="G57" s="301">
        <v>2</v>
      </c>
      <c r="H57" s="49">
        <v>0</v>
      </c>
      <c r="I57" s="302">
        <f t="shared" si="3"/>
        <v>0</v>
      </c>
    </row>
    <row r="58" spans="2:9">
      <c r="B58" s="297" t="s">
        <v>1830</v>
      </c>
      <c r="C58" s="297" t="s">
        <v>1691</v>
      </c>
      <c r="D58" s="298" t="s">
        <v>1831</v>
      </c>
      <c r="E58" s="299" t="s">
        <v>1832</v>
      </c>
      <c r="F58" s="300" t="s">
        <v>213</v>
      </c>
      <c r="G58" s="301">
        <v>3</v>
      </c>
      <c r="H58" s="49">
        <v>0</v>
      </c>
      <c r="I58" s="302">
        <f t="shared" si="3"/>
        <v>0</v>
      </c>
    </row>
    <row r="59" spans="2:9">
      <c r="B59" s="297" t="s">
        <v>1833</v>
      </c>
      <c r="C59" s="297" t="s">
        <v>1691</v>
      </c>
      <c r="D59" s="298" t="s">
        <v>1834</v>
      </c>
      <c r="E59" s="299" t="s">
        <v>1835</v>
      </c>
      <c r="F59" s="300" t="s">
        <v>213</v>
      </c>
      <c r="G59" s="301">
        <v>3</v>
      </c>
      <c r="H59" s="49">
        <v>0</v>
      </c>
      <c r="I59" s="302">
        <f t="shared" si="3"/>
        <v>0</v>
      </c>
    </row>
    <row r="60" spans="2:9">
      <c r="B60" s="297" t="s">
        <v>1836</v>
      </c>
      <c r="C60" s="297" t="s">
        <v>1691</v>
      </c>
      <c r="D60" s="298" t="s">
        <v>1837</v>
      </c>
      <c r="E60" s="299" t="s">
        <v>1838</v>
      </c>
      <c r="F60" s="300" t="s">
        <v>213</v>
      </c>
      <c r="G60" s="301">
        <v>4</v>
      </c>
      <c r="H60" s="49">
        <v>0</v>
      </c>
      <c r="I60" s="302">
        <f t="shared" si="3"/>
        <v>0</v>
      </c>
    </row>
    <row r="61" spans="2:9" ht="26">
      <c r="B61" s="297" t="s">
        <v>1839</v>
      </c>
      <c r="C61" s="297" t="s">
        <v>1691</v>
      </c>
      <c r="D61" s="298" t="s">
        <v>1840</v>
      </c>
      <c r="E61" s="299" t="s">
        <v>1841</v>
      </c>
      <c r="F61" s="300" t="s">
        <v>213</v>
      </c>
      <c r="G61" s="301">
        <v>1</v>
      </c>
      <c r="H61" s="49">
        <v>0</v>
      </c>
      <c r="I61" s="302">
        <f t="shared" si="3"/>
        <v>0</v>
      </c>
    </row>
    <row r="62" spans="2:9">
      <c r="B62" s="297" t="s">
        <v>1842</v>
      </c>
      <c r="C62" s="297" t="s">
        <v>1691</v>
      </c>
      <c r="D62" s="298" t="s">
        <v>1843</v>
      </c>
      <c r="E62" s="299" t="s">
        <v>1844</v>
      </c>
      <c r="F62" s="300" t="s">
        <v>213</v>
      </c>
      <c r="G62" s="301">
        <v>1</v>
      </c>
      <c r="H62" s="49">
        <v>0</v>
      </c>
      <c r="I62" s="302">
        <f t="shared" si="3"/>
        <v>0</v>
      </c>
    </row>
    <row r="63" spans="2:9">
      <c r="B63" s="297" t="s">
        <v>1845</v>
      </c>
      <c r="C63" s="297" t="s">
        <v>1691</v>
      </c>
      <c r="D63" s="298" t="s">
        <v>1846</v>
      </c>
      <c r="E63" s="299" t="s">
        <v>1847</v>
      </c>
      <c r="F63" s="300" t="s">
        <v>213</v>
      </c>
      <c r="G63" s="301">
        <v>3</v>
      </c>
      <c r="H63" s="49">
        <v>0</v>
      </c>
      <c r="I63" s="302">
        <f t="shared" si="3"/>
        <v>0</v>
      </c>
    </row>
    <row r="64" spans="2:9">
      <c r="B64" s="297" t="s">
        <v>1848</v>
      </c>
      <c r="C64" s="297" t="s">
        <v>1691</v>
      </c>
      <c r="D64" s="298" t="s">
        <v>1849</v>
      </c>
      <c r="E64" s="299" t="s">
        <v>1850</v>
      </c>
      <c r="F64" s="300" t="s">
        <v>213</v>
      </c>
      <c r="G64" s="301">
        <v>1</v>
      </c>
      <c r="H64" s="49">
        <v>0</v>
      </c>
      <c r="I64" s="302">
        <f t="shared" si="3"/>
        <v>0</v>
      </c>
    </row>
    <row r="65" spans="2:9">
      <c r="B65" s="297" t="s">
        <v>1851</v>
      </c>
      <c r="C65" s="297" t="s">
        <v>1691</v>
      </c>
      <c r="D65" s="298" t="s">
        <v>1852</v>
      </c>
      <c r="E65" s="299" t="s">
        <v>1853</v>
      </c>
      <c r="F65" s="300" t="s">
        <v>213</v>
      </c>
      <c r="G65" s="301">
        <v>1</v>
      </c>
      <c r="H65" s="49">
        <v>0</v>
      </c>
      <c r="I65" s="302">
        <f t="shared" si="3"/>
        <v>0</v>
      </c>
    </row>
    <row r="66" spans="2:9">
      <c r="B66" s="297" t="s">
        <v>1854</v>
      </c>
      <c r="C66" s="297" t="s">
        <v>1691</v>
      </c>
      <c r="D66" s="298" t="s">
        <v>1855</v>
      </c>
      <c r="E66" s="299" t="s">
        <v>1856</v>
      </c>
      <c r="F66" s="300" t="s">
        <v>213</v>
      </c>
      <c r="G66" s="301">
        <v>2</v>
      </c>
      <c r="H66" s="49">
        <v>0</v>
      </c>
      <c r="I66" s="302">
        <f t="shared" si="3"/>
        <v>0</v>
      </c>
    </row>
    <row r="67" spans="2:9">
      <c r="B67" s="297" t="s">
        <v>1857</v>
      </c>
      <c r="C67" s="297" t="s">
        <v>1691</v>
      </c>
      <c r="D67" s="298" t="s">
        <v>1858</v>
      </c>
      <c r="E67" s="299" t="s">
        <v>1859</v>
      </c>
      <c r="F67" s="300" t="s">
        <v>213</v>
      </c>
      <c r="G67" s="301">
        <v>1</v>
      </c>
      <c r="H67" s="49">
        <v>0</v>
      </c>
      <c r="I67" s="302">
        <f t="shared" si="3"/>
        <v>0</v>
      </c>
    </row>
    <row r="68" spans="2:9">
      <c r="B68" s="297" t="s">
        <v>1860</v>
      </c>
      <c r="C68" s="297" t="s">
        <v>1691</v>
      </c>
      <c r="D68" s="298" t="s">
        <v>1861</v>
      </c>
      <c r="E68" s="299" t="s">
        <v>1862</v>
      </c>
      <c r="F68" s="300" t="s">
        <v>213</v>
      </c>
      <c r="G68" s="301">
        <v>3</v>
      </c>
      <c r="H68" s="49">
        <v>0</v>
      </c>
      <c r="I68" s="302">
        <f t="shared" si="3"/>
        <v>0</v>
      </c>
    </row>
    <row r="69" spans="2:9">
      <c r="B69" s="297" t="s">
        <v>1863</v>
      </c>
      <c r="C69" s="297" t="s">
        <v>1691</v>
      </c>
      <c r="D69" s="298" t="s">
        <v>1864</v>
      </c>
      <c r="E69" s="299" t="s">
        <v>1865</v>
      </c>
      <c r="F69" s="300" t="s">
        <v>213</v>
      </c>
      <c r="G69" s="301">
        <v>12</v>
      </c>
      <c r="H69" s="49">
        <v>0</v>
      </c>
      <c r="I69" s="302">
        <f t="shared" si="3"/>
        <v>0</v>
      </c>
    </row>
    <row r="70" spans="2:9">
      <c r="B70" s="297" t="s">
        <v>1866</v>
      </c>
      <c r="C70" s="297" t="s">
        <v>1691</v>
      </c>
      <c r="D70" s="298" t="s">
        <v>1867</v>
      </c>
      <c r="E70" s="299" t="s">
        <v>1868</v>
      </c>
      <c r="F70" s="300" t="s">
        <v>213</v>
      </c>
      <c r="G70" s="301">
        <v>2</v>
      </c>
      <c r="H70" s="49">
        <v>0</v>
      </c>
      <c r="I70" s="302">
        <f t="shared" si="3"/>
        <v>0</v>
      </c>
    </row>
    <row r="71" spans="2:9">
      <c r="B71" s="297" t="s">
        <v>1869</v>
      </c>
      <c r="C71" s="297" t="s">
        <v>1691</v>
      </c>
      <c r="D71" s="298" t="s">
        <v>1870</v>
      </c>
      <c r="E71" s="299" t="s">
        <v>1871</v>
      </c>
      <c r="F71" s="300" t="s">
        <v>213</v>
      </c>
      <c r="G71" s="301">
        <v>1</v>
      </c>
      <c r="H71" s="49">
        <v>0</v>
      </c>
      <c r="I71" s="302">
        <f t="shared" si="3"/>
        <v>0</v>
      </c>
    </row>
    <row r="72" spans="2:9">
      <c r="B72" s="297" t="s">
        <v>1872</v>
      </c>
      <c r="C72" s="297" t="s">
        <v>1691</v>
      </c>
      <c r="D72" s="298" t="s">
        <v>1873</v>
      </c>
      <c r="E72" s="299" t="s">
        <v>1874</v>
      </c>
      <c r="F72" s="300" t="s">
        <v>213</v>
      </c>
      <c r="G72" s="301">
        <v>12</v>
      </c>
      <c r="H72" s="49">
        <v>0</v>
      </c>
      <c r="I72" s="302">
        <f t="shared" si="3"/>
        <v>0</v>
      </c>
    </row>
    <row r="73" spans="2:9" ht="26">
      <c r="B73" s="297" t="s">
        <v>1875</v>
      </c>
      <c r="C73" s="297" t="s">
        <v>1691</v>
      </c>
      <c r="D73" s="298" t="s">
        <v>1876</v>
      </c>
      <c r="E73" s="299" t="s">
        <v>1877</v>
      </c>
      <c r="F73" s="300" t="s">
        <v>213</v>
      </c>
      <c r="G73" s="301">
        <v>4</v>
      </c>
      <c r="H73" s="49">
        <v>0</v>
      </c>
      <c r="I73" s="302">
        <f t="shared" si="3"/>
        <v>0</v>
      </c>
    </row>
    <row r="74" spans="2:9">
      <c r="B74" s="297" t="s">
        <v>1878</v>
      </c>
      <c r="C74" s="297" t="s">
        <v>1691</v>
      </c>
      <c r="D74" s="298" t="s">
        <v>1879</v>
      </c>
      <c r="E74" s="299" t="s">
        <v>1880</v>
      </c>
      <c r="F74" s="300" t="s">
        <v>213</v>
      </c>
      <c r="G74" s="301">
        <v>1</v>
      </c>
      <c r="H74" s="49">
        <v>0</v>
      </c>
      <c r="I74" s="302">
        <f t="shared" si="3"/>
        <v>0</v>
      </c>
    </row>
    <row r="75" spans="2:9" ht="26">
      <c r="B75" s="297" t="s">
        <v>77</v>
      </c>
      <c r="C75" s="297" t="s">
        <v>1691</v>
      </c>
      <c r="D75" s="298" t="s">
        <v>1881</v>
      </c>
      <c r="E75" s="299" t="s">
        <v>1882</v>
      </c>
      <c r="F75" s="300" t="s">
        <v>213</v>
      </c>
      <c r="G75" s="301">
        <v>2</v>
      </c>
      <c r="H75" s="49">
        <v>0</v>
      </c>
      <c r="I75" s="302">
        <f t="shared" si="3"/>
        <v>0</v>
      </c>
    </row>
    <row r="76" spans="2:9">
      <c r="B76" s="297" t="s">
        <v>79</v>
      </c>
      <c r="C76" s="297" t="s">
        <v>1691</v>
      </c>
      <c r="D76" s="298" t="s">
        <v>1883</v>
      </c>
      <c r="E76" s="299" t="s">
        <v>1884</v>
      </c>
      <c r="F76" s="300" t="s">
        <v>196</v>
      </c>
      <c r="G76" s="301">
        <v>0.105</v>
      </c>
      <c r="H76" s="49">
        <v>0</v>
      </c>
      <c r="I76" s="302">
        <f t="shared" si="3"/>
        <v>0</v>
      </c>
    </row>
    <row r="77" spans="2:9" ht="26">
      <c r="B77" s="297" t="s">
        <v>81</v>
      </c>
      <c r="C77" s="297" t="s">
        <v>1691</v>
      </c>
      <c r="D77" s="298" t="s">
        <v>1885</v>
      </c>
      <c r="E77" s="299" t="s">
        <v>1886</v>
      </c>
      <c r="F77" s="300" t="s">
        <v>196</v>
      </c>
      <c r="G77" s="301">
        <v>0.105</v>
      </c>
      <c r="H77" s="49">
        <v>0</v>
      </c>
      <c r="I77" s="302">
        <f>H77*G77</f>
        <v>0</v>
      </c>
    </row>
    <row r="78" spans="2:9" ht="14">
      <c r="B78" s="291"/>
      <c r="C78" s="292" t="s">
        <v>1688</v>
      </c>
      <c r="D78" s="295" t="s">
        <v>1887</v>
      </c>
      <c r="E78" s="295" t="s">
        <v>1888</v>
      </c>
      <c r="F78" s="295"/>
      <c r="G78" s="295"/>
      <c r="H78" s="295"/>
      <c r="I78" s="296">
        <f>SUM(I79:I101)</f>
        <v>0</v>
      </c>
    </row>
    <row r="79" spans="2:9">
      <c r="B79" s="297" t="s">
        <v>83</v>
      </c>
      <c r="C79" s="297" t="s">
        <v>1691</v>
      </c>
      <c r="D79" s="298" t="s">
        <v>1889</v>
      </c>
      <c r="E79" s="299" t="s">
        <v>1890</v>
      </c>
      <c r="F79" s="300" t="s">
        <v>213</v>
      </c>
      <c r="G79" s="301">
        <v>28</v>
      </c>
      <c r="H79" s="49">
        <v>0</v>
      </c>
      <c r="I79" s="302">
        <f t="shared" ref="I79:I100" si="4">H79*G79</f>
        <v>0</v>
      </c>
    </row>
    <row r="80" spans="2:9">
      <c r="B80" s="297" t="s">
        <v>1891</v>
      </c>
      <c r="C80" s="297" t="s">
        <v>1691</v>
      </c>
      <c r="D80" s="298" t="s">
        <v>1892</v>
      </c>
      <c r="E80" s="299" t="s">
        <v>1893</v>
      </c>
      <c r="F80" s="300" t="s">
        <v>213</v>
      </c>
      <c r="G80" s="301">
        <v>4</v>
      </c>
      <c r="H80" s="49">
        <v>0</v>
      </c>
      <c r="I80" s="302">
        <f t="shared" si="4"/>
        <v>0</v>
      </c>
    </row>
    <row r="81" spans="2:9" ht="26">
      <c r="B81" s="297" t="s">
        <v>1894</v>
      </c>
      <c r="C81" s="297" t="s">
        <v>1691</v>
      </c>
      <c r="D81" s="298" t="s">
        <v>1895</v>
      </c>
      <c r="E81" s="299" t="s">
        <v>1896</v>
      </c>
      <c r="F81" s="300" t="s">
        <v>213</v>
      </c>
      <c r="G81" s="301">
        <v>4</v>
      </c>
      <c r="H81" s="49">
        <v>0</v>
      </c>
      <c r="I81" s="302">
        <f t="shared" si="4"/>
        <v>0</v>
      </c>
    </row>
    <row r="82" spans="2:9">
      <c r="B82" s="297" t="s">
        <v>1897</v>
      </c>
      <c r="C82" s="297" t="s">
        <v>1691</v>
      </c>
      <c r="D82" s="298" t="s">
        <v>1898</v>
      </c>
      <c r="E82" s="299" t="s">
        <v>1899</v>
      </c>
      <c r="F82" s="300" t="s">
        <v>178</v>
      </c>
      <c r="G82" s="301">
        <v>40</v>
      </c>
      <c r="H82" s="49">
        <v>0</v>
      </c>
      <c r="I82" s="302">
        <f t="shared" si="4"/>
        <v>0</v>
      </c>
    </row>
    <row r="83" spans="2:9" ht="26">
      <c r="B83" s="297" t="s">
        <v>1900</v>
      </c>
      <c r="C83" s="297" t="s">
        <v>1691</v>
      </c>
      <c r="D83" s="298" t="s">
        <v>1901</v>
      </c>
      <c r="E83" s="299" t="s">
        <v>1902</v>
      </c>
      <c r="F83" s="300" t="s">
        <v>255</v>
      </c>
      <c r="G83" s="301">
        <v>2070</v>
      </c>
      <c r="H83" s="49">
        <v>0</v>
      </c>
      <c r="I83" s="302">
        <f t="shared" si="4"/>
        <v>0</v>
      </c>
    </row>
    <row r="84" spans="2:9" ht="26">
      <c r="B84" s="297" t="s">
        <v>1903</v>
      </c>
      <c r="C84" s="297" t="s">
        <v>1691</v>
      </c>
      <c r="D84" s="298" t="s">
        <v>1904</v>
      </c>
      <c r="E84" s="299" t="s">
        <v>1905</v>
      </c>
      <c r="F84" s="300" t="s">
        <v>178</v>
      </c>
      <c r="G84" s="301">
        <v>300</v>
      </c>
      <c r="H84" s="49">
        <v>0</v>
      </c>
      <c r="I84" s="302">
        <f t="shared" si="4"/>
        <v>0</v>
      </c>
    </row>
    <row r="85" spans="2:9">
      <c r="B85" s="297" t="s">
        <v>1906</v>
      </c>
      <c r="C85" s="297" t="s">
        <v>1691</v>
      </c>
      <c r="D85" s="298" t="s">
        <v>1907</v>
      </c>
      <c r="E85" s="299" t="s">
        <v>1908</v>
      </c>
      <c r="F85" s="300" t="s">
        <v>255</v>
      </c>
      <c r="G85" s="301">
        <v>330</v>
      </c>
      <c r="H85" s="49">
        <v>0</v>
      </c>
      <c r="I85" s="302">
        <f t="shared" si="4"/>
        <v>0</v>
      </c>
    </row>
    <row r="86" spans="2:9">
      <c r="B86" s="297" t="s">
        <v>1909</v>
      </c>
      <c r="C86" s="297" t="s">
        <v>1691</v>
      </c>
      <c r="D86" s="298" t="s">
        <v>1910</v>
      </c>
      <c r="E86" s="299" t="s">
        <v>1911</v>
      </c>
      <c r="F86" s="300" t="s">
        <v>255</v>
      </c>
      <c r="G86" s="301">
        <v>50</v>
      </c>
      <c r="H86" s="49">
        <v>0</v>
      </c>
      <c r="I86" s="302">
        <f t="shared" si="4"/>
        <v>0</v>
      </c>
    </row>
    <row r="87" spans="2:9">
      <c r="B87" s="297" t="s">
        <v>1912</v>
      </c>
      <c r="C87" s="297" t="s">
        <v>1691</v>
      </c>
      <c r="D87" s="298" t="s">
        <v>1913</v>
      </c>
      <c r="E87" s="299" t="s">
        <v>1914</v>
      </c>
      <c r="F87" s="300" t="s">
        <v>255</v>
      </c>
      <c r="G87" s="301">
        <v>48</v>
      </c>
      <c r="H87" s="49">
        <v>0</v>
      </c>
      <c r="I87" s="302">
        <f t="shared" si="4"/>
        <v>0</v>
      </c>
    </row>
    <row r="88" spans="2:9" ht="26">
      <c r="B88" s="297" t="s">
        <v>1915</v>
      </c>
      <c r="C88" s="297" t="s">
        <v>1691</v>
      </c>
      <c r="D88" s="298" t="s">
        <v>1916</v>
      </c>
      <c r="E88" s="299" t="s">
        <v>1917</v>
      </c>
      <c r="F88" s="300" t="s">
        <v>213</v>
      </c>
      <c r="G88" s="301">
        <v>1</v>
      </c>
      <c r="H88" s="49">
        <v>0</v>
      </c>
      <c r="I88" s="302">
        <f t="shared" si="4"/>
        <v>0</v>
      </c>
    </row>
    <row r="89" spans="2:9" ht="26">
      <c r="B89" s="297" t="s">
        <v>1918</v>
      </c>
      <c r="C89" s="297" t="s">
        <v>1691</v>
      </c>
      <c r="D89" s="298" t="s">
        <v>1919</v>
      </c>
      <c r="E89" s="299" t="s">
        <v>1920</v>
      </c>
      <c r="F89" s="300" t="s">
        <v>213</v>
      </c>
      <c r="G89" s="301">
        <v>2</v>
      </c>
      <c r="H89" s="49">
        <v>0</v>
      </c>
      <c r="I89" s="302">
        <f t="shared" si="4"/>
        <v>0</v>
      </c>
    </row>
    <row r="90" spans="2:9" ht="26">
      <c r="B90" s="297" t="s">
        <v>1921</v>
      </c>
      <c r="C90" s="297" t="s">
        <v>1691</v>
      </c>
      <c r="D90" s="298" t="s">
        <v>1922</v>
      </c>
      <c r="E90" s="299" t="s">
        <v>1923</v>
      </c>
      <c r="F90" s="300" t="s">
        <v>213</v>
      </c>
      <c r="G90" s="301">
        <v>2</v>
      </c>
      <c r="H90" s="49">
        <v>0</v>
      </c>
      <c r="I90" s="302">
        <f t="shared" si="4"/>
        <v>0</v>
      </c>
    </row>
    <row r="91" spans="2:9" ht="26">
      <c r="B91" s="297" t="s">
        <v>1924</v>
      </c>
      <c r="C91" s="297" t="s">
        <v>1691</v>
      </c>
      <c r="D91" s="298" t="s">
        <v>1925</v>
      </c>
      <c r="E91" s="299" t="s">
        <v>1926</v>
      </c>
      <c r="F91" s="300" t="s">
        <v>213</v>
      </c>
      <c r="G91" s="301">
        <v>1</v>
      </c>
      <c r="H91" s="49">
        <v>0</v>
      </c>
      <c r="I91" s="302">
        <f t="shared" si="4"/>
        <v>0</v>
      </c>
    </row>
    <row r="92" spans="2:9">
      <c r="B92" s="297" t="s">
        <v>1927</v>
      </c>
      <c r="C92" s="297" t="s">
        <v>1691</v>
      </c>
      <c r="D92" s="298" t="s">
        <v>1928</v>
      </c>
      <c r="E92" s="299" t="s">
        <v>1929</v>
      </c>
      <c r="F92" s="300" t="s">
        <v>213</v>
      </c>
      <c r="G92" s="301">
        <v>1</v>
      </c>
      <c r="H92" s="49">
        <v>0</v>
      </c>
      <c r="I92" s="302">
        <f t="shared" si="4"/>
        <v>0</v>
      </c>
    </row>
    <row r="93" spans="2:9">
      <c r="B93" s="297" t="s">
        <v>1930</v>
      </c>
      <c r="C93" s="297" t="s">
        <v>1691</v>
      </c>
      <c r="D93" s="298" t="s">
        <v>1931</v>
      </c>
      <c r="E93" s="299" t="s">
        <v>1932</v>
      </c>
      <c r="F93" s="300" t="s">
        <v>213</v>
      </c>
      <c r="G93" s="301">
        <v>4</v>
      </c>
      <c r="H93" s="49">
        <v>0</v>
      </c>
      <c r="I93" s="302">
        <f t="shared" si="4"/>
        <v>0</v>
      </c>
    </row>
    <row r="94" spans="2:9">
      <c r="B94" s="297" t="s">
        <v>1933</v>
      </c>
      <c r="C94" s="297" t="s">
        <v>1691</v>
      </c>
      <c r="D94" s="298" t="s">
        <v>1934</v>
      </c>
      <c r="E94" s="299" t="s">
        <v>1935</v>
      </c>
      <c r="F94" s="300" t="s">
        <v>213</v>
      </c>
      <c r="G94" s="301">
        <v>1</v>
      </c>
      <c r="H94" s="49">
        <v>0</v>
      </c>
      <c r="I94" s="302">
        <f t="shared" si="4"/>
        <v>0</v>
      </c>
    </row>
    <row r="95" spans="2:9" ht="26">
      <c r="B95" s="297" t="s">
        <v>1936</v>
      </c>
      <c r="C95" s="297" t="s">
        <v>1691</v>
      </c>
      <c r="D95" s="298" t="s">
        <v>1937</v>
      </c>
      <c r="E95" s="299" t="s">
        <v>1938</v>
      </c>
      <c r="F95" s="300" t="s">
        <v>213</v>
      </c>
      <c r="G95" s="301">
        <v>56</v>
      </c>
      <c r="H95" s="49">
        <v>0</v>
      </c>
      <c r="I95" s="302">
        <f t="shared" si="4"/>
        <v>0</v>
      </c>
    </row>
    <row r="96" spans="2:9">
      <c r="B96" s="297" t="s">
        <v>1939</v>
      </c>
      <c r="C96" s="297" t="s">
        <v>1691</v>
      </c>
      <c r="D96" s="298" t="s">
        <v>1940</v>
      </c>
      <c r="E96" s="299" t="s">
        <v>1941</v>
      </c>
      <c r="F96" s="300" t="s">
        <v>1942</v>
      </c>
      <c r="G96" s="301">
        <v>66</v>
      </c>
      <c r="H96" s="49">
        <v>0</v>
      </c>
      <c r="I96" s="302">
        <f t="shared" si="4"/>
        <v>0</v>
      </c>
    </row>
    <row r="97" spans="2:9">
      <c r="B97" s="297" t="s">
        <v>1943</v>
      </c>
      <c r="C97" s="297" t="s">
        <v>1691</v>
      </c>
      <c r="D97" s="298" t="s">
        <v>1944</v>
      </c>
      <c r="E97" s="299" t="s">
        <v>1945</v>
      </c>
      <c r="F97" s="300" t="s">
        <v>178</v>
      </c>
      <c r="G97" s="301">
        <v>300</v>
      </c>
      <c r="H97" s="49">
        <v>0</v>
      </c>
      <c r="I97" s="302">
        <f t="shared" si="4"/>
        <v>0</v>
      </c>
    </row>
    <row r="98" spans="2:9">
      <c r="B98" s="297" t="s">
        <v>1946</v>
      </c>
      <c r="C98" s="297" t="s">
        <v>1691</v>
      </c>
      <c r="D98" s="298" t="s">
        <v>1947</v>
      </c>
      <c r="E98" s="299" t="s">
        <v>1948</v>
      </c>
      <c r="F98" s="300" t="s">
        <v>1350</v>
      </c>
      <c r="G98" s="301">
        <v>1</v>
      </c>
      <c r="H98" s="49">
        <v>0</v>
      </c>
      <c r="I98" s="302">
        <f t="shared" si="4"/>
        <v>0</v>
      </c>
    </row>
    <row r="99" spans="2:9" ht="26">
      <c r="B99" s="297" t="s">
        <v>1949</v>
      </c>
      <c r="C99" s="297" t="s">
        <v>1691</v>
      </c>
      <c r="D99" s="298" t="s">
        <v>1950</v>
      </c>
      <c r="E99" s="299" t="s">
        <v>1951</v>
      </c>
      <c r="F99" s="300" t="s">
        <v>1344</v>
      </c>
      <c r="G99" s="301">
        <v>72</v>
      </c>
      <c r="H99" s="49">
        <v>0</v>
      </c>
      <c r="I99" s="302">
        <f t="shared" si="4"/>
        <v>0</v>
      </c>
    </row>
    <row r="100" spans="2:9">
      <c r="B100" s="297" t="s">
        <v>1952</v>
      </c>
      <c r="C100" s="297" t="s">
        <v>1691</v>
      </c>
      <c r="D100" s="298" t="s">
        <v>1953</v>
      </c>
      <c r="E100" s="299" t="s">
        <v>1954</v>
      </c>
      <c r="F100" s="300" t="s">
        <v>196</v>
      </c>
      <c r="G100" s="301">
        <v>1.032</v>
      </c>
      <c r="H100" s="49">
        <v>0</v>
      </c>
      <c r="I100" s="302">
        <f t="shared" si="4"/>
        <v>0</v>
      </c>
    </row>
    <row r="101" spans="2:9" ht="26">
      <c r="B101" s="297" t="s">
        <v>1955</v>
      </c>
      <c r="C101" s="297" t="s">
        <v>1691</v>
      </c>
      <c r="D101" s="298" t="s">
        <v>1956</v>
      </c>
      <c r="E101" s="299" t="s">
        <v>1957</v>
      </c>
      <c r="F101" s="300" t="s">
        <v>196</v>
      </c>
      <c r="G101" s="301">
        <v>1.032</v>
      </c>
      <c r="H101" s="49">
        <v>0</v>
      </c>
      <c r="I101" s="302">
        <f>H101*G101</f>
        <v>0</v>
      </c>
    </row>
    <row r="102" spans="2:9" ht="14">
      <c r="B102" s="291"/>
      <c r="C102" s="292" t="s">
        <v>1688</v>
      </c>
      <c r="D102" s="295" t="s">
        <v>122</v>
      </c>
      <c r="E102" s="295" t="s">
        <v>1958</v>
      </c>
      <c r="F102" s="295"/>
      <c r="G102" s="295"/>
      <c r="H102" s="295"/>
      <c r="I102" s="296">
        <f>I103</f>
        <v>0</v>
      </c>
    </row>
    <row r="103" spans="2:9" ht="26">
      <c r="B103" s="297" t="s">
        <v>1453</v>
      </c>
      <c r="C103" s="297" t="s">
        <v>1691</v>
      </c>
      <c r="D103" s="298" t="s">
        <v>1959</v>
      </c>
      <c r="E103" s="299" t="s">
        <v>1960</v>
      </c>
      <c r="F103" s="300" t="s">
        <v>255</v>
      </c>
      <c r="G103" s="301">
        <v>50</v>
      </c>
      <c r="H103" s="49">
        <v>0</v>
      </c>
      <c r="I103" s="302">
        <f>H103*G103</f>
        <v>0</v>
      </c>
    </row>
    <row r="104" spans="2:9">
      <c r="B104" s="45"/>
      <c r="C104" s="45"/>
      <c r="D104" s="45"/>
      <c r="E104" s="45"/>
      <c r="F104" s="45"/>
      <c r="G104" s="45"/>
      <c r="H104" s="45"/>
      <c r="I104" s="45"/>
    </row>
  </sheetData>
  <sheetProtection algorithmName="SHA-512" hashValue="m8zSHgW9R2hk2nnRHEb6c3bGRnLmkXwZxs4J1TsR8DlilS5lT6HhNos4LTu1EWK5YzIPjwlyF8FQSvNXRIHdhw==" saltValue="i5/88k59wMLWyx/YSUmvig==" spinCount="100000" sheet="1" objects="1" scenarios="1" selectLockedCells="1"/>
  <mergeCells count="1">
    <mergeCell ref="B2:I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2"/>
  <sheetViews>
    <sheetView zoomScale="150" zoomScaleNormal="150" workbookViewId="0">
      <pane ySplit="7" topLeftCell="A8" activePane="bottomLeft" state="frozen"/>
      <selection pane="bottomLeft" activeCell="F9" sqref="F9"/>
    </sheetView>
  </sheetViews>
  <sheetFormatPr baseColWidth="10" defaultColWidth="8.83203125" defaultRowHeight="13" outlineLevelRow="1"/>
  <cols>
    <col min="1" max="1" width="3.5" customWidth="1"/>
    <col min="2" max="2" width="12.6640625" style="21" customWidth="1"/>
    <col min="3" max="3" width="38.33203125" style="21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8" width="0" hidden="1" customWidth="1"/>
    <col min="20" max="20" width="9.16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7</v>
      </c>
      <c r="B1" s="395"/>
      <c r="C1" s="395"/>
      <c r="D1" s="395"/>
      <c r="E1" s="395"/>
      <c r="F1" s="395"/>
      <c r="G1" s="395"/>
      <c r="AG1" t="s">
        <v>137</v>
      </c>
    </row>
    <row r="2" spans="1:60" ht="25" customHeight="1">
      <c r="A2" s="14" t="s">
        <v>8</v>
      </c>
      <c r="B2" s="13" t="s">
        <v>42</v>
      </c>
      <c r="C2" s="396" t="s">
        <v>43</v>
      </c>
      <c r="D2" s="397"/>
      <c r="E2" s="397"/>
      <c r="F2" s="397"/>
      <c r="G2" s="398"/>
      <c r="AG2" t="s">
        <v>138</v>
      </c>
    </row>
    <row r="3" spans="1:60" ht="25" customHeight="1">
      <c r="A3" s="14" t="s">
        <v>9</v>
      </c>
      <c r="B3" s="13" t="s">
        <v>51</v>
      </c>
      <c r="C3" s="396" t="s">
        <v>52</v>
      </c>
      <c r="D3" s="397"/>
      <c r="E3" s="397"/>
      <c r="F3" s="397"/>
      <c r="G3" s="398"/>
      <c r="AC3" s="21" t="s">
        <v>138</v>
      </c>
      <c r="AG3" t="s">
        <v>139</v>
      </c>
    </row>
    <row r="4" spans="1:60" ht="25" customHeight="1">
      <c r="A4" s="178" t="s">
        <v>1196</v>
      </c>
      <c r="B4" s="179" t="s">
        <v>1963</v>
      </c>
      <c r="C4" s="399" t="s">
        <v>1966</v>
      </c>
      <c r="D4" s="400"/>
      <c r="E4" s="400"/>
      <c r="F4" s="400"/>
      <c r="G4" s="401"/>
      <c r="AG4" t="s">
        <v>140</v>
      </c>
    </row>
    <row r="5" spans="1:60">
      <c r="D5" s="8"/>
    </row>
    <row r="6" spans="1:60" ht="42">
      <c r="A6" s="180" t="s">
        <v>141</v>
      </c>
      <c r="B6" s="181" t="s">
        <v>142</v>
      </c>
      <c r="C6" s="181" t="s">
        <v>143</v>
      </c>
      <c r="D6" s="182" t="s">
        <v>144</v>
      </c>
      <c r="E6" s="180" t="s">
        <v>145</v>
      </c>
      <c r="F6" s="183" t="s">
        <v>146</v>
      </c>
      <c r="G6" s="180" t="s">
        <v>31</v>
      </c>
      <c r="H6" s="26" t="s">
        <v>32</v>
      </c>
      <c r="I6" s="26" t="s">
        <v>147</v>
      </c>
      <c r="J6" s="26" t="s">
        <v>33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6" t="s">
        <v>155</v>
      </c>
      <c r="S6" s="26" t="s">
        <v>156</v>
      </c>
      <c r="T6" s="26" t="s">
        <v>157</v>
      </c>
      <c r="U6" s="26" t="s">
        <v>158</v>
      </c>
      <c r="V6" s="26" t="s">
        <v>159</v>
      </c>
      <c r="W6" s="26" t="s">
        <v>160</v>
      </c>
      <c r="X6" s="26" t="s">
        <v>161</v>
      </c>
    </row>
    <row r="7" spans="1:60" hidden="1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60" ht="14">
      <c r="A8" s="185" t="s">
        <v>162</v>
      </c>
      <c r="B8" s="186" t="s">
        <v>77</v>
      </c>
      <c r="C8" s="187" t="s">
        <v>78</v>
      </c>
      <c r="D8" s="188"/>
      <c r="E8" s="189"/>
      <c r="F8" s="31"/>
      <c r="G8" s="31">
        <f>SUMIF(AG9:AG10,"&lt;&gt;NOR",G9:G10)</f>
        <v>0</v>
      </c>
      <c r="H8" s="31"/>
      <c r="I8" s="31">
        <f>SUM(I9:I10)</f>
        <v>2705.73</v>
      </c>
      <c r="J8" s="31"/>
      <c r="K8" s="31">
        <f>SUM(K9:K10)</f>
        <v>7449.15</v>
      </c>
      <c r="L8" s="31"/>
      <c r="M8" s="31">
        <f>SUM(M9:M10)</f>
        <v>0</v>
      </c>
      <c r="N8" s="31"/>
      <c r="O8" s="31">
        <f>SUM(O9:O10)</f>
        <v>0.28000000000000003</v>
      </c>
      <c r="P8" s="31"/>
      <c r="Q8" s="31">
        <f>SUM(Q9:Q10)</f>
        <v>0</v>
      </c>
      <c r="R8" s="31"/>
      <c r="S8" s="31"/>
      <c r="T8" s="32"/>
      <c r="U8" s="30"/>
      <c r="V8" s="30">
        <f>SUM(V9:V10)</f>
        <v>13.85</v>
      </c>
      <c r="W8" s="30"/>
      <c r="X8" s="30"/>
      <c r="AG8" t="s">
        <v>163</v>
      </c>
    </row>
    <row r="9" spans="1:60" ht="24" outlineLevel="1">
      <c r="A9" s="190">
        <v>1</v>
      </c>
      <c r="B9" s="191" t="s">
        <v>1081</v>
      </c>
      <c r="C9" s="192" t="s">
        <v>1176</v>
      </c>
      <c r="D9" s="193" t="s">
        <v>178</v>
      </c>
      <c r="E9" s="194">
        <v>7.38</v>
      </c>
      <c r="F9" s="33">
        <v>0</v>
      </c>
      <c r="G9" s="34">
        <f>ROUND(E9*F9,2)</f>
        <v>0</v>
      </c>
      <c r="H9" s="195">
        <v>366.63</v>
      </c>
      <c r="I9" s="34">
        <f>ROUND(E9*H9,2)</f>
        <v>2705.73</v>
      </c>
      <c r="J9" s="195">
        <v>1009.37</v>
      </c>
      <c r="K9" s="34">
        <f>ROUND(E9*J9,2)</f>
        <v>7449.15</v>
      </c>
      <c r="L9" s="34">
        <v>21</v>
      </c>
      <c r="M9" s="34">
        <f>G9*(1+L9/100)</f>
        <v>0</v>
      </c>
      <c r="N9" s="34">
        <v>3.8289999999999998E-2</v>
      </c>
      <c r="O9" s="34">
        <f>ROUND(E9*N9,2)</f>
        <v>0.28000000000000003</v>
      </c>
      <c r="P9" s="34">
        <v>0</v>
      </c>
      <c r="Q9" s="34">
        <f>ROUND(E9*P9,2)</f>
        <v>0</v>
      </c>
      <c r="R9" s="34"/>
      <c r="S9" s="34" t="s">
        <v>167</v>
      </c>
      <c r="T9" s="35" t="s">
        <v>167</v>
      </c>
      <c r="U9" s="29">
        <v>1.8764099999999999</v>
      </c>
      <c r="V9" s="29">
        <f>ROUND(E9*U9,2)</f>
        <v>13.85</v>
      </c>
      <c r="W9" s="29"/>
      <c r="X9" s="29" t="s">
        <v>168</v>
      </c>
      <c r="Y9" s="27"/>
      <c r="Z9" s="27"/>
      <c r="AA9" s="27"/>
      <c r="AB9" s="27"/>
      <c r="AC9" s="27"/>
      <c r="AD9" s="27"/>
      <c r="AE9" s="27"/>
      <c r="AF9" s="27"/>
      <c r="AG9" s="27" t="s">
        <v>169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outlineLevel="1">
      <c r="A10" s="196"/>
      <c r="B10" s="197"/>
      <c r="C10" s="198" t="s">
        <v>1082</v>
      </c>
      <c r="D10" s="199"/>
      <c r="E10" s="200">
        <v>7.38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7"/>
      <c r="Z10" s="27"/>
      <c r="AA10" s="27"/>
      <c r="AB10" s="27"/>
      <c r="AC10" s="27"/>
      <c r="AD10" s="27"/>
      <c r="AE10" s="27"/>
      <c r="AF10" s="27"/>
      <c r="AG10" s="27" t="s">
        <v>171</v>
      </c>
      <c r="AH10" s="27">
        <v>0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0" ht="14">
      <c r="A11" s="185" t="s">
        <v>162</v>
      </c>
      <c r="B11" s="186" t="s">
        <v>89</v>
      </c>
      <c r="C11" s="187" t="s">
        <v>90</v>
      </c>
      <c r="D11" s="188"/>
      <c r="E11" s="189"/>
      <c r="F11" s="31"/>
      <c r="G11" s="31">
        <f>SUMIF(AG12:AG17,"&lt;&gt;NOR",G12:G17)</f>
        <v>0</v>
      </c>
      <c r="H11" s="31"/>
      <c r="I11" s="31">
        <f>SUM(I12:I17)</f>
        <v>9053.3799999999992</v>
      </c>
      <c r="J11" s="31"/>
      <c r="K11" s="31">
        <f>SUM(K12:K17)</f>
        <v>24499.52</v>
      </c>
      <c r="L11" s="31"/>
      <c r="M11" s="31">
        <f>SUM(M12:M17)</f>
        <v>0</v>
      </c>
      <c r="N11" s="31"/>
      <c r="O11" s="31">
        <f>SUM(O12:O17)</f>
        <v>0.01</v>
      </c>
      <c r="P11" s="31"/>
      <c r="Q11" s="31">
        <f>SUM(Q12:Q17)</f>
        <v>0.59</v>
      </c>
      <c r="R11" s="31"/>
      <c r="S11" s="31"/>
      <c r="T11" s="32"/>
      <c r="U11" s="30"/>
      <c r="V11" s="30">
        <f>SUM(V12:V17)</f>
        <v>43.699999999999996</v>
      </c>
      <c r="W11" s="30"/>
      <c r="X11" s="30"/>
      <c r="AG11" t="s">
        <v>163</v>
      </c>
    </row>
    <row r="12" spans="1:60" outlineLevel="1">
      <c r="A12" s="190">
        <v>2</v>
      </c>
      <c r="B12" s="191" t="s">
        <v>1083</v>
      </c>
      <c r="C12" s="192" t="s">
        <v>1084</v>
      </c>
      <c r="D12" s="193" t="s">
        <v>255</v>
      </c>
      <c r="E12" s="194">
        <v>4.5</v>
      </c>
      <c r="F12" s="33">
        <v>0</v>
      </c>
      <c r="G12" s="34">
        <f>ROUND(E12*F12,2)</f>
        <v>0</v>
      </c>
      <c r="H12" s="195">
        <v>1318.2</v>
      </c>
      <c r="I12" s="34">
        <f>ROUND(E12*H12,2)</f>
        <v>5931.9</v>
      </c>
      <c r="J12" s="195">
        <v>3256.8</v>
      </c>
      <c r="K12" s="34">
        <f>ROUND(E12*J12,2)</f>
        <v>14655.6</v>
      </c>
      <c r="L12" s="34">
        <v>21</v>
      </c>
      <c r="M12" s="34">
        <f>G12*(1+L12/100)</f>
        <v>0</v>
      </c>
      <c r="N12" s="34">
        <v>0</v>
      </c>
      <c r="O12" s="34">
        <f>ROUND(E12*N12,2)</f>
        <v>0</v>
      </c>
      <c r="P12" s="34">
        <v>5.6520000000000001E-2</v>
      </c>
      <c r="Q12" s="34">
        <f>ROUND(E12*P12,2)</f>
        <v>0.25</v>
      </c>
      <c r="R12" s="34"/>
      <c r="S12" s="34" t="s">
        <v>167</v>
      </c>
      <c r="T12" s="35" t="s">
        <v>167</v>
      </c>
      <c r="U12" s="29">
        <v>5.5</v>
      </c>
      <c r="V12" s="29">
        <f>ROUND(E12*U12,2)</f>
        <v>24.75</v>
      </c>
      <c r="W12" s="29"/>
      <c r="X12" s="29" t="s">
        <v>168</v>
      </c>
      <c r="Y12" s="27"/>
      <c r="Z12" s="27"/>
      <c r="AA12" s="27"/>
      <c r="AB12" s="27"/>
      <c r="AC12" s="27"/>
      <c r="AD12" s="27"/>
      <c r="AE12" s="27"/>
      <c r="AF12" s="27"/>
      <c r="AG12" s="27" t="s">
        <v>169</v>
      </c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60" outlineLevel="1">
      <c r="A13" s="196"/>
      <c r="B13" s="197"/>
      <c r="C13" s="198" t="s">
        <v>1085</v>
      </c>
      <c r="D13" s="199"/>
      <c r="E13" s="200">
        <v>4.5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7"/>
      <c r="Z13" s="27"/>
      <c r="AA13" s="27"/>
      <c r="AB13" s="27"/>
      <c r="AC13" s="27"/>
      <c r="AD13" s="27"/>
      <c r="AE13" s="27"/>
      <c r="AF13" s="27"/>
      <c r="AG13" s="27" t="s">
        <v>171</v>
      </c>
      <c r="AH13" s="27">
        <v>0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60" outlineLevel="1">
      <c r="A14" s="190">
        <v>3</v>
      </c>
      <c r="B14" s="191" t="s">
        <v>1083</v>
      </c>
      <c r="C14" s="192" t="s">
        <v>1084</v>
      </c>
      <c r="D14" s="193" t="s">
        <v>255</v>
      </c>
      <c r="E14" s="194">
        <v>2.1</v>
      </c>
      <c r="F14" s="33">
        <v>0</v>
      </c>
      <c r="G14" s="34">
        <f>ROUND(E14*F14,2)</f>
        <v>0</v>
      </c>
      <c r="H14" s="195">
        <v>1318.2</v>
      </c>
      <c r="I14" s="34">
        <f>ROUND(E14*H14,2)</f>
        <v>2768.22</v>
      </c>
      <c r="J14" s="195">
        <v>3256.8</v>
      </c>
      <c r="K14" s="34">
        <f>ROUND(E14*J14,2)</f>
        <v>6839.28</v>
      </c>
      <c r="L14" s="34">
        <v>21</v>
      </c>
      <c r="M14" s="34">
        <f>G14*(1+L14/100)</f>
        <v>0</v>
      </c>
      <c r="N14" s="34">
        <v>0</v>
      </c>
      <c r="O14" s="34">
        <f>ROUND(E14*N14,2)</f>
        <v>0</v>
      </c>
      <c r="P14" s="34">
        <v>5.6520000000000001E-2</v>
      </c>
      <c r="Q14" s="34">
        <f>ROUND(E14*P14,2)</f>
        <v>0.12</v>
      </c>
      <c r="R14" s="34"/>
      <c r="S14" s="34" t="s">
        <v>167</v>
      </c>
      <c r="T14" s="35" t="s">
        <v>167</v>
      </c>
      <c r="U14" s="29">
        <v>5.5</v>
      </c>
      <c r="V14" s="29">
        <f>ROUND(E14*U14,2)</f>
        <v>11.55</v>
      </c>
      <c r="W14" s="29"/>
      <c r="X14" s="29" t="s">
        <v>168</v>
      </c>
      <c r="Y14" s="27"/>
      <c r="Z14" s="27"/>
      <c r="AA14" s="27"/>
      <c r="AB14" s="27"/>
      <c r="AC14" s="27"/>
      <c r="AD14" s="27"/>
      <c r="AE14" s="27"/>
      <c r="AF14" s="27"/>
      <c r="AG14" s="27" t="s">
        <v>169</v>
      </c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</row>
    <row r="15" spans="1:60" outlineLevel="1">
      <c r="A15" s="196"/>
      <c r="B15" s="197"/>
      <c r="C15" s="198" t="s">
        <v>1086</v>
      </c>
      <c r="D15" s="199"/>
      <c r="E15" s="200">
        <v>2.1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7"/>
      <c r="Z15" s="27"/>
      <c r="AA15" s="27"/>
      <c r="AB15" s="27"/>
      <c r="AC15" s="27"/>
      <c r="AD15" s="27"/>
      <c r="AE15" s="27"/>
      <c r="AF15" s="27"/>
      <c r="AG15" s="27" t="s">
        <v>171</v>
      </c>
      <c r="AH15" s="27">
        <v>0</v>
      </c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outlineLevel="1">
      <c r="A16" s="190">
        <v>4</v>
      </c>
      <c r="B16" s="191" t="s">
        <v>1087</v>
      </c>
      <c r="C16" s="192" t="s">
        <v>1088</v>
      </c>
      <c r="D16" s="193" t="s">
        <v>255</v>
      </c>
      <c r="E16" s="194">
        <v>24.6</v>
      </c>
      <c r="F16" s="33">
        <v>0</v>
      </c>
      <c r="G16" s="34">
        <f>ROUND(E16*F16,2)</f>
        <v>0</v>
      </c>
      <c r="H16" s="195">
        <v>14.36</v>
      </c>
      <c r="I16" s="34">
        <f>ROUND(E16*H16,2)</f>
        <v>353.26</v>
      </c>
      <c r="J16" s="195">
        <v>122.14</v>
      </c>
      <c r="K16" s="34">
        <f>ROUND(E16*J16,2)</f>
        <v>3004.64</v>
      </c>
      <c r="L16" s="34">
        <v>21</v>
      </c>
      <c r="M16" s="34">
        <f>G16*(1+L16/100)</f>
        <v>0</v>
      </c>
      <c r="N16" s="34">
        <v>4.8999999999999998E-4</v>
      </c>
      <c r="O16" s="34">
        <f>ROUND(E16*N16,2)</f>
        <v>0.01</v>
      </c>
      <c r="P16" s="34">
        <v>8.9999999999999993E-3</v>
      </c>
      <c r="Q16" s="34">
        <f>ROUND(E16*P16,2)</f>
        <v>0.22</v>
      </c>
      <c r="R16" s="34"/>
      <c r="S16" s="34" t="s">
        <v>167</v>
      </c>
      <c r="T16" s="35" t="s">
        <v>167</v>
      </c>
      <c r="U16" s="29">
        <v>0.30099999999999999</v>
      </c>
      <c r="V16" s="29">
        <f>ROUND(E16*U16,2)</f>
        <v>7.4</v>
      </c>
      <c r="W16" s="29"/>
      <c r="X16" s="29" t="s">
        <v>168</v>
      </c>
      <c r="Y16" s="27"/>
      <c r="Z16" s="27"/>
      <c r="AA16" s="27"/>
      <c r="AB16" s="27"/>
      <c r="AC16" s="27"/>
      <c r="AD16" s="27"/>
      <c r="AE16" s="27"/>
      <c r="AF16" s="27"/>
      <c r="AG16" s="27" t="s">
        <v>169</v>
      </c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</row>
    <row r="17" spans="1:60" outlineLevel="1">
      <c r="A17" s="196"/>
      <c r="B17" s="197"/>
      <c r="C17" s="198" t="s">
        <v>1089</v>
      </c>
      <c r="D17" s="199"/>
      <c r="E17" s="200">
        <v>24.6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7"/>
      <c r="Z17" s="27"/>
      <c r="AA17" s="27"/>
      <c r="AB17" s="27"/>
      <c r="AC17" s="27"/>
      <c r="AD17" s="27"/>
      <c r="AE17" s="27"/>
      <c r="AF17" s="27"/>
      <c r="AG17" s="27" t="s">
        <v>171</v>
      </c>
      <c r="AH17" s="27">
        <v>0</v>
      </c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0" ht="14">
      <c r="A18" s="185" t="s">
        <v>162</v>
      </c>
      <c r="B18" s="186" t="s">
        <v>91</v>
      </c>
      <c r="C18" s="187" t="s">
        <v>92</v>
      </c>
      <c r="D18" s="188"/>
      <c r="E18" s="189"/>
      <c r="F18" s="31"/>
      <c r="G18" s="31">
        <f>SUMIF(AG19:AG19,"&lt;&gt;NOR",G19:G19)</f>
        <v>0</v>
      </c>
      <c r="H18" s="31"/>
      <c r="I18" s="31">
        <f>SUM(I19:I19)</f>
        <v>0</v>
      </c>
      <c r="J18" s="31"/>
      <c r="K18" s="31">
        <f>SUM(K19:K19)</f>
        <v>107.1</v>
      </c>
      <c r="L18" s="31"/>
      <c r="M18" s="31">
        <f>SUM(M19:M19)</f>
        <v>0</v>
      </c>
      <c r="N18" s="31"/>
      <c r="O18" s="31">
        <f>SUM(O19:O19)</f>
        <v>0</v>
      </c>
      <c r="P18" s="31"/>
      <c r="Q18" s="31">
        <f>SUM(Q19:Q19)</f>
        <v>0</v>
      </c>
      <c r="R18" s="31"/>
      <c r="S18" s="31"/>
      <c r="T18" s="32"/>
      <c r="U18" s="30"/>
      <c r="V18" s="30">
        <f>SUM(V19:V19)</f>
        <v>0.09</v>
      </c>
      <c r="W18" s="30"/>
      <c r="X18" s="30"/>
      <c r="AG18" t="s">
        <v>163</v>
      </c>
    </row>
    <row r="19" spans="1:60" outlineLevel="1">
      <c r="A19" s="201">
        <v>5</v>
      </c>
      <c r="B19" s="202" t="s">
        <v>1090</v>
      </c>
      <c r="C19" s="203" t="s">
        <v>1091</v>
      </c>
      <c r="D19" s="204" t="s">
        <v>196</v>
      </c>
      <c r="E19" s="205">
        <v>0.29463</v>
      </c>
      <c r="F19" s="36">
        <v>0</v>
      </c>
      <c r="G19" s="37">
        <f>ROUND(E19*F19,2)</f>
        <v>0</v>
      </c>
      <c r="H19" s="206">
        <v>0</v>
      </c>
      <c r="I19" s="37">
        <f>ROUND(E19*H19,2)</f>
        <v>0</v>
      </c>
      <c r="J19" s="206">
        <v>363.5</v>
      </c>
      <c r="K19" s="37">
        <f>ROUND(E19*J19,2)</f>
        <v>107.1</v>
      </c>
      <c r="L19" s="37">
        <v>21</v>
      </c>
      <c r="M19" s="37">
        <f>G19*(1+L19/100)</f>
        <v>0</v>
      </c>
      <c r="N19" s="37">
        <v>0</v>
      </c>
      <c r="O19" s="37">
        <f>ROUND(E19*N19,2)</f>
        <v>0</v>
      </c>
      <c r="P19" s="37">
        <v>0</v>
      </c>
      <c r="Q19" s="37">
        <f>ROUND(E19*P19,2)</f>
        <v>0</v>
      </c>
      <c r="R19" s="37"/>
      <c r="S19" s="37" t="s">
        <v>167</v>
      </c>
      <c r="T19" s="38" t="s">
        <v>167</v>
      </c>
      <c r="U19" s="29">
        <v>0.307</v>
      </c>
      <c r="V19" s="29">
        <f>ROUND(E19*U19,2)</f>
        <v>0.09</v>
      </c>
      <c r="W19" s="29"/>
      <c r="X19" s="29" t="s">
        <v>636</v>
      </c>
      <c r="Y19" s="27"/>
      <c r="Z19" s="27"/>
      <c r="AA19" s="27"/>
      <c r="AB19" s="27"/>
      <c r="AC19" s="27"/>
      <c r="AD19" s="27"/>
      <c r="AE19" s="27"/>
      <c r="AF19" s="27"/>
      <c r="AG19" s="27" t="s">
        <v>637</v>
      </c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ht="14">
      <c r="A20" s="185" t="s">
        <v>162</v>
      </c>
      <c r="B20" s="186" t="s">
        <v>103</v>
      </c>
      <c r="C20" s="187" t="s">
        <v>52</v>
      </c>
      <c r="D20" s="188"/>
      <c r="E20" s="189"/>
      <c r="F20" s="31"/>
      <c r="G20" s="31">
        <f>SUMIF(AG21:AG32,"&lt;&gt;NOR",G21:G32)</f>
        <v>0</v>
      </c>
      <c r="H20" s="31"/>
      <c r="I20" s="31">
        <f>SUM(I21:I32)</f>
        <v>14988</v>
      </c>
      <c r="J20" s="31"/>
      <c r="K20" s="31">
        <f>SUM(K21:K32)</f>
        <v>33888.93</v>
      </c>
      <c r="L20" s="31"/>
      <c r="M20" s="31">
        <f>SUM(M21:M32)</f>
        <v>0</v>
      </c>
      <c r="N20" s="31"/>
      <c r="O20" s="31">
        <f>SUM(O21:O32)</f>
        <v>0.09</v>
      </c>
      <c r="P20" s="31"/>
      <c r="Q20" s="31">
        <f>SUM(Q21:Q32)</f>
        <v>0</v>
      </c>
      <c r="R20" s="31"/>
      <c r="S20" s="31"/>
      <c r="T20" s="32"/>
      <c r="U20" s="30"/>
      <c r="V20" s="30">
        <f>SUM(V21:V32)</f>
        <v>22.91</v>
      </c>
      <c r="W20" s="30"/>
      <c r="X20" s="30"/>
      <c r="AG20" t="s">
        <v>163</v>
      </c>
    </row>
    <row r="21" spans="1:60" outlineLevel="1">
      <c r="A21" s="201">
        <v>6</v>
      </c>
      <c r="B21" s="202" t="s">
        <v>1092</v>
      </c>
      <c r="C21" s="203" t="s">
        <v>1093</v>
      </c>
      <c r="D21" s="204" t="s">
        <v>255</v>
      </c>
      <c r="E21" s="205">
        <v>14</v>
      </c>
      <c r="F21" s="36">
        <v>0</v>
      </c>
      <c r="G21" s="37">
        <f>ROUND(E21*F21,2)</f>
        <v>0</v>
      </c>
      <c r="H21" s="206">
        <v>0</v>
      </c>
      <c r="I21" s="37">
        <f>ROUND(E21*H21,2)</f>
        <v>0</v>
      </c>
      <c r="J21" s="206">
        <v>185</v>
      </c>
      <c r="K21" s="37">
        <f>ROUND(E21*J21,2)</f>
        <v>2590</v>
      </c>
      <c r="L21" s="37">
        <v>21</v>
      </c>
      <c r="M21" s="37">
        <f>G21*(1+L21/100)</f>
        <v>0</v>
      </c>
      <c r="N21" s="37">
        <v>0</v>
      </c>
      <c r="O21" s="37">
        <f>ROUND(E21*N21,2)</f>
        <v>0</v>
      </c>
      <c r="P21" s="37">
        <v>0</v>
      </c>
      <c r="Q21" s="37">
        <f>ROUND(E21*P21,2)</f>
        <v>0</v>
      </c>
      <c r="R21" s="37"/>
      <c r="S21" s="37" t="s">
        <v>167</v>
      </c>
      <c r="T21" s="38" t="s">
        <v>167</v>
      </c>
      <c r="U21" s="29">
        <v>0.37</v>
      </c>
      <c r="V21" s="29">
        <f>ROUND(E21*U21,2)</f>
        <v>5.18</v>
      </c>
      <c r="W21" s="29"/>
      <c r="X21" s="29" t="s">
        <v>168</v>
      </c>
      <c r="Y21" s="27"/>
      <c r="Z21" s="27"/>
      <c r="AA21" s="27"/>
      <c r="AB21" s="27"/>
      <c r="AC21" s="27"/>
      <c r="AD21" s="27"/>
      <c r="AE21" s="27"/>
      <c r="AF21" s="27"/>
      <c r="AG21" s="27" t="s">
        <v>169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ht="24" outlineLevel="1">
      <c r="A22" s="201">
        <v>7</v>
      </c>
      <c r="B22" s="202" t="s">
        <v>1094</v>
      </c>
      <c r="C22" s="203" t="s">
        <v>1095</v>
      </c>
      <c r="D22" s="204" t="s">
        <v>213</v>
      </c>
      <c r="E22" s="205">
        <v>5</v>
      </c>
      <c r="F22" s="36">
        <v>0</v>
      </c>
      <c r="G22" s="37">
        <f>ROUND(E22*F22,2)</f>
        <v>0</v>
      </c>
      <c r="H22" s="206">
        <v>0</v>
      </c>
      <c r="I22" s="37">
        <f>ROUND(E22*H22,2)</f>
        <v>0</v>
      </c>
      <c r="J22" s="206">
        <v>295</v>
      </c>
      <c r="K22" s="37">
        <f>ROUND(E22*J22,2)</f>
        <v>1475</v>
      </c>
      <c r="L22" s="37">
        <v>21</v>
      </c>
      <c r="M22" s="37">
        <f>G22*(1+L22/100)</f>
        <v>0</v>
      </c>
      <c r="N22" s="37">
        <v>0</v>
      </c>
      <c r="O22" s="37">
        <f>ROUND(E22*N22,2)</f>
        <v>0</v>
      </c>
      <c r="P22" s="37">
        <v>0</v>
      </c>
      <c r="Q22" s="37">
        <f>ROUND(E22*P22,2)</f>
        <v>0</v>
      </c>
      <c r="R22" s="37"/>
      <c r="S22" s="37" t="s">
        <v>167</v>
      </c>
      <c r="T22" s="38" t="s">
        <v>167</v>
      </c>
      <c r="U22" s="29">
        <v>0.59</v>
      </c>
      <c r="V22" s="29">
        <f>ROUND(E22*U22,2)</f>
        <v>2.95</v>
      </c>
      <c r="W22" s="29"/>
      <c r="X22" s="29" t="s">
        <v>168</v>
      </c>
      <c r="Y22" s="27"/>
      <c r="Z22" s="27"/>
      <c r="AA22" s="27"/>
      <c r="AB22" s="27"/>
      <c r="AC22" s="27"/>
      <c r="AD22" s="27"/>
      <c r="AE22" s="27"/>
      <c r="AF22" s="27"/>
      <c r="AG22" s="27" t="s">
        <v>169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outlineLevel="1">
      <c r="A23" s="201">
        <v>8</v>
      </c>
      <c r="B23" s="202" t="s">
        <v>1096</v>
      </c>
      <c r="C23" s="203" t="s">
        <v>1097</v>
      </c>
      <c r="D23" s="204" t="s">
        <v>213</v>
      </c>
      <c r="E23" s="205">
        <v>10</v>
      </c>
      <c r="F23" s="36">
        <v>0</v>
      </c>
      <c r="G23" s="37">
        <f>ROUND(E23*F23,2)</f>
        <v>0</v>
      </c>
      <c r="H23" s="206">
        <v>0</v>
      </c>
      <c r="I23" s="37">
        <f>ROUND(E23*H23,2)</f>
        <v>0</v>
      </c>
      <c r="J23" s="206">
        <v>715</v>
      </c>
      <c r="K23" s="37">
        <f>ROUND(E23*J23,2)</f>
        <v>7150</v>
      </c>
      <c r="L23" s="37">
        <v>21</v>
      </c>
      <c r="M23" s="37">
        <f>G23*(1+L23/100)</f>
        <v>0</v>
      </c>
      <c r="N23" s="37">
        <v>0</v>
      </c>
      <c r="O23" s="37">
        <f>ROUND(E23*N23,2)</f>
        <v>0</v>
      </c>
      <c r="P23" s="37">
        <v>0</v>
      </c>
      <c r="Q23" s="37">
        <f>ROUND(E23*P23,2)</f>
        <v>0</v>
      </c>
      <c r="R23" s="37"/>
      <c r="S23" s="37" t="s">
        <v>167</v>
      </c>
      <c r="T23" s="38" t="s">
        <v>167</v>
      </c>
      <c r="U23" s="29">
        <v>1.43</v>
      </c>
      <c r="V23" s="29">
        <f>ROUND(E23*U23,2)</f>
        <v>14.3</v>
      </c>
      <c r="W23" s="29"/>
      <c r="X23" s="29" t="s">
        <v>168</v>
      </c>
      <c r="Y23" s="27"/>
      <c r="Z23" s="27"/>
      <c r="AA23" s="27"/>
      <c r="AB23" s="27"/>
      <c r="AC23" s="27"/>
      <c r="AD23" s="27"/>
      <c r="AE23" s="27"/>
      <c r="AF23" s="27"/>
      <c r="AG23" s="27" t="s">
        <v>169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outlineLevel="1">
      <c r="A24" s="190">
        <v>9</v>
      </c>
      <c r="B24" s="191" t="s">
        <v>1098</v>
      </c>
      <c r="C24" s="192" t="s">
        <v>1173</v>
      </c>
      <c r="D24" s="193" t="s">
        <v>255</v>
      </c>
      <c r="E24" s="194">
        <v>49.2</v>
      </c>
      <c r="F24" s="33">
        <v>0</v>
      </c>
      <c r="G24" s="34">
        <f>ROUND(E24*F24,2)</f>
        <v>0</v>
      </c>
      <c r="H24" s="195">
        <v>0</v>
      </c>
      <c r="I24" s="34">
        <f>ROUND(E24*H24,2)</f>
        <v>0</v>
      </c>
      <c r="J24" s="195">
        <v>250</v>
      </c>
      <c r="K24" s="34">
        <f>ROUND(E24*J24,2)</f>
        <v>12300</v>
      </c>
      <c r="L24" s="34">
        <v>21</v>
      </c>
      <c r="M24" s="34">
        <f>G24*(1+L24/100)</f>
        <v>0</v>
      </c>
      <c r="N24" s="34">
        <v>0</v>
      </c>
      <c r="O24" s="34">
        <f>ROUND(E24*N24,2)</f>
        <v>0</v>
      </c>
      <c r="P24" s="34">
        <v>0</v>
      </c>
      <c r="Q24" s="34">
        <f>ROUND(E24*P24,2)</f>
        <v>0</v>
      </c>
      <c r="R24" s="34"/>
      <c r="S24" s="34" t="s">
        <v>203</v>
      </c>
      <c r="T24" s="35" t="s">
        <v>204</v>
      </c>
      <c r="U24" s="29">
        <v>0</v>
      </c>
      <c r="V24" s="29">
        <f>ROUND(E24*U24,2)</f>
        <v>0</v>
      </c>
      <c r="W24" s="29"/>
      <c r="X24" s="29" t="s">
        <v>168</v>
      </c>
      <c r="Y24" s="27"/>
      <c r="Z24" s="27"/>
      <c r="AA24" s="27"/>
      <c r="AB24" s="27"/>
      <c r="AC24" s="27"/>
      <c r="AD24" s="27"/>
      <c r="AE24" s="27"/>
      <c r="AF24" s="27"/>
      <c r="AG24" s="27" t="s">
        <v>169</v>
      </c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outlineLevel="1">
      <c r="A25" s="196"/>
      <c r="B25" s="197"/>
      <c r="C25" s="198" t="s">
        <v>1099</v>
      </c>
      <c r="D25" s="199"/>
      <c r="E25" s="200">
        <v>49.2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7"/>
      <c r="Z25" s="27"/>
      <c r="AA25" s="27"/>
      <c r="AB25" s="27"/>
      <c r="AC25" s="27"/>
      <c r="AD25" s="27"/>
      <c r="AE25" s="27"/>
      <c r="AF25" s="27"/>
      <c r="AG25" s="27" t="s">
        <v>171</v>
      </c>
      <c r="AH25" s="27">
        <v>0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ht="24" outlineLevel="1">
      <c r="A26" s="190">
        <v>10</v>
      </c>
      <c r="B26" s="191" t="s">
        <v>1100</v>
      </c>
      <c r="C26" s="192" t="s">
        <v>1174</v>
      </c>
      <c r="D26" s="193" t="s">
        <v>541</v>
      </c>
      <c r="E26" s="194">
        <v>2</v>
      </c>
      <c r="F26" s="33">
        <v>0</v>
      </c>
      <c r="G26" s="34">
        <f>ROUND(E26*F26,2)</f>
        <v>0</v>
      </c>
      <c r="H26" s="195">
        <v>0</v>
      </c>
      <c r="I26" s="34">
        <f>ROUND(E26*H26,2)</f>
        <v>0</v>
      </c>
      <c r="J26" s="195">
        <v>5000</v>
      </c>
      <c r="K26" s="34">
        <f>ROUND(E26*J26,2)</f>
        <v>10000</v>
      </c>
      <c r="L26" s="34">
        <v>21</v>
      </c>
      <c r="M26" s="34">
        <f>G26*(1+L26/100)</f>
        <v>0</v>
      </c>
      <c r="N26" s="34">
        <v>0</v>
      </c>
      <c r="O26" s="34">
        <f>ROUND(E26*N26,2)</f>
        <v>0</v>
      </c>
      <c r="P26" s="34">
        <v>0</v>
      </c>
      <c r="Q26" s="34">
        <f>ROUND(E26*P26,2)</f>
        <v>0</v>
      </c>
      <c r="R26" s="34"/>
      <c r="S26" s="34" t="s">
        <v>203</v>
      </c>
      <c r="T26" s="35" t="s">
        <v>204</v>
      </c>
      <c r="U26" s="29">
        <v>0</v>
      </c>
      <c r="V26" s="29">
        <f>ROUND(E26*U26,2)</f>
        <v>0</v>
      </c>
      <c r="W26" s="29"/>
      <c r="X26" s="29" t="s">
        <v>168</v>
      </c>
      <c r="Y26" s="27"/>
      <c r="Z26" s="27"/>
      <c r="AA26" s="27"/>
      <c r="AB26" s="27"/>
      <c r="AC26" s="27"/>
      <c r="AD26" s="27"/>
      <c r="AE26" s="27"/>
      <c r="AF26" s="27"/>
      <c r="AG26" s="27" t="s">
        <v>169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</row>
    <row r="27" spans="1:60" outlineLevel="1">
      <c r="A27" s="196"/>
      <c r="B27" s="197"/>
      <c r="C27" s="393" t="s">
        <v>1101</v>
      </c>
      <c r="D27" s="394"/>
      <c r="E27" s="394"/>
      <c r="F27" s="394"/>
      <c r="G27" s="39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7"/>
      <c r="Z27" s="27"/>
      <c r="AA27" s="27"/>
      <c r="AB27" s="27"/>
      <c r="AC27" s="27"/>
      <c r="AD27" s="27"/>
      <c r="AE27" s="27"/>
      <c r="AF27" s="27"/>
      <c r="AG27" s="27" t="s">
        <v>257</v>
      </c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outlineLevel="1">
      <c r="A28" s="201">
        <v>11</v>
      </c>
      <c r="B28" s="202" t="s">
        <v>1102</v>
      </c>
      <c r="C28" s="203" t="s">
        <v>1177</v>
      </c>
      <c r="D28" s="204" t="s">
        <v>541</v>
      </c>
      <c r="E28" s="205">
        <v>5</v>
      </c>
      <c r="F28" s="36">
        <v>0</v>
      </c>
      <c r="G28" s="37">
        <f>ROUND(E28*F28,2)</f>
        <v>0</v>
      </c>
      <c r="H28" s="206">
        <v>200</v>
      </c>
      <c r="I28" s="37">
        <f>ROUND(E28*H28,2)</f>
        <v>1000</v>
      </c>
      <c r="J28" s="206">
        <v>0</v>
      </c>
      <c r="K28" s="37">
        <f>ROUND(E28*J28,2)</f>
        <v>0</v>
      </c>
      <c r="L28" s="37">
        <v>21</v>
      </c>
      <c r="M28" s="37">
        <f>G28*(1+L28/100)</f>
        <v>0</v>
      </c>
      <c r="N28" s="37">
        <v>1.2700000000000001E-3</v>
      </c>
      <c r="O28" s="37">
        <f>ROUND(E28*N28,2)</f>
        <v>0.01</v>
      </c>
      <c r="P28" s="37">
        <v>0</v>
      </c>
      <c r="Q28" s="37">
        <f>ROUND(E28*P28,2)</f>
        <v>0</v>
      </c>
      <c r="R28" s="37"/>
      <c r="S28" s="37" t="s">
        <v>203</v>
      </c>
      <c r="T28" s="38" t="s">
        <v>204</v>
      </c>
      <c r="U28" s="29">
        <v>0</v>
      </c>
      <c r="V28" s="29">
        <f>ROUND(E28*U28,2)</f>
        <v>0</v>
      </c>
      <c r="W28" s="29"/>
      <c r="X28" s="29" t="s">
        <v>271</v>
      </c>
      <c r="Y28" s="27"/>
      <c r="Z28" s="27"/>
      <c r="AA28" s="27"/>
      <c r="AB28" s="27"/>
      <c r="AC28" s="27"/>
      <c r="AD28" s="27"/>
      <c r="AE28" s="27"/>
      <c r="AF28" s="27"/>
      <c r="AG28" s="27" t="s">
        <v>272</v>
      </c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</row>
    <row r="29" spans="1:60" outlineLevel="1">
      <c r="A29" s="201">
        <v>12</v>
      </c>
      <c r="B29" s="202" t="s">
        <v>1103</v>
      </c>
      <c r="C29" s="203" t="s">
        <v>1104</v>
      </c>
      <c r="D29" s="204" t="s">
        <v>213</v>
      </c>
      <c r="E29" s="205">
        <v>14</v>
      </c>
      <c r="F29" s="36">
        <v>0</v>
      </c>
      <c r="G29" s="37">
        <f>ROUND(E29*F29,2)</f>
        <v>0</v>
      </c>
      <c r="H29" s="206">
        <v>692</v>
      </c>
      <c r="I29" s="37">
        <f>ROUND(E29*H29,2)</f>
        <v>9688</v>
      </c>
      <c r="J29" s="206">
        <v>0</v>
      </c>
      <c r="K29" s="37">
        <f>ROUND(E29*J29,2)</f>
        <v>0</v>
      </c>
      <c r="L29" s="37">
        <v>21</v>
      </c>
      <c r="M29" s="37">
        <f>G29*(1+L29/100)</f>
        <v>0</v>
      </c>
      <c r="N29" s="37">
        <v>6.0600000000000003E-3</v>
      </c>
      <c r="O29" s="37">
        <f>ROUND(E29*N29,2)</f>
        <v>0.08</v>
      </c>
      <c r="P29" s="37">
        <v>0</v>
      </c>
      <c r="Q29" s="37">
        <f>ROUND(E29*P29,2)</f>
        <v>0</v>
      </c>
      <c r="R29" s="37" t="s">
        <v>270</v>
      </c>
      <c r="S29" s="37" t="s">
        <v>167</v>
      </c>
      <c r="T29" s="38" t="s">
        <v>167</v>
      </c>
      <c r="U29" s="29">
        <v>0</v>
      </c>
      <c r="V29" s="29">
        <f>ROUND(E29*U29,2)</f>
        <v>0</v>
      </c>
      <c r="W29" s="29"/>
      <c r="X29" s="29" t="s">
        <v>271</v>
      </c>
      <c r="Y29" s="27"/>
      <c r="Z29" s="27"/>
      <c r="AA29" s="27"/>
      <c r="AB29" s="27"/>
      <c r="AC29" s="27"/>
      <c r="AD29" s="27"/>
      <c r="AE29" s="27"/>
      <c r="AF29" s="27"/>
      <c r="AG29" s="27" t="s">
        <v>272</v>
      </c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</row>
    <row r="30" spans="1:60" outlineLevel="1">
      <c r="A30" s="190">
        <v>13</v>
      </c>
      <c r="B30" s="191" t="s">
        <v>1105</v>
      </c>
      <c r="C30" s="192" t="s">
        <v>1175</v>
      </c>
      <c r="D30" s="193" t="s">
        <v>213</v>
      </c>
      <c r="E30" s="194">
        <v>10</v>
      </c>
      <c r="F30" s="33">
        <v>0</v>
      </c>
      <c r="G30" s="34">
        <f>ROUND(E30*F30,2)</f>
        <v>0</v>
      </c>
      <c r="H30" s="195">
        <v>430</v>
      </c>
      <c r="I30" s="34">
        <f>ROUND(E30*H30,2)</f>
        <v>4300</v>
      </c>
      <c r="J30" s="195">
        <v>0</v>
      </c>
      <c r="K30" s="34">
        <f>ROUND(E30*J30,2)</f>
        <v>0</v>
      </c>
      <c r="L30" s="34">
        <v>21</v>
      </c>
      <c r="M30" s="34">
        <f>G30*(1+L30/100)</f>
        <v>0</v>
      </c>
      <c r="N30" s="34">
        <v>2.9999999999999997E-4</v>
      </c>
      <c r="O30" s="34">
        <f>ROUND(E30*N30,2)</f>
        <v>0</v>
      </c>
      <c r="P30" s="34">
        <v>0</v>
      </c>
      <c r="Q30" s="34">
        <f>ROUND(E30*P30,2)</f>
        <v>0</v>
      </c>
      <c r="R30" s="34"/>
      <c r="S30" s="34" t="s">
        <v>203</v>
      </c>
      <c r="T30" s="35" t="s">
        <v>1106</v>
      </c>
      <c r="U30" s="29">
        <v>0</v>
      </c>
      <c r="V30" s="29">
        <f>ROUND(E30*U30,2)</f>
        <v>0</v>
      </c>
      <c r="W30" s="29"/>
      <c r="X30" s="29" t="s">
        <v>271</v>
      </c>
      <c r="Y30" s="27"/>
      <c r="Z30" s="27"/>
      <c r="AA30" s="27"/>
      <c r="AB30" s="27"/>
      <c r="AC30" s="27"/>
      <c r="AD30" s="27"/>
      <c r="AE30" s="27"/>
      <c r="AF30" s="27"/>
      <c r="AG30" s="27" t="s">
        <v>272</v>
      </c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</row>
    <row r="31" spans="1:60" outlineLevel="1">
      <c r="A31" s="196"/>
      <c r="B31" s="197"/>
      <c r="C31" s="393" t="s">
        <v>1107</v>
      </c>
      <c r="D31" s="394"/>
      <c r="E31" s="394"/>
      <c r="F31" s="394"/>
      <c r="G31" s="394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7"/>
      <c r="Z31" s="27"/>
      <c r="AA31" s="27"/>
      <c r="AB31" s="27"/>
      <c r="AC31" s="27"/>
      <c r="AD31" s="27"/>
      <c r="AE31" s="27"/>
      <c r="AF31" s="27"/>
      <c r="AG31" s="27" t="s">
        <v>257</v>
      </c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</row>
    <row r="32" spans="1:60" outlineLevel="1">
      <c r="A32" s="201">
        <v>14</v>
      </c>
      <c r="B32" s="202" t="s">
        <v>1108</v>
      </c>
      <c r="C32" s="203" t="s">
        <v>1109</v>
      </c>
      <c r="D32" s="204" t="s">
        <v>196</v>
      </c>
      <c r="E32" s="205">
        <v>9.4189999999999996E-2</v>
      </c>
      <c r="F32" s="36">
        <v>0</v>
      </c>
      <c r="G32" s="37">
        <f>ROUND(E32*F32,2)</f>
        <v>0</v>
      </c>
      <c r="H32" s="206">
        <v>0</v>
      </c>
      <c r="I32" s="37">
        <f>ROUND(E32*H32,2)</f>
        <v>0</v>
      </c>
      <c r="J32" s="206">
        <v>3970</v>
      </c>
      <c r="K32" s="37">
        <f>ROUND(E32*J32,2)</f>
        <v>373.93</v>
      </c>
      <c r="L32" s="37">
        <v>21</v>
      </c>
      <c r="M32" s="37">
        <f>G32*(1+L32/100)</f>
        <v>0</v>
      </c>
      <c r="N32" s="37">
        <v>0</v>
      </c>
      <c r="O32" s="37">
        <f>ROUND(E32*N32,2)</f>
        <v>0</v>
      </c>
      <c r="P32" s="37">
        <v>0</v>
      </c>
      <c r="Q32" s="37">
        <f>ROUND(E32*P32,2)</f>
        <v>0</v>
      </c>
      <c r="R32" s="37"/>
      <c r="S32" s="37" t="s">
        <v>167</v>
      </c>
      <c r="T32" s="38" t="s">
        <v>167</v>
      </c>
      <c r="U32" s="29">
        <v>5.0640000000000001</v>
      </c>
      <c r="V32" s="29">
        <f>ROUND(E32*U32,2)</f>
        <v>0.48</v>
      </c>
      <c r="W32" s="29"/>
      <c r="X32" s="29" t="s">
        <v>636</v>
      </c>
      <c r="Y32" s="27"/>
      <c r="Z32" s="27"/>
      <c r="AA32" s="27"/>
      <c r="AB32" s="27"/>
      <c r="AC32" s="27"/>
      <c r="AD32" s="27"/>
      <c r="AE32" s="27"/>
      <c r="AF32" s="27"/>
      <c r="AG32" s="27" t="s">
        <v>637</v>
      </c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</row>
    <row r="33" spans="1:60" ht="14">
      <c r="A33" s="185" t="s">
        <v>162</v>
      </c>
      <c r="B33" s="186" t="s">
        <v>132</v>
      </c>
      <c r="C33" s="187" t="s">
        <v>133</v>
      </c>
      <c r="D33" s="188"/>
      <c r="E33" s="189"/>
      <c r="F33" s="31"/>
      <c r="G33" s="31">
        <f>SUMIF(AG34:AG39,"&lt;&gt;NOR",G34:G39)</f>
        <v>0</v>
      </c>
      <c r="H33" s="31"/>
      <c r="I33" s="31">
        <f>SUM(I34:I39)</f>
        <v>0</v>
      </c>
      <c r="J33" s="31"/>
      <c r="K33" s="31">
        <f>SUM(K34:K39)</f>
        <v>1723.19</v>
      </c>
      <c r="L33" s="31"/>
      <c r="M33" s="31">
        <f>SUM(M34:M39)</f>
        <v>0</v>
      </c>
      <c r="N33" s="31"/>
      <c r="O33" s="31">
        <f>SUM(O34:O39)</f>
        <v>0</v>
      </c>
      <c r="P33" s="31"/>
      <c r="Q33" s="31">
        <f>SUM(Q34:Q39)</f>
        <v>0</v>
      </c>
      <c r="R33" s="31"/>
      <c r="S33" s="31"/>
      <c r="T33" s="32"/>
      <c r="U33" s="30"/>
      <c r="V33" s="30">
        <f>SUM(V34:V39)</f>
        <v>0.97000000000000008</v>
      </c>
      <c r="W33" s="30"/>
      <c r="X33" s="30"/>
      <c r="AG33" t="s">
        <v>163</v>
      </c>
    </row>
    <row r="34" spans="1:60" outlineLevel="1">
      <c r="A34" s="190">
        <v>15</v>
      </c>
      <c r="B34" s="191" t="s">
        <v>1033</v>
      </c>
      <c r="C34" s="192" t="s">
        <v>1034</v>
      </c>
      <c r="D34" s="193" t="s">
        <v>196</v>
      </c>
      <c r="E34" s="194">
        <v>0.59443000000000001</v>
      </c>
      <c r="F34" s="33">
        <v>0</v>
      </c>
      <c r="G34" s="34">
        <f>ROUND(E34*F34,2)</f>
        <v>0</v>
      </c>
      <c r="H34" s="195">
        <v>0</v>
      </c>
      <c r="I34" s="34">
        <f>ROUND(E34*H34,2)</f>
        <v>0</v>
      </c>
      <c r="J34" s="195">
        <v>264</v>
      </c>
      <c r="K34" s="34">
        <f>ROUND(E34*J34,2)</f>
        <v>156.93</v>
      </c>
      <c r="L34" s="34">
        <v>21</v>
      </c>
      <c r="M34" s="34">
        <f>G34*(1+L34/100)</f>
        <v>0</v>
      </c>
      <c r="N34" s="34">
        <v>0</v>
      </c>
      <c r="O34" s="34">
        <f>ROUND(E34*N34,2)</f>
        <v>0</v>
      </c>
      <c r="P34" s="34">
        <v>0</v>
      </c>
      <c r="Q34" s="34">
        <f>ROUND(E34*P34,2)</f>
        <v>0</v>
      </c>
      <c r="R34" s="34"/>
      <c r="S34" s="34" t="s">
        <v>167</v>
      </c>
      <c r="T34" s="35" t="s">
        <v>167</v>
      </c>
      <c r="U34" s="29">
        <v>0.49</v>
      </c>
      <c r="V34" s="29">
        <f>ROUND(E34*U34,2)</f>
        <v>0.28999999999999998</v>
      </c>
      <c r="W34" s="29"/>
      <c r="X34" s="29" t="s">
        <v>1035</v>
      </c>
      <c r="Y34" s="27"/>
      <c r="Z34" s="27"/>
      <c r="AA34" s="27"/>
      <c r="AB34" s="27"/>
      <c r="AC34" s="27"/>
      <c r="AD34" s="27"/>
      <c r="AE34" s="27"/>
      <c r="AF34" s="27"/>
      <c r="AG34" s="27" t="s">
        <v>1036</v>
      </c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outlineLevel="1">
      <c r="A35" s="196"/>
      <c r="B35" s="197"/>
      <c r="C35" s="393" t="s">
        <v>1037</v>
      </c>
      <c r="D35" s="394"/>
      <c r="E35" s="394"/>
      <c r="F35" s="394"/>
      <c r="G35" s="39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7"/>
      <c r="Z35" s="27"/>
      <c r="AA35" s="27"/>
      <c r="AB35" s="27"/>
      <c r="AC35" s="27"/>
      <c r="AD35" s="27"/>
      <c r="AE35" s="27"/>
      <c r="AF35" s="27"/>
      <c r="AG35" s="27" t="s">
        <v>257</v>
      </c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</row>
    <row r="36" spans="1:60" outlineLevel="1">
      <c r="A36" s="201">
        <v>16</v>
      </c>
      <c r="B36" s="202" t="s">
        <v>1038</v>
      </c>
      <c r="C36" s="203" t="s">
        <v>1039</v>
      </c>
      <c r="D36" s="204" t="s">
        <v>196</v>
      </c>
      <c r="E36" s="205">
        <v>5.3498900000000003</v>
      </c>
      <c r="F36" s="36">
        <v>0</v>
      </c>
      <c r="G36" s="37">
        <f>ROUND(E36*F36,2)</f>
        <v>0</v>
      </c>
      <c r="H36" s="206">
        <v>0</v>
      </c>
      <c r="I36" s="37">
        <f>ROUND(E36*H36,2)</f>
        <v>0</v>
      </c>
      <c r="J36" s="206">
        <v>25</v>
      </c>
      <c r="K36" s="37">
        <f>ROUND(E36*J36,2)</f>
        <v>133.75</v>
      </c>
      <c r="L36" s="37">
        <v>21</v>
      </c>
      <c r="M36" s="37">
        <f>G36*(1+L36/100)</f>
        <v>0</v>
      </c>
      <c r="N36" s="37">
        <v>0</v>
      </c>
      <c r="O36" s="37">
        <f>ROUND(E36*N36,2)</f>
        <v>0</v>
      </c>
      <c r="P36" s="37">
        <v>0</v>
      </c>
      <c r="Q36" s="37">
        <f>ROUND(E36*P36,2)</f>
        <v>0</v>
      </c>
      <c r="R36" s="37"/>
      <c r="S36" s="37" t="s">
        <v>167</v>
      </c>
      <c r="T36" s="38" t="s">
        <v>167</v>
      </c>
      <c r="U36" s="29">
        <v>0</v>
      </c>
      <c r="V36" s="29">
        <f>ROUND(E36*U36,2)</f>
        <v>0</v>
      </c>
      <c r="W36" s="29"/>
      <c r="X36" s="29" t="s">
        <v>1035</v>
      </c>
      <c r="Y36" s="27"/>
      <c r="Z36" s="27"/>
      <c r="AA36" s="27"/>
      <c r="AB36" s="27"/>
      <c r="AC36" s="27"/>
      <c r="AD36" s="27"/>
      <c r="AE36" s="27"/>
      <c r="AF36" s="27"/>
      <c r="AG36" s="27" t="s">
        <v>1036</v>
      </c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</row>
    <row r="37" spans="1:60" outlineLevel="1">
      <c r="A37" s="201">
        <v>17</v>
      </c>
      <c r="B37" s="202" t="s">
        <v>1040</v>
      </c>
      <c r="C37" s="203" t="s">
        <v>1041</v>
      </c>
      <c r="D37" s="204" t="s">
        <v>196</v>
      </c>
      <c r="E37" s="205">
        <v>0.59443000000000001</v>
      </c>
      <c r="F37" s="36">
        <v>0</v>
      </c>
      <c r="G37" s="37">
        <f>ROUND(E37*F37,2)</f>
        <v>0</v>
      </c>
      <c r="H37" s="206">
        <v>0</v>
      </c>
      <c r="I37" s="37">
        <f>ROUND(E37*H37,2)</f>
        <v>0</v>
      </c>
      <c r="J37" s="206">
        <v>369.5</v>
      </c>
      <c r="K37" s="37">
        <f>ROUND(E37*J37,2)</f>
        <v>219.64</v>
      </c>
      <c r="L37" s="37">
        <v>21</v>
      </c>
      <c r="M37" s="37">
        <f>G37*(1+L37/100)</f>
        <v>0</v>
      </c>
      <c r="N37" s="37">
        <v>0</v>
      </c>
      <c r="O37" s="37">
        <f>ROUND(E37*N37,2)</f>
        <v>0</v>
      </c>
      <c r="P37" s="37">
        <v>0</v>
      </c>
      <c r="Q37" s="37">
        <f>ROUND(E37*P37,2)</f>
        <v>0</v>
      </c>
      <c r="R37" s="37"/>
      <c r="S37" s="37" t="s">
        <v>167</v>
      </c>
      <c r="T37" s="38" t="s">
        <v>167</v>
      </c>
      <c r="U37" s="29">
        <v>0.94199999999999995</v>
      </c>
      <c r="V37" s="29">
        <f>ROUND(E37*U37,2)</f>
        <v>0.56000000000000005</v>
      </c>
      <c r="W37" s="29"/>
      <c r="X37" s="29" t="s">
        <v>1035</v>
      </c>
      <c r="Y37" s="27"/>
      <c r="Z37" s="27"/>
      <c r="AA37" s="27"/>
      <c r="AB37" s="27"/>
      <c r="AC37" s="27"/>
      <c r="AD37" s="27"/>
      <c r="AE37" s="27"/>
      <c r="AF37" s="27"/>
      <c r="AG37" s="27" t="s">
        <v>1036</v>
      </c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1:60" outlineLevel="1">
      <c r="A38" s="201">
        <v>18</v>
      </c>
      <c r="B38" s="202" t="s">
        <v>1042</v>
      </c>
      <c r="C38" s="203" t="s">
        <v>1043</v>
      </c>
      <c r="D38" s="204" t="s">
        <v>196</v>
      </c>
      <c r="E38" s="205">
        <v>1.18886</v>
      </c>
      <c r="F38" s="36">
        <v>0</v>
      </c>
      <c r="G38" s="37">
        <f>ROUND(E38*F38,2)</f>
        <v>0</v>
      </c>
      <c r="H38" s="206">
        <v>0</v>
      </c>
      <c r="I38" s="37">
        <f>ROUND(E38*H38,2)</f>
        <v>0</v>
      </c>
      <c r="J38" s="206">
        <v>41.2</v>
      </c>
      <c r="K38" s="37">
        <f>ROUND(E38*J38,2)</f>
        <v>48.98</v>
      </c>
      <c r="L38" s="37">
        <v>21</v>
      </c>
      <c r="M38" s="37">
        <f>G38*(1+L38/100)</f>
        <v>0</v>
      </c>
      <c r="N38" s="37">
        <v>0</v>
      </c>
      <c r="O38" s="37">
        <f>ROUND(E38*N38,2)</f>
        <v>0</v>
      </c>
      <c r="P38" s="37">
        <v>0</v>
      </c>
      <c r="Q38" s="37">
        <f>ROUND(E38*P38,2)</f>
        <v>0</v>
      </c>
      <c r="R38" s="37"/>
      <c r="S38" s="37" t="s">
        <v>167</v>
      </c>
      <c r="T38" s="38" t="s">
        <v>167</v>
      </c>
      <c r="U38" s="29">
        <v>0.105</v>
      </c>
      <c r="V38" s="29">
        <f>ROUND(E38*U38,2)</f>
        <v>0.12</v>
      </c>
      <c r="W38" s="29"/>
      <c r="X38" s="29" t="s">
        <v>1035</v>
      </c>
      <c r="Y38" s="27"/>
      <c r="Z38" s="27"/>
      <c r="AA38" s="27"/>
      <c r="AB38" s="27"/>
      <c r="AC38" s="27"/>
      <c r="AD38" s="27"/>
      <c r="AE38" s="27"/>
      <c r="AF38" s="27"/>
      <c r="AG38" s="27" t="s">
        <v>1036</v>
      </c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</row>
    <row r="39" spans="1:60" ht="24" outlineLevel="1">
      <c r="A39" s="190">
        <v>19</v>
      </c>
      <c r="B39" s="191" t="s">
        <v>1012</v>
      </c>
      <c r="C39" s="192" t="s">
        <v>1013</v>
      </c>
      <c r="D39" s="193" t="s">
        <v>196</v>
      </c>
      <c r="E39" s="194">
        <v>0.59443000000000001</v>
      </c>
      <c r="F39" s="33">
        <v>0</v>
      </c>
      <c r="G39" s="34">
        <f>ROUND(E39*F39,2)</f>
        <v>0</v>
      </c>
      <c r="H39" s="195">
        <v>0</v>
      </c>
      <c r="I39" s="34">
        <f>ROUND(E39*H39,2)</f>
        <v>0</v>
      </c>
      <c r="J39" s="195">
        <v>1958</v>
      </c>
      <c r="K39" s="34">
        <f>ROUND(E39*J39,2)</f>
        <v>1163.8900000000001</v>
      </c>
      <c r="L39" s="34">
        <v>21</v>
      </c>
      <c r="M39" s="34">
        <f>G39*(1+L39/100)</f>
        <v>0</v>
      </c>
      <c r="N39" s="34">
        <v>0</v>
      </c>
      <c r="O39" s="34">
        <f>ROUND(E39*N39,2)</f>
        <v>0</v>
      </c>
      <c r="P39" s="34">
        <v>0</v>
      </c>
      <c r="Q39" s="34">
        <f>ROUND(E39*P39,2)</f>
        <v>0</v>
      </c>
      <c r="R39" s="34"/>
      <c r="S39" s="34" t="s">
        <v>167</v>
      </c>
      <c r="T39" s="35" t="s">
        <v>167</v>
      </c>
      <c r="U39" s="29">
        <v>0</v>
      </c>
      <c r="V39" s="29">
        <f>ROUND(E39*U39,2)</f>
        <v>0</v>
      </c>
      <c r="W39" s="29"/>
      <c r="X39" s="29" t="s">
        <v>1035</v>
      </c>
      <c r="Y39" s="27"/>
      <c r="Z39" s="27"/>
      <c r="AA39" s="27"/>
      <c r="AB39" s="27"/>
      <c r="AC39" s="27"/>
      <c r="AD39" s="27"/>
      <c r="AE39" s="27"/>
      <c r="AF39" s="27"/>
      <c r="AG39" s="27" t="s">
        <v>1036</v>
      </c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</row>
    <row r="40" spans="1:60">
      <c r="A40" s="3"/>
      <c r="B40" s="4"/>
      <c r="C40" s="3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149</v>
      </c>
    </row>
    <row r="41" spans="1:60">
      <c r="A41" s="221"/>
      <c r="B41" s="222" t="s">
        <v>31</v>
      </c>
      <c r="C41" s="223"/>
      <c r="D41" s="224"/>
      <c r="E41" s="225"/>
      <c r="F41" s="225"/>
      <c r="G41" s="226">
        <f>G8+G11+G18+G20+G33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1075</v>
      </c>
    </row>
    <row r="42" spans="1:60">
      <c r="A42" s="3"/>
      <c r="B42" s="4"/>
      <c r="C42" s="3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ht="13" customHeight="1">
      <c r="A43" s="425" t="s">
        <v>1979</v>
      </c>
      <c r="B43" s="426"/>
      <c r="C43" s="426"/>
      <c r="D43" s="426"/>
      <c r="E43" s="426"/>
      <c r="F43" s="426"/>
      <c r="G43" s="42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>
      <c r="A44" s="428"/>
      <c r="B44" s="429"/>
      <c r="C44" s="429"/>
      <c r="D44" s="429"/>
      <c r="E44" s="429"/>
      <c r="F44" s="429"/>
      <c r="G44" s="43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>
      <c r="A45" s="3"/>
      <c r="B45" s="4"/>
      <c r="C45" s="3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>
      <c r="A46" s="402" t="s">
        <v>1076</v>
      </c>
      <c r="B46" s="402"/>
      <c r="C46" s="40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>
      <c r="A47" s="381"/>
      <c r="B47" s="382"/>
      <c r="C47" s="383"/>
      <c r="D47" s="382"/>
      <c r="E47" s="382"/>
      <c r="F47" s="382"/>
      <c r="G47" s="38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1077</v>
      </c>
    </row>
    <row r="48" spans="1:60">
      <c r="A48" s="385"/>
      <c r="B48" s="386"/>
      <c r="C48" s="387"/>
      <c r="D48" s="386"/>
      <c r="E48" s="386"/>
      <c r="F48" s="386"/>
      <c r="G48" s="38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>
      <c r="A49" s="385"/>
      <c r="B49" s="386"/>
      <c r="C49" s="387"/>
      <c r="D49" s="386"/>
      <c r="E49" s="386"/>
      <c r="F49" s="386"/>
      <c r="G49" s="38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>
      <c r="A50" s="385"/>
      <c r="B50" s="386"/>
      <c r="C50" s="387"/>
      <c r="D50" s="386"/>
      <c r="E50" s="386"/>
      <c r="F50" s="386"/>
      <c r="G50" s="38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>
      <c r="A51" s="389"/>
      <c r="B51" s="390"/>
      <c r="C51" s="391"/>
      <c r="D51" s="390"/>
      <c r="E51" s="390"/>
      <c r="F51" s="390"/>
      <c r="G51" s="39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>
      <c r="A52" s="3"/>
      <c r="B52" s="4"/>
      <c r="C52" s="3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>
      <c r="C53" s="40"/>
      <c r="D53" s="8"/>
      <c r="AG53" t="s">
        <v>1078</v>
      </c>
    </row>
    <row r="54" spans="1:33">
      <c r="D54" s="8"/>
    </row>
    <row r="55" spans="1:33">
      <c r="D55" s="8"/>
    </row>
    <row r="56" spans="1:33">
      <c r="D56" s="8"/>
    </row>
    <row r="57" spans="1:33">
      <c r="D57" s="8"/>
    </row>
    <row r="58" spans="1:33">
      <c r="D58" s="8"/>
    </row>
    <row r="59" spans="1:33">
      <c r="D59" s="8"/>
    </row>
    <row r="60" spans="1:33">
      <c r="D60" s="8"/>
    </row>
    <row r="61" spans="1:33">
      <c r="D61" s="8"/>
    </row>
    <row r="62" spans="1:33">
      <c r="D62" s="8"/>
    </row>
    <row r="63" spans="1:33">
      <c r="D63" s="8"/>
    </row>
    <row r="64" spans="1:33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  <row r="120" spans="4:4">
      <c r="D120" s="8"/>
    </row>
    <row r="121" spans="4:4">
      <c r="D121" s="8"/>
    </row>
    <row r="122" spans="4:4">
      <c r="D122" s="8"/>
    </row>
    <row r="123" spans="4:4">
      <c r="D123" s="8"/>
    </row>
    <row r="124" spans="4:4">
      <c r="D124" s="8"/>
    </row>
    <row r="125" spans="4:4">
      <c r="D125" s="8"/>
    </row>
    <row r="126" spans="4:4">
      <c r="D126" s="8"/>
    </row>
    <row r="127" spans="4:4">
      <c r="D127" s="8"/>
    </row>
    <row r="128" spans="4:4">
      <c r="D128" s="8"/>
    </row>
    <row r="129" spans="4:4">
      <c r="D129" s="8"/>
    </row>
    <row r="130" spans="4:4">
      <c r="D130" s="8"/>
    </row>
    <row r="131" spans="4:4">
      <c r="D131" s="8"/>
    </row>
    <row r="132" spans="4:4">
      <c r="D132" s="8"/>
    </row>
    <row r="133" spans="4:4">
      <c r="D133" s="8"/>
    </row>
    <row r="134" spans="4:4">
      <c r="D134" s="8"/>
    </row>
    <row r="135" spans="4:4">
      <c r="D135" s="8"/>
    </row>
    <row r="136" spans="4:4">
      <c r="D136" s="8"/>
    </row>
    <row r="137" spans="4:4">
      <c r="D137" s="8"/>
    </row>
    <row r="138" spans="4:4">
      <c r="D138" s="8"/>
    </row>
    <row r="139" spans="4:4">
      <c r="D139" s="8"/>
    </row>
    <row r="140" spans="4:4">
      <c r="D140" s="8"/>
    </row>
    <row r="141" spans="4:4">
      <c r="D141" s="8"/>
    </row>
    <row r="142" spans="4:4">
      <c r="D142" s="8"/>
    </row>
    <row r="143" spans="4:4">
      <c r="D143" s="8"/>
    </row>
    <row r="144" spans="4:4">
      <c r="D144" s="8"/>
    </row>
    <row r="145" spans="4:4">
      <c r="D145" s="8"/>
    </row>
    <row r="146" spans="4:4">
      <c r="D146" s="8"/>
    </row>
    <row r="147" spans="4:4">
      <c r="D147" s="8"/>
    </row>
    <row r="148" spans="4:4">
      <c r="D148" s="8"/>
    </row>
    <row r="149" spans="4:4">
      <c r="D149" s="8"/>
    </row>
    <row r="150" spans="4:4">
      <c r="D150" s="8"/>
    </row>
    <row r="151" spans="4:4">
      <c r="D151" s="8"/>
    </row>
    <row r="152" spans="4:4">
      <c r="D152" s="8"/>
    </row>
    <row r="153" spans="4:4">
      <c r="D153" s="8"/>
    </row>
    <row r="154" spans="4:4">
      <c r="D154" s="8"/>
    </row>
    <row r="155" spans="4:4">
      <c r="D155" s="8"/>
    </row>
    <row r="156" spans="4:4">
      <c r="D156" s="8"/>
    </row>
    <row r="157" spans="4:4">
      <c r="D157" s="8"/>
    </row>
    <row r="158" spans="4:4">
      <c r="D158" s="8"/>
    </row>
    <row r="159" spans="4:4">
      <c r="D159" s="8"/>
    </row>
    <row r="160" spans="4:4">
      <c r="D160" s="8"/>
    </row>
    <row r="161" spans="4:4">
      <c r="D161" s="8"/>
    </row>
    <row r="162" spans="4:4">
      <c r="D162" s="8"/>
    </row>
    <row r="163" spans="4:4">
      <c r="D163" s="8"/>
    </row>
    <row r="164" spans="4:4">
      <c r="D164" s="8"/>
    </row>
    <row r="165" spans="4:4">
      <c r="D165" s="8"/>
    </row>
    <row r="166" spans="4:4">
      <c r="D166" s="8"/>
    </row>
    <row r="167" spans="4:4">
      <c r="D167" s="8"/>
    </row>
    <row r="168" spans="4:4">
      <c r="D168" s="8"/>
    </row>
    <row r="169" spans="4:4">
      <c r="D169" s="8"/>
    </row>
    <row r="170" spans="4:4">
      <c r="D170" s="8"/>
    </row>
    <row r="171" spans="4:4">
      <c r="D171" s="8"/>
    </row>
    <row r="172" spans="4:4">
      <c r="D172" s="8"/>
    </row>
    <row r="173" spans="4:4">
      <c r="D173" s="8"/>
    </row>
    <row r="174" spans="4:4">
      <c r="D174" s="8"/>
    </row>
    <row r="175" spans="4:4">
      <c r="D175" s="8"/>
    </row>
    <row r="176" spans="4:4">
      <c r="D176" s="8"/>
    </row>
    <row r="177" spans="4:4">
      <c r="D177" s="8"/>
    </row>
    <row r="178" spans="4:4">
      <c r="D178" s="8"/>
    </row>
    <row r="179" spans="4:4">
      <c r="D179" s="8"/>
    </row>
    <row r="180" spans="4:4">
      <c r="D180" s="8"/>
    </row>
    <row r="181" spans="4:4">
      <c r="D181" s="8"/>
    </row>
    <row r="182" spans="4:4">
      <c r="D182" s="8"/>
    </row>
    <row r="183" spans="4:4">
      <c r="D183" s="8"/>
    </row>
    <row r="184" spans="4:4">
      <c r="D184" s="8"/>
    </row>
    <row r="185" spans="4:4">
      <c r="D185" s="8"/>
    </row>
    <row r="186" spans="4:4">
      <c r="D186" s="8"/>
    </row>
    <row r="187" spans="4:4">
      <c r="D187" s="8"/>
    </row>
    <row r="188" spans="4:4">
      <c r="D188" s="8"/>
    </row>
    <row r="189" spans="4:4">
      <c r="D189" s="8"/>
    </row>
    <row r="190" spans="4:4">
      <c r="D190" s="8"/>
    </row>
    <row r="191" spans="4:4">
      <c r="D191" s="8"/>
    </row>
    <row r="192" spans="4:4">
      <c r="D192" s="8"/>
    </row>
    <row r="193" spans="4:4">
      <c r="D193" s="8"/>
    </row>
    <row r="194" spans="4:4">
      <c r="D194" s="8"/>
    </row>
    <row r="195" spans="4:4">
      <c r="D195" s="8"/>
    </row>
    <row r="196" spans="4:4">
      <c r="D196" s="8"/>
    </row>
    <row r="197" spans="4:4">
      <c r="D197" s="8"/>
    </row>
    <row r="198" spans="4:4">
      <c r="D198" s="8"/>
    </row>
    <row r="199" spans="4:4">
      <c r="D199" s="8"/>
    </row>
    <row r="200" spans="4:4">
      <c r="D200" s="8"/>
    </row>
    <row r="201" spans="4:4">
      <c r="D201" s="8"/>
    </row>
    <row r="202" spans="4:4">
      <c r="D202" s="8"/>
    </row>
    <row r="203" spans="4:4">
      <c r="D203" s="8"/>
    </row>
    <row r="204" spans="4:4">
      <c r="D204" s="8"/>
    </row>
    <row r="205" spans="4:4">
      <c r="D205" s="8"/>
    </row>
    <row r="206" spans="4:4">
      <c r="D206" s="8"/>
    </row>
    <row r="207" spans="4:4">
      <c r="D207" s="8"/>
    </row>
    <row r="208" spans="4:4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8"/>
    </row>
    <row r="236" spans="4:4">
      <c r="D236" s="8"/>
    </row>
    <row r="237" spans="4:4">
      <c r="D237" s="8"/>
    </row>
    <row r="238" spans="4:4">
      <c r="D238" s="8"/>
    </row>
    <row r="239" spans="4:4">
      <c r="D239" s="8"/>
    </row>
    <row r="240" spans="4:4">
      <c r="D240" s="8"/>
    </row>
    <row r="241" spans="4:4">
      <c r="D241" s="8"/>
    </row>
    <row r="242" spans="4:4">
      <c r="D242" s="8"/>
    </row>
    <row r="243" spans="4:4">
      <c r="D243" s="8"/>
    </row>
    <row r="244" spans="4:4">
      <c r="D244" s="8"/>
    </row>
    <row r="245" spans="4:4">
      <c r="D245" s="8"/>
    </row>
    <row r="246" spans="4:4">
      <c r="D246" s="8"/>
    </row>
    <row r="247" spans="4:4">
      <c r="D247" s="8"/>
    </row>
    <row r="248" spans="4:4">
      <c r="D248" s="8"/>
    </row>
    <row r="249" spans="4:4">
      <c r="D249" s="8"/>
    </row>
    <row r="250" spans="4:4">
      <c r="D250" s="8"/>
    </row>
    <row r="251" spans="4:4">
      <c r="D251" s="8"/>
    </row>
    <row r="252" spans="4:4">
      <c r="D252" s="8"/>
    </row>
    <row r="253" spans="4:4">
      <c r="D253" s="8"/>
    </row>
    <row r="254" spans="4:4">
      <c r="D254" s="8"/>
    </row>
    <row r="255" spans="4:4">
      <c r="D255" s="8"/>
    </row>
    <row r="256" spans="4:4">
      <c r="D256" s="8"/>
    </row>
    <row r="257" spans="4:4">
      <c r="D257" s="8"/>
    </row>
    <row r="258" spans="4:4">
      <c r="D258" s="8"/>
    </row>
    <row r="259" spans="4:4">
      <c r="D259" s="8"/>
    </row>
    <row r="260" spans="4:4">
      <c r="D260" s="8"/>
    </row>
    <row r="261" spans="4:4">
      <c r="D261" s="8"/>
    </row>
    <row r="262" spans="4:4">
      <c r="D262" s="8"/>
    </row>
    <row r="263" spans="4:4">
      <c r="D263" s="8"/>
    </row>
    <row r="264" spans="4:4">
      <c r="D264" s="8"/>
    </row>
    <row r="265" spans="4:4">
      <c r="D265" s="8"/>
    </row>
    <row r="266" spans="4:4">
      <c r="D266" s="8"/>
    </row>
    <row r="267" spans="4:4">
      <c r="D267" s="8"/>
    </row>
    <row r="268" spans="4:4">
      <c r="D268" s="8"/>
    </row>
    <row r="269" spans="4:4">
      <c r="D269" s="8"/>
    </row>
    <row r="270" spans="4:4">
      <c r="D270" s="8"/>
    </row>
    <row r="271" spans="4:4">
      <c r="D271" s="8"/>
    </row>
    <row r="272" spans="4:4">
      <c r="D272" s="8"/>
    </row>
    <row r="273" spans="4:4">
      <c r="D273" s="8"/>
    </row>
    <row r="274" spans="4:4">
      <c r="D274" s="8"/>
    </row>
    <row r="275" spans="4:4">
      <c r="D275" s="8"/>
    </row>
    <row r="276" spans="4:4">
      <c r="D276" s="8"/>
    </row>
    <row r="277" spans="4:4">
      <c r="D277" s="8"/>
    </row>
    <row r="278" spans="4:4">
      <c r="D278" s="8"/>
    </row>
    <row r="279" spans="4:4">
      <c r="D279" s="8"/>
    </row>
    <row r="280" spans="4:4">
      <c r="D280" s="8"/>
    </row>
    <row r="281" spans="4:4">
      <c r="D281" s="8"/>
    </row>
    <row r="282" spans="4:4">
      <c r="D282" s="8"/>
    </row>
    <row r="283" spans="4:4">
      <c r="D283" s="8"/>
    </row>
    <row r="284" spans="4:4">
      <c r="D284" s="8"/>
    </row>
    <row r="285" spans="4:4">
      <c r="D285" s="8"/>
    </row>
    <row r="286" spans="4:4">
      <c r="D286" s="8"/>
    </row>
    <row r="287" spans="4:4">
      <c r="D287" s="8"/>
    </row>
    <row r="288" spans="4:4">
      <c r="D288" s="8"/>
    </row>
    <row r="289" spans="4:4">
      <c r="D289" s="8"/>
    </row>
    <row r="290" spans="4:4">
      <c r="D290" s="8"/>
    </row>
    <row r="291" spans="4:4">
      <c r="D291" s="8"/>
    </row>
    <row r="292" spans="4:4">
      <c r="D292" s="8"/>
    </row>
    <row r="293" spans="4:4">
      <c r="D293" s="8"/>
    </row>
    <row r="294" spans="4:4">
      <c r="D294" s="8"/>
    </row>
    <row r="295" spans="4:4">
      <c r="D295" s="8"/>
    </row>
    <row r="296" spans="4:4">
      <c r="D296" s="8"/>
    </row>
    <row r="297" spans="4:4">
      <c r="D297" s="8"/>
    </row>
    <row r="298" spans="4:4">
      <c r="D298" s="8"/>
    </row>
    <row r="299" spans="4:4">
      <c r="D299" s="8"/>
    </row>
    <row r="300" spans="4:4">
      <c r="D300" s="8"/>
    </row>
    <row r="301" spans="4:4">
      <c r="D301" s="8"/>
    </row>
    <row r="302" spans="4:4">
      <c r="D302" s="8"/>
    </row>
    <row r="303" spans="4:4">
      <c r="D303" s="8"/>
    </row>
    <row r="304" spans="4:4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29" spans="4:4">
      <c r="D329" s="8"/>
    </row>
    <row r="330" spans="4:4">
      <c r="D330" s="8"/>
    </row>
    <row r="331" spans="4:4">
      <c r="D331" s="8"/>
    </row>
    <row r="332" spans="4:4">
      <c r="D332" s="8"/>
    </row>
    <row r="333" spans="4:4">
      <c r="D333" s="8"/>
    </row>
    <row r="334" spans="4:4">
      <c r="D334" s="8"/>
    </row>
    <row r="335" spans="4:4">
      <c r="D335" s="8"/>
    </row>
    <row r="336" spans="4:4">
      <c r="D336" s="8"/>
    </row>
    <row r="337" spans="4:4">
      <c r="D337" s="8"/>
    </row>
    <row r="338" spans="4:4">
      <c r="D338" s="8"/>
    </row>
    <row r="339" spans="4:4">
      <c r="D339" s="8"/>
    </row>
    <row r="340" spans="4:4">
      <c r="D340" s="8"/>
    </row>
    <row r="341" spans="4:4">
      <c r="D341" s="8"/>
    </row>
    <row r="342" spans="4:4">
      <c r="D342" s="8"/>
    </row>
    <row r="343" spans="4:4">
      <c r="D343" s="8"/>
    </row>
    <row r="344" spans="4:4">
      <c r="D344" s="8"/>
    </row>
    <row r="345" spans="4:4">
      <c r="D345" s="8"/>
    </row>
    <row r="346" spans="4:4">
      <c r="D346" s="8"/>
    </row>
    <row r="347" spans="4:4">
      <c r="D347" s="8"/>
    </row>
    <row r="348" spans="4:4">
      <c r="D348" s="8"/>
    </row>
    <row r="349" spans="4:4">
      <c r="D349" s="8"/>
    </row>
    <row r="350" spans="4:4">
      <c r="D350" s="8"/>
    </row>
    <row r="351" spans="4:4">
      <c r="D351" s="8"/>
    </row>
    <row r="352" spans="4:4">
      <c r="D352" s="8"/>
    </row>
    <row r="353" spans="4:4">
      <c r="D353" s="8"/>
    </row>
    <row r="354" spans="4:4">
      <c r="D354" s="8"/>
    </row>
    <row r="355" spans="4:4">
      <c r="D355" s="8"/>
    </row>
    <row r="356" spans="4:4">
      <c r="D356" s="8"/>
    </row>
    <row r="357" spans="4:4">
      <c r="D357" s="8"/>
    </row>
    <row r="358" spans="4:4">
      <c r="D358" s="8"/>
    </row>
    <row r="359" spans="4:4">
      <c r="D359" s="8"/>
    </row>
    <row r="360" spans="4:4">
      <c r="D360" s="8"/>
    </row>
    <row r="361" spans="4:4">
      <c r="D361" s="8"/>
    </row>
    <row r="362" spans="4:4">
      <c r="D362" s="8"/>
    </row>
    <row r="363" spans="4:4">
      <c r="D363" s="8"/>
    </row>
    <row r="364" spans="4:4">
      <c r="D364" s="8"/>
    </row>
    <row r="365" spans="4:4">
      <c r="D365" s="8"/>
    </row>
    <row r="366" spans="4:4">
      <c r="D366" s="8"/>
    </row>
    <row r="367" spans="4:4">
      <c r="D367" s="8"/>
    </row>
    <row r="368" spans="4:4">
      <c r="D368" s="8"/>
    </row>
    <row r="369" spans="4:4">
      <c r="D369" s="8"/>
    </row>
    <row r="370" spans="4:4">
      <c r="D370" s="8"/>
    </row>
    <row r="371" spans="4:4">
      <c r="D371" s="8"/>
    </row>
    <row r="372" spans="4:4">
      <c r="D372" s="8"/>
    </row>
    <row r="373" spans="4:4">
      <c r="D373" s="8"/>
    </row>
    <row r="374" spans="4:4">
      <c r="D374" s="8"/>
    </row>
    <row r="375" spans="4:4">
      <c r="D375" s="8"/>
    </row>
    <row r="376" spans="4:4">
      <c r="D376" s="8"/>
    </row>
    <row r="377" spans="4:4">
      <c r="D377" s="8"/>
    </row>
    <row r="378" spans="4:4">
      <c r="D378" s="8"/>
    </row>
    <row r="379" spans="4:4">
      <c r="D379" s="8"/>
    </row>
    <row r="380" spans="4:4">
      <c r="D380" s="8"/>
    </row>
    <row r="381" spans="4:4">
      <c r="D381" s="8"/>
    </row>
    <row r="382" spans="4:4">
      <c r="D382" s="8"/>
    </row>
    <row r="383" spans="4:4">
      <c r="D383" s="8"/>
    </row>
    <row r="384" spans="4:4">
      <c r="D384" s="8"/>
    </row>
    <row r="385" spans="4:4">
      <c r="D385" s="8"/>
    </row>
    <row r="386" spans="4:4">
      <c r="D386" s="8"/>
    </row>
    <row r="387" spans="4:4">
      <c r="D387" s="8"/>
    </row>
    <row r="388" spans="4:4">
      <c r="D388" s="8"/>
    </row>
    <row r="389" spans="4:4">
      <c r="D389" s="8"/>
    </row>
    <row r="390" spans="4:4">
      <c r="D390" s="8"/>
    </row>
    <row r="391" spans="4:4">
      <c r="D391" s="8"/>
    </row>
    <row r="392" spans="4:4">
      <c r="D392" s="8"/>
    </row>
    <row r="393" spans="4:4">
      <c r="D393" s="8"/>
    </row>
    <row r="394" spans="4:4">
      <c r="D394" s="8"/>
    </row>
    <row r="395" spans="4:4">
      <c r="D395" s="8"/>
    </row>
    <row r="396" spans="4:4">
      <c r="D396" s="8"/>
    </row>
    <row r="397" spans="4:4">
      <c r="D397" s="8"/>
    </row>
    <row r="398" spans="4:4">
      <c r="D398" s="8"/>
    </row>
    <row r="399" spans="4:4">
      <c r="D399" s="8"/>
    </row>
    <row r="400" spans="4:4">
      <c r="D400" s="8"/>
    </row>
    <row r="401" spans="4:4">
      <c r="D401" s="8"/>
    </row>
    <row r="402" spans="4:4">
      <c r="D402" s="8"/>
    </row>
    <row r="403" spans="4:4">
      <c r="D403" s="8"/>
    </row>
    <row r="404" spans="4:4">
      <c r="D404" s="8"/>
    </row>
    <row r="405" spans="4:4">
      <c r="D405" s="8"/>
    </row>
    <row r="406" spans="4:4">
      <c r="D406" s="8"/>
    </row>
    <row r="407" spans="4:4">
      <c r="D407" s="8"/>
    </row>
    <row r="408" spans="4:4">
      <c r="D408" s="8"/>
    </row>
    <row r="409" spans="4:4">
      <c r="D409" s="8"/>
    </row>
    <row r="410" spans="4:4">
      <c r="D410" s="8"/>
    </row>
    <row r="411" spans="4:4">
      <c r="D411" s="8"/>
    </row>
    <row r="412" spans="4:4">
      <c r="D412" s="8"/>
    </row>
    <row r="413" spans="4:4">
      <c r="D413" s="8"/>
    </row>
    <row r="414" spans="4:4">
      <c r="D414" s="8"/>
    </row>
    <row r="415" spans="4:4">
      <c r="D415" s="8"/>
    </row>
    <row r="416" spans="4:4">
      <c r="D416" s="8"/>
    </row>
    <row r="417" spans="4:4">
      <c r="D417" s="8"/>
    </row>
    <row r="418" spans="4:4">
      <c r="D418" s="8"/>
    </row>
    <row r="419" spans="4:4">
      <c r="D419" s="8"/>
    </row>
    <row r="420" spans="4:4">
      <c r="D420" s="8"/>
    </row>
    <row r="421" spans="4:4">
      <c r="D421" s="8"/>
    </row>
    <row r="422" spans="4:4">
      <c r="D422" s="8"/>
    </row>
    <row r="423" spans="4:4">
      <c r="D423" s="8"/>
    </row>
    <row r="424" spans="4:4">
      <c r="D424" s="8"/>
    </row>
    <row r="425" spans="4:4">
      <c r="D425" s="8"/>
    </row>
    <row r="426" spans="4:4">
      <c r="D426" s="8"/>
    </row>
    <row r="427" spans="4:4">
      <c r="D427" s="8"/>
    </row>
    <row r="428" spans="4:4">
      <c r="D428" s="8"/>
    </row>
    <row r="429" spans="4:4">
      <c r="D429" s="8"/>
    </row>
    <row r="430" spans="4:4">
      <c r="D430" s="8"/>
    </row>
    <row r="431" spans="4:4">
      <c r="D431" s="8"/>
    </row>
    <row r="432" spans="4:4">
      <c r="D432" s="8"/>
    </row>
    <row r="433" spans="4:4">
      <c r="D433" s="8"/>
    </row>
    <row r="434" spans="4:4">
      <c r="D434" s="8"/>
    </row>
    <row r="435" spans="4:4">
      <c r="D435" s="8"/>
    </row>
    <row r="436" spans="4:4">
      <c r="D436" s="8"/>
    </row>
    <row r="437" spans="4:4">
      <c r="D437" s="8"/>
    </row>
    <row r="438" spans="4:4">
      <c r="D438" s="8"/>
    </row>
    <row r="439" spans="4:4">
      <c r="D439" s="8"/>
    </row>
    <row r="440" spans="4:4">
      <c r="D440" s="8"/>
    </row>
    <row r="441" spans="4:4">
      <c r="D441" s="8"/>
    </row>
    <row r="442" spans="4:4">
      <c r="D442" s="8"/>
    </row>
    <row r="443" spans="4:4">
      <c r="D443" s="8"/>
    </row>
    <row r="444" spans="4:4">
      <c r="D444" s="8"/>
    </row>
    <row r="445" spans="4:4">
      <c r="D445" s="8"/>
    </row>
    <row r="446" spans="4:4">
      <c r="D446" s="8"/>
    </row>
    <row r="447" spans="4:4">
      <c r="D447" s="8"/>
    </row>
    <row r="448" spans="4:4">
      <c r="D448" s="8"/>
    </row>
    <row r="449" spans="4:4">
      <c r="D449" s="8"/>
    </row>
    <row r="450" spans="4:4">
      <c r="D450" s="8"/>
    </row>
    <row r="451" spans="4:4">
      <c r="D451" s="8"/>
    </row>
    <row r="452" spans="4:4">
      <c r="D452" s="8"/>
    </row>
    <row r="453" spans="4:4">
      <c r="D453" s="8"/>
    </row>
    <row r="454" spans="4:4">
      <c r="D454" s="8"/>
    </row>
    <row r="455" spans="4:4">
      <c r="D455" s="8"/>
    </row>
    <row r="456" spans="4:4">
      <c r="D456" s="8"/>
    </row>
    <row r="457" spans="4:4">
      <c r="D457" s="8"/>
    </row>
    <row r="458" spans="4:4">
      <c r="D458" s="8"/>
    </row>
    <row r="459" spans="4:4">
      <c r="D459" s="8"/>
    </row>
    <row r="460" spans="4:4">
      <c r="D460" s="8"/>
    </row>
    <row r="461" spans="4:4">
      <c r="D461" s="8"/>
    </row>
    <row r="462" spans="4:4">
      <c r="D462" s="8"/>
    </row>
    <row r="463" spans="4:4">
      <c r="D463" s="8"/>
    </row>
    <row r="464" spans="4:4">
      <c r="D464" s="8"/>
    </row>
    <row r="465" spans="4:4">
      <c r="D465" s="8"/>
    </row>
    <row r="466" spans="4:4">
      <c r="D466" s="8"/>
    </row>
    <row r="467" spans="4:4">
      <c r="D467" s="8"/>
    </row>
    <row r="468" spans="4:4">
      <c r="D468" s="8"/>
    </row>
    <row r="469" spans="4:4">
      <c r="D469" s="8"/>
    </row>
    <row r="470" spans="4:4">
      <c r="D470" s="8"/>
    </row>
    <row r="471" spans="4:4">
      <c r="D471" s="8"/>
    </row>
    <row r="472" spans="4:4">
      <c r="D472" s="8"/>
    </row>
    <row r="473" spans="4:4">
      <c r="D473" s="8"/>
    </row>
    <row r="474" spans="4:4">
      <c r="D474" s="8"/>
    </row>
    <row r="475" spans="4:4">
      <c r="D475" s="8"/>
    </row>
    <row r="476" spans="4:4">
      <c r="D476" s="8"/>
    </row>
    <row r="477" spans="4:4">
      <c r="D477" s="8"/>
    </row>
    <row r="478" spans="4:4">
      <c r="D478" s="8"/>
    </row>
    <row r="479" spans="4:4">
      <c r="D479" s="8"/>
    </row>
    <row r="480" spans="4:4">
      <c r="D480" s="8"/>
    </row>
    <row r="481" spans="4:4">
      <c r="D481" s="8"/>
    </row>
    <row r="482" spans="4:4">
      <c r="D482" s="8"/>
    </row>
    <row r="483" spans="4:4">
      <c r="D483" s="8"/>
    </row>
    <row r="484" spans="4:4">
      <c r="D484" s="8"/>
    </row>
    <row r="485" spans="4:4">
      <c r="D485" s="8"/>
    </row>
    <row r="486" spans="4:4">
      <c r="D486" s="8"/>
    </row>
    <row r="487" spans="4:4">
      <c r="D487" s="8"/>
    </row>
    <row r="488" spans="4:4">
      <c r="D488" s="8"/>
    </row>
    <row r="489" spans="4:4">
      <c r="D489" s="8"/>
    </row>
    <row r="490" spans="4:4">
      <c r="D490" s="8"/>
    </row>
    <row r="491" spans="4:4">
      <c r="D491" s="8"/>
    </row>
    <row r="492" spans="4:4">
      <c r="D492" s="8"/>
    </row>
    <row r="493" spans="4:4">
      <c r="D493" s="8"/>
    </row>
    <row r="494" spans="4:4">
      <c r="D494" s="8"/>
    </row>
    <row r="495" spans="4:4">
      <c r="D495" s="8"/>
    </row>
    <row r="496" spans="4:4">
      <c r="D496" s="8"/>
    </row>
    <row r="497" spans="4:4">
      <c r="D497" s="8"/>
    </row>
    <row r="498" spans="4:4">
      <c r="D498" s="8"/>
    </row>
    <row r="499" spans="4:4">
      <c r="D499" s="8"/>
    </row>
    <row r="500" spans="4:4">
      <c r="D500" s="8"/>
    </row>
    <row r="501" spans="4:4">
      <c r="D501" s="8"/>
    </row>
    <row r="502" spans="4:4">
      <c r="D502" s="8"/>
    </row>
    <row r="503" spans="4:4">
      <c r="D503" s="8"/>
    </row>
    <row r="504" spans="4:4">
      <c r="D504" s="8"/>
    </row>
    <row r="505" spans="4:4">
      <c r="D505" s="8"/>
    </row>
    <row r="506" spans="4:4">
      <c r="D506" s="8"/>
    </row>
    <row r="507" spans="4:4">
      <c r="D507" s="8"/>
    </row>
    <row r="508" spans="4:4">
      <c r="D508" s="8"/>
    </row>
    <row r="509" spans="4:4">
      <c r="D509" s="8"/>
    </row>
    <row r="510" spans="4:4">
      <c r="D510" s="8"/>
    </row>
    <row r="511" spans="4:4">
      <c r="D511" s="8"/>
    </row>
    <row r="512" spans="4:4">
      <c r="D512" s="8"/>
    </row>
    <row r="513" spans="4:4">
      <c r="D513" s="8"/>
    </row>
    <row r="514" spans="4:4">
      <c r="D514" s="8"/>
    </row>
    <row r="515" spans="4:4">
      <c r="D515" s="8"/>
    </row>
    <row r="516" spans="4:4">
      <c r="D516" s="8"/>
    </row>
    <row r="517" spans="4:4">
      <c r="D517" s="8"/>
    </row>
    <row r="518" spans="4:4">
      <c r="D518" s="8"/>
    </row>
    <row r="519" spans="4:4">
      <c r="D519" s="8"/>
    </row>
    <row r="520" spans="4:4">
      <c r="D520" s="8"/>
    </row>
    <row r="521" spans="4:4">
      <c r="D521" s="8"/>
    </row>
    <row r="522" spans="4:4">
      <c r="D522" s="8"/>
    </row>
    <row r="523" spans="4:4">
      <c r="D523" s="8"/>
    </row>
    <row r="524" spans="4:4">
      <c r="D524" s="8"/>
    </row>
    <row r="525" spans="4:4">
      <c r="D525" s="8"/>
    </row>
    <row r="526" spans="4:4">
      <c r="D526" s="8"/>
    </row>
    <row r="527" spans="4:4">
      <c r="D527" s="8"/>
    </row>
    <row r="528" spans="4:4">
      <c r="D528" s="8"/>
    </row>
    <row r="529" spans="4:4">
      <c r="D529" s="8"/>
    </row>
    <row r="530" spans="4:4">
      <c r="D530" s="8"/>
    </row>
    <row r="531" spans="4:4">
      <c r="D531" s="8"/>
    </row>
    <row r="532" spans="4:4">
      <c r="D532" s="8"/>
    </row>
    <row r="533" spans="4:4">
      <c r="D533" s="8"/>
    </row>
    <row r="534" spans="4:4">
      <c r="D534" s="8"/>
    </row>
    <row r="535" spans="4:4">
      <c r="D535" s="8"/>
    </row>
    <row r="536" spans="4:4">
      <c r="D536" s="8"/>
    </row>
    <row r="537" spans="4:4">
      <c r="D537" s="8"/>
    </row>
    <row r="538" spans="4:4">
      <c r="D538" s="8"/>
    </row>
    <row r="539" spans="4:4">
      <c r="D539" s="8"/>
    </row>
    <row r="540" spans="4:4">
      <c r="D540" s="8"/>
    </row>
    <row r="541" spans="4:4">
      <c r="D541" s="8"/>
    </row>
    <row r="542" spans="4:4">
      <c r="D542" s="8"/>
    </row>
    <row r="543" spans="4:4">
      <c r="D543" s="8"/>
    </row>
    <row r="544" spans="4:4">
      <c r="D544" s="8"/>
    </row>
    <row r="545" spans="4:4">
      <c r="D545" s="8"/>
    </row>
    <row r="546" spans="4:4">
      <c r="D546" s="8"/>
    </row>
    <row r="547" spans="4:4">
      <c r="D547" s="8"/>
    </row>
    <row r="548" spans="4:4">
      <c r="D548" s="8"/>
    </row>
    <row r="549" spans="4:4">
      <c r="D549" s="8"/>
    </row>
    <row r="550" spans="4:4">
      <c r="D550" s="8"/>
    </row>
    <row r="551" spans="4:4">
      <c r="D551" s="8"/>
    </row>
    <row r="552" spans="4:4">
      <c r="D552" s="8"/>
    </row>
    <row r="553" spans="4:4">
      <c r="D553" s="8"/>
    </row>
    <row r="554" spans="4:4">
      <c r="D554" s="8"/>
    </row>
    <row r="555" spans="4:4">
      <c r="D555" s="8"/>
    </row>
    <row r="556" spans="4:4">
      <c r="D556" s="8"/>
    </row>
    <row r="557" spans="4:4">
      <c r="D557" s="8"/>
    </row>
    <row r="558" spans="4:4">
      <c r="D558" s="8"/>
    </row>
    <row r="559" spans="4:4">
      <c r="D559" s="8"/>
    </row>
    <row r="560" spans="4:4">
      <c r="D560" s="8"/>
    </row>
    <row r="561" spans="4:4">
      <c r="D561" s="8"/>
    </row>
    <row r="562" spans="4:4">
      <c r="D562" s="8"/>
    </row>
    <row r="563" spans="4:4">
      <c r="D563" s="8"/>
    </row>
    <row r="564" spans="4:4">
      <c r="D564" s="8"/>
    </row>
    <row r="565" spans="4:4">
      <c r="D565" s="8"/>
    </row>
    <row r="566" spans="4:4">
      <c r="D566" s="8"/>
    </row>
    <row r="567" spans="4:4">
      <c r="D567" s="8"/>
    </row>
    <row r="568" spans="4:4">
      <c r="D568" s="8"/>
    </row>
    <row r="569" spans="4:4">
      <c r="D569" s="8"/>
    </row>
    <row r="570" spans="4:4">
      <c r="D570" s="8"/>
    </row>
    <row r="571" spans="4:4">
      <c r="D571" s="8"/>
    </row>
    <row r="572" spans="4:4">
      <c r="D572" s="8"/>
    </row>
    <row r="573" spans="4:4">
      <c r="D573" s="8"/>
    </row>
    <row r="574" spans="4:4">
      <c r="D574" s="8"/>
    </row>
    <row r="575" spans="4:4">
      <c r="D575" s="8"/>
    </row>
    <row r="576" spans="4:4">
      <c r="D576" s="8"/>
    </row>
    <row r="577" spans="4:4">
      <c r="D577" s="8"/>
    </row>
    <row r="578" spans="4:4">
      <c r="D578" s="8"/>
    </row>
    <row r="579" spans="4:4">
      <c r="D579" s="8"/>
    </row>
    <row r="580" spans="4:4">
      <c r="D580" s="8"/>
    </row>
    <row r="581" spans="4:4">
      <c r="D581" s="8"/>
    </row>
    <row r="582" spans="4:4">
      <c r="D582" s="8"/>
    </row>
    <row r="583" spans="4:4">
      <c r="D583" s="8"/>
    </row>
    <row r="584" spans="4:4">
      <c r="D584" s="8"/>
    </row>
    <row r="585" spans="4:4">
      <c r="D585" s="8"/>
    </row>
    <row r="586" spans="4:4">
      <c r="D586" s="8"/>
    </row>
    <row r="587" spans="4:4">
      <c r="D587" s="8"/>
    </row>
    <row r="588" spans="4:4">
      <c r="D588" s="8"/>
    </row>
    <row r="589" spans="4:4">
      <c r="D589" s="8"/>
    </row>
    <row r="590" spans="4:4">
      <c r="D590" s="8"/>
    </row>
    <row r="591" spans="4:4">
      <c r="D591" s="8"/>
    </row>
    <row r="592" spans="4:4">
      <c r="D592" s="8"/>
    </row>
    <row r="593" spans="4:4">
      <c r="D593" s="8"/>
    </row>
    <row r="594" spans="4:4">
      <c r="D594" s="8"/>
    </row>
    <row r="595" spans="4:4">
      <c r="D595" s="8"/>
    </row>
    <row r="596" spans="4:4">
      <c r="D596" s="8"/>
    </row>
    <row r="597" spans="4:4">
      <c r="D597" s="8"/>
    </row>
    <row r="598" spans="4:4">
      <c r="D598" s="8"/>
    </row>
    <row r="599" spans="4:4">
      <c r="D599" s="8"/>
    </row>
    <row r="600" spans="4:4">
      <c r="D600" s="8"/>
    </row>
    <row r="601" spans="4:4">
      <c r="D601" s="8"/>
    </row>
    <row r="602" spans="4:4">
      <c r="D602" s="8"/>
    </row>
    <row r="603" spans="4:4">
      <c r="D603" s="8"/>
    </row>
    <row r="604" spans="4:4">
      <c r="D604" s="8"/>
    </row>
    <row r="605" spans="4:4">
      <c r="D605" s="8"/>
    </row>
    <row r="606" spans="4:4">
      <c r="D606" s="8"/>
    </row>
    <row r="607" spans="4:4">
      <c r="D607" s="8"/>
    </row>
    <row r="608" spans="4:4">
      <c r="D608" s="8"/>
    </row>
    <row r="609" spans="4:4">
      <c r="D609" s="8"/>
    </row>
    <row r="610" spans="4:4">
      <c r="D610" s="8"/>
    </row>
    <row r="611" spans="4:4">
      <c r="D611" s="8"/>
    </row>
    <row r="612" spans="4:4">
      <c r="D612" s="8"/>
    </row>
    <row r="613" spans="4:4">
      <c r="D613" s="8"/>
    </row>
    <row r="614" spans="4:4">
      <c r="D614" s="8"/>
    </row>
    <row r="615" spans="4:4">
      <c r="D615" s="8"/>
    </row>
    <row r="616" spans="4:4">
      <c r="D616" s="8"/>
    </row>
    <row r="617" spans="4:4">
      <c r="D617" s="8"/>
    </row>
    <row r="618" spans="4:4">
      <c r="D618" s="8"/>
    </row>
    <row r="619" spans="4:4">
      <c r="D619" s="8"/>
    </row>
    <row r="620" spans="4:4">
      <c r="D620" s="8"/>
    </row>
    <row r="621" spans="4:4">
      <c r="D621" s="8"/>
    </row>
    <row r="622" spans="4:4">
      <c r="D622" s="8"/>
    </row>
    <row r="623" spans="4:4">
      <c r="D623" s="8"/>
    </row>
    <row r="624" spans="4:4">
      <c r="D624" s="8"/>
    </row>
    <row r="625" spans="4:4">
      <c r="D625" s="8"/>
    </row>
    <row r="626" spans="4:4">
      <c r="D626" s="8"/>
    </row>
    <row r="627" spans="4:4">
      <c r="D627" s="8"/>
    </row>
    <row r="628" spans="4:4">
      <c r="D628" s="8"/>
    </row>
    <row r="629" spans="4:4">
      <c r="D629" s="8"/>
    </row>
    <row r="630" spans="4:4">
      <c r="D630" s="8"/>
    </row>
    <row r="631" spans="4:4">
      <c r="D631" s="8"/>
    </row>
    <row r="632" spans="4:4">
      <c r="D632" s="8"/>
    </row>
    <row r="633" spans="4:4">
      <c r="D633" s="8"/>
    </row>
    <row r="634" spans="4:4">
      <c r="D634" s="8"/>
    </row>
    <row r="635" spans="4:4">
      <c r="D635" s="8"/>
    </row>
    <row r="636" spans="4:4">
      <c r="D636" s="8"/>
    </row>
    <row r="637" spans="4:4">
      <c r="D637" s="8"/>
    </row>
    <row r="638" spans="4:4">
      <c r="D638" s="8"/>
    </row>
    <row r="639" spans="4:4">
      <c r="D639" s="8"/>
    </row>
    <row r="640" spans="4:4">
      <c r="D640" s="8"/>
    </row>
    <row r="641" spans="4:4">
      <c r="D641" s="8"/>
    </row>
    <row r="642" spans="4:4">
      <c r="D642" s="8"/>
    </row>
    <row r="643" spans="4:4">
      <c r="D643" s="8"/>
    </row>
    <row r="644" spans="4:4">
      <c r="D644" s="8"/>
    </row>
    <row r="645" spans="4:4">
      <c r="D645" s="8"/>
    </row>
    <row r="646" spans="4:4">
      <c r="D646" s="8"/>
    </row>
    <row r="647" spans="4:4">
      <c r="D647" s="8"/>
    </row>
    <row r="648" spans="4:4">
      <c r="D648" s="8"/>
    </row>
    <row r="649" spans="4:4">
      <c r="D649" s="8"/>
    </row>
    <row r="650" spans="4:4">
      <c r="D650" s="8"/>
    </row>
    <row r="651" spans="4:4">
      <c r="D651" s="8"/>
    </row>
    <row r="652" spans="4:4">
      <c r="D652" s="8"/>
    </row>
    <row r="653" spans="4:4">
      <c r="D653" s="8"/>
    </row>
    <row r="654" spans="4:4">
      <c r="D654" s="8"/>
    </row>
    <row r="655" spans="4:4">
      <c r="D655" s="8"/>
    </row>
    <row r="656" spans="4:4">
      <c r="D656" s="8"/>
    </row>
    <row r="657" spans="4:4">
      <c r="D657" s="8"/>
    </row>
    <row r="658" spans="4:4">
      <c r="D658" s="8"/>
    </row>
    <row r="659" spans="4:4">
      <c r="D659" s="8"/>
    </row>
    <row r="660" spans="4:4">
      <c r="D660" s="8"/>
    </row>
    <row r="661" spans="4:4">
      <c r="D661" s="8"/>
    </row>
    <row r="662" spans="4:4">
      <c r="D662" s="8"/>
    </row>
    <row r="663" spans="4:4">
      <c r="D663" s="8"/>
    </row>
    <row r="664" spans="4:4">
      <c r="D664" s="8"/>
    </row>
    <row r="665" spans="4:4">
      <c r="D665" s="8"/>
    </row>
    <row r="666" spans="4:4">
      <c r="D666" s="8"/>
    </row>
    <row r="667" spans="4:4">
      <c r="D667" s="8"/>
    </row>
    <row r="668" spans="4:4">
      <c r="D668" s="8"/>
    </row>
    <row r="669" spans="4:4">
      <c r="D669" s="8"/>
    </row>
    <row r="670" spans="4:4">
      <c r="D670" s="8"/>
    </row>
    <row r="671" spans="4:4">
      <c r="D671" s="8"/>
    </row>
    <row r="672" spans="4:4">
      <c r="D672" s="8"/>
    </row>
    <row r="673" spans="4:4">
      <c r="D673" s="8"/>
    </row>
    <row r="674" spans="4:4">
      <c r="D674" s="8"/>
    </row>
    <row r="675" spans="4:4">
      <c r="D675" s="8"/>
    </row>
    <row r="676" spans="4:4">
      <c r="D676" s="8"/>
    </row>
    <row r="677" spans="4:4">
      <c r="D677" s="8"/>
    </row>
    <row r="678" spans="4:4">
      <c r="D678" s="8"/>
    </row>
    <row r="679" spans="4:4">
      <c r="D679" s="8"/>
    </row>
    <row r="680" spans="4:4">
      <c r="D680" s="8"/>
    </row>
    <row r="681" spans="4:4">
      <c r="D681" s="8"/>
    </row>
    <row r="682" spans="4:4">
      <c r="D682" s="8"/>
    </row>
    <row r="683" spans="4:4">
      <c r="D683" s="8"/>
    </row>
    <row r="684" spans="4:4">
      <c r="D684" s="8"/>
    </row>
    <row r="685" spans="4:4">
      <c r="D685" s="8"/>
    </row>
    <row r="686" spans="4:4">
      <c r="D686" s="8"/>
    </row>
    <row r="687" spans="4:4">
      <c r="D687" s="8"/>
    </row>
    <row r="688" spans="4:4">
      <c r="D688" s="8"/>
    </row>
    <row r="689" spans="4:4">
      <c r="D689" s="8"/>
    </row>
    <row r="690" spans="4:4">
      <c r="D690" s="8"/>
    </row>
    <row r="691" spans="4:4">
      <c r="D691" s="8"/>
    </row>
    <row r="692" spans="4:4">
      <c r="D692" s="8"/>
    </row>
    <row r="693" spans="4:4">
      <c r="D693" s="8"/>
    </row>
    <row r="694" spans="4:4">
      <c r="D694" s="8"/>
    </row>
    <row r="695" spans="4:4">
      <c r="D695" s="8"/>
    </row>
    <row r="696" spans="4:4">
      <c r="D696" s="8"/>
    </row>
    <row r="697" spans="4:4">
      <c r="D697" s="8"/>
    </row>
    <row r="698" spans="4:4">
      <c r="D698" s="8"/>
    </row>
    <row r="699" spans="4:4">
      <c r="D699" s="8"/>
    </row>
    <row r="700" spans="4:4">
      <c r="D700" s="8"/>
    </row>
    <row r="701" spans="4:4">
      <c r="D701" s="8"/>
    </row>
    <row r="702" spans="4:4">
      <c r="D702" s="8"/>
    </row>
    <row r="703" spans="4:4">
      <c r="D703" s="8"/>
    </row>
    <row r="704" spans="4:4">
      <c r="D704" s="8"/>
    </row>
    <row r="705" spans="4:4">
      <c r="D705" s="8"/>
    </row>
    <row r="706" spans="4:4">
      <c r="D706" s="8"/>
    </row>
    <row r="707" spans="4:4">
      <c r="D707" s="8"/>
    </row>
    <row r="708" spans="4:4">
      <c r="D708" s="8"/>
    </row>
    <row r="709" spans="4:4">
      <c r="D709" s="8"/>
    </row>
    <row r="710" spans="4:4">
      <c r="D710" s="8"/>
    </row>
    <row r="711" spans="4:4">
      <c r="D711" s="8"/>
    </row>
    <row r="712" spans="4:4">
      <c r="D712" s="8"/>
    </row>
    <row r="713" spans="4:4">
      <c r="D713" s="8"/>
    </row>
    <row r="714" spans="4:4">
      <c r="D714" s="8"/>
    </row>
    <row r="715" spans="4:4">
      <c r="D715" s="8"/>
    </row>
    <row r="716" spans="4:4">
      <c r="D716" s="8"/>
    </row>
    <row r="717" spans="4:4">
      <c r="D717" s="8"/>
    </row>
    <row r="718" spans="4:4">
      <c r="D718" s="8"/>
    </row>
    <row r="719" spans="4:4">
      <c r="D719" s="8"/>
    </row>
    <row r="720" spans="4:4">
      <c r="D720" s="8"/>
    </row>
    <row r="721" spans="4:4">
      <c r="D721" s="8"/>
    </row>
    <row r="722" spans="4:4">
      <c r="D722" s="8"/>
    </row>
    <row r="723" spans="4:4">
      <c r="D723" s="8"/>
    </row>
    <row r="724" spans="4:4">
      <c r="D724" s="8"/>
    </row>
    <row r="725" spans="4:4">
      <c r="D725" s="8"/>
    </row>
    <row r="726" spans="4:4">
      <c r="D726" s="8"/>
    </row>
    <row r="727" spans="4:4">
      <c r="D727" s="8"/>
    </row>
    <row r="728" spans="4:4">
      <c r="D728" s="8"/>
    </row>
    <row r="729" spans="4:4">
      <c r="D729" s="8"/>
    </row>
    <row r="730" spans="4:4">
      <c r="D730" s="8"/>
    </row>
    <row r="731" spans="4:4">
      <c r="D731" s="8"/>
    </row>
    <row r="732" spans="4:4">
      <c r="D732" s="8"/>
    </row>
    <row r="733" spans="4:4">
      <c r="D733" s="8"/>
    </row>
    <row r="734" spans="4:4">
      <c r="D734" s="8"/>
    </row>
    <row r="735" spans="4:4">
      <c r="D735" s="8"/>
    </row>
    <row r="736" spans="4:4">
      <c r="D736" s="8"/>
    </row>
    <row r="737" spans="4:4">
      <c r="D737" s="8"/>
    </row>
    <row r="738" spans="4:4">
      <c r="D738" s="8"/>
    </row>
    <row r="739" spans="4:4">
      <c r="D739" s="8"/>
    </row>
    <row r="740" spans="4:4">
      <c r="D740" s="8"/>
    </row>
    <row r="741" spans="4:4">
      <c r="D741" s="8"/>
    </row>
    <row r="742" spans="4:4">
      <c r="D742" s="8"/>
    </row>
    <row r="743" spans="4:4">
      <c r="D743" s="8"/>
    </row>
    <row r="744" spans="4:4">
      <c r="D744" s="8"/>
    </row>
    <row r="745" spans="4:4">
      <c r="D745" s="8"/>
    </row>
    <row r="746" spans="4:4">
      <c r="D746" s="8"/>
    </row>
    <row r="747" spans="4:4">
      <c r="D747" s="8"/>
    </row>
    <row r="748" spans="4:4">
      <c r="D748" s="8"/>
    </row>
    <row r="749" spans="4:4">
      <c r="D749" s="8"/>
    </row>
    <row r="750" spans="4:4">
      <c r="D750" s="8"/>
    </row>
    <row r="751" spans="4:4">
      <c r="D751" s="8"/>
    </row>
    <row r="752" spans="4:4">
      <c r="D752" s="8"/>
    </row>
    <row r="753" spans="4:4">
      <c r="D753" s="8"/>
    </row>
    <row r="754" spans="4:4">
      <c r="D754" s="8"/>
    </row>
    <row r="755" spans="4:4">
      <c r="D755" s="8"/>
    </row>
    <row r="756" spans="4:4">
      <c r="D756" s="8"/>
    </row>
    <row r="757" spans="4:4">
      <c r="D757" s="8"/>
    </row>
    <row r="758" spans="4:4">
      <c r="D758" s="8"/>
    </row>
    <row r="759" spans="4:4">
      <c r="D759" s="8"/>
    </row>
    <row r="760" spans="4:4">
      <c r="D760" s="8"/>
    </row>
    <row r="761" spans="4:4">
      <c r="D761" s="8"/>
    </row>
    <row r="762" spans="4:4">
      <c r="D762" s="8"/>
    </row>
    <row r="763" spans="4:4">
      <c r="D763" s="8"/>
    </row>
    <row r="764" spans="4:4">
      <c r="D764" s="8"/>
    </row>
    <row r="765" spans="4:4">
      <c r="D765" s="8"/>
    </row>
    <row r="766" spans="4:4">
      <c r="D766" s="8"/>
    </row>
    <row r="767" spans="4:4">
      <c r="D767" s="8"/>
    </row>
    <row r="768" spans="4:4">
      <c r="D768" s="8"/>
    </row>
    <row r="769" spans="4:4">
      <c r="D769" s="8"/>
    </row>
    <row r="770" spans="4:4">
      <c r="D770" s="8"/>
    </row>
    <row r="771" spans="4:4">
      <c r="D771" s="8"/>
    </row>
    <row r="772" spans="4:4">
      <c r="D772" s="8"/>
    </row>
    <row r="773" spans="4:4">
      <c r="D773" s="8"/>
    </row>
    <row r="774" spans="4:4">
      <c r="D774" s="8"/>
    </row>
    <row r="775" spans="4:4">
      <c r="D775" s="8"/>
    </row>
    <row r="776" spans="4:4">
      <c r="D776" s="8"/>
    </row>
    <row r="777" spans="4:4">
      <c r="D777" s="8"/>
    </row>
    <row r="778" spans="4:4">
      <c r="D778" s="8"/>
    </row>
    <row r="779" spans="4:4">
      <c r="D779" s="8"/>
    </row>
    <row r="780" spans="4:4">
      <c r="D780" s="8"/>
    </row>
    <row r="781" spans="4:4">
      <c r="D781" s="8"/>
    </row>
    <row r="782" spans="4:4">
      <c r="D782" s="8"/>
    </row>
    <row r="783" spans="4:4">
      <c r="D783" s="8"/>
    </row>
    <row r="784" spans="4:4">
      <c r="D784" s="8"/>
    </row>
    <row r="785" spans="4:4">
      <c r="D785" s="8"/>
    </row>
    <row r="786" spans="4:4">
      <c r="D786" s="8"/>
    </row>
    <row r="787" spans="4:4">
      <c r="D787" s="8"/>
    </row>
    <row r="788" spans="4:4">
      <c r="D788" s="8"/>
    </row>
    <row r="789" spans="4:4">
      <c r="D789" s="8"/>
    </row>
    <row r="790" spans="4:4">
      <c r="D790" s="8"/>
    </row>
    <row r="791" spans="4:4">
      <c r="D791" s="8"/>
    </row>
    <row r="792" spans="4:4">
      <c r="D792" s="8"/>
    </row>
    <row r="793" spans="4:4">
      <c r="D793" s="8"/>
    </row>
    <row r="794" spans="4:4">
      <c r="D794" s="8"/>
    </row>
    <row r="795" spans="4:4">
      <c r="D795" s="8"/>
    </row>
    <row r="796" spans="4:4">
      <c r="D796" s="8"/>
    </row>
    <row r="797" spans="4:4">
      <c r="D797" s="8"/>
    </row>
    <row r="798" spans="4:4">
      <c r="D798" s="8"/>
    </row>
    <row r="799" spans="4:4">
      <c r="D799" s="8"/>
    </row>
    <row r="800" spans="4:4">
      <c r="D800" s="8"/>
    </row>
    <row r="801" spans="4:4">
      <c r="D801" s="8"/>
    </row>
    <row r="802" spans="4:4">
      <c r="D802" s="8"/>
    </row>
    <row r="803" spans="4:4">
      <c r="D803" s="8"/>
    </row>
    <row r="804" spans="4:4">
      <c r="D804" s="8"/>
    </row>
    <row r="805" spans="4:4">
      <c r="D805" s="8"/>
    </row>
    <row r="806" spans="4:4">
      <c r="D806" s="8"/>
    </row>
    <row r="807" spans="4:4">
      <c r="D807" s="8"/>
    </row>
    <row r="808" spans="4:4">
      <c r="D808" s="8"/>
    </row>
    <row r="809" spans="4:4">
      <c r="D809" s="8"/>
    </row>
    <row r="810" spans="4:4">
      <c r="D810" s="8"/>
    </row>
    <row r="811" spans="4:4">
      <c r="D811" s="8"/>
    </row>
    <row r="812" spans="4:4">
      <c r="D812" s="8"/>
    </row>
    <row r="813" spans="4:4">
      <c r="D813" s="8"/>
    </row>
    <row r="814" spans="4:4">
      <c r="D814" s="8"/>
    </row>
    <row r="815" spans="4:4">
      <c r="D815" s="8"/>
    </row>
    <row r="816" spans="4:4">
      <c r="D816" s="8"/>
    </row>
    <row r="817" spans="4:4">
      <c r="D817" s="8"/>
    </row>
    <row r="818" spans="4:4">
      <c r="D818" s="8"/>
    </row>
    <row r="819" spans="4:4">
      <c r="D819" s="8"/>
    </row>
    <row r="820" spans="4:4">
      <c r="D820" s="8"/>
    </row>
    <row r="821" spans="4:4">
      <c r="D821" s="8"/>
    </row>
    <row r="822" spans="4:4">
      <c r="D822" s="8"/>
    </row>
    <row r="823" spans="4:4">
      <c r="D823" s="8"/>
    </row>
    <row r="824" spans="4:4">
      <c r="D824" s="8"/>
    </row>
    <row r="825" spans="4:4">
      <c r="D825" s="8"/>
    </row>
    <row r="826" spans="4:4">
      <c r="D826" s="8"/>
    </row>
    <row r="827" spans="4:4">
      <c r="D827" s="8"/>
    </row>
    <row r="828" spans="4:4">
      <c r="D828" s="8"/>
    </row>
    <row r="829" spans="4:4">
      <c r="D829" s="8"/>
    </row>
    <row r="830" spans="4:4">
      <c r="D830" s="8"/>
    </row>
    <row r="831" spans="4:4">
      <c r="D831" s="8"/>
    </row>
    <row r="832" spans="4:4">
      <c r="D832" s="8"/>
    </row>
    <row r="833" spans="4:4">
      <c r="D833" s="8"/>
    </row>
    <row r="834" spans="4:4">
      <c r="D834" s="8"/>
    </row>
    <row r="835" spans="4:4">
      <c r="D835" s="8"/>
    </row>
    <row r="836" spans="4:4">
      <c r="D836" s="8"/>
    </row>
    <row r="837" spans="4:4">
      <c r="D837" s="8"/>
    </row>
    <row r="838" spans="4:4">
      <c r="D838" s="8"/>
    </row>
    <row r="839" spans="4:4">
      <c r="D839" s="8"/>
    </row>
    <row r="840" spans="4:4">
      <c r="D840" s="8"/>
    </row>
    <row r="841" spans="4:4">
      <c r="D841" s="8"/>
    </row>
    <row r="842" spans="4:4">
      <c r="D842" s="8"/>
    </row>
    <row r="843" spans="4:4">
      <c r="D843" s="8"/>
    </row>
    <row r="844" spans="4:4">
      <c r="D844" s="8"/>
    </row>
    <row r="845" spans="4:4">
      <c r="D845" s="8"/>
    </row>
    <row r="846" spans="4:4">
      <c r="D846" s="8"/>
    </row>
    <row r="847" spans="4:4">
      <c r="D847" s="8"/>
    </row>
    <row r="848" spans="4:4">
      <c r="D848" s="8"/>
    </row>
    <row r="849" spans="4:4">
      <c r="D849" s="8"/>
    </row>
    <row r="850" spans="4:4">
      <c r="D850" s="8"/>
    </row>
    <row r="851" spans="4:4">
      <c r="D851" s="8"/>
    </row>
    <row r="852" spans="4:4">
      <c r="D852" s="8"/>
    </row>
    <row r="853" spans="4:4">
      <c r="D853" s="8"/>
    </row>
    <row r="854" spans="4:4">
      <c r="D854" s="8"/>
    </row>
    <row r="855" spans="4:4">
      <c r="D855" s="8"/>
    </row>
    <row r="856" spans="4:4">
      <c r="D856" s="8"/>
    </row>
    <row r="857" spans="4:4">
      <c r="D857" s="8"/>
    </row>
    <row r="858" spans="4:4">
      <c r="D858" s="8"/>
    </row>
    <row r="859" spans="4:4">
      <c r="D859" s="8"/>
    </row>
    <row r="860" spans="4:4">
      <c r="D860" s="8"/>
    </row>
    <row r="861" spans="4:4">
      <c r="D861" s="8"/>
    </row>
    <row r="862" spans="4:4">
      <c r="D862" s="8"/>
    </row>
    <row r="863" spans="4:4">
      <c r="D863" s="8"/>
    </row>
    <row r="864" spans="4:4">
      <c r="D864" s="8"/>
    </row>
    <row r="865" spans="4:4">
      <c r="D865" s="8"/>
    </row>
    <row r="866" spans="4:4">
      <c r="D866" s="8"/>
    </row>
    <row r="867" spans="4:4">
      <c r="D867" s="8"/>
    </row>
    <row r="868" spans="4:4">
      <c r="D868" s="8"/>
    </row>
    <row r="869" spans="4:4">
      <c r="D869" s="8"/>
    </row>
    <row r="870" spans="4:4">
      <c r="D870" s="8"/>
    </row>
    <row r="871" spans="4:4">
      <c r="D871" s="8"/>
    </row>
    <row r="872" spans="4:4">
      <c r="D872" s="8"/>
    </row>
    <row r="873" spans="4:4">
      <c r="D873" s="8"/>
    </row>
    <row r="874" spans="4:4">
      <c r="D874" s="8"/>
    </row>
    <row r="875" spans="4:4">
      <c r="D875" s="8"/>
    </row>
    <row r="876" spans="4:4">
      <c r="D876" s="8"/>
    </row>
    <row r="877" spans="4:4">
      <c r="D877" s="8"/>
    </row>
    <row r="878" spans="4:4">
      <c r="D878" s="8"/>
    </row>
    <row r="879" spans="4:4">
      <c r="D879" s="8"/>
    </row>
    <row r="880" spans="4:4">
      <c r="D880" s="8"/>
    </row>
    <row r="881" spans="4:4">
      <c r="D881" s="8"/>
    </row>
    <row r="882" spans="4:4">
      <c r="D882" s="8"/>
    </row>
    <row r="883" spans="4:4">
      <c r="D883" s="8"/>
    </row>
    <row r="884" spans="4:4">
      <c r="D884" s="8"/>
    </row>
    <row r="885" spans="4:4">
      <c r="D885" s="8"/>
    </row>
    <row r="886" spans="4:4">
      <c r="D886" s="8"/>
    </row>
    <row r="887" spans="4:4">
      <c r="D887" s="8"/>
    </row>
    <row r="888" spans="4:4">
      <c r="D888" s="8"/>
    </row>
    <row r="889" spans="4:4">
      <c r="D889" s="8"/>
    </row>
    <row r="890" spans="4:4">
      <c r="D890" s="8"/>
    </row>
    <row r="891" spans="4:4">
      <c r="D891" s="8"/>
    </row>
    <row r="892" spans="4:4">
      <c r="D892" s="8"/>
    </row>
    <row r="893" spans="4:4">
      <c r="D893" s="8"/>
    </row>
    <row r="894" spans="4:4">
      <c r="D894" s="8"/>
    </row>
    <row r="895" spans="4:4">
      <c r="D895" s="8"/>
    </row>
    <row r="896" spans="4:4">
      <c r="D896" s="8"/>
    </row>
    <row r="897" spans="4:4">
      <c r="D897" s="8"/>
    </row>
    <row r="898" spans="4:4">
      <c r="D898" s="8"/>
    </row>
    <row r="899" spans="4:4">
      <c r="D899" s="8"/>
    </row>
    <row r="900" spans="4:4">
      <c r="D900" s="8"/>
    </row>
    <row r="901" spans="4:4">
      <c r="D901" s="8"/>
    </row>
    <row r="902" spans="4:4">
      <c r="D902" s="8"/>
    </row>
    <row r="903" spans="4:4">
      <c r="D903" s="8"/>
    </row>
    <row r="904" spans="4:4">
      <c r="D904" s="8"/>
    </row>
    <row r="905" spans="4:4">
      <c r="D905" s="8"/>
    </row>
    <row r="906" spans="4:4">
      <c r="D906" s="8"/>
    </row>
    <row r="907" spans="4:4">
      <c r="D907" s="8"/>
    </row>
    <row r="908" spans="4:4">
      <c r="D908" s="8"/>
    </row>
    <row r="909" spans="4:4">
      <c r="D909" s="8"/>
    </row>
    <row r="910" spans="4:4">
      <c r="D910" s="8"/>
    </row>
    <row r="911" spans="4:4">
      <c r="D911" s="8"/>
    </row>
    <row r="912" spans="4:4">
      <c r="D912" s="8"/>
    </row>
    <row r="913" spans="4:4">
      <c r="D913" s="8"/>
    </row>
    <row r="914" spans="4:4">
      <c r="D914" s="8"/>
    </row>
    <row r="915" spans="4:4">
      <c r="D915" s="8"/>
    </row>
    <row r="916" spans="4:4">
      <c r="D916" s="8"/>
    </row>
    <row r="917" spans="4:4">
      <c r="D917" s="8"/>
    </row>
    <row r="918" spans="4:4">
      <c r="D918" s="8"/>
    </row>
    <row r="919" spans="4:4">
      <c r="D919" s="8"/>
    </row>
    <row r="920" spans="4:4">
      <c r="D920" s="8"/>
    </row>
    <row r="921" spans="4:4">
      <c r="D921" s="8"/>
    </row>
    <row r="922" spans="4:4">
      <c r="D922" s="8"/>
    </row>
    <row r="923" spans="4:4">
      <c r="D923" s="8"/>
    </row>
    <row r="924" spans="4:4">
      <c r="D924" s="8"/>
    </row>
    <row r="925" spans="4:4">
      <c r="D925" s="8"/>
    </row>
    <row r="926" spans="4:4">
      <c r="D926" s="8"/>
    </row>
    <row r="927" spans="4:4">
      <c r="D927" s="8"/>
    </row>
    <row r="928" spans="4:4">
      <c r="D928" s="8"/>
    </row>
    <row r="929" spans="4:4">
      <c r="D929" s="8"/>
    </row>
    <row r="930" spans="4:4">
      <c r="D930" s="8"/>
    </row>
    <row r="931" spans="4:4">
      <c r="D931" s="8"/>
    </row>
    <row r="932" spans="4:4">
      <c r="D932" s="8"/>
    </row>
    <row r="933" spans="4:4">
      <c r="D933" s="8"/>
    </row>
    <row r="934" spans="4:4">
      <c r="D934" s="8"/>
    </row>
    <row r="935" spans="4:4">
      <c r="D935" s="8"/>
    </row>
    <row r="936" spans="4:4">
      <c r="D936" s="8"/>
    </row>
    <row r="937" spans="4:4">
      <c r="D937" s="8"/>
    </row>
    <row r="938" spans="4:4">
      <c r="D938" s="8"/>
    </row>
    <row r="939" spans="4:4">
      <c r="D939" s="8"/>
    </row>
    <row r="940" spans="4:4">
      <c r="D940" s="8"/>
    </row>
    <row r="941" spans="4:4">
      <c r="D941" s="8"/>
    </row>
    <row r="942" spans="4:4">
      <c r="D942" s="8"/>
    </row>
    <row r="943" spans="4:4">
      <c r="D943" s="8"/>
    </row>
    <row r="944" spans="4:4">
      <c r="D944" s="8"/>
    </row>
    <row r="945" spans="4:4">
      <c r="D945" s="8"/>
    </row>
    <row r="946" spans="4:4">
      <c r="D946" s="8"/>
    </row>
    <row r="947" spans="4:4">
      <c r="D947" s="8"/>
    </row>
    <row r="948" spans="4:4">
      <c r="D948" s="8"/>
    </row>
    <row r="949" spans="4:4">
      <c r="D949" s="8"/>
    </row>
    <row r="950" spans="4:4">
      <c r="D950" s="8"/>
    </row>
    <row r="951" spans="4:4">
      <c r="D951" s="8"/>
    </row>
    <row r="952" spans="4:4">
      <c r="D952" s="8"/>
    </row>
    <row r="953" spans="4:4">
      <c r="D953" s="8"/>
    </row>
    <row r="954" spans="4:4">
      <c r="D954" s="8"/>
    </row>
    <row r="955" spans="4:4">
      <c r="D955" s="8"/>
    </row>
    <row r="956" spans="4:4">
      <c r="D956" s="8"/>
    </row>
    <row r="957" spans="4:4">
      <c r="D957" s="8"/>
    </row>
    <row r="958" spans="4:4">
      <c r="D958" s="8"/>
    </row>
    <row r="959" spans="4:4">
      <c r="D959" s="8"/>
    </row>
    <row r="960" spans="4:4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  <row r="4984" spans="4:4">
      <c r="D4984" s="8"/>
    </row>
    <row r="4985" spans="4:4">
      <c r="D4985" s="8"/>
    </row>
    <row r="4986" spans="4:4">
      <c r="D4986" s="8"/>
    </row>
    <row r="4987" spans="4:4">
      <c r="D4987" s="8"/>
    </row>
    <row r="4988" spans="4:4">
      <c r="D4988" s="8"/>
    </row>
    <row r="4989" spans="4:4">
      <c r="D4989" s="8"/>
    </row>
    <row r="4990" spans="4:4">
      <c r="D4990" s="8"/>
    </row>
    <row r="4991" spans="4:4">
      <c r="D4991" s="8"/>
    </row>
    <row r="4992" spans="4:4">
      <c r="D4992" s="8"/>
    </row>
    <row r="4993" spans="4:4">
      <c r="D4993" s="8"/>
    </row>
    <row r="4994" spans="4:4">
      <c r="D4994" s="8"/>
    </row>
    <row r="4995" spans="4:4">
      <c r="D4995" s="8"/>
    </row>
    <row r="4996" spans="4:4">
      <c r="D4996" s="8"/>
    </row>
    <row r="4997" spans="4:4">
      <c r="D4997" s="8"/>
    </row>
    <row r="4998" spans="4:4">
      <c r="D4998" s="8"/>
    </row>
    <row r="4999" spans="4:4">
      <c r="D4999" s="8"/>
    </row>
    <row r="5000" spans="4:4">
      <c r="D5000" s="8"/>
    </row>
    <row r="5001" spans="4:4">
      <c r="D5001" s="8"/>
    </row>
    <row r="5002" spans="4:4">
      <c r="D5002" s="8"/>
    </row>
  </sheetData>
  <sheetProtection algorithmName="SHA-512" hashValue="vNdmCkIgZl6NuPBW1reNpx1xqCBQXqx5zwVZBmG0j0K1aXa3NPNlQB+/Fhg4T6ur9J2IcuyHBUih5B5tOLhYHw==" saltValue="2sNqcM99V03FzWZFWqXiiw==" spinCount="100000" sheet="1" objects="1" scenarios="1" selectLockedCells="1"/>
  <mergeCells count="10">
    <mergeCell ref="A47:G51"/>
    <mergeCell ref="C27:G27"/>
    <mergeCell ref="C31:G31"/>
    <mergeCell ref="C35:G35"/>
    <mergeCell ref="A1:G1"/>
    <mergeCell ref="C2:G2"/>
    <mergeCell ref="C3:G3"/>
    <mergeCell ref="C4:G4"/>
    <mergeCell ref="A46:C46"/>
    <mergeCell ref="A43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2"/>
  <sheetViews>
    <sheetView zoomScale="150" zoomScaleNormal="150" workbookViewId="0">
      <pane ySplit="7" topLeftCell="A8" activePane="bottomLeft" state="frozen"/>
      <selection pane="bottomLeft" activeCell="A17" sqref="A17:G21"/>
    </sheetView>
  </sheetViews>
  <sheetFormatPr baseColWidth="10" defaultColWidth="8.83203125" defaultRowHeight="13" outlineLevelRow="1"/>
  <cols>
    <col min="1" max="1" width="3.5" customWidth="1"/>
    <col min="2" max="2" width="12.6640625" style="21" customWidth="1"/>
    <col min="3" max="3" width="38.33203125" style="21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8" width="0" hidden="1" customWidth="1"/>
    <col min="20" max="20" width="9.16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7</v>
      </c>
      <c r="B1" s="395"/>
      <c r="C1" s="395"/>
      <c r="D1" s="395"/>
      <c r="E1" s="395"/>
      <c r="F1" s="395"/>
      <c r="G1" s="395"/>
      <c r="AG1" t="s">
        <v>137</v>
      </c>
    </row>
    <row r="2" spans="1:60" ht="25" customHeight="1">
      <c r="A2" s="14" t="s">
        <v>8</v>
      </c>
      <c r="B2" s="13" t="s">
        <v>42</v>
      </c>
      <c r="C2" s="396" t="s">
        <v>43</v>
      </c>
      <c r="D2" s="397"/>
      <c r="E2" s="397"/>
      <c r="F2" s="397"/>
      <c r="G2" s="398"/>
      <c r="AG2" t="s">
        <v>138</v>
      </c>
    </row>
    <row r="3" spans="1:60" ht="25" customHeight="1">
      <c r="A3" s="14" t="s">
        <v>9</v>
      </c>
      <c r="B3" s="13" t="s">
        <v>53</v>
      </c>
      <c r="C3" s="396" t="s">
        <v>54</v>
      </c>
      <c r="D3" s="397"/>
      <c r="E3" s="397"/>
      <c r="F3" s="397"/>
      <c r="G3" s="398"/>
      <c r="AC3" s="21" t="s">
        <v>138</v>
      </c>
      <c r="AG3" t="s">
        <v>139</v>
      </c>
    </row>
    <row r="4" spans="1:60" ht="25" customHeight="1">
      <c r="A4" s="178" t="s">
        <v>1196</v>
      </c>
      <c r="B4" s="179" t="s">
        <v>1963</v>
      </c>
      <c r="C4" s="399" t="s">
        <v>1964</v>
      </c>
      <c r="D4" s="400"/>
      <c r="E4" s="400"/>
      <c r="F4" s="400"/>
      <c r="G4" s="401"/>
      <c r="AG4" t="s">
        <v>140</v>
      </c>
    </row>
    <row r="5" spans="1:60">
      <c r="D5" s="8"/>
    </row>
    <row r="6" spans="1:60" ht="42">
      <c r="A6" s="180" t="s">
        <v>141</v>
      </c>
      <c r="B6" s="181" t="s">
        <v>142</v>
      </c>
      <c r="C6" s="181" t="s">
        <v>143</v>
      </c>
      <c r="D6" s="182" t="s">
        <v>144</v>
      </c>
      <c r="E6" s="180" t="s">
        <v>145</v>
      </c>
      <c r="F6" s="183" t="s">
        <v>146</v>
      </c>
      <c r="G6" s="180" t="s">
        <v>31</v>
      </c>
      <c r="H6" s="26" t="s">
        <v>32</v>
      </c>
      <c r="I6" s="26" t="s">
        <v>147</v>
      </c>
      <c r="J6" s="26" t="s">
        <v>33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6" t="s">
        <v>155</v>
      </c>
      <c r="S6" s="26" t="s">
        <v>156</v>
      </c>
      <c r="T6" s="26" t="s">
        <v>157</v>
      </c>
      <c r="U6" s="26" t="s">
        <v>158</v>
      </c>
      <c r="V6" s="26" t="s">
        <v>159</v>
      </c>
      <c r="W6" s="26" t="s">
        <v>160</v>
      </c>
      <c r="X6" s="26" t="s">
        <v>161</v>
      </c>
    </row>
    <row r="7" spans="1:60" hidden="1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60" ht="14">
      <c r="A8" s="185" t="s">
        <v>162</v>
      </c>
      <c r="B8" s="186" t="s">
        <v>99</v>
      </c>
      <c r="C8" s="187" t="s">
        <v>100</v>
      </c>
      <c r="D8" s="188"/>
      <c r="E8" s="189"/>
      <c r="F8" s="31"/>
      <c r="G8" s="31">
        <f>SUMIF(AG9:AG9,"&lt;&gt;NOR",G9:G9)</f>
        <v>0</v>
      </c>
      <c r="H8" s="31"/>
      <c r="I8" s="31">
        <f>SUM(I9:I9)</f>
        <v>0</v>
      </c>
      <c r="J8" s="31"/>
      <c r="K8" s="31">
        <f>SUM(K9:K9)</f>
        <v>1601393.89</v>
      </c>
      <c r="L8" s="31"/>
      <c r="M8" s="31">
        <f>SUM(M9:M9)</f>
        <v>0</v>
      </c>
      <c r="N8" s="31"/>
      <c r="O8" s="31">
        <f>SUM(O9:O9)</f>
        <v>0</v>
      </c>
      <c r="P8" s="31"/>
      <c r="Q8" s="31">
        <f>SUM(Q9:Q9)</f>
        <v>0</v>
      </c>
      <c r="R8" s="31"/>
      <c r="S8" s="31"/>
      <c r="T8" s="32"/>
      <c r="U8" s="30"/>
      <c r="V8" s="30">
        <f>SUM(V9:V9)</f>
        <v>0</v>
      </c>
      <c r="W8" s="30"/>
      <c r="X8" s="30"/>
      <c r="AG8" t="s">
        <v>163</v>
      </c>
    </row>
    <row r="9" spans="1:60" outlineLevel="1">
      <c r="A9" s="190">
        <v>1</v>
      </c>
      <c r="B9" s="191" t="s">
        <v>99</v>
      </c>
      <c r="C9" s="192" t="s">
        <v>1110</v>
      </c>
      <c r="D9" s="193" t="s">
        <v>746</v>
      </c>
      <c r="E9" s="194">
        <v>1</v>
      </c>
      <c r="F9" s="34">
        <f>'SO 05 položky'!G155</f>
        <v>0</v>
      </c>
      <c r="G9" s="34">
        <f>ROUND(E9*F9,2)</f>
        <v>0</v>
      </c>
      <c r="H9" s="195">
        <v>0</v>
      </c>
      <c r="I9" s="34">
        <f>ROUND(E9*H9,2)</f>
        <v>0</v>
      </c>
      <c r="J9" s="195">
        <v>1601393.89</v>
      </c>
      <c r="K9" s="34">
        <f>ROUND(E9*J9,2)</f>
        <v>1601393.89</v>
      </c>
      <c r="L9" s="34">
        <v>21</v>
      </c>
      <c r="M9" s="34">
        <f>G9*(1+L9/100)</f>
        <v>0</v>
      </c>
      <c r="N9" s="34">
        <v>0</v>
      </c>
      <c r="O9" s="34">
        <f>ROUND(E9*N9,2)</f>
        <v>0</v>
      </c>
      <c r="P9" s="34">
        <v>0</v>
      </c>
      <c r="Q9" s="34">
        <f>ROUND(E9*P9,2)</f>
        <v>0</v>
      </c>
      <c r="R9" s="34"/>
      <c r="S9" s="34" t="s">
        <v>203</v>
      </c>
      <c r="T9" s="35" t="s">
        <v>204</v>
      </c>
      <c r="U9" s="29">
        <v>0</v>
      </c>
      <c r="V9" s="29">
        <f>ROUND(E9*U9,2)</f>
        <v>0</v>
      </c>
      <c r="W9" s="29"/>
      <c r="X9" s="29" t="s">
        <v>168</v>
      </c>
      <c r="Y9" s="27"/>
      <c r="Z9" s="27"/>
      <c r="AA9" s="27"/>
      <c r="AB9" s="27"/>
      <c r="AC9" s="27"/>
      <c r="AD9" s="27"/>
      <c r="AE9" s="27"/>
      <c r="AF9" s="27"/>
      <c r="AG9" s="27" t="s">
        <v>169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>
      <c r="A10" s="3"/>
      <c r="B10" s="4"/>
      <c r="C10" s="39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>
      <c r="A11" s="221"/>
      <c r="B11" s="222" t="s">
        <v>31</v>
      </c>
      <c r="C11" s="223"/>
      <c r="D11" s="224"/>
      <c r="E11" s="225"/>
      <c r="F11" s="225"/>
      <c r="G11" s="226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1075</v>
      </c>
    </row>
    <row r="12" spans="1:60">
      <c r="A12" s="3"/>
      <c r="B12" s="4"/>
      <c r="C12" s="3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ht="13" customHeight="1">
      <c r="A13" s="425" t="s">
        <v>1979</v>
      </c>
      <c r="B13" s="426"/>
      <c r="C13" s="426"/>
      <c r="D13" s="426"/>
      <c r="E13" s="426"/>
      <c r="F13" s="426"/>
      <c r="G13" s="4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>
      <c r="A14" s="428"/>
      <c r="B14" s="429"/>
      <c r="C14" s="429"/>
      <c r="D14" s="429"/>
      <c r="E14" s="429"/>
      <c r="F14" s="429"/>
      <c r="G14" s="4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>
      <c r="A15" s="3"/>
      <c r="B15" s="4"/>
      <c r="C15" s="39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>
      <c r="A16" s="402" t="s">
        <v>1076</v>
      </c>
      <c r="B16" s="402"/>
      <c r="C16" s="40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>
      <c r="A17" s="381"/>
      <c r="B17" s="382"/>
      <c r="C17" s="383"/>
      <c r="D17" s="382"/>
      <c r="E17" s="382"/>
      <c r="F17" s="382"/>
      <c r="G17" s="38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1077</v>
      </c>
    </row>
    <row r="18" spans="1:33">
      <c r="A18" s="385"/>
      <c r="B18" s="386"/>
      <c r="C18" s="387"/>
      <c r="D18" s="386"/>
      <c r="E18" s="386"/>
      <c r="F18" s="386"/>
      <c r="G18" s="38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>
      <c r="A19" s="385"/>
      <c r="B19" s="386"/>
      <c r="C19" s="387"/>
      <c r="D19" s="386"/>
      <c r="E19" s="386"/>
      <c r="F19" s="386"/>
      <c r="G19" s="38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>
      <c r="A20" s="385"/>
      <c r="B20" s="386"/>
      <c r="C20" s="387"/>
      <c r="D20" s="386"/>
      <c r="E20" s="386"/>
      <c r="F20" s="386"/>
      <c r="G20" s="38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>
      <c r="A21" s="389"/>
      <c r="B21" s="390"/>
      <c r="C21" s="391"/>
      <c r="D21" s="390"/>
      <c r="E21" s="390"/>
      <c r="F21" s="390"/>
      <c r="G21" s="39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>
      <c r="A22" s="3"/>
      <c r="B22" s="4"/>
      <c r="C22" s="3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>
      <c r="C23" s="40"/>
      <c r="D23" s="8"/>
      <c r="AG23" t="s">
        <v>1078</v>
      </c>
    </row>
    <row r="24" spans="1:33">
      <c r="D24" s="8"/>
    </row>
    <row r="25" spans="1:33">
      <c r="D25" s="8"/>
    </row>
    <row r="26" spans="1:33">
      <c r="D26" s="8"/>
    </row>
    <row r="27" spans="1:33">
      <c r="D27" s="8"/>
    </row>
    <row r="28" spans="1:33">
      <c r="D28" s="8"/>
    </row>
    <row r="29" spans="1:33">
      <c r="D29" s="8"/>
    </row>
    <row r="30" spans="1:33">
      <c r="D30" s="8"/>
    </row>
    <row r="31" spans="1:33">
      <c r="D31" s="8"/>
    </row>
    <row r="32" spans="1:33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  <row r="53" spans="4:4">
      <c r="D53" s="8"/>
    </row>
    <row r="54" spans="4:4">
      <c r="D54" s="8"/>
    </row>
    <row r="55" spans="4:4">
      <c r="D55" s="8"/>
    </row>
    <row r="56" spans="4:4">
      <c r="D56" s="8"/>
    </row>
    <row r="57" spans="4:4">
      <c r="D57" s="8"/>
    </row>
    <row r="58" spans="4:4">
      <c r="D58" s="8"/>
    </row>
    <row r="59" spans="4:4">
      <c r="D59" s="8"/>
    </row>
    <row r="60" spans="4:4">
      <c r="D60" s="8"/>
    </row>
    <row r="61" spans="4:4">
      <c r="D61" s="8"/>
    </row>
    <row r="62" spans="4:4">
      <c r="D62" s="8"/>
    </row>
    <row r="63" spans="4:4">
      <c r="D63" s="8"/>
    </row>
    <row r="64" spans="4:4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  <row r="120" spans="4:4">
      <c r="D120" s="8"/>
    </row>
    <row r="121" spans="4:4">
      <c r="D121" s="8"/>
    </row>
    <row r="122" spans="4:4">
      <c r="D122" s="8"/>
    </row>
    <row r="123" spans="4:4">
      <c r="D123" s="8"/>
    </row>
    <row r="124" spans="4:4">
      <c r="D124" s="8"/>
    </row>
    <row r="125" spans="4:4">
      <c r="D125" s="8"/>
    </row>
    <row r="126" spans="4:4">
      <c r="D126" s="8"/>
    </row>
    <row r="127" spans="4:4">
      <c r="D127" s="8"/>
    </row>
    <row r="128" spans="4:4">
      <c r="D128" s="8"/>
    </row>
    <row r="129" spans="4:4">
      <c r="D129" s="8"/>
    </row>
    <row r="130" spans="4:4">
      <c r="D130" s="8"/>
    </row>
    <row r="131" spans="4:4">
      <c r="D131" s="8"/>
    </row>
    <row r="132" spans="4:4">
      <c r="D132" s="8"/>
    </row>
    <row r="133" spans="4:4">
      <c r="D133" s="8"/>
    </row>
    <row r="134" spans="4:4">
      <c r="D134" s="8"/>
    </row>
    <row r="135" spans="4:4">
      <c r="D135" s="8"/>
    </row>
    <row r="136" spans="4:4">
      <c r="D136" s="8"/>
    </row>
    <row r="137" spans="4:4">
      <c r="D137" s="8"/>
    </row>
    <row r="138" spans="4:4">
      <c r="D138" s="8"/>
    </row>
    <row r="139" spans="4:4">
      <c r="D139" s="8"/>
    </row>
    <row r="140" spans="4:4">
      <c r="D140" s="8"/>
    </row>
    <row r="141" spans="4:4">
      <c r="D141" s="8"/>
    </row>
    <row r="142" spans="4:4">
      <c r="D142" s="8"/>
    </row>
    <row r="143" spans="4:4">
      <c r="D143" s="8"/>
    </row>
    <row r="144" spans="4:4">
      <c r="D144" s="8"/>
    </row>
    <row r="145" spans="4:4">
      <c r="D145" s="8"/>
    </row>
    <row r="146" spans="4:4">
      <c r="D146" s="8"/>
    </row>
    <row r="147" spans="4:4">
      <c r="D147" s="8"/>
    </row>
    <row r="148" spans="4:4">
      <c r="D148" s="8"/>
    </row>
    <row r="149" spans="4:4">
      <c r="D149" s="8"/>
    </row>
    <row r="150" spans="4:4">
      <c r="D150" s="8"/>
    </row>
    <row r="151" spans="4:4">
      <c r="D151" s="8"/>
    </row>
    <row r="152" spans="4:4">
      <c r="D152" s="8"/>
    </row>
    <row r="153" spans="4:4">
      <c r="D153" s="8"/>
    </row>
    <row r="154" spans="4:4">
      <c r="D154" s="8"/>
    </row>
    <row r="155" spans="4:4">
      <c r="D155" s="8"/>
    </row>
    <row r="156" spans="4:4">
      <c r="D156" s="8"/>
    </row>
    <row r="157" spans="4:4">
      <c r="D157" s="8"/>
    </row>
    <row r="158" spans="4:4">
      <c r="D158" s="8"/>
    </row>
    <row r="159" spans="4:4">
      <c r="D159" s="8"/>
    </row>
    <row r="160" spans="4:4">
      <c r="D160" s="8"/>
    </row>
    <row r="161" spans="4:4">
      <c r="D161" s="8"/>
    </row>
    <row r="162" spans="4:4">
      <c r="D162" s="8"/>
    </row>
    <row r="163" spans="4:4">
      <c r="D163" s="8"/>
    </row>
    <row r="164" spans="4:4">
      <c r="D164" s="8"/>
    </row>
    <row r="165" spans="4:4">
      <c r="D165" s="8"/>
    </row>
    <row r="166" spans="4:4">
      <c r="D166" s="8"/>
    </row>
    <row r="167" spans="4:4">
      <c r="D167" s="8"/>
    </row>
    <row r="168" spans="4:4">
      <c r="D168" s="8"/>
    </row>
    <row r="169" spans="4:4">
      <c r="D169" s="8"/>
    </row>
    <row r="170" spans="4:4">
      <c r="D170" s="8"/>
    </row>
    <row r="171" spans="4:4">
      <c r="D171" s="8"/>
    </row>
    <row r="172" spans="4:4">
      <c r="D172" s="8"/>
    </row>
    <row r="173" spans="4:4">
      <c r="D173" s="8"/>
    </row>
    <row r="174" spans="4:4">
      <c r="D174" s="8"/>
    </row>
    <row r="175" spans="4:4">
      <c r="D175" s="8"/>
    </row>
    <row r="176" spans="4:4">
      <c r="D176" s="8"/>
    </row>
    <row r="177" spans="4:4">
      <c r="D177" s="8"/>
    </row>
    <row r="178" spans="4:4">
      <c r="D178" s="8"/>
    </row>
    <row r="179" spans="4:4">
      <c r="D179" s="8"/>
    </row>
    <row r="180" spans="4:4">
      <c r="D180" s="8"/>
    </row>
    <row r="181" spans="4:4">
      <c r="D181" s="8"/>
    </row>
    <row r="182" spans="4:4">
      <c r="D182" s="8"/>
    </row>
    <row r="183" spans="4:4">
      <c r="D183" s="8"/>
    </row>
    <row r="184" spans="4:4">
      <c r="D184" s="8"/>
    </row>
    <row r="185" spans="4:4">
      <c r="D185" s="8"/>
    </row>
    <row r="186" spans="4:4">
      <c r="D186" s="8"/>
    </row>
    <row r="187" spans="4:4">
      <c r="D187" s="8"/>
    </row>
    <row r="188" spans="4:4">
      <c r="D188" s="8"/>
    </row>
    <row r="189" spans="4:4">
      <c r="D189" s="8"/>
    </row>
    <row r="190" spans="4:4">
      <c r="D190" s="8"/>
    </row>
    <row r="191" spans="4:4">
      <c r="D191" s="8"/>
    </row>
    <row r="192" spans="4:4">
      <c r="D192" s="8"/>
    </row>
    <row r="193" spans="4:4">
      <c r="D193" s="8"/>
    </row>
    <row r="194" spans="4:4">
      <c r="D194" s="8"/>
    </row>
    <row r="195" spans="4:4">
      <c r="D195" s="8"/>
    </row>
    <row r="196" spans="4:4">
      <c r="D196" s="8"/>
    </row>
    <row r="197" spans="4:4">
      <c r="D197" s="8"/>
    </row>
    <row r="198" spans="4:4">
      <c r="D198" s="8"/>
    </row>
    <row r="199" spans="4:4">
      <c r="D199" s="8"/>
    </row>
    <row r="200" spans="4:4">
      <c r="D200" s="8"/>
    </row>
    <row r="201" spans="4:4">
      <c r="D201" s="8"/>
    </row>
    <row r="202" spans="4:4">
      <c r="D202" s="8"/>
    </row>
    <row r="203" spans="4:4">
      <c r="D203" s="8"/>
    </row>
    <row r="204" spans="4:4">
      <c r="D204" s="8"/>
    </row>
    <row r="205" spans="4:4">
      <c r="D205" s="8"/>
    </row>
    <row r="206" spans="4:4">
      <c r="D206" s="8"/>
    </row>
    <row r="207" spans="4:4">
      <c r="D207" s="8"/>
    </row>
    <row r="208" spans="4:4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8"/>
    </row>
    <row r="236" spans="4:4">
      <c r="D236" s="8"/>
    </row>
    <row r="237" spans="4:4">
      <c r="D237" s="8"/>
    </row>
    <row r="238" spans="4:4">
      <c r="D238" s="8"/>
    </row>
    <row r="239" spans="4:4">
      <c r="D239" s="8"/>
    </row>
    <row r="240" spans="4:4">
      <c r="D240" s="8"/>
    </row>
    <row r="241" spans="4:4">
      <c r="D241" s="8"/>
    </row>
    <row r="242" spans="4:4">
      <c r="D242" s="8"/>
    </row>
    <row r="243" spans="4:4">
      <c r="D243" s="8"/>
    </row>
    <row r="244" spans="4:4">
      <c r="D244" s="8"/>
    </row>
    <row r="245" spans="4:4">
      <c r="D245" s="8"/>
    </row>
    <row r="246" spans="4:4">
      <c r="D246" s="8"/>
    </row>
    <row r="247" spans="4:4">
      <c r="D247" s="8"/>
    </row>
    <row r="248" spans="4:4">
      <c r="D248" s="8"/>
    </row>
    <row r="249" spans="4:4">
      <c r="D249" s="8"/>
    </row>
    <row r="250" spans="4:4">
      <c r="D250" s="8"/>
    </row>
    <row r="251" spans="4:4">
      <c r="D251" s="8"/>
    </row>
    <row r="252" spans="4:4">
      <c r="D252" s="8"/>
    </row>
    <row r="253" spans="4:4">
      <c r="D253" s="8"/>
    </row>
    <row r="254" spans="4:4">
      <c r="D254" s="8"/>
    </row>
    <row r="255" spans="4:4">
      <c r="D255" s="8"/>
    </row>
    <row r="256" spans="4:4">
      <c r="D256" s="8"/>
    </row>
    <row r="257" spans="4:4">
      <c r="D257" s="8"/>
    </row>
    <row r="258" spans="4:4">
      <c r="D258" s="8"/>
    </row>
    <row r="259" spans="4:4">
      <c r="D259" s="8"/>
    </row>
    <row r="260" spans="4:4">
      <c r="D260" s="8"/>
    </row>
    <row r="261" spans="4:4">
      <c r="D261" s="8"/>
    </row>
    <row r="262" spans="4:4">
      <c r="D262" s="8"/>
    </row>
    <row r="263" spans="4:4">
      <c r="D263" s="8"/>
    </row>
    <row r="264" spans="4:4">
      <c r="D264" s="8"/>
    </row>
    <row r="265" spans="4:4">
      <c r="D265" s="8"/>
    </row>
    <row r="266" spans="4:4">
      <c r="D266" s="8"/>
    </row>
    <row r="267" spans="4:4">
      <c r="D267" s="8"/>
    </row>
    <row r="268" spans="4:4">
      <c r="D268" s="8"/>
    </row>
    <row r="269" spans="4:4">
      <c r="D269" s="8"/>
    </row>
    <row r="270" spans="4:4">
      <c r="D270" s="8"/>
    </row>
    <row r="271" spans="4:4">
      <c r="D271" s="8"/>
    </row>
    <row r="272" spans="4:4">
      <c r="D272" s="8"/>
    </row>
    <row r="273" spans="4:4">
      <c r="D273" s="8"/>
    </row>
    <row r="274" spans="4:4">
      <c r="D274" s="8"/>
    </row>
    <row r="275" spans="4:4">
      <c r="D275" s="8"/>
    </row>
    <row r="276" spans="4:4">
      <c r="D276" s="8"/>
    </row>
    <row r="277" spans="4:4">
      <c r="D277" s="8"/>
    </row>
    <row r="278" spans="4:4">
      <c r="D278" s="8"/>
    </row>
    <row r="279" spans="4:4">
      <c r="D279" s="8"/>
    </row>
    <row r="280" spans="4:4">
      <c r="D280" s="8"/>
    </row>
    <row r="281" spans="4:4">
      <c r="D281" s="8"/>
    </row>
    <row r="282" spans="4:4">
      <c r="D282" s="8"/>
    </row>
    <row r="283" spans="4:4">
      <c r="D283" s="8"/>
    </row>
    <row r="284" spans="4:4">
      <c r="D284" s="8"/>
    </row>
    <row r="285" spans="4:4">
      <c r="D285" s="8"/>
    </row>
    <row r="286" spans="4:4">
      <c r="D286" s="8"/>
    </row>
    <row r="287" spans="4:4">
      <c r="D287" s="8"/>
    </row>
    <row r="288" spans="4:4">
      <c r="D288" s="8"/>
    </row>
    <row r="289" spans="4:4">
      <c r="D289" s="8"/>
    </row>
    <row r="290" spans="4:4">
      <c r="D290" s="8"/>
    </row>
    <row r="291" spans="4:4">
      <c r="D291" s="8"/>
    </row>
    <row r="292" spans="4:4">
      <c r="D292" s="8"/>
    </row>
    <row r="293" spans="4:4">
      <c r="D293" s="8"/>
    </row>
    <row r="294" spans="4:4">
      <c r="D294" s="8"/>
    </row>
    <row r="295" spans="4:4">
      <c r="D295" s="8"/>
    </row>
    <row r="296" spans="4:4">
      <c r="D296" s="8"/>
    </row>
    <row r="297" spans="4:4">
      <c r="D297" s="8"/>
    </row>
    <row r="298" spans="4:4">
      <c r="D298" s="8"/>
    </row>
    <row r="299" spans="4:4">
      <c r="D299" s="8"/>
    </row>
    <row r="300" spans="4:4">
      <c r="D300" s="8"/>
    </row>
    <row r="301" spans="4:4">
      <c r="D301" s="8"/>
    </row>
    <row r="302" spans="4:4">
      <c r="D302" s="8"/>
    </row>
    <row r="303" spans="4:4">
      <c r="D303" s="8"/>
    </row>
    <row r="304" spans="4:4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29" spans="4:4">
      <c r="D329" s="8"/>
    </row>
    <row r="330" spans="4:4">
      <c r="D330" s="8"/>
    </row>
    <row r="331" spans="4:4">
      <c r="D331" s="8"/>
    </row>
    <row r="332" spans="4:4">
      <c r="D332" s="8"/>
    </row>
    <row r="333" spans="4:4">
      <c r="D333" s="8"/>
    </row>
    <row r="334" spans="4:4">
      <c r="D334" s="8"/>
    </row>
    <row r="335" spans="4:4">
      <c r="D335" s="8"/>
    </row>
    <row r="336" spans="4:4">
      <c r="D336" s="8"/>
    </row>
    <row r="337" spans="4:4">
      <c r="D337" s="8"/>
    </row>
    <row r="338" spans="4:4">
      <c r="D338" s="8"/>
    </row>
    <row r="339" spans="4:4">
      <c r="D339" s="8"/>
    </row>
    <row r="340" spans="4:4">
      <c r="D340" s="8"/>
    </row>
    <row r="341" spans="4:4">
      <c r="D341" s="8"/>
    </row>
    <row r="342" spans="4:4">
      <c r="D342" s="8"/>
    </row>
    <row r="343" spans="4:4">
      <c r="D343" s="8"/>
    </row>
    <row r="344" spans="4:4">
      <c r="D344" s="8"/>
    </row>
    <row r="345" spans="4:4">
      <c r="D345" s="8"/>
    </row>
    <row r="346" spans="4:4">
      <c r="D346" s="8"/>
    </row>
    <row r="347" spans="4:4">
      <c r="D347" s="8"/>
    </row>
    <row r="348" spans="4:4">
      <c r="D348" s="8"/>
    </row>
    <row r="349" spans="4:4">
      <c r="D349" s="8"/>
    </row>
    <row r="350" spans="4:4">
      <c r="D350" s="8"/>
    </row>
    <row r="351" spans="4:4">
      <c r="D351" s="8"/>
    </row>
    <row r="352" spans="4:4">
      <c r="D352" s="8"/>
    </row>
    <row r="353" spans="4:4">
      <c r="D353" s="8"/>
    </row>
    <row r="354" spans="4:4">
      <c r="D354" s="8"/>
    </row>
    <row r="355" spans="4:4">
      <c r="D355" s="8"/>
    </row>
    <row r="356" spans="4:4">
      <c r="D356" s="8"/>
    </row>
    <row r="357" spans="4:4">
      <c r="D357" s="8"/>
    </row>
    <row r="358" spans="4:4">
      <c r="D358" s="8"/>
    </row>
    <row r="359" spans="4:4">
      <c r="D359" s="8"/>
    </row>
    <row r="360" spans="4:4">
      <c r="D360" s="8"/>
    </row>
    <row r="361" spans="4:4">
      <c r="D361" s="8"/>
    </row>
    <row r="362" spans="4:4">
      <c r="D362" s="8"/>
    </row>
    <row r="363" spans="4:4">
      <c r="D363" s="8"/>
    </row>
    <row r="364" spans="4:4">
      <c r="D364" s="8"/>
    </row>
    <row r="365" spans="4:4">
      <c r="D365" s="8"/>
    </row>
    <row r="366" spans="4:4">
      <c r="D366" s="8"/>
    </row>
    <row r="367" spans="4:4">
      <c r="D367" s="8"/>
    </row>
    <row r="368" spans="4:4">
      <c r="D368" s="8"/>
    </row>
    <row r="369" spans="4:4">
      <c r="D369" s="8"/>
    </row>
    <row r="370" spans="4:4">
      <c r="D370" s="8"/>
    </row>
    <row r="371" spans="4:4">
      <c r="D371" s="8"/>
    </row>
    <row r="372" spans="4:4">
      <c r="D372" s="8"/>
    </row>
    <row r="373" spans="4:4">
      <c r="D373" s="8"/>
    </row>
    <row r="374" spans="4:4">
      <c r="D374" s="8"/>
    </row>
    <row r="375" spans="4:4">
      <c r="D375" s="8"/>
    </row>
    <row r="376" spans="4:4">
      <c r="D376" s="8"/>
    </row>
    <row r="377" spans="4:4">
      <c r="D377" s="8"/>
    </row>
    <row r="378" spans="4:4">
      <c r="D378" s="8"/>
    </row>
    <row r="379" spans="4:4">
      <c r="D379" s="8"/>
    </row>
    <row r="380" spans="4:4">
      <c r="D380" s="8"/>
    </row>
    <row r="381" spans="4:4">
      <c r="D381" s="8"/>
    </row>
    <row r="382" spans="4:4">
      <c r="D382" s="8"/>
    </row>
    <row r="383" spans="4:4">
      <c r="D383" s="8"/>
    </row>
    <row r="384" spans="4:4">
      <c r="D384" s="8"/>
    </row>
    <row r="385" spans="4:4">
      <c r="D385" s="8"/>
    </row>
    <row r="386" spans="4:4">
      <c r="D386" s="8"/>
    </row>
    <row r="387" spans="4:4">
      <c r="D387" s="8"/>
    </row>
    <row r="388" spans="4:4">
      <c r="D388" s="8"/>
    </row>
    <row r="389" spans="4:4">
      <c r="D389" s="8"/>
    </row>
    <row r="390" spans="4:4">
      <c r="D390" s="8"/>
    </row>
    <row r="391" spans="4:4">
      <c r="D391" s="8"/>
    </row>
    <row r="392" spans="4:4">
      <c r="D392" s="8"/>
    </row>
    <row r="393" spans="4:4">
      <c r="D393" s="8"/>
    </row>
    <row r="394" spans="4:4">
      <c r="D394" s="8"/>
    </row>
    <row r="395" spans="4:4">
      <c r="D395" s="8"/>
    </row>
    <row r="396" spans="4:4">
      <c r="D396" s="8"/>
    </row>
    <row r="397" spans="4:4">
      <c r="D397" s="8"/>
    </row>
    <row r="398" spans="4:4">
      <c r="D398" s="8"/>
    </row>
    <row r="399" spans="4:4">
      <c r="D399" s="8"/>
    </row>
    <row r="400" spans="4:4">
      <c r="D400" s="8"/>
    </row>
    <row r="401" spans="4:4">
      <c r="D401" s="8"/>
    </row>
    <row r="402" spans="4:4">
      <c r="D402" s="8"/>
    </row>
    <row r="403" spans="4:4">
      <c r="D403" s="8"/>
    </row>
    <row r="404" spans="4:4">
      <c r="D404" s="8"/>
    </row>
    <row r="405" spans="4:4">
      <c r="D405" s="8"/>
    </row>
    <row r="406" spans="4:4">
      <c r="D406" s="8"/>
    </row>
    <row r="407" spans="4:4">
      <c r="D407" s="8"/>
    </row>
    <row r="408" spans="4:4">
      <c r="D408" s="8"/>
    </row>
    <row r="409" spans="4:4">
      <c r="D409" s="8"/>
    </row>
    <row r="410" spans="4:4">
      <c r="D410" s="8"/>
    </row>
    <row r="411" spans="4:4">
      <c r="D411" s="8"/>
    </row>
    <row r="412" spans="4:4">
      <c r="D412" s="8"/>
    </row>
    <row r="413" spans="4:4">
      <c r="D413" s="8"/>
    </row>
    <row r="414" spans="4:4">
      <c r="D414" s="8"/>
    </row>
    <row r="415" spans="4:4">
      <c r="D415" s="8"/>
    </row>
    <row r="416" spans="4:4">
      <c r="D416" s="8"/>
    </row>
    <row r="417" spans="4:4">
      <c r="D417" s="8"/>
    </row>
    <row r="418" spans="4:4">
      <c r="D418" s="8"/>
    </row>
    <row r="419" spans="4:4">
      <c r="D419" s="8"/>
    </row>
    <row r="420" spans="4:4">
      <c r="D420" s="8"/>
    </row>
    <row r="421" spans="4:4">
      <c r="D421" s="8"/>
    </row>
    <row r="422" spans="4:4">
      <c r="D422" s="8"/>
    </row>
    <row r="423" spans="4:4">
      <c r="D423" s="8"/>
    </row>
    <row r="424" spans="4:4">
      <c r="D424" s="8"/>
    </row>
    <row r="425" spans="4:4">
      <c r="D425" s="8"/>
    </row>
    <row r="426" spans="4:4">
      <c r="D426" s="8"/>
    </row>
    <row r="427" spans="4:4">
      <c r="D427" s="8"/>
    </row>
    <row r="428" spans="4:4">
      <c r="D428" s="8"/>
    </row>
    <row r="429" spans="4:4">
      <c r="D429" s="8"/>
    </row>
    <row r="430" spans="4:4">
      <c r="D430" s="8"/>
    </row>
    <row r="431" spans="4:4">
      <c r="D431" s="8"/>
    </row>
    <row r="432" spans="4:4">
      <c r="D432" s="8"/>
    </row>
    <row r="433" spans="4:4">
      <c r="D433" s="8"/>
    </row>
    <row r="434" spans="4:4">
      <c r="D434" s="8"/>
    </row>
    <row r="435" spans="4:4">
      <c r="D435" s="8"/>
    </row>
    <row r="436" spans="4:4">
      <c r="D436" s="8"/>
    </row>
    <row r="437" spans="4:4">
      <c r="D437" s="8"/>
    </row>
    <row r="438" spans="4:4">
      <c r="D438" s="8"/>
    </row>
    <row r="439" spans="4:4">
      <c r="D439" s="8"/>
    </row>
    <row r="440" spans="4:4">
      <c r="D440" s="8"/>
    </row>
    <row r="441" spans="4:4">
      <c r="D441" s="8"/>
    </row>
    <row r="442" spans="4:4">
      <c r="D442" s="8"/>
    </row>
    <row r="443" spans="4:4">
      <c r="D443" s="8"/>
    </row>
    <row r="444" spans="4:4">
      <c r="D444" s="8"/>
    </row>
    <row r="445" spans="4:4">
      <c r="D445" s="8"/>
    </row>
    <row r="446" spans="4:4">
      <c r="D446" s="8"/>
    </row>
    <row r="447" spans="4:4">
      <c r="D447" s="8"/>
    </row>
    <row r="448" spans="4:4">
      <c r="D448" s="8"/>
    </row>
    <row r="449" spans="4:4">
      <c r="D449" s="8"/>
    </row>
    <row r="450" spans="4:4">
      <c r="D450" s="8"/>
    </row>
    <row r="451" spans="4:4">
      <c r="D451" s="8"/>
    </row>
    <row r="452" spans="4:4">
      <c r="D452" s="8"/>
    </row>
    <row r="453" spans="4:4">
      <c r="D453" s="8"/>
    </row>
    <row r="454" spans="4:4">
      <c r="D454" s="8"/>
    </row>
    <row r="455" spans="4:4">
      <c r="D455" s="8"/>
    </row>
    <row r="456" spans="4:4">
      <c r="D456" s="8"/>
    </row>
    <row r="457" spans="4:4">
      <c r="D457" s="8"/>
    </row>
    <row r="458" spans="4:4">
      <c r="D458" s="8"/>
    </row>
    <row r="459" spans="4:4">
      <c r="D459" s="8"/>
    </row>
    <row r="460" spans="4:4">
      <c r="D460" s="8"/>
    </row>
    <row r="461" spans="4:4">
      <c r="D461" s="8"/>
    </row>
    <row r="462" spans="4:4">
      <c r="D462" s="8"/>
    </row>
    <row r="463" spans="4:4">
      <c r="D463" s="8"/>
    </row>
    <row r="464" spans="4:4">
      <c r="D464" s="8"/>
    </row>
    <row r="465" spans="4:4">
      <c r="D465" s="8"/>
    </row>
    <row r="466" spans="4:4">
      <c r="D466" s="8"/>
    </row>
    <row r="467" spans="4:4">
      <c r="D467" s="8"/>
    </row>
    <row r="468" spans="4:4">
      <c r="D468" s="8"/>
    </row>
    <row r="469" spans="4:4">
      <c r="D469" s="8"/>
    </row>
    <row r="470" spans="4:4">
      <c r="D470" s="8"/>
    </row>
    <row r="471" spans="4:4">
      <c r="D471" s="8"/>
    </row>
    <row r="472" spans="4:4">
      <c r="D472" s="8"/>
    </row>
    <row r="473" spans="4:4">
      <c r="D473" s="8"/>
    </row>
    <row r="474" spans="4:4">
      <c r="D474" s="8"/>
    </row>
    <row r="475" spans="4:4">
      <c r="D475" s="8"/>
    </row>
    <row r="476" spans="4:4">
      <c r="D476" s="8"/>
    </row>
    <row r="477" spans="4:4">
      <c r="D477" s="8"/>
    </row>
    <row r="478" spans="4:4">
      <c r="D478" s="8"/>
    </row>
    <row r="479" spans="4:4">
      <c r="D479" s="8"/>
    </row>
    <row r="480" spans="4:4">
      <c r="D480" s="8"/>
    </row>
    <row r="481" spans="4:4">
      <c r="D481" s="8"/>
    </row>
    <row r="482" spans="4:4">
      <c r="D482" s="8"/>
    </row>
    <row r="483" spans="4:4">
      <c r="D483" s="8"/>
    </row>
    <row r="484" spans="4:4">
      <c r="D484" s="8"/>
    </row>
    <row r="485" spans="4:4">
      <c r="D485" s="8"/>
    </row>
    <row r="486" spans="4:4">
      <c r="D486" s="8"/>
    </row>
    <row r="487" spans="4:4">
      <c r="D487" s="8"/>
    </row>
    <row r="488" spans="4:4">
      <c r="D488" s="8"/>
    </row>
    <row r="489" spans="4:4">
      <c r="D489" s="8"/>
    </row>
    <row r="490" spans="4:4">
      <c r="D490" s="8"/>
    </row>
    <row r="491" spans="4:4">
      <c r="D491" s="8"/>
    </row>
    <row r="492" spans="4:4">
      <c r="D492" s="8"/>
    </row>
    <row r="493" spans="4:4">
      <c r="D493" s="8"/>
    </row>
    <row r="494" spans="4:4">
      <c r="D494" s="8"/>
    </row>
    <row r="495" spans="4:4">
      <c r="D495" s="8"/>
    </row>
    <row r="496" spans="4:4">
      <c r="D496" s="8"/>
    </row>
    <row r="497" spans="4:4">
      <c r="D497" s="8"/>
    </row>
    <row r="498" spans="4:4">
      <c r="D498" s="8"/>
    </row>
    <row r="499" spans="4:4">
      <c r="D499" s="8"/>
    </row>
    <row r="500" spans="4:4">
      <c r="D500" s="8"/>
    </row>
    <row r="501" spans="4:4">
      <c r="D501" s="8"/>
    </row>
    <row r="502" spans="4:4">
      <c r="D502" s="8"/>
    </row>
    <row r="503" spans="4:4">
      <c r="D503" s="8"/>
    </row>
    <row r="504" spans="4:4">
      <c r="D504" s="8"/>
    </row>
    <row r="505" spans="4:4">
      <c r="D505" s="8"/>
    </row>
    <row r="506" spans="4:4">
      <c r="D506" s="8"/>
    </row>
    <row r="507" spans="4:4">
      <c r="D507" s="8"/>
    </row>
    <row r="508" spans="4:4">
      <c r="D508" s="8"/>
    </row>
    <row r="509" spans="4:4">
      <c r="D509" s="8"/>
    </row>
    <row r="510" spans="4:4">
      <c r="D510" s="8"/>
    </row>
    <row r="511" spans="4:4">
      <c r="D511" s="8"/>
    </row>
    <row r="512" spans="4:4">
      <c r="D512" s="8"/>
    </row>
    <row r="513" spans="4:4">
      <c r="D513" s="8"/>
    </row>
    <row r="514" spans="4:4">
      <c r="D514" s="8"/>
    </row>
    <row r="515" spans="4:4">
      <c r="D515" s="8"/>
    </row>
    <row r="516" spans="4:4">
      <c r="D516" s="8"/>
    </row>
    <row r="517" spans="4:4">
      <c r="D517" s="8"/>
    </row>
    <row r="518" spans="4:4">
      <c r="D518" s="8"/>
    </row>
    <row r="519" spans="4:4">
      <c r="D519" s="8"/>
    </row>
    <row r="520" spans="4:4">
      <c r="D520" s="8"/>
    </row>
    <row r="521" spans="4:4">
      <c r="D521" s="8"/>
    </row>
    <row r="522" spans="4:4">
      <c r="D522" s="8"/>
    </row>
    <row r="523" spans="4:4">
      <c r="D523" s="8"/>
    </row>
    <row r="524" spans="4:4">
      <c r="D524" s="8"/>
    </row>
    <row r="525" spans="4:4">
      <c r="D525" s="8"/>
    </row>
    <row r="526" spans="4:4">
      <c r="D526" s="8"/>
    </row>
    <row r="527" spans="4:4">
      <c r="D527" s="8"/>
    </row>
    <row r="528" spans="4:4">
      <c r="D528" s="8"/>
    </row>
    <row r="529" spans="4:4">
      <c r="D529" s="8"/>
    </row>
    <row r="530" spans="4:4">
      <c r="D530" s="8"/>
    </row>
    <row r="531" spans="4:4">
      <c r="D531" s="8"/>
    </row>
    <row r="532" spans="4:4">
      <c r="D532" s="8"/>
    </row>
    <row r="533" spans="4:4">
      <c r="D533" s="8"/>
    </row>
    <row r="534" spans="4:4">
      <c r="D534" s="8"/>
    </row>
    <row r="535" spans="4:4">
      <c r="D535" s="8"/>
    </row>
    <row r="536" spans="4:4">
      <c r="D536" s="8"/>
    </row>
    <row r="537" spans="4:4">
      <c r="D537" s="8"/>
    </row>
    <row r="538" spans="4:4">
      <c r="D538" s="8"/>
    </row>
    <row r="539" spans="4:4">
      <c r="D539" s="8"/>
    </row>
    <row r="540" spans="4:4">
      <c r="D540" s="8"/>
    </row>
    <row r="541" spans="4:4">
      <c r="D541" s="8"/>
    </row>
    <row r="542" spans="4:4">
      <c r="D542" s="8"/>
    </row>
    <row r="543" spans="4:4">
      <c r="D543" s="8"/>
    </row>
    <row r="544" spans="4:4">
      <c r="D544" s="8"/>
    </row>
    <row r="545" spans="4:4">
      <c r="D545" s="8"/>
    </row>
    <row r="546" spans="4:4">
      <c r="D546" s="8"/>
    </row>
    <row r="547" spans="4:4">
      <c r="D547" s="8"/>
    </row>
    <row r="548" spans="4:4">
      <c r="D548" s="8"/>
    </row>
    <row r="549" spans="4:4">
      <c r="D549" s="8"/>
    </row>
    <row r="550" spans="4:4">
      <c r="D550" s="8"/>
    </row>
    <row r="551" spans="4:4">
      <c r="D551" s="8"/>
    </row>
    <row r="552" spans="4:4">
      <c r="D552" s="8"/>
    </row>
    <row r="553" spans="4:4">
      <c r="D553" s="8"/>
    </row>
    <row r="554" spans="4:4">
      <c r="D554" s="8"/>
    </row>
    <row r="555" spans="4:4">
      <c r="D555" s="8"/>
    </row>
    <row r="556" spans="4:4">
      <c r="D556" s="8"/>
    </row>
    <row r="557" spans="4:4">
      <c r="D557" s="8"/>
    </row>
    <row r="558" spans="4:4">
      <c r="D558" s="8"/>
    </row>
    <row r="559" spans="4:4">
      <c r="D559" s="8"/>
    </row>
    <row r="560" spans="4:4">
      <c r="D560" s="8"/>
    </row>
    <row r="561" spans="4:4">
      <c r="D561" s="8"/>
    </row>
    <row r="562" spans="4:4">
      <c r="D562" s="8"/>
    </row>
    <row r="563" spans="4:4">
      <c r="D563" s="8"/>
    </row>
    <row r="564" spans="4:4">
      <c r="D564" s="8"/>
    </row>
    <row r="565" spans="4:4">
      <c r="D565" s="8"/>
    </row>
    <row r="566" spans="4:4">
      <c r="D566" s="8"/>
    </row>
    <row r="567" spans="4:4">
      <c r="D567" s="8"/>
    </row>
    <row r="568" spans="4:4">
      <c r="D568" s="8"/>
    </row>
    <row r="569" spans="4:4">
      <c r="D569" s="8"/>
    </row>
    <row r="570" spans="4:4">
      <c r="D570" s="8"/>
    </row>
    <row r="571" spans="4:4">
      <c r="D571" s="8"/>
    </row>
    <row r="572" spans="4:4">
      <c r="D572" s="8"/>
    </row>
    <row r="573" spans="4:4">
      <c r="D573" s="8"/>
    </row>
    <row r="574" spans="4:4">
      <c r="D574" s="8"/>
    </row>
    <row r="575" spans="4:4">
      <c r="D575" s="8"/>
    </row>
    <row r="576" spans="4:4">
      <c r="D576" s="8"/>
    </row>
    <row r="577" spans="4:4">
      <c r="D577" s="8"/>
    </row>
    <row r="578" spans="4:4">
      <c r="D578" s="8"/>
    </row>
    <row r="579" spans="4:4">
      <c r="D579" s="8"/>
    </row>
    <row r="580" spans="4:4">
      <c r="D580" s="8"/>
    </row>
    <row r="581" spans="4:4">
      <c r="D581" s="8"/>
    </row>
    <row r="582" spans="4:4">
      <c r="D582" s="8"/>
    </row>
    <row r="583" spans="4:4">
      <c r="D583" s="8"/>
    </row>
    <row r="584" spans="4:4">
      <c r="D584" s="8"/>
    </row>
    <row r="585" spans="4:4">
      <c r="D585" s="8"/>
    </row>
    <row r="586" spans="4:4">
      <c r="D586" s="8"/>
    </row>
    <row r="587" spans="4:4">
      <c r="D587" s="8"/>
    </row>
    <row r="588" spans="4:4">
      <c r="D588" s="8"/>
    </row>
    <row r="589" spans="4:4">
      <c r="D589" s="8"/>
    </row>
    <row r="590" spans="4:4">
      <c r="D590" s="8"/>
    </row>
    <row r="591" spans="4:4">
      <c r="D591" s="8"/>
    </row>
    <row r="592" spans="4:4">
      <c r="D592" s="8"/>
    </row>
    <row r="593" spans="4:4">
      <c r="D593" s="8"/>
    </row>
    <row r="594" spans="4:4">
      <c r="D594" s="8"/>
    </row>
    <row r="595" spans="4:4">
      <c r="D595" s="8"/>
    </row>
    <row r="596" spans="4:4">
      <c r="D596" s="8"/>
    </row>
    <row r="597" spans="4:4">
      <c r="D597" s="8"/>
    </row>
    <row r="598" spans="4:4">
      <c r="D598" s="8"/>
    </row>
    <row r="599" spans="4:4">
      <c r="D599" s="8"/>
    </row>
    <row r="600" spans="4:4">
      <c r="D600" s="8"/>
    </row>
    <row r="601" spans="4:4">
      <c r="D601" s="8"/>
    </row>
    <row r="602" spans="4:4">
      <c r="D602" s="8"/>
    </row>
    <row r="603" spans="4:4">
      <c r="D603" s="8"/>
    </row>
    <row r="604" spans="4:4">
      <c r="D604" s="8"/>
    </row>
    <row r="605" spans="4:4">
      <c r="D605" s="8"/>
    </row>
    <row r="606" spans="4:4">
      <c r="D606" s="8"/>
    </row>
    <row r="607" spans="4:4">
      <c r="D607" s="8"/>
    </row>
    <row r="608" spans="4:4">
      <c r="D608" s="8"/>
    </row>
    <row r="609" spans="4:4">
      <c r="D609" s="8"/>
    </row>
    <row r="610" spans="4:4">
      <c r="D610" s="8"/>
    </row>
    <row r="611" spans="4:4">
      <c r="D611" s="8"/>
    </row>
    <row r="612" spans="4:4">
      <c r="D612" s="8"/>
    </row>
    <row r="613" spans="4:4">
      <c r="D613" s="8"/>
    </row>
    <row r="614" spans="4:4">
      <c r="D614" s="8"/>
    </row>
    <row r="615" spans="4:4">
      <c r="D615" s="8"/>
    </row>
    <row r="616" spans="4:4">
      <c r="D616" s="8"/>
    </row>
    <row r="617" spans="4:4">
      <c r="D617" s="8"/>
    </row>
    <row r="618" spans="4:4">
      <c r="D618" s="8"/>
    </row>
    <row r="619" spans="4:4">
      <c r="D619" s="8"/>
    </row>
    <row r="620" spans="4:4">
      <c r="D620" s="8"/>
    </row>
    <row r="621" spans="4:4">
      <c r="D621" s="8"/>
    </row>
    <row r="622" spans="4:4">
      <c r="D622" s="8"/>
    </row>
    <row r="623" spans="4:4">
      <c r="D623" s="8"/>
    </row>
    <row r="624" spans="4:4">
      <c r="D624" s="8"/>
    </row>
    <row r="625" spans="4:4">
      <c r="D625" s="8"/>
    </row>
    <row r="626" spans="4:4">
      <c r="D626" s="8"/>
    </row>
    <row r="627" spans="4:4">
      <c r="D627" s="8"/>
    </row>
    <row r="628" spans="4:4">
      <c r="D628" s="8"/>
    </row>
    <row r="629" spans="4:4">
      <c r="D629" s="8"/>
    </row>
    <row r="630" spans="4:4">
      <c r="D630" s="8"/>
    </row>
    <row r="631" spans="4:4">
      <c r="D631" s="8"/>
    </row>
    <row r="632" spans="4:4">
      <c r="D632" s="8"/>
    </row>
    <row r="633" spans="4:4">
      <c r="D633" s="8"/>
    </row>
    <row r="634" spans="4:4">
      <c r="D634" s="8"/>
    </row>
    <row r="635" spans="4:4">
      <c r="D635" s="8"/>
    </row>
    <row r="636" spans="4:4">
      <c r="D636" s="8"/>
    </row>
    <row r="637" spans="4:4">
      <c r="D637" s="8"/>
    </row>
    <row r="638" spans="4:4">
      <c r="D638" s="8"/>
    </row>
    <row r="639" spans="4:4">
      <c r="D639" s="8"/>
    </row>
    <row r="640" spans="4:4">
      <c r="D640" s="8"/>
    </row>
    <row r="641" spans="4:4">
      <c r="D641" s="8"/>
    </row>
    <row r="642" spans="4:4">
      <c r="D642" s="8"/>
    </row>
    <row r="643" spans="4:4">
      <c r="D643" s="8"/>
    </row>
    <row r="644" spans="4:4">
      <c r="D644" s="8"/>
    </row>
    <row r="645" spans="4:4">
      <c r="D645" s="8"/>
    </row>
    <row r="646" spans="4:4">
      <c r="D646" s="8"/>
    </row>
    <row r="647" spans="4:4">
      <c r="D647" s="8"/>
    </row>
    <row r="648" spans="4:4">
      <c r="D648" s="8"/>
    </row>
    <row r="649" spans="4:4">
      <c r="D649" s="8"/>
    </row>
    <row r="650" spans="4:4">
      <c r="D650" s="8"/>
    </row>
    <row r="651" spans="4:4">
      <c r="D651" s="8"/>
    </row>
    <row r="652" spans="4:4">
      <c r="D652" s="8"/>
    </row>
    <row r="653" spans="4:4">
      <c r="D653" s="8"/>
    </row>
    <row r="654" spans="4:4">
      <c r="D654" s="8"/>
    </row>
    <row r="655" spans="4:4">
      <c r="D655" s="8"/>
    </row>
    <row r="656" spans="4:4">
      <c r="D656" s="8"/>
    </row>
    <row r="657" spans="4:4">
      <c r="D657" s="8"/>
    </row>
    <row r="658" spans="4:4">
      <c r="D658" s="8"/>
    </row>
    <row r="659" spans="4:4">
      <c r="D659" s="8"/>
    </row>
    <row r="660" spans="4:4">
      <c r="D660" s="8"/>
    </row>
    <row r="661" spans="4:4">
      <c r="D661" s="8"/>
    </row>
    <row r="662" spans="4:4">
      <c r="D662" s="8"/>
    </row>
    <row r="663" spans="4:4">
      <c r="D663" s="8"/>
    </row>
    <row r="664" spans="4:4">
      <c r="D664" s="8"/>
    </row>
    <row r="665" spans="4:4">
      <c r="D665" s="8"/>
    </row>
    <row r="666" spans="4:4">
      <c r="D666" s="8"/>
    </row>
    <row r="667" spans="4:4">
      <c r="D667" s="8"/>
    </row>
    <row r="668" spans="4:4">
      <c r="D668" s="8"/>
    </row>
    <row r="669" spans="4:4">
      <c r="D669" s="8"/>
    </row>
    <row r="670" spans="4:4">
      <c r="D670" s="8"/>
    </row>
    <row r="671" spans="4:4">
      <c r="D671" s="8"/>
    </row>
    <row r="672" spans="4:4">
      <c r="D672" s="8"/>
    </row>
    <row r="673" spans="4:4">
      <c r="D673" s="8"/>
    </row>
    <row r="674" spans="4:4">
      <c r="D674" s="8"/>
    </row>
    <row r="675" spans="4:4">
      <c r="D675" s="8"/>
    </row>
    <row r="676" spans="4:4">
      <c r="D676" s="8"/>
    </row>
    <row r="677" spans="4:4">
      <c r="D677" s="8"/>
    </row>
    <row r="678" spans="4:4">
      <c r="D678" s="8"/>
    </row>
    <row r="679" spans="4:4">
      <c r="D679" s="8"/>
    </row>
    <row r="680" spans="4:4">
      <c r="D680" s="8"/>
    </row>
    <row r="681" spans="4:4">
      <c r="D681" s="8"/>
    </row>
    <row r="682" spans="4:4">
      <c r="D682" s="8"/>
    </row>
    <row r="683" spans="4:4">
      <c r="D683" s="8"/>
    </row>
    <row r="684" spans="4:4">
      <c r="D684" s="8"/>
    </row>
    <row r="685" spans="4:4">
      <c r="D685" s="8"/>
    </row>
    <row r="686" spans="4:4">
      <c r="D686" s="8"/>
    </row>
    <row r="687" spans="4:4">
      <c r="D687" s="8"/>
    </row>
    <row r="688" spans="4:4">
      <c r="D688" s="8"/>
    </row>
    <row r="689" spans="4:4">
      <c r="D689" s="8"/>
    </row>
    <row r="690" spans="4:4">
      <c r="D690" s="8"/>
    </row>
    <row r="691" spans="4:4">
      <c r="D691" s="8"/>
    </row>
    <row r="692" spans="4:4">
      <c r="D692" s="8"/>
    </row>
    <row r="693" spans="4:4">
      <c r="D693" s="8"/>
    </row>
    <row r="694" spans="4:4">
      <c r="D694" s="8"/>
    </row>
    <row r="695" spans="4:4">
      <c r="D695" s="8"/>
    </row>
    <row r="696" spans="4:4">
      <c r="D696" s="8"/>
    </row>
    <row r="697" spans="4:4">
      <c r="D697" s="8"/>
    </row>
    <row r="698" spans="4:4">
      <c r="D698" s="8"/>
    </row>
    <row r="699" spans="4:4">
      <c r="D699" s="8"/>
    </row>
    <row r="700" spans="4:4">
      <c r="D700" s="8"/>
    </row>
    <row r="701" spans="4:4">
      <c r="D701" s="8"/>
    </row>
    <row r="702" spans="4:4">
      <c r="D702" s="8"/>
    </row>
    <row r="703" spans="4:4">
      <c r="D703" s="8"/>
    </row>
    <row r="704" spans="4:4">
      <c r="D704" s="8"/>
    </row>
    <row r="705" spans="4:4">
      <c r="D705" s="8"/>
    </row>
    <row r="706" spans="4:4">
      <c r="D706" s="8"/>
    </row>
    <row r="707" spans="4:4">
      <c r="D707" s="8"/>
    </row>
    <row r="708" spans="4:4">
      <c r="D708" s="8"/>
    </row>
    <row r="709" spans="4:4">
      <c r="D709" s="8"/>
    </row>
    <row r="710" spans="4:4">
      <c r="D710" s="8"/>
    </row>
    <row r="711" spans="4:4">
      <c r="D711" s="8"/>
    </row>
    <row r="712" spans="4:4">
      <c r="D712" s="8"/>
    </row>
    <row r="713" spans="4:4">
      <c r="D713" s="8"/>
    </row>
    <row r="714" spans="4:4">
      <c r="D714" s="8"/>
    </row>
    <row r="715" spans="4:4">
      <c r="D715" s="8"/>
    </row>
    <row r="716" spans="4:4">
      <c r="D716" s="8"/>
    </row>
    <row r="717" spans="4:4">
      <c r="D717" s="8"/>
    </row>
    <row r="718" spans="4:4">
      <c r="D718" s="8"/>
    </row>
    <row r="719" spans="4:4">
      <c r="D719" s="8"/>
    </row>
    <row r="720" spans="4:4">
      <c r="D720" s="8"/>
    </row>
    <row r="721" spans="4:4">
      <c r="D721" s="8"/>
    </row>
    <row r="722" spans="4:4">
      <c r="D722" s="8"/>
    </row>
    <row r="723" spans="4:4">
      <c r="D723" s="8"/>
    </row>
    <row r="724" spans="4:4">
      <c r="D724" s="8"/>
    </row>
    <row r="725" spans="4:4">
      <c r="D725" s="8"/>
    </row>
    <row r="726" spans="4:4">
      <c r="D726" s="8"/>
    </row>
    <row r="727" spans="4:4">
      <c r="D727" s="8"/>
    </row>
    <row r="728" spans="4:4">
      <c r="D728" s="8"/>
    </row>
    <row r="729" spans="4:4">
      <c r="D729" s="8"/>
    </row>
    <row r="730" spans="4:4">
      <c r="D730" s="8"/>
    </row>
    <row r="731" spans="4:4">
      <c r="D731" s="8"/>
    </row>
    <row r="732" spans="4:4">
      <c r="D732" s="8"/>
    </row>
    <row r="733" spans="4:4">
      <c r="D733" s="8"/>
    </row>
    <row r="734" spans="4:4">
      <c r="D734" s="8"/>
    </row>
    <row r="735" spans="4:4">
      <c r="D735" s="8"/>
    </row>
    <row r="736" spans="4:4">
      <c r="D736" s="8"/>
    </row>
    <row r="737" spans="4:4">
      <c r="D737" s="8"/>
    </row>
    <row r="738" spans="4:4">
      <c r="D738" s="8"/>
    </row>
    <row r="739" spans="4:4">
      <c r="D739" s="8"/>
    </row>
    <row r="740" spans="4:4">
      <c r="D740" s="8"/>
    </row>
    <row r="741" spans="4:4">
      <c r="D741" s="8"/>
    </row>
    <row r="742" spans="4:4">
      <c r="D742" s="8"/>
    </row>
    <row r="743" spans="4:4">
      <c r="D743" s="8"/>
    </row>
    <row r="744" spans="4:4">
      <c r="D744" s="8"/>
    </row>
    <row r="745" spans="4:4">
      <c r="D745" s="8"/>
    </row>
    <row r="746" spans="4:4">
      <c r="D746" s="8"/>
    </row>
    <row r="747" spans="4:4">
      <c r="D747" s="8"/>
    </row>
    <row r="748" spans="4:4">
      <c r="D748" s="8"/>
    </row>
    <row r="749" spans="4:4">
      <c r="D749" s="8"/>
    </row>
    <row r="750" spans="4:4">
      <c r="D750" s="8"/>
    </row>
    <row r="751" spans="4:4">
      <c r="D751" s="8"/>
    </row>
    <row r="752" spans="4:4">
      <c r="D752" s="8"/>
    </row>
    <row r="753" spans="4:4">
      <c r="D753" s="8"/>
    </row>
    <row r="754" spans="4:4">
      <c r="D754" s="8"/>
    </row>
    <row r="755" spans="4:4">
      <c r="D755" s="8"/>
    </row>
    <row r="756" spans="4:4">
      <c r="D756" s="8"/>
    </row>
    <row r="757" spans="4:4">
      <c r="D757" s="8"/>
    </row>
    <row r="758" spans="4:4">
      <c r="D758" s="8"/>
    </row>
    <row r="759" spans="4:4">
      <c r="D759" s="8"/>
    </row>
    <row r="760" spans="4:4">
      <c r="D760" s="8"/>
    </row>
    <row r="761" spans="4:4">
      <c r="D761" s="8"/>
    </row>
    <row r="762" spans="4:4">
      <c r="D762" s="8"/>
    </row>
    <row r="763" spans="4:4">
      <c r="D763" s="8"/>
    </row>
    <row r="764" spans="4:4">
      <c r="D764" s="8"/>
    </row>
    <row r="765" spans="4:4">
      <c r="D765" s="8"/>
    </row>
    <row r="766" spans="4:4">
      <c r="D766" s="8"/>
    </row>
    <row r="767" spans="4:4">
      <c r="D767" s="8"/>
    </row>
    <row r="768" spans="4:4">
      <c r="D768" s="8"/>
    </row>
    <row r="769" spans="4:4">
      <c r="D769" s="8"/>
    </row>
    <row r="770" spans="4:4">
      <c r="D770" s="8"/>
    </row>
    <row r="771" spans="4:4">
      <c r="D771" s="8"/>
    </row>
    <row r="772" spans="4:4">
      <c r="D772" s="8"/>
    </row>
    <row r="773" spans="4:4">
      <c r="D773" s="8"/>
    </row>
    <row r="774" spans="4:4">
      <c r="D774" s="8"/>
    </row>
    <row r="775" spans="4:4">
      <c r="D775" s="8"/>
    </row>
    <row r="776" spans="4:4">
      <c r="D776" s="8"/>
    </row>
    <row r="777" spans="4:4">
      <c r="D777" s="8"/>
    </row>
    <row r="778" spans="4:4">
      <c r="D778" s="8"/>
    </row>
    <row r="779" spans="4:4">
      <c r="D779" s="8"/>
    </row>
    <row r="780" spans="4:4">
      <c r="D780" s="8"/>
    </row>
    <row r="781" spans="4:4">
      <c r="D781" s="8"/>
    </row>
    <row r="782" spans="4:4">
      <c r="D782" s="8"/>
    </row>
    <row r="783" spans="4:4">
      <c r="D783" s="8"/>
    </row>
    <row r="784" spans="4:4">
      <c r="D784" s="8"/>
    </row>
    <row r="785" spans="4:4">
      <c r="D785" s="8"/>
    </row>
    <row r="786" spans="4:4">
      <c r="D786" s="8"/>
    </row>
    <row r="787" spans="4:4">
      <c r="D787" s="8"/>
    </row>
    <row r="788" spans="4:4">
      <c r="D788" s="8"/>
    </row>
    <row r="789" spans="4:4">
      <c r="D789" s="8"/>
    </row>
    <row r="790" spans="4:4">
      <c r="D790" s="8"/>
    </row>
    <row r="791" spans="4:4">
      <c r="D791" s="8"/>
    </row>
    <row r="792" spans="4:4">
      <c r="D792" s="8"/>
    </row>
    <row r="793" spans="4:4">
      <c r="D793" s="8"/>
    </row>
    <row r="794" spans="4:4">
      <c r="D794" s="8"/>
    </row>
    <row r="795" spans="4:4">
      <c r="D795" s="8"/>
    </row>
    <row r="796" spans="4:4">
      <c r="D796" s="8"/>
    </row>
    <row r="797" spans="4:4">
      <c r="D797" s="8"/>
    </row>
    <row r="798" spans="4:4">
      <c r="D798" s="8"/>
    </row>
    <row r="799" spans="4:4">
      <c r="D799" s="8"/>
    </row>
    <row r="800" spans="4:4">
      <c r="D800" s="8"/>
    </row>
    <row r="801" spans="4:4">
      <c r="D801" s="8"/>
    </row>
    <row r="802" spans="4:4">
      <c r="D802" s="8"/>
    </row>
    <row r="803" spans="4:4">
      <c r="D803" s="8"/>
    </row>
    <row r="804" spans="4:4">
      <c r="D804" s="8"/>
    </row>
    <row r="805" spans="4:4">
      <c r="D805" s="8"/>
    </row>
    <row r="806" spans="4:4">
      <c r="D806" s="8"/>
    </row>
    <row r="807" spans="4:4">
      <c r="D807" s="8"/>
    </row>
    <row r="808" spans="4:4">
      <c r="D808" s="8"/>
    </row>
    <row r="809" spans="4:4">
      <c r="D809" s="8"/>
    </row>
    <row r="810" spans="4:4">
      <c r="D810" s="8"/>
    </row>
    <row r="811" spans="4:4">
      <c r="D811" s="8"/>
    </row>
    <row r="812" spans="4:4">
      <c r="D812" s="8"/>
    </row>
    <row r="813" spans="4:4">
      <c r="D813" s="8"/>
    </row>
    <row r="814" spans="4:4">
      <c r="D814" s="8"/>
    </row>
    <row r="815" spans="4:4">
      <c r="D815" s="8"/>
    </row>
    <row r="816" spans="4:4">
      <c r="D816" s="8"/>
    </row>
    <row r="817" spans="4:4">
      <c r="D817" s="8"/>
    </row>
    <row r="818" spans="4:4">
      <c r="D818" s="8"/>
    </row>
    <row r="819" spans="4:4">
      <c r="D819" s="8"/>
    </row>
    <row r="820" spans="4:4">
      <c r="D820" s="8"/>
    </row>
    <row r="821" spans="4:4">
      <c r="D821" s="8"/>
    </row>
    <row r="822" spans="4:4">
      <c r="D822" s="8"/>
    </row>
    <row r="823" spans="4:4">
      <c r="D823" s="8"/>
    </row>
    <row r="824" spans="4:4">
      <c r="D824" s="8"/>
    </row>
    <row r="825" spans="4:4">
      <c r="D825" s="8"/>
    </row>
    <row r="826" spans="4:4">
      <c r="D826" s="8"/>
    </row>
    <row r="827" spans="4:4">
      <c r="D827" s="8"/>
    </row>
    <row r="828" spans="4:4">
      <c r="D828" s="8"/>
    </row>
    <row r="829" spans="4:4">
      <c r="D829" s="8"/>
    </row>
    <row r="830" spans="4:4">
      <c r="D830" s="8"/>
    </row>
    <row r="831" spans="4:4">
      <c r="D831" s="8"/>
    </row>
    <row r="832" spans="4:4">
      <c r="D832" s="8"/>
    </row>
    <row r="833" spans="4:4">
      <c r="D833" s="8"/>
    </row>
    <row r="834" spans="4:4">
      <c r="D834" s="8"/>
    </row>
    <row r="835" spans="4:4">
      <c r="D835" s="8"/>
    </row>
    <row r="836" spans="4:4">
      <c r="D836" s="8"/>
    </row>
    <row r="837" spans="4:4">
      <c r="D837" s="8"/>
    </row>
    <row r="838" spans="4:4">
      <c r="D838" s="8"/>
    </row>
    <row r="839" spans="4:4">
      <c r="D839" s="8"/>
    </row>
    <row r="840" spans="4:4">
      <c r="D840" s="8"/>
    </row>
    <row r="841" spans="4:4">
      <c r="D841" s="8"/>
    </row>
    <row r="842" spans="4:4">
      <c r="D842" s="8"/>
    </row>
    <row r="843" spans="4:4">
      <c r="D843" s="8"/>
    </row>
    <row r="844" spans="4:4">
      <c r="D844" s="8"/>
    </row>
    <row r="845" spans="4:4">
      <c r="D845" s="8"/>
    </row>
    <row r="846" spans="4:4">
      <c r="D846" s="8"/>
    </row>
    <row r="847" spans="4:4">
      <c r="D847" s="8"/>
    </row>
    <row r="848" spans="4:4">
      <c r="D848" s="8"/>
    </row>
    <row r="849" spans="4:4">
      <c r="D849" s="8"/>
    </row>
    <row r="850" spans="4:4">
      <c r="D850" s="8"/>
    </row>
    <row r="851" spans="4:4">
      <c r="D851" s="8"/>
    </row>
    <row r="852" spans="4:4">
      <c r="D852" s="8"/>
    </row>
    <row r="853" spans="4:4">
      <c r="D853" s="8"/>
    </row>
    <row r="854" spans="4:4">
      <c r="D854" s="8"/>
    </row>
    <row r="855" spans="4:4">
      <c r="D855" s="8"/>
    </row>
    <row r="856" spans="4:4">
      <c r="D856" s="8"/>
    </row>
    <row r="857" spans="4:4">
      <c r="D857" s="8"/>
    </row>
    <row r="858" spans="4:4">
      <c r="D858" s="8"/>
    </row>
    <row r="859" spans="4:4">
      <c r="D859" s="8"/>
    </row>
    <row r="860" spans="4:4">
      <c r="D860" s="8"/>
    </row>
    <row r="861" spans="4:4">
      <c r="D861" s="8"/>
    </row>
    <row r="862" spans="4:4">
      <c r="D862" s="8"/>
    </row>
    <row r="863" spans="4:4">
      <c r="D863" s="8"/>
    </row>
    <row r="864" spans="4:4">
      <c r="D864" s="8"/>
    </row>
    <row r="865" spans="4:4">
      <c r="D865" s="8"/>
    </row>
    <row r="866" spans="4:4">
      <c r="D866" s="8"/>
    </row>
    <row r="867" spans="4:4">
      <c r="D867" s="8"/>
    </row>
    <row r="868" spans="4:4">
      <c r="D868" s="8"/>
    </row>
    <row r="869" spans="4:4">
      <c r="D869" s="8"/>
    </row>
    <row r="870" spans="4:4">
      <c r="D870" s="8"/>
    </row>
    <row r="871" spans="4:4">
      <c r="D871" s="8"/>
    </row>
    <row r="872" spans="4:4">
      <c r="D872" s="8"/>
    </row>
    <row r="873" spans="4:4">
      <c r="D873" s="8"/>
    </row>
    <row r="874" spans="4:4">
      <c r="D874" s="8"/>
    </row>
    <row r="875" spans="4:4">
      <c r="D875" s="8"/>
    </row>
    <row r="876" spans="4:4">
      <c r="D876" s="8"/>
    </row>
    <row r="877" spans="4:4">
      <c r="D877" s="8"/>
    </row>
    <row r="878" spans="4:4">
      <c r="D878" s="8"/>
    </row>
    <row r="879" spans="4:4">
      <c r="D879" s="8"/>
    </row>
    <row r="880" spans="4:4">
      <c r="D880" s="8"/>
    </row>
    <row r="881" spans="4:4">
      <c r="D881" s="8"/>
    </row>
    <row r="882" spans="4:4">
      <c r="D882" s="8"/>
    </row>
    <row r="883" spans="4:4">
      <c r="D883" s="8"/>
    </row>
    <row r="884" spans="4:4">
      <c r="D884" s="8"/>
    </row>
    <row r="885" spans="4:4">
      <c r="D885" s="8"/>
    </row>
    <row r="886" spans="4:4">
      <c r="D886" s="8"/>
    </row>
    <row r="887" spans="4:4">
      <c r="D887" s="8"/>
    </row>
    <row r="888" spans="4:4">
      <c r="D888" s="8"/>
    </row>
    <row r="889" spans="4:4">
      <c r="D889" s="8"/>
    </row>
    <row r="890" spans="4:4">
      <c r="D890" s="8"/>
    </row>
    <row r="891" spans="4:4">
      <c r="D891" s="8"/>
    </row>
    <row r="892" spans="4:4">
      <c r="D892" s="8"/>
    </row>
    <row r="893" spans="4:4">
      <c r="D893" s="8"/>
    </row>
    <row r="894" spans="4:4">
      <c r="D894" s="8"/>
    </row>
    <row r="895" spans="4:4">
      <c r="D895" s="8"/>
    </row>
    <row r="896" spans="4:4">
      <c r="D896" s="8"/>
    </row>
    <row r="897" spans="4:4">
      <c r="D897" s="8"/>
    </row>
    <row r="898" spans="4:4">
      <c r="D898" s="8"/>
    </row>
    <row r="899" spans="4:4">
      <c r="D899" s="8"/>
    </row>
    <row r="900" spans="4:4">
      <c r="D900" s="8"/>
    </row>
    <row r="901" spans="4:4">
      <c r="D901" s="8"/>
    </row>
    <row r="902" spans="4:4">
      <c r="D902" s="8"/>
    </row>
    <row r="903" spans="4:4">
      <c r="D903" s="8"/>
    </row>
    <row r="904" spans="4:4">
      <c r="D904" s="8"/>
    </row>
    <row r="905" spans="4:4">
      <c r="D905" s="8"/>
    </row>
    <row r="906" spans="4:4">
      <c r="D906" s="8"/>
    </row>
    <row r="907" spans="4:4">
      <c r="D907" s="8"/>
    </row>
    <row r="908" spans="4:4">
      <c r="D908" s="8"/>
    </row>
    <row r="909" spans="4:4">
      <c r="D909" s="8"/>
    </row>
    <row r="910" spans="4:4">
      <c r="D910" s="8"/>
    </row>
    <row r="911" spans="4:4">
      <c r="D911" s="8"/>
    </row>
    <row r="912" spans="4:4">
      <c r="D912" s="8"/>
    </row>
    <row r="913" spans="4:4">
      <c r="D913" s="8"/>
    </row>
    <row r="914" spans="4:4">
      <c r="D914" s="8"/>
    </row>
    <row r="915" spans="4:4">
      <c r="D915" s="8"/>
    </row>
    <row r="916" spans="4:4">
      <c r="D916" s="8"/>
    </row>
    <row r="917" spans="4:4">
      <c r="D917" s="8"/>
    </row>
    <row r="918" spans="4:4">
      <c r="D918" s="8"/>
    </row>
    <row r="919" spans="4:4">
      <c r="D919" s="8"/>
    </row>
    <row r="920" spans="4:4">
      <c r="D920" s="8"/>
    </row>
    <row r="921" spans="4:4">
      <c r="D921" s="8"/>
    </row>
    <row r="922" spans="4:4">
      <c r="D922" s="8"/>
    </row>
    <row r="923" spans="4:4">
      <c r="D923" s="8"/>
    </row>
    <row r="924" spans="4:4">
      <c r="D924" s="8"/>
    </row>
    <row r="925" spans="4:4">
      <c r="D925" s="8"/>
    </row>
    <row r="926" spans="4:4">
      <c r="D926" s="8"/>
    </row>
    <row r="927" spans="4:4">
      <c r="D927" s="8"/>
    </row>
    <row r="928" spans="4:4">
      <c r="D928" s="8"/>
    </row>
    <row r="929" spans="4:4">
      <c r="D929" s="8"/>
    </row>
    <row r="930" spans="4:4">
      <c r="D930" s="8"/>
    </row>
    <row r="931" spans="4:4">
      <c r="D931" s="8"/>
    </row>
    <row r="932" spans="4:4">
      <c r="D932" s="8"/>
    </row>
    <row r="933" spans="4:4">
      <c r="D933" s="8"/>
    </row>
    <row r="934" spans="4:4">
      <c r="D934" s="8"/>
    </row>
    <row r="935" spans="4:4">
      <c r="D935" s="8"/>
    </row>
    <row r="936" spans="4:4">
      <c r="D936" s="8"/>
    </row>
    <row r="937" spans="4:4">
      <c r="D937" s="8"/>
    </row>
    <row r="938" spans="4:4">
      <c r="D938" s="8"/>
    </row>
    <row r="939" spans="4:4">
      <c r="D939" s="8"/>
    </row>
    <row r="940" spans="4:4">
      <c r="D940" s="8"/>
    </row>
    <row r="941" spans="4:4">
      <c r="D941" s="8"/>
    </row>
    <row r="942" spans="4:4">
      <c r="D942" s="8"/>
    </row>
    <row r="943" spans="4:4">
      <c r="D943" s="8"/>
    </row>
    <row r="944" spans="4:4">
      <c r="D944" s="8"/>
    </row>
    <row r="945" spans="4:4">
      <c r="D945" s="8"/>
    </row>
    <row r="946" spans="4:4">
      <c r="D946" s="8"/>
    </row>
    <row r="947" spans="4:4">
      <c r="D947" s="8"/>
    </row>
    <row r="948" spans="4:4">
      <c r="D948" s="8"/>
    </row>
    <row r="949" spans="4:4">
      <c r="D949" s="8"/>
    </row>
    <row r="950" spans="4:4">
      <c r="D950" s="8"/>
    </row>
    <row r="951" spans="4:4">
      <c r="D951" s="8"/>
    </row>
    <row r="952" spans="4:4">
      <c r="D952" s="8"/>
    </row>
    <row r="953" spans="4:4">
      <c r="D953" s="8"/>
    </row>
    <row r="954" spans="4:4">
      <c r="D954" s="8"/>
    </row>
    <row r="955" spans="4:4">
      <c r="D955" s="8"/>
    </row>
    <row r="956" spans="4:4">
      <c r="D956" s="8"/>
    </row>
    <row r="957" spans="4:4">
      <c r="D957" s="8"/>
    </row>
    <row r="958" spans="4:4">
      <c r="D958" s="8"/>
    </row>
    <row r="959" spans="4:4">
      <c r="D959" s="8"/>
    </row>
    <row r="960" spans="4:4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  <row r="4984" spans="4:4">
      <c r="D4984" s="8"/>
    </row>
    <row r="4985" spans="4:4">
      <c r="D4985" s="8"/>
    </row>
    <row r="4986" spans="4:4">
      <c r="D4986" s="8"/>
    </row>
    <row r="4987" spans="4:4">
      <c r="D4987" s="8"/>
    </row>
    <row r="4988" spans="4:4">
      <c r="D4988" s="8"/>
    </row>
    <row r="4989" spans="4:4">
      <c r="D4989" s="8"/>
    </row>
    <row r="4990" spans="4:4">
      <c r="D4990" s="8"/>
    </row>
    <row r="4991" spans="4:4">
      <c r="D4991" s="8"/>
    </row>
    <row r="4992" spans="4:4">
      <c r="D4992" s="8"/>
    </row>
    <row r="4993" spans="4:4">
      <c r="D4993" s="8"/>
    </row>
    <row r="4994" spans="4:4">
      <c r="D4994" s="8"/>
    </row>
    <row r="4995" spans="4:4">
      <c r="D4995" s="8"/>
    </row>
    <row r="4996" spans="4:4">
      <c r="D4996" s="8"/>
    </row>
    <row r="4997" spans="4:4">
      <c r="D4997" s="8"/>
    </row>
    <row r="4998" spans="4:4">
      <c r="D4998" s="8"/>
    </row>
    <row r="4999" spans="4:4">
      <c r="D4999" s="8"/>
    </row>
    <row r="5000" spans="4:4">
      <c r="D5000" s="8"/>
    </row>
    <row r="5001" spans="4:4">
      <c r="D5001" s="8"/>
    </row>
    <row r="5002" spans="4:4">
      <c r="D5002" s="8"/>
    </row>
  </sheetData>
  <sheetProtection algorithmName="SHA-512" hashValue="4APejbD8Y2iw1z/jhwd2m0161mt0KZ1oCjDQa4GKg+Y2LOlXqSMUYQl5Bx3EeZsQB+XB3ZgWP88YbaSvLiuukg==" saltValue="h9syhVN723bO8a7tQelhjA==" spinCount="100000" sheet="1" objects="1" scenarios="1" selectLockedCells="1"/>
  <mergeCells count="7">
    <mergeCell ref="A17:G21"/>
    <mergeCell ref="A1:G1"/>
    <mergeCell ref="C2:G2"/>
    <mergeCell ref="C3:G3"/>
    <mergeCell ref="C4:G4"/>
    <mergeCell ref="A16:C16"/>
    <mergeCell ref="A13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BF9C-ED71-D946-B938-E427BB5B6B0E}">
  <dimension ref="A1:X155"/>
  <sheetViews>
    <sheetView topLeftCell="A20" zoomScale="150" zoomScaleNormal="150" workbookViewId="0">
      <selection activeCell="F9" sqref="F9"/>
    </sheetView>
  </sheetViews>
  <sheetFormatPr baseColWidth="10" defaultRowHeight="13"/>
  <cols>
    <col min="2" max="2" width="11" bestFit="1" customWidth="1"/>
    <col min="3" max="3" width="42.1640625" customWidth="1"/>
    <col min="4" max="4" width="4.6640625" bestFit="1" customWidth="1"/>
    <col min="5" max="5" width="7.83203125" bestFit="1" customWidth="1"/>
    <col min="6" max="6" width="9" bestFit="1" customWidth="1"/>
    <col min="7" max="7" width="13.5" bestFit="1" customWidth="1"/>
    <col min="8" max="8" width="7.6640625" hidden="1" customWidth="1"/>
    <col min="9" max="9" width="10.1640625" hidden="1" customWidth="1"/>
    <col min="10" max="10" width="7" hidden="1" customWidth="1"/>
    <col min="11" max="11" width="10.5" hidden="1" customWidth="1"/>
    <col min="12" max="12" width="4.6640625" hidden="1" customWidth="1"/>
    <col min="13" max="13" width="10.6640625" hidden="1" customWidth="1"/>
    <col min="14" max="14" width="9.5" hidden="1" customWidth="1"/>
    <col min="15" max="15" width="8.5" hidden="1" customWidth="1"/>
    <col min="16" max="16" width="9.33203125" hidden="1" customWidth="1"/>
    <col min="17" max="17" width="8.33203125" hidden="1" customWidth="1"/>
    <col min="18" max="18" width="5.5" hidden="1" customWidth="1"/>
    <col min="19" max="19" width="9.1640625" bestFit="1" customWidth="1"/>
    <col min="20" max="20" width="7" bestFit="1" customWidth="1"/>
    <col min="21" max="21" width="9" hidden="1" customWidth="1"/>
    <col min="22" max="22" width="9.33203125" hidden="1" customWidth="1"/>
    <col min="23" max="23" width="9" hidden="1" customWidth="1"/>
    <col min="24" max="24" width="10" hidden="1" customWidth="1"/>
  </cols>
  <sheetData>
    <row r="1" spans="1:24" ht="16">
      <c r="A1" s="395" t="s">
        <v>7</v>
      </c>
      <c r="B1" s="395"/>
      <c r="C1" s="395"/>
      <c r="D1" s="395"/>
      <c r="E1" s="395"/>
      <c r="F1" s="395"/>
      <c r="G1" s="395"/>
    </row>
    <row r="2" spans="1:24">
      <c r="A2" s="45" t="s">
        <v>8</v>
      </c>
      <c r="B2" s="308" t="s">
        <v>1403</v>
      </c>
      <c r="C2" s="416" t="s">
        <v>1404</v>
      </c>
      <c r="D2" s="417"/>
      <c r="E2" s="417"/>
      <c r="F2" s="417"/>
      <c r="G2" s="418"/>
    </row>
    <row r="3" spans="1:24">
      <c r="A3" s="45" t="s">
        <v>9</v>
      </c>
      <c r="B3" s="308" t="s">
        <v>1405</v>
      </c>
      <c r="C3" s="416" t="s">
        <v>1406</v>
      </c>
      <c r="D3" s="417"/>
      <c r="E3" s="417"/>
      <c r="F3" s="417"/>
      <c r="G3" s="418"/>
    </row>
    <row r="4" spans="1:24">
      <c r="A4" s="309" t="s">
        <v>10</v>
      </c>
      <c r="B4" s="286" t="s">
        <v>1405</v>
      </c>
      <c r="C4" s="404" t="s">
        <v>1407</v>
      </c>
      <c r="D4" s="419"/>
      <c r="E4" s="419"/>
      <c r="F4" s="419"/>
      <c r="G4" s="420"/>
    </row>
    <row r="5" spans="1:24">
      <c r="B5" s="21"/>
      <c r="C5" s="21"/>
      <c r="D5" s="8"/>
    </row>
    <row r="6" spans="1:24" ht="42">
      <c r="A6" s="310" t="s">
        <v>141</v>
      </c>
      <c r="B6" s="311" t="s">
        <v>142</v>
      </c>
      <c r="C6" s="311" t="s">
        <v>143</v>
      </c>
      <c r="D6" s="312" t="s">
        <v>144</v>
      </c>
      <c r="E6" s="310" t="s">
        <v>145</v>
      </c>
      <c r="F6" s="313" t="s">
        <v>146</v>
      </c>
      <c r="G6" s="310" t="s">
        <v>31</v>
      </c>
      <c r="H6" s="46" t="s">
        <v>32</v>
      </c>
      <c r="I6" s="46" t="s">
        <v>147</v>
      </c>
      <c r="J6" s="46" t="s">
        <v>33</v>
      </c>
      <c r="K6" s="46" t="s">
        <v>148</v>
      </c>
      <c r="L6" s="46" t="s">
        <v>149</v>
      </c>
      <c r="M6" s="46" t="s">
        <v>150</v>
      </c>
      <c r="N6" s="46" t="s">
        <v>151</v>
      </c>
      <c r="O6" s="46" t="s">
        <v>152</v>
      </c>
      <c r="P6" s="46" t="s">
        <v>153</v>
      </c>
      <c r="Q6" s="46" t="s">
        <v>154</v>
      </c>
      <c r="R6" s="46" t="s">
        <v>155</v>
      </c>
      <c r="S6" s="46" t="s">
        <v>156</v>
      </c>
      <c r="T6" s="46" t="s">
        <v>157</v>
      </c>
      <c r="U6" s="46" t="s">
        <v>158</v>
      </c>
      <c r="V6" s="46" t="s">
        <v>159</v>
      </c>
      <c r="W6" s="46" t="s">
        <v>160</v>
      </c>
      <c r="X6" s="46" t="s">
        <v>161</v>
      </c>
    </row>
    <row r="7" spans="1:24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184"/>
      <c r="O7" s="184"/>
      <c r="P7" s="184"/>
      <c r="Q7" s="184"/>
      <c r="R7" s="28"/>
      <c r="S7" s="28"/>
      <c r="T7" s="28"/>
      <c r="U7" s="28"/>
      <c r="V7" s="28"/>
      <c r="W7" s="28"/>
      <c r="X7" s="28"/>
    </row>
    <row r="8" spans="1:24" ht="14">
      <c r="A8" s="185" t="s">
        <v>162</v>
      </c>
      <c r="B8" s="186" t="s">
        <v>61</v>
      </c>
      <c r="C8" s="187" t="s">
        <v>62</v>
      </c>
      <c r="D8" s="188"/>
      <c r="E8" s="189"/>
      <c r="F8" s="31"/>
      <c r="G8" s="31">
        <f>SUM(G9:G21)</f>
        <v>0</v>
      </c>
      <c r="H8" s="31"/>
      <c r="I8" s="31">
        <v>16280</v>
      </c>
      <c r="J8" s="31"/>
      <c r="K8" s="31">
        <v>159817.20000000001</v>
      </c>
      <c r="L8" s="31"/>
      <c r="M8" s="31"/>
      <c r="N8" s="189"/>
      <c r="O8" s="189"/>
      <c r="P8" s="189"/>
      <c r="Q8" s="189"/>
      <c r="R8" s="31"/>
      <c r="S8" s="31"/>
      <c r="T8" s="31"/>
      <c r="U8" s="31"/>
      <c r="V8" s="31"/>
      <c r="W8" s="31"/>
      <c r="X8" s="32"/>
    </row>
    <row r="9" spans="1:24">
      <c r="A9" s="190">
        <v>1</v>
      </c>
      <c r="B9" s="191" t="s">
        <v>1408</v>
      </c>
      <c r="C9" s="192" t="s">
        <v>165</v>
      </c>
      <c r="D9" s="193" t="s">
        <v>166</v>
      </c>
      <c r="E9" s="194">
        <v>9.6</v>
      </c>
      <c r="F9" s="318">
        <v>0</v>
      </c>
      <c r="G9" s="34">
        <f>F9*E9</f>
        <v>0</v>
      </c>
      <c r="H9" s="34">
        <v>0</v>
      </c>
      <c r="I9" s="34">
        <v>0</v>
      </c>
      <c r="J9" s="34">
        <v>1475</v>
      </c>
      <c r="K9" s="34">
        <v>14160</v>
      </c>
      <c r="L9" s="34">
        <v>21</v>
      </c>
      <c r="M9" s="34">
        <v>17133.599999999999</v>
      </c>
      <c r="N9" s="194">
        <v>0</v>
      </c>
      <c r="O9" s="194">
        <v>0</v>
      </c>
      <c r="P9" s="194">
        <v>0</v>
      </c>
      <c r="Q9" s="194">
        <v>0</v>
      </c>
      <c r="R9" s="34"/>
      <c r="S9" s="34" t="s">
        <v>167</v>
      </c>
      <c r="T9" s="34" t="s">
        <v>167</v>
      </c>
      <c r="U9" s="34">
        <v>0</v>
      </c>
      <c r="V9" s="34">
        <v>0</v>
      </c>
      <c r="W9" s="34"/>
      <c r="X9" s="35" t="s">
        <v>168</v>
      </c>
    </row>
    <row r="10" spans="1:24">
      <c r="A10" s="196"/>
      <c r="B10" s="197"/>
      <c r="C10" s="198" t="s">
        <v>1409</v>
      </c>
      <c r="D10" s="199"/>
      <c r="E10" s="200">
        <v>9.6</v>
      </c>
      <c r="F10" s="29"/>
      <c r="G10" s="29"/>
      <c r="H10" s="29"/>
      <c r="I10" s="29"/>
      <c r="J10" s="29"/>
      <c r="K10" s="29"/>
      <c r="L10" s="29"/>
      <c r="M10" s="29"/>
      <c r="N10" s="314"/>
      <c r="O10" s="314"/>
      <c r="P10" s="314"/>
      <c r="Q10" s="314"/>
      <c r="R10" s="29"/>
      <c r="S10" s="29"/>
      <c r="T10" s="29"/>
      <c r="U10" s="29"/>
      <c r="V10" s="29"/>
      <c r="W10" s="29"/>
      <c r="X10" s="29"/>
    </row>
    <row r="11" spans="1:24">
      <c r="A11" s="190">
        <v>2</v>
      </c>
      <c r="B11" s="191" t="s">
        <v>1410</v>
      </c>
      <c r="C11" s="192" t="s">
        <v>1411</v>
      </c>
      <c r="D11" s="193" t="s">
        <v>166</v>
      </c>
      <c r="E11" s="194">
        <v>40</v>
      </c>
      <c r="F11" s="318">
        <v>0</v>
      </c>
      <c r="G11" s="34">
        <f>F11*E11</f>
        <v>0</v>
      </c>
      <c r="H11" s="34">
        <v>0</v>
      </c>
      <c r="I11" s="34">
        <v>0</v>
      </c>
      <c r="J11" s="34">
        <v>2580</v>
      </c>
      <c r="K11" s="34">
        <v>103200</v>
      </c>
      <c r="L11" s="34">
        <v>21</v>
      </c>
      <c r="M11" s="34">
        <v>124872</v>
      </c>
      <c r="N11" s="194">
        <v>0</v>
      </c>
      <c r="O11" s="194">
        <v>0</v>
      </c>
      <c r="P11" s="194">
        <v>0</v>
      </c>
      <c r="Q11" s="194">
        <v>0</v>
      </c>
      <c r="R11" s="34"/>
      <c r="S11" s="34" t="s">
        <v>167</v>
      </c>
      <c r="T11" s="34" t="s">
        <v>167</v>
      </c>
      <c r="U11" s="34">
        <v>0</v>
      </c>
      <c r="V11" s="34">
        <v>0</v>
      </c>
      <c r="W11" s="34"/>
      <c r="X11" s="35" t="s">
        <v>168</v>
      </c>
    </row>
    <row r="12" spans="1:24">
      <c r="A12" s="196"/>
      <c r="B12" s="197"/>
      <c r="C12" s="198" t="s">
        <v>1412</v>
      </c>
      <c r="D12" s="199"/>
      <c r="E12" s="200">
        <v>40</v>
      </c>
      <c r="F12" s="29"/>
      <c r="G12" s="29"/>
      <c r="H12" s="29"/>
      <c r="I12" s="29"/>
      <c r="J12" s="29"/>
      <c r="K12" s="29"/>
      <c r="L12" s="29"/>
      <c r="M12" s="29"/>
      <c r="N12" s="314"/>
      <c r="O12" s="314"/>
      <c r="P12" s="314"/>
      <c r="Q12" s="314"/>
      <c r="R12" s="29"/>
      <c r="S12" s="29"/>
      <c r="T12" s="29"/>
      <c r="U12" s="29"/>
      <c r="V12" s="29"/>
      <c r="W12" s="29"/>
      <c r="X12" s="29"/>
    </row>
    <row r="13" spans="1:24">
      <c r="A13" s="201">
        <v>3</v>
      </c>
      <c r="B13" s="202" t="s">
        <v>1413</v>
      </c>
      <c r="C13" s="203" t="s">
        <v>1414</v>
      </c>
      <c r="D13" s="204" t="s">
        <v>166</v>
      </c>
      <c r="E13" s="205">
        <v>20</v>
      </c>
      <c r="F13" s="319">
        <v>0</v>
      </c>
      <c r="G13" s="34">
        <f t="shared" ref="G13:G17" si="0">F13*E13</f>
        <v>0</v>
      </c>
      <c r="H13" s="37">
        <v>0</v>
      </c>
      <c r="I13" s="37">
        <v>0</v>
      </c>
      <c r="J13" s="37">
        <v>53</v>
      </c>
      <c r="K13" s="37">
        <v>1060</v>
      </c>
      <c r="L13" s="37">
        <v>21</v>
      </c>
      <c r="M13" s="37">
        <v>1282.5999999999999</v>
      </c>
      <c r="N13" s="205">
        <v>0</v>
      </c>
      <c r="O13" s="205">
        <v>0</v>
      </c>
      <c r="P13" s="205">
        <v>0</v>
      </c>
      <c r="Q13" s="205">
        <v>0</v>
      </c>
      <c r="R13" s="37"/>
      <c r="S13" s="37" t="s">
        <v>167</v>
      </c>
      <c r="T13" s="37" t="s">
        <v>167</v>
      </c>
      <c r="U13" s="37">
        <v>0</v>
      </c>
      <c r="V13" s="37">
        <v>0</v>
      </c>
      <c r="W13" s="37"/>
      <c r="X13" s="38" t="s">
        <v>168</v>
      </c>
    </row>
    <row r="14" spans="1:24">
      <c r="A14" s="201">
        <v>4</v>
      </c>
      <c r="B14" s="202" t="s">
        <v>1415</v>
      </c>
      <c r="C14" s="203" t="s">
        <v>1416</v>
      </c>
      <c r="D14" s="204" t="s">
        <v>166</v>
      </c>
      <c r="E14" s="205">
        <v>20</v>
      </c>
      <c r="F14" s="319">
        <v>0</v>
      </c>
      <c r="G14" s="34">
        <f t="shared" si="0"/>
        <v>0</v>
      </c>
      <c r="H14" s="37">
        <v>0</v>
      </c>
      <c r="I14" s="37">
        <v>0</v>
      </c>
      <c r="J14" s="37">
        <v>296.5</v>
      </c>
      <c r="K14" s="37">
        <v>5930</v>
      </c>
      <c r="L14" s="37">
        <v>21</v>
      </c>
      <c r="M14" s="37">
        <v>7175.3</v>
      </c>
      <c r="N14" s="205">
        <v>0</v>
      </c>
      <c r="O14" s="205">
        <v>0</v>
      </c>
      <c r="P14" s="205">
        <v>0</v>
      </c>
      <c r="Q14" s="205">
        <v>0</v>
      </c>
      <c r="R14" s="37"/>
      <c r="S14" s="37" t="s">
        <v>167</v>
      </c>
      <c r="T14" s="37" t="s">
        <v>167</v>
      </c>
      <c r="U14" s="37">
        <v>0</v>
      </c>
      <c r="V14" s="37">
        <v>0</v>
      </c>
      <c r="W14" s="37"/>
      <c r="X14" s="38" t="s">
        <v>168</v>
      </c>
    </row>
    <row r="15" spans="1:24">
      <c r="A15" s="201">
        <v>5</v>
      </c>
      <c r="B15" s="202" t="s">
        <v>1417</v>
      </c>
      <c r="C15" s="203" t="s">
        <v>1418</v>
      </c>
      <c r="D15" s="204" t="s">
        <v>166</v>
      </c>
      <c r="E15" s="205">
        <v>20</v>
      </c>
      <c r="F15" s="319">
        <v>0</v>
      </c>
      <c r="G15" s="34">
        <f t="shared" si="0"/>
        <v>0</v>
      </c>
      <c r="H15" s="37">
        <v>0</v>
      </c>
      <c r="I15" s="37">
        <v>0</v>
      </c>
      <c r="J15" s="37">
        <v>308</v>
      </c>
      <c r="K15" s="37">
        <v>6160</v>
      </c>
      <c r="L15" s="37">
        <v>21</v>
      </c>
      <c r="M15" s="37">
        <v>7453.6</v>
      </c>
      <c r="N15" s="205">
        <v>0</v>
      </c>
      <c r="O15" s="205">
        <v>0</v>
      </c>
      <c r="P15" s="205">
        <v>0</v>
      </c>
      <c r="Q15" s="205">
        <v>0</v>
      </c>
      <c r="R15" s="37"/>
      <c r="S15" s="37" t="s">
        <v>167</v>
      </c>
      <c r="T15" s="37" t="s">
        <v>167</v>
      </c>
      <c r="U15" s="37">
        <v>0</v>
      </c>
      <c r="V15" s="37">
        <v>0</v>
      </c>
      <c r="W15" s="37"/>
      <c r="X15" s="38" t="s">
        <v>168</v>
      </c>
    </row>
    <row r="16" spans="1:24">
      <c r="A16" s="201">
        <v>6</v>
      </c>
      <c r="B16" s="202" t="s">
        <v>1419</v>
      </c>
      <c r="C16" s="203" t="s">
        <v>1420</v>
      </c>
      <c r="D16" s="204" t="s">
        <v>166</v>
      </c>
      <c r="E16" s="205">
        <v>9.6</v>
      </c>
      <c r="F16" s="319">
        <v>0</v>
      </c>
      <c r="G16" s="34">
        <f t="shared" si="0"/>
        <v>0</v>
      </c>
      <c r="H16" s="37">
        <v>0</v>
      </c>
      <c r="I16" s="37">
        <v>0</v>
      </c>
      <c r="J16" s="37">
        <v>144.5</v>
      </c>
      <c r="K16" s="37">
        <v>1387.2</v>
      </c>
      <c r="L16" s="37">
        <v>21</v>
      </c>
      <c r="M16" s="37">
        <v>1678.5119999999999</v>
      </c>
      <c r="N16" s="205">
        <v>0</v>
      </c>
      <c r="O16" s="205">
        <v>0</v>
      </c>
      <c r="P16" s="205">
        <v>0</v>
      </c>
      <c r="Q16" s="205">
        <v>0</v>
      </c>
      <c r="R16" s="37"/>
      <c r="S16" s="37" t="s">
        <v>167</v>
      </c>
      <c r="T16" s="37" t="s">
        <v>167</v>
      </c>
      <c r="U16" s="37">
        <v>0</v>
      </c>
      <c r="V16" s="37">
        <v>0</v>
      </c>
      <c r="W16" s="37"/>
      <c r="X16" s="38" t="s">
        <v>168</v>
      </c>
    </row>
    <row r="17" spans="1:24">
      <c r="A17" s="201">
        <v>7</v>
      </c>
      <c r="B17" s="202" t="s">
        <v>1421</v>
      </c>
      <c r="C17" s="203" t="s">
        <v>175</v>
      </c>
      <c r="D17" s="204" t="s">
        <v>166</v>
      </c>
      <c r="E17" s="205">
        <v>20</v>
      </c>
      <c r="F17" s="319">
        <v>0</v>
      </c>
      <c r="G17" s="34">
        <f t="shared" si="0"/>
        <v>0</v>
      </c>
      <c r="H17" s="37">
        <v>0</v>
      </c>
      <c r="I17" s="37">
        <v>0</v>
      </c>
      <c r="J17" s="37">
        <v>563</v>
      </c>
      <c r="K17" s="37">
        <v>11260</v>
      </c>
      <c r="L17" s="37">
        <v>21</v>
      </c>
      <c r="M17" s="37">
        <v>13624.6</v>
      </c>
      <c r="N17" s="205">
        <v>0</v>
      </c>
      <c r="O17" s="205">
        <v>0</v>
      </c>
      <c r="P17" s="205">
        <v>0</v>
      </c>
      <c r="Q17" s="205">
        <v>0</v>
      </c>
      <c r="R17" s="37"/>
      <c r="S17" s="37" t="s">
        <v>167</v>
      </c>
      <c r="T17" s="37" t="s">
        <v>167</v>
      </c>
      <c r="U17" s="37">
        <v>0</v>
      </c>
      <c r="V17" s="37">
        <v>0</v>
      </c>
      <c r="W17" s="37"/>
      <c r="X17" s="38" t="s">
        <v>168</v>
      </c>
    </row>
    <row r="18" spans="1:24">
      <c r="A18" s="190">
        <v>8</v>
      </c>
      <c r="B18" s="191" t="s">
        <v>1422</v>
      </c>
      <c r="C18" s="192" t="s">
        <v>1423</v>
      </c>
      <c r="D18" s="193" t="s">
        <v>166</v>
      </c>
      <c r="E18" s="194">
        <v>20</v>
      </c>
      <c r="F18" s="318">
        <v>0</v>
      </c>
      <c r="G18" s="34">
        <f>F18*E18</f>
        <v>0</v>
      </c>
      <c r="H18" s="34">
        <v>0</v>
      </c>
      <c r="I18" s="34">
        <v>0</v>
      </c>
      <c r="J18" s="34">
        <v>683</v>
      </c>
      <c r="K18" s="34">
        <v>13660</v>
      </c>
      <c r="L18" s="34">
        <v>21</v>
      </c>
      <c r="M18" s="34">
        <v>16528.599999999999</v>
      </c>
      <c r="N18" s="194">
        <v>0</v>
      </c>
      <c r="O18" s="194">
        <v>0</v>
      </c>
      <c r="P18" s="194">
        <v>0</v>
      </c>
      <c r="Q18" s="194">
        <v>0</v>
      </c>
      <c r="R18" s="34"/>
      <c r="S18" s="34" t="s">
        <v>167</v>
      </c>
      <c r="T18" s="34" t="s">
        <v>167</v>
      </c>
      <c r="U18" s="34">
        <v>0</v>
      </c>
      <c r="V18" s="34">
        <v>0</v>
      </c>
      <c r="W18" s="34"/>
      <c r="X18" s="35" t="s">
        <v>168</v>
      </c>
    </row>
    <row r="19" spans="1:24">
      <c r="A19" s="196"/>
      <c r="B19" s="197"/>
      <c r="C19" s="198" t="s">
        <v>1424</v>
      </c>
      <c r="D19" s="199"/>
      <c r="E19" s="200">
        <v>20</v>
      </c>
      <c r="F19" s="29"/>
      <c r="G19" s="29"/>
      <c r="H19" s="29"/>
      <c r="I19" s="29"/>
      <c r="J19" s="29"/>
      <c r="K19" s="29"/>
      <c r="L19" s="29"/>
      <c r="M19" s="29"/>
      <c r="N19" s="314"/>
      <c r="O19" s="314"/>
      <c r="P19" s="314"/>
      <c r="Q19" s="314"/>
      <c r="R19" s="29"/>
      <c r="S19" s="29"/>
      <c r="T19" s="29"/>
      <c r="U19" s="29"/>
      <c r="V19" s="29"/>
      <c r="W19" s="29"/>
      <c r="X19" s="29"/>
    </row>
    <row r="20" spans="1:24">
      <c r="A20" s="201">
        <v>9</v>
      </c>
      <c r="B20" s="202" t="s">
        <v>1425</v>
      </c>
      <c r="C20" s="203" t="s">
        <v>1426</v>
      </c>
      <c r="D20" s="204" t="s">
        <v>166</v>
      </c>
      <c r="E20" s="205">
        <v>20</v>
      </c>
      <c r="F20" s="319">
        <v>0</v>
      </c>
      <c r="G20" s="34">
        <f>F20*E20</f>
        <v>0</v>
      </c>
      <c r="H20" s="37">
        <v>0</v>
      </c>
      <c r="I20" s="37">
        <v>0</v>
      </c>
      <c r="J20" s="37">
        <v>150</v>
      </c>
      <c r="K20" s="37">
        <v>3000</v>
      </c>
      <c r="L20" s="37">
        <v>21</v>
      </c>
      <c r="M20" s="37">
        <v>3630</v>
      </c>
      <c r="N20" s="205">
        <v>0</v>
      </c>
      <c r="O20" s="205">
        <v>0</v>
      </c>
      <c r="P20" s="205">
        <v>0</v>
      </c>
      <c r="Q20" s="205">
        <v>0</v>
      </c>
      <c r="R20" s="37"/>
      <c r="S20" s="37" t="s">
        <v>203</v>
      </c>
      <c r="T20" s="37" t="s">
        <v>204</v>
      </c>
      <c r="U20" s="37">
        <v>0</v>
      </c>
      <c r="V20" s="37">
        <v>0</v>
      </c>
      <c r="W20" s="37"/>
      <c r="X20" s="38" t="s">
        <v>168</v>
      </c>
    </row>
    <row r="21" spans="1:24">
      <c r="A21" s="190">
        <v>10</v>
      </c>
      <c r="B21" s="191" t="s">
        <v>1427</v>
      </c>
      <c r="C21" s="192" t="s">
        <v>1428</v>
      </c>
      <c r="D21" s="193" t="s">
        <v>1429</v>
      </c>
      <c r="E21" s="194">
        <v>40</v>
      </c>
      <c r="F21" s="318">
        <v>0</v>
      </c>
      <c r="G21" s="34">
        <f>F21*E21</f>
        <v>0</v>
      </c>
      <c r="H21" s="34">
        <v>407</v>
      </c>
      <c r="I21" s="34">
        <v>16280</v>
      </c>
      <c r="J21" s="34">
        <v>0</v>
      </c>
      <c r="K21" s="34">
        <v>0</v>
      </c>
      <c r="L21" s="34">
        <v>21</v>
      </c>
      <c r="M21" s="34">
        <v>19698.8</v>
      </c>
      <c r="N21" s="194">
        <v>1</v>
      </c>
      <c r="O21" s="194">
        <v>40</v>
      </c>
      <c r="P21" s="194">
        <v>0</v>
      </c>
      <c r="Q21" s="194">
        <v>0</v>
      </c>
      <c r="R21" s="34" t="s">
        <v>270</v>
      </c>
      <c r="S21" s="34" t="s">
        <v>1430</v>
      </c>
      <c r="T21" s="34" t="s">
        <v>1430</v>
      </c>
      <c r="U21" s="34">
        <v>0</v>
      </c>
      <c r="V21" s="34">
        <v>0</v>
      </c>
      <c r="W21" s="34"/>
      <c r="X21" s="35" t="s">
        <v>271</v>
      </c>
    </row>
    <row r="22" spans="1:24">
      <c r="A22" s="196"/>
      <c r="B22" s="197"/>
      <c r="C22" s="198" t="s">
        <v>1431</v>
      </c>
      <c r="D22" s="199"/>
      <c r="E22" s="200">
        <v>40</v>
      </c>
      <c r="F22" s="29"/>
      <c r="G22" s="29"/>
      <c r="H22" s="29"/>
      <c r="I22" s="29"/>
      <c r="J22" s="29"/>
      <c r="K22" s="29"/>
      <c r="L22" s="29"/>
      <c r="M22" s="29"/>
      <c r="N22" s="314"/>
      <c r="O22" s="314"/>
      <c r="P22" s="314"/>
      <c r="Q22" s="314"/>
      <c r="R22" s="29"/>
      <c r="S22" s="29"/>
      <c r="T22" s="29"/>
      <c r="U22" s="29"/>
      <c r="V22" s="29"/>
      <c r="W22" s="29"/>
      <c r="X22" s="29"/>
    </row>
    <row r="23" spans="1:24" ht="14">
      <c r="A23" s="185" t="s">
        <v>162</v>
      </c>
      <c r="B23" s="186" t="s">
        <v>1432</v>
      </c>
      <c r="C23" s="187" t="s">
        <v>74</v>
      </c>
      <c r="D23" s="188"/>
      <c r="E23" s="189"/>
      <c r="F23" s="31"/>
      <c r="G23" s="31">
        <f>G24</f>
        <v>0</v>
      </c>
      <c r="H23" s="31"/>
      <c r="I23" s="31">
        <v>2700.76</v>
      </c>
      <c r="J23" s="31"/>
      <c r="K23" s="31">
        <v>2915.24</v>
      </c>
      <c r="L23" s="31"/>
      <c r="M23" s="31"/>
      <c r="N23" s="189"/>
      <c r="O23" s="189"/>
      <c r="P23" s="189"/>
      <c r="Q23" s="189"/>
      <c r="R23" s="31"/>
      <c r="S23" s="31"/>
      <c r="T23" s="31"/>
      <c r="U23" s="31"/>
      <c r="V23" s="31"/>
      <c r="W23" s="31"/>
      <c r="X23" s="32"/>
    </row>
    <row r="24" spans="1:24">
      <c r="A24" s="190">
        <v>11</v>
      </c>
      <c r="B24" s="191" t="s">
        <v>1433</v>
      </c>
      <c r="C24" s="192" t="s">
        <v>1434</v>
      </c>
      <c r="D24" s="193" t="s">
        <v>166</v>
      </c>
      <c r="E24" s="194">
        <v>4</v>
      </c>
      <c r="F24" s="318">
        <v>0</v>
      </c>
      <c r="G24" s="34">
        <f>F24*E24</f>
        <v>0</v>
      </c>
      <c r="H24" s="34">
        <v>675.19</v>
      </c>
      <c r="I24" s="34">
        <v>2700.76</v>
      </c>
      <c r="J24" s="34">
        <v>728.81</v>
      </c>
      <c r="K24" s="34">
        <v>2915.24</v>
      </c>
      <c r="L24" s="34">
        <v>21</v>
      </c>
      <c r="M24" s="34">
        <v>6795.36</v>
      </c>
      <c r="N24" s="194">
        <v>1.1322000000000001</v>
      </c>
      <c r="O24" s="194">
        <v>4.5288000000000004</v>
      </c>
      <c r="P24" s="194">
        <v>0</v>
      </c>
      <c r="Q24" s="194">
        <v>0</v>
      </c>
      <c r="R24" s="34"/>
      <c r="S24" s="34" t="s">
        <v>167</v>
      </c>
      <c r="T24" s="34" t="s">
        <v>167</v>
      </c>
      <c r="U24" s="34">
        <v>0</v>
      </c>
      <c r="V24" s="34">
        <v>0</v>
      </c>
      <c r="W24" s="34"/>
      <c r="X24" s="35" t="s">
        <v>168</v>
      </c>
    </row>
    <row r="25" spans="1:24">
      <c r="A25" s="196"/>
      <c r="B25" s="197"/>
      <c r="C25" s="198" t="s">
        <v>1435</v>
      </c>
      <c r="D25" s="199"/>
      <c r="E25" s="200">
        <v>4</v>
      </c>
      <c r="F25" s="29"/>
      <c r="G25" s="29"/>
      <c r="H25" s="29"/>
      <c r="I25" s="29"/>
      <c r="J25" s="29"/>
      <c r="K25" s="29"/>
      <c r="L25" s="29"/>
      <c r="M25" s="29"/>
      <c r="N25" s="314"/>
      <c r="O25" s="314"/>
      <c r="P25" s="314"/>
      <c r="Q25" s="314"/>
      <c r="R25" s="29"/>
      <c r="S25" s="29"/>
      <c r="T25" s="29"/>
      <c r="U25" s="29"/>
      <c r="V25" s="29"/>
      <c r="W25" s="29"/>
      <c r="X25" s="29"/>
    </row>
    <row r="26" spans="1:24" ht="14">
      <c r="A26" s="185" t="s">
        <v>162</v>
      </c>
      <c r="B26" s="186" t="s">
        <v>77</v>
      </c>
      <c r="C26" s="187" t="s">
        <v>1436</v>
      </c>
      <c r="D26" s="188"/>
      <c r="E26" s="189"/>
      <c r="F26" s="31"/>
      <c r="G26" s="31">
        <f>SUM(G27:G32)</f>
        <v>0</v>
      </c>
      <c r="H26" s="31"/>
      <c r="I26" s="31">
        <v>20340.25</v>
      </c>
      <c r="J26" s="31"/>
      <c r="K26" s="31">
        <v>70479.95</v>
      </c>
      <c r="L26" s="31"/>
      <c r="M26" s="31"/>
      <c r="N26" s="189"/>
      <c r="O26" s="189"/>
      <c r="P26" s="189"/>
      <c r="Q26" s="189"/>
      <c r="R26" s="31"/>
      <c r="S26" s="31"/>
      <c r="T26" s="31"/>
      <c r="U26" s="31"/>
      <c r="V26" s="31"/>
      <c r="W26" s="31"/>
      <c r="X26" s="32"/>
    </row>
    <row r="27" spans="1:24">
      <c r="A27" s="201">
        <v>12</v>
      </c>
      <c r="B27" s="202" t="s">
        <v>1437</v>
      </c>
      <c r="C27" s="203" t="s">
        <v>1438</v>
      </c>
      <c r="D27" s="204" t="s">
        <v>213</v>
      </c>
      <c r="E27" s="205">
        <v>40</v>
      </c>
      <c r="F27" s="319">
        <v>0</v>
      </c>
      <c r="G27" s="37">
        <f t="shared" ref="G27:G30" si="1">F27*E27</f>
        <v>0</v>
      </c>
      <c r="H27" s="37">
        <v>95.64</v>
      </c>
      <c r="I27" s="37">
        <v>3825.6</v>
      </c>
      <c r="J27" s="37">
        <v>478.36</v>
      </c>
      <c r="K27" s="37">
        <v>19134.400000000001</v>
      </c>
      <c r="L27" s="37">
        <v>21</v>
      </c>
      <c r="M27" s="37">
        <v>27781.599999999999</v>
      </c>
      <c r="N27" s="205">
        <v>4.5429999999999998E-2</v>
      </c>
      <c r="O27" s="205">
        <v>1.8171999999999999</v>
      </c>
      <c r="P27" s="205">
        <v>0</v>
      </c>
      <c r="Q27" s="205">
        <v>0</v>
      </c>
      <c r="R27" s="37"/>
      <c r="S27" s="37" t="s">
        <v>167</v>
      </c>
      <c r="T27" s="37" t="s">
        <v>167</v>
      </c>
      <c r="U27" s="37">
        <v>0</v>
      </c>
      <c r="V27" s="37">
        <v>0</v>
      </c>
      <c r="W27" s="37"/>
      <c r="X27" s="38" t="s">
        <v>168</v>
      </c>
    </row>
    <row r="28" spans="1:24">
      <c r="A28" s="201">
        <v>13</v>
      </c>
      <c r="B28" s="202" t="s">
        <v>1439</v>
      </c>
      <c r="C28" s="203" t="s">
        <v>1440</v>
      </c>
      <c r="D28" s="204" t="s">
        <v>255</v>
      </c>
      <c r="E28" s="205">
        <v>150</v>
      </c>
      <c r="F28" s="319">
        <v>0</v>
      </c>
      <c r="G28" s="37">
        <f t="shared" si="1"/>
        <v>0</v>
      </c>
      <c r="H28" s="37">
        <v>26.04</v>
      </c>
      <c r="I28" s="37">
        <v>3906</v>
      </c>
      <c r="J28" s="37">
        <v>81.459999999999994</v>
      </c>
      <c r="K28" s="37">
        <v>12218.999999999998</v>
      </c>
      <c r="L28" s="37">
        <v>21</v>
      </c>
      <c r="M28" s="37">
        <v>19511.25</v>
      </c>
      <c r="N28" s="205">
        <v>8.4899999999999993E-3</v>
      </c>
      <c r="O28" s="205">
        <v>1.2734999999999999</v>
      </c>
      <c r="P28" s="205">
        <v>0</v>
      </c>
      <c r="Q28" s="205">
        <v>0</v>
      </c>
      <c r="R28" s="37"/>
      <c r="S28" s="37" t="s">
        <v>1441</v>
      </c>
      <c r="T28" s="37" t="s">
        <v>1441</v>
      </c>
      <c r="U28" s="37">
        <v>0</v>
      </c>
      <c r="V28" s="37">
        <v>0</v>
      </c>
      <c r="W28" s="37"/>
      <c r="X28" s="38" t="s">
        <v>168</v>
      </c>
    </row>
    <row r="29" spans="1:24">
      <c r="A29" s="201">
        <v>14</v>
      </c>
      <c r="B29" s="202" t="s">
        <v>1442</v>
      </c>
      <c r="C29" s="203" t="s">
        <v>1443</v>
      </c>
      <c r="D29" s="204" t="s">
        <v>255</v>
      </c>
      <c r="E29" s="205">
        <v>22</v>
      </c>
      <c r="F29" s="319">
        <v>0</v>
      </c>
      <c r="G29" s="37">
        <f t="shared" si="1"/>
        <v>0</v>
      </c>
      <c r="H29" s="37">
        <v>225.36</v>
      </c>
      <c r="I29" s="37">
        <v>4957.92</v>
      </c>
      <c r="J29" s="37">
        <v>139.63999999999999</v>
      </c>
      <c r="K29" s="37">
        <v>3072.08</v>
      </c>
      <c r="L29" s="37">
        <v>21</v>
      </c>
      <c r="M29" s="37">
        <v>9716.2999999999993</v>
      </c>
      <c r="N29" s="205">
        <v>3.7130000000000003E-2</v>
      </c>
      <c r="O29" s="205">
        <v>0.81686000000000003</v>
      </c>
      <c r="P29" s="205">
        <v>0</v>
      </c>
      <c r="Q29" s="205">
        <v>0</v>
      </c>
      <c r="R29" s="37"/>
      <c r="S29" s="37" t="s">
        <v>167</v>
      </c>
      <c r="T29" s="37" t="s">
        <v>167</v>
      </c>
      <c r="U29" s="37">
        <v>0</v>
      </c>
      <c r="V29" s="37">
        <v>0</v>
      </c>
      <c r="W29" s="37"/>
      <c r="X29" s="38" t="s">
        <v>168</v>
      </c>
    </row>
    <row r="30" spans="1:24">
      <c r="A30" s="190">
        <v>15</v>
      </c>
      <c r="B30" s="191" t="s">
        <v>1444</v>
      </c>
      <c r="C30" s="192" t="s">
        <v>1445</v>
      </c>
      <c r="D30" s="193" t="s">
        <v>178</v>
      </c>
      <c r="E30" s="194">
        <v>25.8</v>
      </c>
      <c r="F30" s="318">
        <v>0</v>
      </c>
      <c r="G30" s="37">
        <f t="shared" si="1"/>
        <v>0</v>
      </c>
      <c r="H30" s="34">
        <v>180.1</v>
      </c>
      <c r="I30" s="34">
        <v>4646.58</v>
      </c>
      <c r="J30" s="34">
        <v>883.9</v>
      </c>
      <c r="K30" s="34">
        <v>22804.62</v>
      </c>
      <c r="L30" s="34">
        <v>21</v>
      </c>
      <c r="M30" s="34">
        <v>33215.951999999997</v>
      </c>
      <c r="N30" s="194">
        <v>5.4969999999999998E-2</v>
      </c>
      <c r="O30" s="194">
        <v>1.418226</v>
      </c>
      <c r="P30" s="194">
        <v>0</v>
      </c>
      <c r="Q30" s="194">
        <v>0</v>
      </c>
      <c r="R30" s="34"/>
      <c r="S30" s="34" t="s">
        <v>167</v>
      </c>
      <c r="T30" s="34" t="s">
        <v>167</v>
      </c>
      <c r="U30" s="34">
        <v>0</v>
      </c>
      <c r="V30" s="34">
        <v>0</v>
      </c>
      <c r="W30" s="34"/>
      <c r="X30" s="35" t="s">
        <v>168</v>
      </c>
    </row>
    <row r="31" spans="1:24">
      <c r="A31" s="196"/>
      <c r="B31" s="197"/>
      <c r="C31" s="198" t="s">
        <v>1446</v>
      </c>
      <c r="D31" s="199"/>
      <c r="E31" s="200">
        <v>25.8</v>
      </c>
      <c r="F31" s="29"/>
      <c r="G31" s="37" t="s">
        <v>1196</v>
      </c>
      <c r="H31" s="29"/>
      <c r="I31" s="29"/>
      <c r="J31" s="29"/>
      <c r="K31" s="29"/>
      <c r="L31" s="29"/>
      <c r="M31" s="29"/>
      <c r="N31" s="314"/>
      <c r="O31" s="314"/>
      <c r="P31" s="314"/>
      <c r="Q31" s="314"/>
      <c r="R31" s="29"/>
      <c r="S31" s="29"/>
      <c r="T31" s="29"/>
      <c r="U31" s="29"/>
      <c r="V31" s="29"/>
      <c r="W31" s="29"/>
      <c r="X31" s="29"/>
    </row>
    <row r="32" spans="1:24">
      <c r="A32" s="201">
        <v>16</v>
      </c>
      <c r="B32" s="202" t="s">
        <v>1447</v>
      </c>
      <c r="C32" s="203" t="s">
        <v>1448</v>
      </c>
      <c r="D32" s="204" t="s">
        <v>178</v>
      </c>
      <c r="E32" s="205">
        <v>25.8</v>
      </c>
      <c r="F32" s="319">
        <v>0</v>
      </c>
      <c r="G32" s="37">
        <f>F32*E32</f>
        <v>0</v>
      </c>
      <c r="H32" s="37">
        <v>116.44</v>
      </c>
      <c r="I32" s="37">
        <v>3004.152</v>
      </c>
      <c r="J32" s="37">
        <v>513.55999999999995</v>
      </c>
      <c r="K32" s="37">
        <v>13249.847999999998</v>
      </c>
      <c r="L32" s="37">
        <v>21</v>
      </c>
      <c r="M32" s="37">
        <v>19667.34</v>
      </c>
      <c r="N32" s="205">
        <v>6.7229999999999998E-2</v>
      </c>
      <c r="O32" s="205">
        <v>1.734534</v>
      </c>
      <c r="P32" s="205">
        <v>0</v>
      </c>
      <c r="Q32" s="205">
        <v>0</v>
      </c>
      <c r="R32" s="37"/>
      <c r="S32" s="37" t="s">
        <v>167</v>
      </c>
      <c r="T32" s="37" t="s">
        <v>167</v>
      </c>
      <c r="U32" s="37">
        <v>0</v>
      </c>
      <c r="V32" s="37">
        <v>0</v>
      </c>
      <c r="W32" s="37"/>
      <c r="X32" s="38" t="s">
        <v>168</v>
      </c>
    </row>
    <row r="33" spans="1:24" ht="14">
      <c r="A33" s="185" t="s">
        <v>162</v>
      </c>
      <c r="B33" s="186" t="s">
        <v>1449</v>
      </c>
      <c r="C33" s="187" t="s">
        <v>1450</v>
      </c>
      <c r="D33" s="188"/>
      <c r="E33" s="189"/>
      <c r="F33" s="31"/>
      <c r="G33" s="31">
        <f>G34</f>
        <v>0</v>
      </c>
      <c r="H33" s="31"/>
      <c r="I33" s="31">
        <v>11.72</v>
      </c>
      <c r="J33" s="31"/>
      <c r="K33" s="31">
        <v>782.28</v>
      </c>
      <c r="L33" s="31"/>
      <c r="M33" s="31"/>
      <c r="N33" s="189"/>
      <c r="O33" s="189"/>
      <c r="P33" s="189"/>
      <c r="Q33" s="189"/>
      <c r="R33" s="31"/>
      <c r="S33" s="31"/>
      <c r="T33" s="31"/>
      <c r="U33" s="31"/>
      <c r="V33" s="31"/>
      <c r="W33" s="31"/>
      <c r="X33" s="32"/>
    </row>
    <row r="34" spans="1:24">
      <c r="A34" s="201">
        <v>17</v>
      </c>
      <c r="B34" s="202" t="s">
        <v>1451</v>
      </c>
      <c r="C34" s="203" t="s">
        <v>1452</v>
      </c>
      <c r="D34" s="204" t="s">
        <v>213</v>
      </c>
      <c r="E34" s="205">
        <v>2</v>
      </c>
      <c r="F34" s="319">
        <v>0</v>
      </c>
      <c r="G34" s="37">
        <f>F34*E34</f>
        <v>0</v>
      </c>
      <c r="H34" s="37">
        <v>5.86</v>
      </c>
      <c r="I34" s="37">
        <v>11.72</v>
      </c>
      <c r="J34" s="37">
        <v>391.14</v>
      </c>
      <c r="K34" s="37">
        <v>782.28</v>
      </c>
      <c r="L34" s="37">
        <v>21</v>
      </c>
      <c r="M34" s="37">
        <v>960.74</v>
      </c>
      <c r="N34" s="205">
        <v>4.6800000000000001E-3</v>
      </c>
      <c r="O34" s="205">
        <v>9.3600000000000003E-3</v>
      </c>
      <c r="P34" s="205">
        <v>0</v>
      </c>
      <c r="Q34" s="205">
        <v>0</v>
      </c>
      <c r="R34" s="37"/>
      <c r="S34" s="37" t="s">
        <v>167</v>
      </c>
      <c r="T34" s="37" t="s">
        <v>167</v>
      </c>
      <c r="U34" s="37">
        <v>0</v>
      </c>
      <c r="V34" s="37">
        <v>0</v>
      </c>
      <c r="W34" s="37"/>
      <c r="X34" s="38" t="s">
        <v>168</v>
      </c>
    </row>
    <row r="35" spans="1:24" ht="14">
      <c r="A35" s="185" t="s">
        <v>162</v>
      </c>
      <c r="B35" s="186" t="s">
        <v>1453</v>
      </c>
      <c r="C35" s="187" t="s">
        <v>1454</v>
      </c>
      <c r="D35" s="188"/>
      <c r="E35" s="189"/>
      <c r="F35" s="31"/>
      <c r="G35" s="31">
        <f>SUM(G36:G40)</f>
        <v>0</v>
      </c>
      <c r="H35" s="31"/>
      <c r="I35" s="31">
        <v>22959</v>
      </c>
      <c r="J35" s="31"/>
      <c r="K35" s="31">
        <v>1240</v>
      </c>
      <c r="L35" s="31"/>
      <c r="M35" s="31"/>
      <c r="N35" s="189"/>
      <c r="O35" s="189"/>
      <c r="P35" s="189"/>
      <c r="Q35" s="189"/>
      <c r="R35" s="31"/>
      <c r="S35" s="31"/>
      <c r="T35" s="31"/>
      <c r="U35" s="31"/>
      <c r="V35" s="31"/>
      <c r="W35" s="31"/>
      <c r="X35" s="32"/>
    </row>
    <row r="36" spans="1:24">
      <c r="A36" s="201">
        <v>18</v>
      </c>
      <c r="B36" s="202" t="s">
        <v>1455</v>
      </c>
      <c r="C36" s="203" t="s">
        <v>1456</v>
      </c>
      <c r="D36" s="204" t="s">
        <v>213</v>
      </c>
      <c r="E36" s="205">
        <v>2</v>
      </c>
      <c r="F36" s="319">
        <v>0</v>
      </c>
      <c r="G36" s="37">
        <f t="shared" ref="G36:G39" si="2">F36*E36</f>
        <v>0</v>
      </c>
      <c r="H36" s="37">
        <v>0</v>
      </c>
      <c r="I36" s="37">
        <v>0</v>
      </c>
      <c r="J36" s="37">
        <v>620</v>
      </c>
      <c r="K36" s="37">
        <v>1240</v>
      </c>
      <c r="L36" s="37">
        <v>21</v>
      </c>
      <c r="M36" s="37">
        <v>1500.4</v>
      </c>
      <c r="N36" s="205">
        <v>0</v>
      </c>
      <c r="O36" s="205">
        <v>0</v>
      </c>
      <c r="P36" s="205">
        <v>0</v>
      </c>
      <c r="Q36" s="205">
        <v>0</v>
      </c>
      <c r="R36" s="37"/>
      <c r="S36" s="37" t="s">
        <v>167</v>
      </c>
      <c r="T36" s="37" t="s">
        <v>167</v>
      </c>
      <c r="U36" s="37">
        <v>0</v>
      </c>
      <c r="V36" s="37">
        <v>0</v>
      </c>
      <c r="W36" s="37"/>
      <c r="X36" s="38" t="s">
        <v>168</v>
      </c>
    </row>
    <row r="37" spans="1:24">
      <c r="A37" s="201">
        <v>19</v>
      </c>
      <c r="B37" s="202" t="s">
        <v>1457</v>
      </c>
      <c r="C37" s="203" t="s">
        <v>1458</v>
      </c>
      <c r="D37" s="204" t="s">
        <v>213</v>
      </c>
      <c r="E37" s="205">
        <v>2</v>
      </c>
      <c r="F37" s="319">
        <v>0</v>
      </c>
      <c r="G37" s="37">
        <f t="shared" si="2"/>
        <v>0</v>
      </c>
      <c r="H37" s="37">
        <v>3910</v>
      </c>
      <c r="I37" s="37">
        <v>7820</v>
      </c>
      <c r="J37" s="37">
        <v>0</v>
      </c>
      <c r="K37" s="37">
        <v>0</v>
      </c>
      <c r="L37" s="37">
        <v>21</v>
      </c>
      <c r="M37" s="37">
        <v>9462.2000000000007</v>
      </c>
      <c r="N37" s="205">
        <v>5.0189999999999999E-2</v>
      </c>
      <c r="O37" s="205">
        <v>0.10038</v>
      </c>
      <c r="P37" s="205">
        <v>0</v>
      </c>
      <c r="Q37" s="205">
        <v>0</v>
      </c>
      <c r="R37" s="37" t="s">
        <v>270</v>
      </c>
      <c r="S37" s="37" t="s">
        <v>1459</v>
      </c>
      <c r="T37" s="37" t="s">
        <v>1459</v>
      </c>
      <c r="U37" s="37">
        <v>0</v>
      </c>
      <c r="V37" s="37">
        <v>0</v>
      </c>
      <c r="W37" s="37"/>
      <c r="X37" s="38" t="s">
        <v>271</v>
      </c>
    </row>
    <row r="38" spans="1:24">
      <c r="A38" s="201">
        <v>20</v>
      </c>
      <c r="B38" s="202" t="s">
        <v>1460</v>
      </c>
      <c r="C38" s="203" t="s">
        <v>1461</v>
      </c>
      <c r="D38" s="204" t="s">
        <v>213</v>
      </c>
      <c r="E38" s="205">
        <v>2</v>
      </c>
      <c r="F38" s="319">
        <v>0</v>
      </c>
      <c r="G38" s="37">
        <f t="shared" si="2"/>
        <v>0</v>
      </c>
      <c r="H38" s="37">
        <v>3420</v>
      </c>
      <c r="I38" s="37">
        <v>6840</v>
      </c>
      <c r="J38" s="37">
        <v>0</v>
      </c>
      <c r="K38" s="37">
        <v>0</v>
      </c>
      <c r="L38" s="37">
        <v>21</v>
      </c>
      <c r="M38" s="37">
        <v>8276.4</v>
      </c>
      <c r="N38" s="205">
        <v>1.779E-2</v>
      </c>
      <c r="O38" s="205">
        <v>3.5580000000000001E-2</v>
      </c>
      <c r="P38" s="205">
        <v>0</v>
      </c>
      <c r="Q38" s="205">
        <v>0</v>
      </c>
      <c r="R38" s="37" t="s">
        <v>270</v>
      </c>
      <c r="S38" s="37" t="s">
        <v>167</v>
      </c>
      <c r="T38" s="37" t="s">
        <v>167</v>
      </c>
      <c r="U38" s="37">
        <v>0</v>
      </c>
      <c r="V38" s="37">
        <v>0</v>
      </c>
      <c r="W38" s="37"/>
      <c r="X38" s="38" t="s">
        <v>271</v>
      </c>
    </row>
    <row r="39" spans="1:24">
      <c r="A39" s="201">
        <v>21</v>
      </c>
      <c r="B39" s="202" t="s">
        <v>1462</v>
      </c>
      <c r="C39" s="203" t="s">
        <v>1463</v>
      </c>
      <c r="D39" s="204" t="s">
        <v>213</v>
      </c>
      <c r="E39" s="205">
        <v>2</v>
      </c>
      <c r="F39" s="319">
        <v>0</v>
      </c>
      <c r="G39" s="37">
        <f t="shared" si="2"/>
        <v>0</v>
      </c>
      <c r="H39" s="37">
        <v>249.5</v>
      </c>
      <c r="I39" s="37">
        <v>499</v>
      </c>
      <c r="J39" s="37">
        <v>0</v>
      </c>
      <c r="K39" s="37">
        <v>0</v>
      </c>
      <c r="L39" s="37">
        <v>21</v>
      </c>
      <c r="M39" s="37">
        <v>603.79</v>
      </c>
      <c r="N39" s="205">
        <v>1E-3</v>
      </c>
      <c r="O39" s="205">
        <v>2E-3</v>
      </c>
      <c r="P39" s="205">
        <v>0</v>
      </c>
      <c r="Q39" s="205">
        <v>0</v>
      </c>
      <c r="R39" s="37" t="s">
        <v>270</v>
      </c>
      <c r="S39" s="37" t="s">
        <v>167</v>
      </c>
      <c r="T39" s="37" t="s">
        <v>167</v>
      </c>
      <c r="U39" s="37">
        <v>0</v>
      </c>
      <c r="V39" s="37">
        <v>0</v>
      </c>
      <c r="W39" s="37"/>
      <c r="X39" s="38" t="s">
        <v>271</v>
      </c>
    </row>
    <row r="40" spans="1:24">
      <c r="A40" s="201">
        <v>22</v>
      </c>
      <c r="B40" s="202" t="s">
        <v>1464</v>
      </c>
      <c r="C40" s="203" t="s">
        <v>1465</v>
      </c>
      <c r="D40" s="204" t="s">
        <v>213</v>
      </c>
      <c r="E40" s="205">
        <v>2</v>
      </c>
      <c r="F40" s="319">
        <v>0</v>
      </c>
      <c r="G40" s="37">
        <f>F40*E40</f>
        <v>0</v>
      </c>
      <c r="H40" s="37">
        <v>3900</v>
      </c>
      <c r="I40" s="37">
        <v>7800</v>
      </c>
      <c r="J40" s="37">
        <v>0</v>
      </c>
      <c r="K40" s="37">
        <v>0</v>
      </c>
      <c r="L40" s="37">
        <v>21</v>
      </c>
      <c r="M40" s="37">
        <v>9438</v>
      </c>
      <c r="N40" s="205">
        <v>6.1999999999999998E-3</v>
      </c>
      <c r="O40" s="205">
        <v>1.24E-2</v>
      </c>
      <c r="P40" s="205">
        <v>0</v>
      </c>
      <c r="Q40" s="205">
        <v>0</v>
      </c>
      <c r="R40" s="37" t="s">
        <v>270</v>
      </c>
      <c r="S40" s="37" t="s">
        <v>167</v>
      </c>
      <c r="T40" s="37" t="s">
        <v>167</v>
      </c>
      <c r="U40" s="37">
        <v>0</v>
      </c>
      <c r="V40" s="37">
        <v>0</v>
      </c>
      <c r="W40" s="37"/>
      <c r="X40" s="38" t="s">
        <v>271</v>
      </c>
    </row>
    <row r="41" spans="1:24" ht="14">
      <c r="A41" s="185" t="s">
        <v>162</v>
      </c>
      <c r="B41" s="186" t="s">
        <v>89</v>
      </c>
      <c r="C41" s="187" t="s">
        <v>90</v>
      </c>
      <c r="D41" s="188"/>
      <c r="E41" s="189"/>
      <c r="F41" s="31"/>
      <c r="G41" s="31">
        <f>SUM(G42:G44)</f>
        <v>0</v>
      </c>
      <c r="H41" s="31"/>
      <c r="I41" s="31">
        <v>1581.6</v>
      </c>
      <c r="J41" s="31"/>
      <c r="K41" s="31">
        <v>20594.400000000001</v>
      </c>
      <c r="L41" s="31"/>
      <c r="M41" s="31"/>
      <c r="N41" s="189"/>
      <c r="O41" s="189"/>
      <c r="P41" s="189"/>
      <c r="Q41" s="189"/>
      <c r="R41" s="31"/>
      <c r="S41" s="31"/>
      <c r="T41" s="31"/>
      <c r="U41" s="31"/>
      <c r="V41" s="31"/>
      <c r="W41" s="31"/>
      <c r="X41" s="32"/>
    </row>
    <row r="42" spans="1:24">
      <c r="A42" s="201">
        <v>23</v>
      </c>
      <c r="B42" s="202" t="s">
        <v>1466</v>
      </c>
      <c r="C42" s="203" t="s">
        <v>1467</v>
      </c>
      <c r="D42" s="204" t="s">
        <v>166</v>
      </c>
      <c r="E42" s="205">
        <v>1.5</v>
      </c>
      <c r="F42" s="319">
        <v>0</v>
      </c>
      <c r="G42" s="37">
        <f t="shared" ref="G42:G43" si="3">F42*E42</f>
        <v>0</v>
      </c>
      <c r="H42" s="37">
        <v>0</v>
      </c>
      <c r="I42" s="37">
        <v>0</v>
      </c>
      <c r="J42" s="37">
        <v>5600</v>
      </c>
      <c r="K42" s="37">
        <v>8400</v>
      </c>
      <c r="L42" s="37">
        <v>21</v>
      </c>
      <c r="M42" s="37">
        <v>10164</v>
      </c>
      <c r="N42" s="205">
        <v>0</v>
      </c>
      <c r="O42" s="205">
        <v>0</v>
      </c>
      <c r="P42" s="205">
        <v>0</v>
      </c>
      <c r="Q42" s="205">
        <v>0</v>
      </c>
      <c r="R42" s="37"/>
      <c r="S42" s="37" t="s">
        <v>203</v>
      </c>
      <c r="T42" s="37" t="s">
        <v>204</v>
      </c>
      <c r="U42" s="37">
        <v>0</v>
      </c>
      <c r="V42" s="37">
        <v>0</v>
      </c>
      <c r="W42" s="37"/>
      <c r="X42" s="38" t="s">
        <v>168</v>
      </c>
    </row>
    <row r="43" spans="1:24">
      <c r="A43" s="201">
        <v>24</v>
      </c>
      <c r="B43" s="202" t="s">
        <v>1468</v>
      </c>
      <c r="C43" s="203" t="s">
        <v>1469</v>
      </c>
      <c r="D43" s="204" t="s">
        <v>255</v>
      </c>
      <c r="E43" s="205">
        <v>80</v>
      </c>
      <c r="F43" s="319">
        <v>0</v>
      </c>
      <c r="G43" s="37">
        <f t="shared" si="3"/>
        <v>0</v>
      </c>
      <c r="H43" s="37">
        <v>11.22</v>
      </c>
      <c r="I43" s="37">
        <v>897.6</v>
      </c>
      <c r="J43" s="37">
        <v>44.98</v>
      </c>
      <c r="K43" s="37">
        <v>3598.3999999999996</v>
      </c>
      <c r="L43" s="37">
        <v>21</v>
      </c>
      <c r="M43" s="37">
        <v>5440.16</v>
      </c>
      <c r="N43" s="205">
        <v>0</v>
      </c>
      <c r="O43" s="205">
        <v>0</v>
      </c>
      <c r="P43" s="205">
        <v>1.2999999999999999E-2</v>
      </c>
      <c r="Q43" s="205">
        <v>1.04</v>
      </c>
      <c r="R43" s="37"/>
      <c r="S43" s="37" t="s">
        <v>167</v>
      </c>
      <c r="T43" s="37" t="s">
        <v>167</v>
      </c>
      <c r="U43" s="37">
        <v>0</v>
      </c>
      <c r="V43" s="37">
        <v>0</v>
      </c>
      <c r="W43" s="37"/>
      <c r="X43" s="38" t="s">
        <v>168</v>
      </c>
    </row>
    <row r="44" spans="1:24">
      <c r="A44" s="201">
        <v>25</v>
      </c>
      <c r="B44" s="202" t="s">
        <v>1470</v>
      </c>
      <c r="C44" s="203" t="s">
        <v>1471</v>
      </c>
      <c r="D44" s="204" t="s">
        <v>255</v>
      </c>
      <c r="E44" s="205">
        <v>40</v>
      </c>
      <c r="F44" s="319">
        <v>0</v>
      </c>
      <c r="G44" s="37">
        <f>F44*E44</f>
        <v>0</v>
      </c>
      <c r="H44" s="37">
        <v>17.100000000000001</v>
      </c>
      <c r="I44" s="37">
        <v>684</v>
      </c>
      <c r="J44" s="37">
        <v>214.9</v>
      </c>
      <c r="K44" s="37">
        <v>8596</v>
      </c>
      <c r="L44" s="37">
        <v>21</v>
      </c>
      <c r="M44" s="37">
        <v>11228.8</v>
      </c>
      <c r="N44" s="205">
        <v>5.9000000000000003E-4</v>
      </c>
      <c r="O44" s="205">
        <v>2.3600000000000003E-2</v>
      </c>
      <c r="P44" s="205">
        <v>6.3E-2</v>
      </c>
      <c r="Q44" s="205">
        <v>2.52</v>
      </c>
      <c r="R44" s="37"/>
      <c r="S44" s="37" t="s">
        <v>167</v>
      </c>
      <c r="T44" s="37" t="s">
        <v>167</v>
      </c>
      <c r="U44" s="37">
        <v>0</v>
      </c>
      <c r="V44" s="37">
        <v>0</v>
      </c>
      <c r="W44" s="37"/>
      <c r="X44" s="38" t="s">
        <v>168</v>
      </c>
    </row>
    <row r="45" spans="1:24" ht="14">
      <c r="A45" s="185" t="s">
        <v>162</v>
      </c>
      <c r="B45" s="186" t="s">
        <v>1472</v>
      </c>
      <c r="C45" s="187" t="s">
        <v>1473</v>
      </c>
      <c r="D45" s="188"/>
      <c r="E45" s="189"/>
      <c r="F45" s="31"/>
      <c r="G45" s="31">
        <f>SUM(G46:G47)</f>
        <v>0</v>
      </c>
      <c r="H45" s="31"/>
      <c r="I45" s="31">
        <v>2469.92</v>
      </c>
      <c r="J45" s="31"/>
      <c r="K45" s="31">
        <v>20940.080000000002</v>
      </c>
      <c r="L45" s="31"/>
      <c r="M45" s="31"/>
      <c r="N45" s="189"/>
      <c r="O45" s="189"/>
      <c r="P45" s="189"/>
      <c r="Q45" s="189"/>
      <c r="R45" s="31"/>
      <c r="S45" s="31"/>
      <c r="T45" s="31"/>
      <c r="U45" s="31"/>
      <c r="V45" s="31"/>
      <c r="W45" s="31"/>
      <c r="X45" s="32"/>
    </row>
    <row r="46" spans="1:24">
      <c r="A46" s="201">
        <v>26</v>
      </c>
      <c r="B46" s="202" t="s">
        <v>1474</v>
      </c>
      <c r="C46" s="203" t="s">
        <v>1475</v>
      </c>
      <c r="D46" s="204" t="s">
        <v>255</v>
      </c>
      <c r="E46" s="205">
        <v>150</v>
      </c>
      <c r="F46" s="319">
        <v>0</v>
      </c>
      <c r="G46" s="37">
        <f>F46*E46</f>
        <v>0</v>
      </c>
      <c r="H46" s="37">
        <v>14.36</v>
      </c>
      <c r="I46" s="37">
        <v>2154</v>
      </c>
      <c r="J46" s="37">
        <v>100.64</v>
      </c>
      <c r="K46" s="37">
        <v>15096</v>
      </c>
      <c r="L46" s="37">
        <v>21</v>
      </c>
      <c r="M46" s="37">
        <v>20872.5</v>
      </c>
      <c r="N46" s="205">
        <v>4.8999999999999998E-4</v>
      </c>
      <c r="O46" s="205">
        <v>7.3499999999999996E-2</v>
      </c>
      <c r="P46" s="205">
        <v>8.9999999999999993E-3</v>
      </c>
      <c r="Q46" s="205">
        <v>1.3499999999999999</v>
      </c>
      <c r="R46" s="37"/>
      <c r="S46" s="37" t="s">
        <v>167</v>
      </c>
      <c r="T46" s="37" t="s">
        <v>167</v>
      </c>
      <c r="U46" s="37">
        <v>0</v>
      </c>
      <c r="V46" s="37">
        <v>0</v>
      </c>
      <c r="W46" s="37"/>
      <c r="X46" s="38" t="s">
        <v>168</v>
      </c>
    </row>
    <row r="47" spans="1:24">
      <c r="A47" s="201">
        <v>27</v>
      </c>
      <c r="B47" s="202" t="s">
        <v>1476</v>
      </c>
      <c r="C47" s="203" t="s">
        <v>1477</v>
      </c>
      <c r="D47" s="204" t="s">
        <v>255</v>
      </c>
      <c r="E47" s="205">
        <v>22</v>
      </c>
      <c r="F47" s="319">
        <v>0</v>
      </c>
      <c r="G47" s="37">
        <f>F47*E47</f>
        <v>0</v>
      </c>
      <c r="H47" s="37">
        <v>14.36</v>
      </c>
      <c r="I47" s="37">
        <v>315.91999999999996</v>
      </c>
      <c r="J47" s="37">
        <v>265.64</v>
      </c>
      <c r="K47" s="37">
        <v>5844.08</v>
      </c>
      <c r="L47" s="37">
        <v>21</v>
      </c>
      <c r="M47" s="37">
        <v>7453.6</v>
      </c>
      <c r="N47" s="205">
        <v>4.8999999999999998E-4</v>
      </c>
      <c r="O47" s="205">
        <v>1.078E-2</v>
      </c>
      <c r="P47" s="205">
        <v>0.04</v>
      </c>
      <c r="Q47" s="205">
        <v>0.88</v>
      </c>
      <c r="R47" s="37"/>
      <c r="S47" s="37" t="s">
        <v>167</v>
      </c>
      <c r="T47" s="37" t="s">
        <v>167</v>
      </c>
      <c r="U47" s="37">
        <v>0</v>
      </c>
      <c r="V47" s="37">
        <v>0</v>
      </c>
      <c r="W47" s="37"/>
      <c r="X47" s="38" t="s">
        <v>168</v>
      </c>
    </row>
    <row r="48" spans="1:24" ht="14">
      <c r="A48" s="185" t="s">
        <v>162</v>
      </c>
      <c r="B48" s="186" t="s">
        <v>91</v>
      </c>
      <c r="C48" s="187" t="s">
        <v>92</v>
      </c>
      <c r="D48" s="188"/>
      <c r="E48" s="189"/>
      <c r="F48" s="31"/>
      <c r="G48" s="31">
        <f>G49</f>
        <v>0</v>
      </c>
      <c r="H48" s="31"/>
      <c r="I48" s="31">
        <v>0</v>
      </c>
      <c r="J48" s="31"/>
      <c r="K48" s="31">
        <v>8530.43</v>
      </c>
      <c r="L48" s="31"/>
      <c r="M48" s="31"/>
      <c r="N48" s="189"/>
      <c r="O48" s="189"/>
      <c r="P48" s="189"/>
      <c r="Q48" s="189"/>
      <c r="R48" s="31"/>
      <c r="S48" s="31"/>
      <c r="T48" s="31"/>
      <c r="U48" s="31"/>
      <c r="V48" s="31"/>
      <c r="W48" s="31"/>
      <c r="X48" s="32"/>
    </row>
    <row r="49" spans="1:24">
      <c r="A49" s="201">
        <v>28</v>
      </c>
      <c r="B49" s="202" t="s">
        <v>1478</v>
      </c>
      <c r="C49" s="203" t="s">
        <v>1479</v>
      </c>
      <c r="D49" s="204" t="s">
        <v>196</v>
      </c>
      <c r="E49" s="205">
        <v>51.856720000000003</v>
      </c>
      <c r="F49" s="319">
        <v>0</v>
      </c>
      <c r="G49" s="37">
        <f>F49*E49</f>
        <v>0</v>
      </c>
      <c r="H49" s="37">
        <v>0</v>
      </c>
      <c r="I49" s="37">
        <v>0</v>
      </c>
      <c r="J49" s="37">
        <v>164.5</v>
      </c>
      <c r="K49" s="37">
        <v>8530.4304400000001</v>
      </c>
      <c r="L49" s="37">
        <v>21</v>
      </c>
      <c r="M49" s="37">
        <v>10321.820300000001</v>
      </c>
      <c r="N49" s="205">
        <v>0</v>
      </c>
      <c r="O49" s="205">
        <v>0</v>
      </c>
      <c r="P49" s="205">
        <v>0</v>
      </c>
      <c r="Q49" s="205">
        <v>0</v>
      </c>
      <c r="R49" s="37"/>
      <c r="S49" s="37" t="s">
        <v>167</v>
      </c>
      <c r="T49" s="37" t="s">
        <v>167</v>
      </c>
      <c r="U49" s="37">
        <v>0</v>
      </c>
      <c r="V49" s="37">
        <v>0</v>
      </c>
      <c r="W49" s="37"/>
      <c r="X49" s="38" t="s">
        <v>168</v>
      </c>
    </row>
    <row r="50" spans="1:24" ht="14">
      <c r="A50" s="185" t="s">
        <v>162</v>
      </c>
      <c r="B50" s="186" t="s">
        <v>1480</v>
      </c>
      <c r="C50" s="187" t="s">
        <v>1481</v>
      </c>
      <c r="D50" s="188"/>
      <c r="E50" s="189"/>
      <c r="F50" s="31"/>
      <c r="G50" s="31">
        <f>SUM(G51:G76)</f>
        <v>0</v>
      </c>
      <c r="H50" s="31"/>
      <c r="I50" s="31">
        <v>92360.95</v>
      </c>
      <c r="J50" s="31"/>
      <c r="K50" s="31">
        <v>365188.32</v>
      </c>
      <c r="L50" s="31"/>
      <c r="M50" s="31"/>
      <c r="N50" s="189"/>
      <c r="O50" s="189"/>
      <c r="P50" s="189"/>
      <c r="Q50" s="189"/>
      <c r="R50" s="31"/>
      <c r="S50" s="31"/>
      <c r="T50" s="31"/>
      <c r="U50" s="31"/>
      <c r="V50" s="31"/>
      <c r="W50" s="31"/>
      <c r="X50" s="32"/>
    </row>
    <row r="51" spans="1:24">
      <c r="A51" s="201">
        <v>29</v>
      </c>
      <c r="B51" s="202" t="s">
        <v>1482</v>
      </c>
      <c r="C51" s="203" t="s">
        <v>1483</v>
      </c>
      <c r="D51" s="204" t="s">
        <v>1011</v>
      </c>
      <c r="E51" s="205">
        <v>50</v>
      </c>
      <c r="F51" s="319">
        <v>0</v>
      </c>
      <c r="G51" s="37">
        <f t="shared" ref="G51:G75" si="4">F51*E51</f>
        <v>0</v>
      </c>
      <c r="H51" s="37">
        <v>0</v>
      </c>
      <c r="I51" s="37">
        <v>0</v>
      </c>
      <c r="J51" s="37">
        <v>4500</v>
      </c>
      <c r="K51" s="37">
        <v>225000</v>
      </c>
      <c r="L51" s="37">
        <v>21</v>
      </c>
      <c r="M51" s="37">
        <v>272250</v>
      </c>
      <c r="N51" s="205">
        <v>0</v>
      </c>
      <c r="O51" s="205">
        <v>0</v>
      </c>
      <c r="P51" s="205">
        <v>0</v>
      </c>
      <c r="Q51" s="205">
        <v>0</v>
      </c>
      <c r="R51" s="37"/>
      <c r="S51" s="37" t="s">
        <v>203</v>
      </c>
      <c r="T51" s="37" t="s">
        <v>204</v>
      </c>
      <c r="U51" s="37">
        <v>0</v>
      </c>
      <c r="V51" s="37">
        <v>0</v>
      </c>
      <c r="W51" s="37"/>
      <c r="X51" s="38" t="s">
        <v>168</v>
      </c>
    </row>
    <row r="52" spans="1:24">
      <c r="A52" s="201">
        <v>30</v>
      </c>
      <c r="B52" s="202" t="s">
        <v>1484</v>
      </c>
      <c r="C52" s="203" t="s">
        <v>1485</v>
      </c>
      <c r="D52" s="204" t="s">
        <v>213</v>
      </c>
      <c r="E52" s="205">
        <v>2</v>
      </c>
      <c r="F52" s="319">
        <v>0</v>
      </c>
      <c r="G52" s="37">
        <f t="shared" si="4"/>
        <v>0</v>
      </c>
      <c r="H52" s="37">
        <v>63.09</v>
      </c>
      <c r="I52" s="37">
        <v>126.18</v>
      </c>
      <c r="J52" s="37">
        <v>797.91</v>
      </c>
      <c r="K52" s="37">
        <v>1595.82</v>
      </c>
      <c r="L52" s="37">
        <v>21</v>
      </c>
      <c r="M52" s="37">
        <v>2083.62</v>
      </c>
      <c r="N52" s="205">
        <v>1.58E-3</v>
      </c>
      <c r="O52" s="205">
        <v>3.16E-3</v>
      </c>
      <c r="P52" s="205">
        <v>0</v>
      </c>
      <c r="Q52" s="205">
        <v>0</v>
      </c>
      <c r="R52" s="37"/>
      <c r="S52" s="37" t="s">
        <v>167</v>
      </c>
      <c r="T52" s="37" t="s">
        <v>167</v>
      </c>
      <c r="U52" s="37">
        <v>0</v>
      </c>
      <c r="V52" s="37">
        <v>0</v>
      </c>
      <c r="W52" s="37"/>
      <c r="X52" s="38" t="s">
        <v>168</v>
      </c>
    </row>
    <row r="53" spans="1:24">
      <c r="A53" s="201">
        <v>31</v>
      </c>
      <c r="B53" s="202" t="s">
        <v>1486</v>
      </c>
      <c r="C53" s="203" t="s">
        <v>1487</v>
      </c>
      <c r="D53" s="204" t="s">
        <v>213</v>
      </c>
      <c r="E53" s="205">
        <v>2</v>
      </c>
      <c r="F53" s="319">
        <v>0</v>
      </c>
      <c r="G53" s="37">
        <f t="shared" si="4"/>
        <v>0</v>
      </c>
      <c r="H53" s="37">
        <v>0</v>
      </c>
      <c r="I53" s="37">
        <v>0</v>
      </c>
      <c r="J53" s="37">
        <v>147</v>
      </c>
      <c r="K53" s="37">
        <v>294</v>
      </c>
      <c r="L53" s="37">
        <v>21</v>
      </c>
      <c r="M53" s="37">
        <v>355.74</v>
      </c>
      <c r="N53" s="205">
        <v>0</v>
      </c>
      <c r="O53" s="205">
        <v>0</v>
      </c>
      <c r="P53" s="205">
        <v>0</v>
      </c>
      <c r="Q53" s="205">
        <v>0</v>
      </c>
      <c r="R53" s="37"/>
      <c r="S53" s="37" t="s">
        <v>167</v>
      </c>
      <c r="T53" s="37" t="s">
        <v>167</v>
      </c>
      <c r="U53" s="37">
        <v>0</v>
      </c>
      <c r="V53" s="37">
        <v>0</v>
      </c>
      <c r="W53" s="37"/>
      <c r="X53" s="38" t="s">
        <v>168</v>
      </c>
    </row>
    <row r="54" spans="1:24">
      <c r="A54" s="201">
        <v>32</v>
      </c>
      <c r="B54" s="202" t="s">
        <v>1488</v>
      </c>
      <c r="C54" s="203" t="s">
        <v>1489</v>
      </c>
      <c r="D54" s="204" t="s">
        <v>255</v>
      </c>
      <c r="E54" s="205">
        <v>6</v>
      </c>
      <c r="F54" s="319">
        <v>0</v>
      </c>
      <c r="G54" s="37">
        <f t="shared" si="4"/>
        <v>0</v>
      </c>
      <c r="H54" s="37">
        <v>0</v>
      </c>
      <c r="I54" s="37">
        <v>0</v>
      </c>
      <c r="J54" s="37">
        <v>178</v>
      </c>
      <c r="K54" s="37">
        <v>1068</v>
      </c>
      <c r="L54" s="37">
        <v>21</v>
      </c>
      <c r="M54" s="37">
        <v>1292.28</v>
      </c>
      <c r="N54" s="205">
        <v>0</v>
      </c>
      <c r="O54" s="205">
        <v>0</v>
      </c>
      <c r="P54" s="205">
        <v>1.4919999999999999E-2</v>
      </c>
      <c r="Q54" s="205">
        <v>8.9519999999999988E-2</v>
      </c>
      <c r="R54" s="37"/>
      <c r="S54" s="37" t="s">
        <v>167</v>
      </c>
      <c r="T54" s="37" t="s">
        <v>167</v>
      </c>
      <c r="U54" s="37">
        <v>0</v>
      </c>
      <c r="V54" s="37">
        <v>0</v>
      </c>
      <c r="W54" s="37"/>
      <c r="X54" s="38" t="s">
        <v>168</v>
      </c>
    </row>
    <row r="55" spans="1:24">
      <c r="A55" s="201">
        <v>33</v>
      </c>
      <c r="B55" s="202" t="s">
        <v>1490</v>
      </c>
      <c r="C55" s="203" t="s">
        <v>1491</v>
      </c>
      <c r="D55" s="204" t="s">
        <v>213</v>
      </c>
      <c r="E55" s="205">
        <v>4</v>
      </c>
      <c r="F55" s="319">
        <v>0</v>
      </c>
      <c r="G55" s="37">
        <f t="shared" si="4"/>
        <v>0</v>
      </c>
      <c r="H55" s="37">
        <v>0</v>
      </c>
      <c r="I55" s="37">
        <v>0</v>
      </c>
      <c r="J55" s="37">
        <v>4010</v>
      </c>
      <c r="K55" s="37">
        <v>16040</v>
      </c>
      <c r="L55" s="37">
        <v>21</v>
      </c>
      <c r="M55" s="37">
        <v>19408.400000000001</v>
      </c>
      <c r="N55" s="205">
        <v>3.6299999999999999E-2</v>
      </c>
      <c r="O55" s="205">
        <v>0.1452</v>
      </c>
      <c r="P55" s="205">
        <v>0</v>
      </c>
      <c r="Q55" s="205">
        <v>0</v>
      </c>
      <c r="R55" s="37"/>
      <c r="S55" s="37" t="s">
        <v>1492</v>
      </c>
      <c r="T55" s="37" t="s">
        <v>1493</v>
      </c>
      <c r="U55" s="37">
        <v>0</v>
      </c>
      <c r="V55" s="37">
        <v>0</v>
      </c>
      <c r="W55" s="37"/>
      <c r="X55" s="38" t="s">
        <v>168</v>
      </c>
    </row>
    <row r="56" spans="1:24">
      <c r="A56" s="201">
        <v>34</v>
      </c>
      <c r="B56" s="202" t="s">
        <v>1494</v>
      </c>
      <c r="C56" s="203" t="s">
        <v>1495</v>
      </c>
      <c r="D56" s="204" t="s">
        <v>255</v>
      </c>
      <c r="E56" s="205">
        <v>10</v>
      </c>
      <c r="F56" s="319">
        <v>0</v>
      </c>
      <c r="G56" s="37">
        <f t="shared" si="4"/>
        <v>0</v>
      </c>
      <c r="H56" s="37">
        <v>146.31</v>
      </c>
      <c r="I56" s="37">
        <v>1463.1</v>
      </c>
      <c r="J56" s="37">
        <v>174.19</v>
      </c>
      <c r="K56" s="37">
        <v>1741.9</v>
      </c>
      <c r="L56" s="37">
        <v>21</v>
      </c>
      <c r="M56" s="37">
        <v>3878.05</v>
      </c>
      <c r="N56" s="205">
        <v>3.4000000000000002E-4</v>
      </c>
      <c r="O56" s="205">
        <v>3.4000000000000002E-3</v>
      </c>
      <c r="P56" s="205">
        <v>0</v>
      </c>
      <c r="Q56" s="205">
        <v>0</v>
      </c>
      <c r="R56" s="37"/>
      <c r="S56" s="37" t="s">
        <v>167</v>
      </c>
      <c r="T56" s="37" t="s">
        <v>167</v>
      </c>
      <c r="U56" s="37">
        <v>0</v>
      </c>
      <c r="V56" s="37">
        <v>0</v>
      </c>
      <c r="W56" s="37"/>
      <c r="X56" s="38" t="s">
        <v>168</v>
      </c>
    </row>
    <row r="57" spans="1:24">
      <c r="A57" s="201">
        <v>35</v>
      </c>
      <c r="B57" s="202" t="s">
        <v>1496</v>
      </c>
      <c r="C57" s="203" t="s">
        <v>1497</v>
      </c>
      <c r="D57" s="204" t="s">
        <v>255</v>
      </c>
      <c r="E57" s="205">
        <v>12</v>
      </c>
      <c r="F57" s="319">
        <v>0</v>
      </c>
      <c r="G57" s="37">
        <f t="shared" si="4"/>
        <v>0</v>
      </c>
      <c r="H57" s="37">
        <v>115.81</v>
      </c>
      <c r="I57" s="37">
        <v>1389.72</v>
      </c>
      <c r="J57" s="37">
        <v>174.19</v>
      </c>
      <c r="K57" s="37">
        <v>2090.2799999999997</v>
      </c>
      <c r="L57" s="37">
        <v>21</v>
      </c>
      <c r="M57" s="37">
        <v>4210.8</v>
      </c>
      <c r="N57" s="205">
        <v>3.8000000000000002E-4</v>
      </c>
      <c r="O57" s="205">
        <v>4.5599999999999998E-3</v>
      </c>
      <c r="P57" s="205">
        <v>0</v>
      </c>
      <c r="Q57" s="205">
        <v>0</v>
      </c>
      <c r="R57" s="37"/>
      <c r="S57" s="37" t="s">
        <v>167</v>
      </c>
      <c r="T57" s="37" t="s">
        <v>167</v>
      </c>
      <c r="U57" s="37">
        <v>0</v>
      </c>
      <c r="V57" s="37">
        <v>0</v>
      </c>
      <c r="W57" s="37"/>
      <c r="X57" s="38" t="s">
        <v>168</v>
      </c>
    </row>
    <row r="58" spans="1:24">
      <c r="A58" s="201">
        <v>36</v>
      </c>
      <c r="B58" s="202" t="s">
        <v>1498</v>
      </c>
      <c r="C58" s="203" t="s">
        <v>1499</v>
      </c>
      <c r="D58" s="204" t="s">
        <v>255</v>
      </c>
      <c r="E58" s="205">
        <v>8</v>
      </c>
      <c r="F58" s="319">
        <v>0</v>
      </c>
      <c r="G58" s="37">
        <f t="shared" si="4"/>
        <v>0</v>
      </c>
      <c r="H58" s="37">
        <v>129.59</v>
      </c>
      <c r="I58" s="37">
        <v>1036.72</v>
      </c>
      <c r="J58" s="37">
        <v>195.41</v>
      </c>
      <c r="K58" s="37">
        <v>1563.28</v>
      </c>
      <c r="L58" s="37">
        <v>21</v>
      </c>
      <c r="M58" s="37">
        <v>3146</v>
      </c>
      <c r="N58" s="205">
        <v>4.6999999999999999E-4</v>
      </c>
      <c r="O58" s="205">
        <v>3.7599999999999999E-3</v>
      </c>
      <c r="P58" s="205">
        <v>0</v>
      </c>
      <c r="Q58" s="205">
        <v>0</v>
      </c>
      <c r="R58" s="37"/>
      <c r="S58" s="37" t="s">
        <v>167</v>
      </c>
      <c r="T58" s="37" t="s">
        <v>167</v>
      </c>
      <c r="U58" s="37">
        <v>0</v>
      </c>
      <c r="V58" s="37">
        <v>0</v>
      </c>
      <c r="W58" s="37"/>
      <c r="X58" s="38" t="s">
        <v>168</v>
      </c>
    </row>
    <row r="59" spans="1:24">
      <c r="A59" s="201">
        <v>37</v>
      </c>
      <c r="B59" s="202" t="s">
        <v>1500</v>
      </c>
      <c r="C59" s="203" t="s">
        <v>1501</v>
      </c>
      <c r="D59" s="204" t="s">
        <v>255</v>
      </c>
      <c r="E59" s="205">
        <v>8</v>
      </c>
      <c r="F59" s="319">
        <v>0</v>
      </c>
      <c r="G59" s="37">
        <f t="shared" si="4"/>
        <v>0</v>
      </c>
      <c r="H59" s="37">
        <v>391.49</v>
      </c>
      <c r="I59" s="37">
        <v>3131.92</v>
      </c>
      <c r="J59" s="37">
        <v>638.51</v>
      </c>
      <c r="K59" s="37">
        <v>5108.08</v>
      </c>
      <c r="L59" s="37">
        <v>21</v>
      </c>
      <c r="M59" s="37">
        <v>9970.4</v>
      </c>
      <c r="N59" s="205">
        <v>1.5200000000000001E-3</v>
      </c>
      <c r="O59" s="205">
        <v>1.2160000000000001E-2</v>
      </c>
      <c r="P59" s="205">
        <v>0</v>
      </c>
      <c r="Q59" s="205">
        <v>0</v>
      </c>
      <c r="R59" s="37"/>
      <c r="S59" s="37" t="s">
        <v>167</v>
      </c>
      <c r="T59" s="37" t="s">
        <v>167</v>
      </c>
      <c r="U59" s="37">
        <v>0</v>
      </c>
      <c r="V59" s="37">
        <v>0</v>
      </c>
      <c r="W59" s="37"/>
      <c r="X59" s="38" t="s">
        <v>168</v>
      </c>
    </row>
    <row r="60" spans="1:24">
      <c r="A60" s="201">
        <v>38</v>
      </c>
      <c r="B60" s="202" t="s">
        <v>1502</v>
      </c>
      <c r="C60" s="203" t="s">
        <v>1503</v>
      </c>
      <c r="D60" s="204" t="s">
        <v>255</v>
      </c>
      <c r="E60" s="205">
        <v>18</v>
      </c>
      <c r="F60" s="319">
        <v>0</v>
      </c>
      <c r="G60" s="37">
        <f t="shared" si="4"/>
        <v>0</v>
      </c>
      <c r="H60" s="37">
        <v>292.77999999999997</v>
      </c>
      <c r="I60" s="37">
        <v>5270.0399999999991</v>
      </c>
      <c r="J60" s="37">
        <v>445.22</v>
      </c>
      <c r="K60" s="37">
        <v>8013.9600000000009</v>
      </c>
      <c r="L60" s="37">
        <v>21</v>
      </c>
      <c r="M60" s="37">
        <v>16073.64</v>
      </c>
      <c r="N60" s="205">
        <v>7.7999999999999999E-4</v>
      </c>
      <c r="O60" s="205">
        <v>1.404E-2</v>
      </c>
      <c r="P60" s="205">
        <v>0</v>
      </c>
      <c r="Q60" s="205">
        <v>0</v>
      </c>
      <c r="R60" s="37"/>
      <c r="S60" s="37" t="s">
        <v>167</v>
      </c>
      <c r="T60" s="37" t="s">
        <v>167</v>
      </c>
      <c r="U60" s="37">
        <v>0</v>
      </c>
      <c r="V60" s="37">
        <v>0</v>
      </c>
      <c r="W60" s="37"/>
      <c r="X60" s="38" t="s">
        <v>168</v>
      </c>
    </row>
    <row r="61" spans="1:24">
      <c r="A61" s="201">
        <v>39</v>
      </c>
      <c r="B61" s="202" t="s">
        <v>1504</v>
      </c>
      <c r="C61" s="203" t="s">
        <v>1505</v>
      </c>
      <c r="D61" s="204" t="s">
        <v>255</v>
      </c>
      <c r="E61" s="205">
        <v>14</v>
      </c>
      <c r="F61" s="319">
        <v>0</v>
      </c>
      <c r="G61" s="37">
        <f t="shared" si="4"/>
        <v>0</v>
      </c>
      <c r="H61" s="37">
        <v>409.75</v>
      </c>
      <c r="I61" s="37">
        <v>5736.5</v>
      </c>
      <c r="J61" s="37">
        <v>433.25</v>
      </c>
      <c r="K61" s="37">
        <v>6065.5</v>
      </c>
      <c r="L61" s="37">
        <v>21</v>
      </c>
      <c r="M61" s="37">
        <v>14280.42</v>
      </c>
      <c r="N61" s="205">
        <v>1.31E-3</v>
      </c>
      <c r="O61" s="205">
        <v>1.8339999999999999E-2</v>
      </c>
      <c r="P61" s="205">
        <v>0</v>
      </c>
      <c r="Q61" s="205">
        <v>0</v>
      </c>
      <c r="R61" s="37"/>
      <c r="S61" s="37" t="s">
        <v>167</v>
      </c>
      <c r="T61" s="37" t="s">
        <v>167</v>
      </c>
      <c r="U61" s="37">
        <v>0</v>
      </c>
      <c r="V61" s="37">
        <v>0</v>
      </c>
      <c r="W61" s="37"/>
      <c r="X61" s="38" t="s">
        <v>168</v>
      </c>
    </row>
    <row r="62" spans="1:24">
      <c r="A62" s="201">
        <v>40</v>
      </c>
      <c r="B62" s="202" t="s">
        <v>1506</v>
      </c>
      <c r="C62" s="203" t="s">
        <v>1507</v>
      </c>
      <c r="D62" s="204" t="s">
        <v>255</v>
      </c>
      <c r="E62" s="205">
        <v>15</v>
      </c>
      <c r="F62" s="319">
        <v>0</v>
      </c>
      <c r="G62" s="37">
        <f t="shared" si="4"/>
        <v>0</v>
      </c>
      <c r="H62" s="37">
        <v>446.53</v>
      </c>
      <c r="I62" s="37">
        <v>6697.95</v>
      </c>
      <c r="J62" s="37">
        <v>435.47</v>
      </c>
      <c r="K62" s="37">
        <v>6532.05</v>
      </c>
      <c r="L62" s="37">
        <v>21</v>
      </c>
      <c r="M62" s="37">
        <v>16008.3</v>
      </c>
      <c r="N62" s="205">
        <v>2.0899999999999998E-3</v>
      </c>
      <c r="O62" s="205">
        <v>3.1349999999999996E-2</v>
      </c>
      <c r="P62" s="205">
        <v>0</v>
      </c>
      <c r="Q62" s="205">
        <v>0</v>
      </c>
      <c r="R62" s="37"/>
      <c r="S62" s="37" t="s">
        <v>167</v>
      </c>
      <c r="T62" s="37" t="s">
        <v>167</v>
      </c>
      <c r="U62" s="37">
        <v>0</v>
      </c>
      <c r="V62" s="37">
        <v>0</v>
      </c>
      <c r="W62" s="37"/>
      <c r="X62" s="38" t="s">
        <v>168</v>
      </c>
    </row>
    <row r="63" spans="1:24">
      <c r="A63" s="201">
        <v>41</v>
      </c>
      <c r="B63" s="202" t="s">
        <v>1508</v>
      </c>
      <c r="C63" s="203" t="s">
        <v>1509</v>
      </c>
      <c r="D63" s="204" t="s">
        <v>255</v>
      </c>
      <c r="E63" s="205">
        <v>35</v>
      </c>
      <c r="F63" s="319">
        <v>0</v>
      </c>
      <c r="G63" s="37">
        <f t="shared" si="4"/>
        <v>0</v>
      </c>
      <c r="H63" s="37">
        <v>596.53</v>
      </c>
      <c r="I63" s="37">
        <v>20878.55</v>
      </c>
      <c r="J63" s="37">
        <v>435.47</v>
      </c>
      <c r="K63" s="37">
        <v>15241.45</v>
      </c>
      <c r="L63" s="37">
        <v>21</v>
      </c>
      <c r="M63" s="37">
        <v>43705.2</v>
      </c>
      <c r="N63" s="205">
        <v>1.74E-3</v>
      </c>
      <c r="O63" s="205">
        <v>6.0900000000000003E-2</v>
      </c>
      <c r="P63" s="205">
        <v>0</v>
      </c>
      <c r="Q63" s="205">
        <v>0</v>
      </c>
      <c r="R63" s="37"/>
      <c r="S63" s="37" t="s">
        <v>167</v>
      </c>
      <c r="T63" s="37" t="s">
        <v>167</v>
      </c>
      <c r="U63" s="37">
        <v>0</v>
      </c>
      <c r="V63" s="37">
        <v>0</v>
      </c>
      <c r="W63" s="37"/>
      <c r="X63" s="38" t="s">
        <v>168</v>
      </c>
    </row>
    <row r="64" spans="1:24">
      <c r="A64" s="201">
        <v>42</v>
      </c>
      <c r="B64" s="202" t="s">
        <v>1510</v>
      </c>
      <c r="C64" s="203" t="s">
        <v>1511</v>
      </c>
      <c r="D64" s="204" t="s">
        <v>255</v>
      </c>
      <c r="E64" s="205">
        <v>25</v>
      </c>
      <c r="F64" s="319">
        <v>0</v>
      </c>
      <c r="G64" s="37">
        <f t="shared" si="4"/>
        <v>0</v>
      </c>
      <c r="H64" s="37">
        <v>753.61</v>
      </c>
      <c r="I64" s="37">
        <v>18840.25</v>
      </c>
      <c r="J64" s="37">
        <v>299.39</v>
      </c>
      <c r="K64" s="37">
        <v>7484.75</v>
      </c>
      <c r="L64" s="37">
        <v>21</v>
      </c>
      <c r="M64" s="37">
        <v>31853.25</v>
      </c>
      <c r="N64" s="205">
        <v>3.5500000000000002E-3</v>
      </c>
      <c r="O64" s="205">
        <v>8.8750000000000009E-2</v>
      </c>
      <c r="P64" s="205">
        <v>0</v>
      </c>
      <c r="Q64" s="205">
        <v>0</v>
      </c>
      <c r="R64" s="37"/>
      <c r="S64" s="37" t="s">
        <v>167</v>
      </c>
      <c r="T64" s="37" t="s">
        <v>167</v>
      </c>
      <c r="U64" s="37">
        <v>0</v>
      </c>
      <c r="V64" s="37">
        <v>0</v>
      </c>
      <c r="W64" s="37"/>
      <c r="X64" s="38" t="s">
        <v>168</v>
      </c>
    </row>
    <row r="65" spans="1:24">
      <c r="A65" s="201">
        <v>43</v>
      </c>
      <c r="B65" s="202" t="s">
        <v>1512</v>
      </c>
      <c r="C65" s="203" t="s">
        <v>1513</v>
      </c>
      <c r="D65" s="204" t="s">
        <v>255</v>
      </c>
      <c r="E65" s="205">
        <v>8</v>
      </c>
      <c r="F65" s="319">
        <v>0</v>
      </c>
      <c r="G65" s="37">
        <f t="shared" si="4"/>
        <v>0</v>
      </c>
      <c r="H65" s="37">
        <v>353.32</v>
      </c>
      <c r="I65" s="37">
        <v>2826.56</v>
      </c>
      <c r="J65" s="37">
        <v>193.68</v>
      </c>
      <c r="K65" s="37">
        <v>1549.44</v>
      </c>
      <c r="L65" s="37">
        <v>21</v>
      </c>
      <c r="M65" s="37">
        <v>5294.96</v>
      </c>
      <c r="N65" s="205">
        <v>1.7600000000000001E-3</v>
      </c>
      <c r="O65" s="205">
        <v>1.4080000000000001E-2</v>
      </c>
      <c r="P65" s="205">
        <v>0</v>
      </c>
      <c r="Q65" s="205">
        <v>0</v>
      </c>
      <c r="R65" s="37"/>
      <c r="S65" s="37" t="s">
        <v>167</v>
      </c>
      <c r="T65" s="37" t="s">
        <v>167</v>
      </c>
      <c r="U65" s="37">
        <v>0</v>
      </c>
      <c r="V65" s="37">
        <v>0</v>
      </c>
      <c r="W65" s="37"/>
      <c r="X65" s="38" t="s">
        <v>168</v>
      </c>
    </row>
    <row r="66" spans="1:24">
      <c r="A66" s="201">
        <v>44</v>
      </c>
      <c r="B66" s="202" t="s">
        <v>1514</v>
      </c>
      <c r="C66" s="203" t="s">
        <v>1515</v>
      </c>
      <c r="D66" s="204" t="s">
        <v>213</v>
      </c>
      <c r="E66" s="205">
        <v>12</v>
      </c>
      <c r="F66" s="319">
        <v>0</v>
      </c>
      <c r="G66" s="37">
        <f t="shared" si="4"/>
        <v>0</v>
      </c>
      <c r="H66" s="37">
        <v>0</v>
      </c>
      <c r="I66" s="37">
        <v>0</v>
      </c>
      <c r="J66" s="37">
        <v>85.5</v>
      </c>
      <c r="K66" s="37">
        <v>1026</v>
      </c>
      <c r="L66" s="37">
        <v>21</v>
      </c>
      <c r="M66" s="37">
        <v>1241.46</v>
      </c>
      <c r="N66" s="205">
        <v>0</v>
      </c>
      <c r="O66" s="205">
        <v>0</v>
      </c>
      <c r="P66" s="205">
        <v>0</v>
      </c>
      <c r="Q66" s="205">
        <v>0</v>
      </c>
      <c r="R66" s="37"/>
      <c r="S66" s="37" t="s">
        <v>167</v>
      </c>
      <c r="T66" s="37" t="s">
        <v>167</v>
      </c>
      <c r="U66" s="37">
        <v>0</v>
      </c>
      <c r="V66" s="37">
        <v>0</v>
      </c>
      <c r="W66" s="37"/>
      <c r="X66" s="38" t="s">
        <v>168</v>
      </c>
    </row>
    <row r="67" spans="1:24">
      <c r="A67" s="201">
        <v>45</v>
      </c>
      <c r="B67" s="202" t="s">
        <v>1516</v>
      </c>
      <c r="C67" s="203" t="s">
        <v>1517</v>
      </c>
      <c r="D67" s="204" t="s">
        <v>213</v>
      </c>
      <c r="E67" s="205">
        <v>8</v>
      </c>
      <c r="F67" s="319">
        <v>0</v>
      </c>
      <c r="G67" s="37">
        <f t="shared" si="4"/>
        <v>0</v>
      </c>
      <c r="H67" s="37">
        <v>0</v>
      </c>
      <c r="I67" s="37">
        <v>0</v>
      </c>
      <c r="J67" s="37">
        <v>94.8</v>
      </c>
      <c r="K67" s="37">
        <v>758.4</v>
      </c>
      <c r="L67" s="37">
        <v>21</v>
      </c>
      <c r="M67" s="37">
        <v>917.66399999999999</v>
      </c>
      <c r="N67" s="205">
        <v>0</v>
      </c>
      <c r="O67" s="205">
        <v>0</v>
      </c>
      <c r="P67" s="205">
        <v>0</v>
      </c>
      <c r="Q67" s="205">
        <v>0</v>
      </c>
      <c r="R67" s="37"/>
      <c r="S67" s="37" t="s">
        <v>167</v>
      </c>
      <c r="T67" s="37" t="s">
        <v>167</v>
      </c>
      <c r="U67" s="37">
        <v>0</v>
      </c>
      <c r="V67" s="37">
        <v>0</v>
      </c>
      <c r="W67" s="37"/>
      <c r="X67" s="38" t="s">
        <v>168</v>
      </c>
    </row>
    <row r="68" spans="1:24">
      <c r="A68" s="201">
        <v>46</v>
      </c>
      <c r="B68" s="202" t="s">
        <v>1518</v>
      </c>
      <c r="C68" s="203" t="s">
        <v>1519</v>
      </c>
      <c r="D68" s="204" t="s">
        <v>213</v>
      </c>
      <c r="E68" s="205">
        <v>8</v>
      </c>
      <c r="F68" s="319">
        <v>0</v>
      </c>
      <c r="G68" s="37">
        <f t="shared" si="4"/>
        <v>0</v>
      </c>
      <c r="H68" s="37">
        <v>0</v>
      </c>
      <c r="I68" s="37">
        <v>0</v>
      </c>
      <c r="J68" s="37">
        <v>141</v>
      </c>
      <c r="K68" s="37">
        <v>1128</v>
      </c>
      <c r="L68" s="37">
        <v>21</v>
      </c>
      <c r="M68" s="37">
        <v>1364.88</v>
      </c>
      <c r="N68" s="205">
        <v>0</v>
      </c>
      <c r="O68" s="205">
        <v>0</v>
      </c>
      <c r="P68" s="205">
        <v>0</v>
      </c>
      <c r="Q68" s="205">
        <v>0</v>
      </c>
      <c r="R68" s="37"/>
      <c r="S68" s="37" t="s">
        <v>167</v>
      </c>
      <c r="T68" s="37" t="s">
        <v>167</v>
      </c>
      <c r="U68" s="37">
        <v>0</v>
      </c>
      <c r="V68" s="37">
        <v>0</v>
      </c>
      <c r="W68" s="37"/>
      <c r="X68" s="38" t="s">
        <v>168</v>
      </c>
    </row>
    <row r="69" spans="1:24">
      <c r="A69" s="201">
        <v>47</v>
      </c>
      <c r="B69" s="202" t="s">
        <v>1520</v>
      </c>
      <c r="C69" s="203" t="s">
        <v>1521</v>
      </c>
      <c r="D69" s="204" t="s">
        <v>213</v>
      </c>
      <c r="E69" s="205">
        <v>5</v>
      </c>
      <c r="F69" s="319">
        <v>0</v>
      </c>
      <c r="G69" s="37">
        <f t="shared" si="4"/>
        <v>0</v>
      </c>
      <c r="H69" s="37">
        <v>0</v>
      </c>
      <c r="I69" s="37">
        <v>0</v>
      </c>
      <c r="J69" s="37">
        <v>10000</v>
      </c>
      <c r="K69" s="37">
        <v>50000</v>
      </c>
      <c r="L69" s="37">
        <v>21</v>
      </c>
      <c r="M69" s="37">
        <v>60500</v>
      </c>
      <c r="N69" s="205">
        <v>6.4000000000000003E-3</v>
      </c>
      <c r="O69" s="205">
        <v>3.2000000000000001E-2</v>
      </c>
      <c r="P69" s="205">
        <v>0</v>
      </c>
      <c r="Q69" s="205">
        <v>0</v>
      </c>
      <c r="R69" s="37"/>
      <c r="S69" s="37" t="s">
        <v>1492</v>
      </c>
      <c r="T69" s="37" t="s">
        <v>1493</v>
      </c>
      <c r="U69" s="37">
        <v>0</v>
      </c>
      <c r="V69" s="37">
        <v>0</v>
      </c>
      <c r="W69" s="37"/>
      <c r="X69" s="38" t="s">
        <v>168</v>
      </c>
    </row>
    <row r="70" spans="1:24">
      <c r="A70" s="201">
        <v>48</v>
      </c>
      <c r="B70" s="202" t="s">
        <v>1522</v>
      </c>
      <c r="C70" s="203" t="s">
        <v>1523</v>
      </c>
      <c r="D70" s="204" t="s">
        <v>213</v>
      </c>
      <c r="E70" s="205">
        <v>3</v>
      </c>
      <c r="F70" s="319">
        <v>0</v>
      </c>
      <c r="G70" s="37">
        <f t="shared" si="4"/>
        <v>0</v>
      </c>
      <c r="H70" s="37">
        <v>0</v>
      </c>
      <c r="I70" s="37">
        <v>0</v>
      </c>
      <c r="J70" s="37">
        <v>391</v>
      </c>
      <c r="K70" s="37">
        <v>1173</v>
      </c>
      <c r="L70" s="37">
        <v>21</v>
      </c>
      <c r="M70" s="37">
        <v>1419.33</v>
      </c>
      <c r="N70" s="205">
        <v>2.7999999999999998E-4</v>
      </c>
      <c r="O70" s="205">
        <v>8.3999999999999993E-4</v>
      </c>
      <c r="P70" s="205">
        <v>0</v>
      </c>
      <c r="Q70" s="205">
        <v>0</v>
      </c>
      <c r="R70" s="37"/>
      <c r="S70" s="37" t="s">
        <v>203</v>
      </c>
      <c r="T70" s="37" t="s">
        <v>204</v>
      </c>
      <c r="U70" s="37">
        <v>0</v>
      </c>
      <c r="V70" s="37">
        <v>0</v>
      </c>
      <c r="W70" s="37"/>
      <c r="X70" s="38" t="s">
        <v>168</v>
      </c>
    </row>
    <row r="71" spans="1:24" ht="24">
      <c r="A71" s="201">
        <v>49</v>
      </c>
      <c r="B71" s="202" t="s">
        <v>1524</v>
      </c>
      <c r="C71" s="203" t="s">
        <v>1525</v>
      </c>
      <c r="D71" s="204" t="s">
        <v>213</v>
      </c>
      <c r="E71" s="205">
        <v>4</v>
      </c>
      <c r="F71" s="319">
        <v>0</v>
      </c>
      <c r="G71" s="37">
        <f t="shared" si="4"/>
        <v>0</v>
      </c>
      <c r="H71" s="37">
        <v>3402.83</v>
      </c>
      <c r="I71" s="37">
        <v>13611.32</v>
      </c>
      <c r="J71" s="37">
        <v>272.17</v>
      </c>
      <c r="K71" s="37">
        <v>1088.68</v>
      </c>
      <c r="L71" s="37">
        <v>21</v>
      </c>
      <c r="M71" s="37">
        <v>17787</v>
      </c>
      <c r="N71" s="205">
        <v>7.6429999999999998E-2</v>
      </c>
      <c r="O71" s="205">
        <v>0.30571999999999999</v>
      </c>
      <c r="P71" s="205">
        <v>0</v>
      </c>
      <c r="Q71" s="205">
        <v>0</v>
      </c>
      <c r="R71" s="37"/>
      <c r="S71" s="37" t="s">
        <v>167</v>
      </c>
      <c r="T71" s="37" t="s">
        <v>167</v>
      </c>
      <c r="U71" s="37">
        <v>0</v>
      </c>
      <c r="V71" s="37">
        <v>0</v>
      </c>
      <c r="W71" s="37"/>
      <c r="X71" s="38" t="s">
        <v>168</v>
      </c>
    </row>
    <row r="72" spans="1:24" ht="24">
      <c r="A72" s="201">
        <v>50</v>
      </c>
      <c r="B72" s="202" t="s">
        <v>1526</v>
      </c>
      <c r="C72" s="203" t="s">
        <v>1527</v>
      </c>
      <c r="D72" s="204" t="s">
        <v>213</v>
      </c>
      <c r="E72" s="205">
        <v>6</v>
      </c>
      <c r="F72" s="319">
        <v>0</v>
      </c>
      <c r="G72" s="37">
        <f t="shared" si="4"/>
        <v>0</v>
      </c>
      <c r="H72" s="37">
        <v>1625.51</v>
      </c>
      <c r="I72" s="37">
        <v>9753.06</v>
      </c>
      <c r="J72" s="37">
        <v>66.489999999999995</v>
      </c>
      <c r="K72" s="37">
        <v>398.93999999999994</v>
      </c>
      <c r="L72" s="37">
        <v>21</v>
      </c>
      <c r="M72" s="37">
        <v>12283.92</v>
      </c>
      <c r="N72" s="205">
        <v>4.8999999999999998E-4</v>
      </c>
      <c r="O72" s="205">
        <v>2.9399999999999999E-3</v>
      </c>
      <c r="P72" s="205">
        <v>0</v>
      </c>
      <c r="Q72" s="205">
        <v>0</v>
      </c>
      <c r="R72" s="37"/>
      <c r="S72" s="37" t="s">
        <v>167</v>
      </c>
      <c r="T72" s="37" t="s">
        <v>167</v>
      </c>
      <c r="U72" s="37">
        <v>0</v>
      </c>
      <c r="V72" s="37">
        <v>0</v>
      </c>
      <c r="W72" s="37"/>
      <c r="X72" s="38" t="s">
        <v>168</v>
      </c>
    </row>
    <row r="73" spans="1:24">
      <c r="A73" s="201">
        <v>51</v>
      </c>
      <c r="B73" s="202" t="s">
        <v>1528</v>
      </c>
      <c r="C73" s="203" t="s">
        <v>1529</v>
      </c>
      <c r="D73" s="204" t="s">
        <v>213</v>
      </c>
      <c r="E73" s="205">
        <v>2</v>
      </c>
      <c r="F73" s="319">
        <v>0</v>
      </c>
      <c r="G73" s="37">
        <f t="shared" si="4"/>
        <v>0</v>
      </c>
      <c r="H73" s="37">
        <v>799.54</v>
      </c>
      <c r="I73" s="37">
        <v>1599.08</v>
      </c>
      <c r="J73" s="37">
        <v>166.46</v>
      </c>
      <c r="K73" s="37">
        <v>332.92</v>
      </c>
      <c r="L73" s="37">
        <v>21</v>
      </c>
      <c r="M73" s="37">
        <v>2337.7199999999998</v>
      </c>
      <c r="N73" s="205">
        <v>2.7E-4</v>
      </c>
      <c r="O73" s="205">
        <v>5.4000000000000001E-4</v>
      </c>
      <c r="P73" s="205">
        <v>0</v>
      </c>
      <c r="Q73" s="205">
        <v>0</v>
      </c>
      <c r="R73" s="37"/>
      <c r="S73" s="37" t="s">
        <v>167</v>
      </c>
      <c r="T73" s="37" t="s">
        <v>167</v>
      </c>
      <c r="U73" s="37">
        <v>0</v>
      </c>
      <c r="V73" s="37">
        <v>0</v>
      </c>
      <c r="W73" s="37"/>
      <c r="X73" s="38" t="s">
        <v>168</v>
      </c>
    </row>
    <row r="74" spans="1:24">
      <c r="A74" s="201">
        <v>52</v>
      </c>
      <c r="B74" s="202" t="s">
        <v>1530</v>
      </c>
      <c r="C74" s="203" t="s">
        <v>1531</v>
      </c>
      <c r="D74" s="204" t="s">
        <v>255</v>
      </c>
      <c r="E74" s="205">
        <v>145</v>
      </c>
      <c r="F74" s="319">
        <v>0</v>
      </c>
      <c r="G74" s="37">
        <f t="shared" si="4"/>
        <v>0</v>
      </c>
      <c r="H74" s="37">
        <v>0</v>
      </c>
      <c r="I74" s="37">
        <v>0</v>
      </c>
      <c r="J74" s="37">
        <v>32.200000000000003</v>
      </c>
      <c r="K74" s="37">
        <v>4669</v>
      </c>
      <c r="L74" s="37">
        <v>21</v>
      </c>
      <c r="M74" s="37">
        <v>5649.49</v>
      </c>
      <c r="N74" s="205">
        <v>0</v>
      </c>
      <c r="O74" s="205">
        <v>0</v>
      </c>
      <c r="P74" s="205">
        <v>0</v>
      </c>
      <c r="Q74" s="205">
        <v>0</v>
      </c>
      <c r="R74" s="37"/>
      <c r="S74" s="37" t="s">
        <v>167</v>
      </c>
      <c r="T74" s="37" t="s">
        <v>167</v>
      </c>
      <c r="U74" s="37">
        <v>0</v>
      </c>
      <c r="V74" s="37">
        <v>0</v>
      </c>
      <c r="W74" s="37"/>
      <c r="X74" s="38" t="s">
        <v>168</v>
      </c>
    </row>
    <row r="75" spans="1:24">
      <c r="A75" s="201">
        <v>53</v>
      </c>
      <c r="B75" s="202" t="s">
        <v>1532</v>
      </c>
      <c r="C75" s="203" t="s">
        <v>1533</v>
      </c>
      <c r="D75" s="204" t="s">
        <v>255</v>
      </c>
      <c r="E75" s="205">
        <v>20</v>
      </c>
      <c r="F75" s="319">
        <v>0</v>
      </c>
      <c r="G75" s="37">
        <f t="shared" si="4"/>
        <v>0</v>
      </c>
      <c r="H75" s="37">
        <v>0</v>
      </c>
      <c r="I75" s="37">
        <v>0</v>
      </c>
      <c r="J75" s="37">
        <v>232.5</v>
      </c>
      <c r="K75" s="37">
        <v>4650</v>
      </c>
      <c r="L75" s="37">
        <v>21</v>
      </c>
      <c r="M75" s="37">
        <v>5626.5</v>
      </c>
      <c r="N75" s="205">
        <v>0</v>
      </c>
      <c r="O75" s="205">
        <v>0</v>
      </c>
      <c r="P75" s="205">
        <v>0</v>
      </c>
      <c r="Q75" s="205">
        <v>0</v>
      </c>
      <c r="R75" s="37"/>
      <c r="S75" s="37" t="s">
        <v>167</v>
      </c>
      <c r="T75" s="37" t="s">
        <v>167</v>
      </c>
      <c r="U75" s="37">
        <v>0</v>
      </c>
      <c r="V75" s="37">
        <v>0</v>
      </c>
      <c r="W75" s="37"/>
      <c r="X75" s="38" t="s">
        <v>168</v>
      </c>
    </row>
    <row r="76" spans="1:24">
      <c r="A76" s="201">
        <v>54</v>
      </c>
      <c r="B76" s="202" t="s">
        <v>1534</v>
      </c>
      <c r="C76" s="203" t="s">
        <v>1535</v>
      </c>
      <c r="D76" s="204" t="s">
        <v>196</v>
      </c>
      <c r="E76" s="205">
        <v>0.71769000000000005</v>
      </c>
      <c r="F76" s="319">
        <v>0</v>
      </c>
      <c r="G76" s="37">
        <f>F76*E76</f>
        <v>0</v>
      </c>
      <c r="H76" s="37">
        <v>0</v>
      </c>
      <c r="I76" s="37">
        <v>0</v>
      </c>
      <c r="J76" s="37">
        <v>801</v>
      </c>
      <c r="K76" s="37">
        <v>574.86968999999999</v>
      </c>
      <c r="L76" s="37">
        <v>21</v>
      </c>
      <c r="M76" s="37">
        <v>695.59270000000004</v>
      </c>
      <c r="N76" s="205">
        <v>0</v>
      </c>
      <c r="O76" s="205">
        <v>0</v>
      </c>
      <c r="P76" s="205">
        <v>0</v>
      </c>
      <c r="Q76" s="205">
        <v>0</v>
      </c>
      <c r="R76" s="37"/>
      <c r="S76" s="37" t="s">
        <v>167</v>
      </c>
      <c r="T76" s="37" t="s">
        <v>167</v>
      </c>
      <c r="U76" s="37">
        <v>0</v>
      </c>
      <c r="V76" s="37">
        <v>0</v>
      </c>
      <c r="W76" s="37"/>
      <c r="X76" s="38" t="s">
        <v>168</v>
      </c>
    </row>
    <row r="77" spans="1:24" ht="14">
      <c r="A77" s="185" t="s">
        <v>162</v>
      </c>
      <c r="B77" s="186" t="s">
        <v>1536</v>
      </c>
      <c r="C77" s="187" t="s">
        <v>1537</v>
      </c>
      <c r="D77" s="188"/>
      <c r="E77" s="189"/>
      <c r="F77" s="31"/>
      <c r="G77" s="31">
        <f>SUM(G78:G115)</f>
        <v>0</v>
      </c>
      <c r="H77" s="31"/>
      <c r="I77" s="31">
        <v>230568.3</v>
      </c>
      <c r="J77" s="31"/>
      <c r="K77" s="31">
        <v>242139.2</v>
      </c>
      <c r="L77" s="31"/>
      <c r="M77" s="31"/>
      <c r="N77" s="189"/>
      <c r="O77" s="189"/>
      <c r="P77" s="189"/>
      <c r="Q77" s="189"/>
      <c r="R77" s="31"/>
      <c r="S77" s="31"/>
      <c r="T77" s="31"/>
      <c r="U77" s="31"/>
      <c r="V77" s="31"/>
      <c r="W77" s="31"/>
      <c r="X77" s="32"/>
    </row>
    <row r="78" spans="1:24">
      <c r="A78" s="201">
        <v>55</v>
      </c>
      <c r="B78" s="202" t="s">
        <v>1538</v>
      </c>
      <c r="C78" s="203" t="s">
        <v>1539</v>
      </c>
      <c r="D78" s="204" t="s">
        <v>213</v>
      </c>
      <c r="E78" s="205">
        <v>3</v>
      </c>
      <c r="F78" s="319">
        <v>0</v>
      </c>
      <c r="G78" s="37">
        <f t="shared" ref="G78:G114" si="5">F78*E78</f>
        <v>0</v>
      </c>
      <c r="H78" s="37">
        <v>1108.1500000000001</v>
      </c>
      <c r="I78" s="37">
        <v>3324.4500000000003</v>
      </c>
      <c r="J78" s="37">
        <v>127.85</v>
      </c>
      <c r="K78" s="37">
        <v>383.54999999999995</v>
      </c>
      <c r="L78" s="37">
        <v>21</v>
      </c>
      <c r="M78" s="37">
        <v>4486.68</v>
      </c>
      <c r="N78" s="205">
        <v>4.7800000000000004E-3</v>
      </c>
      <c r="O78" s="205">
        <v>1.4340000000000002E-2</v>
      </c>
      <c r="P78" s="205">
        <v>0</v>
      </c>
      <c r="Q78" s="205">
        <v>0</v>
      </c>
      <c r="R78" s="37"/>
      <c r="S78" s="37" t="s">
        <v>167</v>
      </c>
      <c r="T78" s="37" t="s">
        <v>1540</v>
      </c>
      <c r="U78" s="37">
        <v>0.39300000000000002</v>
      </c>
      <c r="V78" s="37">
        <v>1.179</v>
      </c>
      <c r="W78" s="37"/>
      <c r="X78" s="38" t="s">
        <v>168</v>
      </c>
    </row>
    <row r="79" spans="1:24">
      <c r="A79" s="201">
        <v>56</v>
      </c>
      <c r="B79" s="202" t="s">
        <v>1541</v>
      </c>
      <c r="C79" s="203" t="s">
        <v>1542</v>
      </c>
      <c r="D79" s="204" t="s">
        <v>213</v>
      </c>
      <c r="E79" s="205">
        <v>8</v>
      </c>
      <c r="F79" s="319">
        <v>0</v>
      </c>
      <c r="G79" s="37">
        <f t="shared" si="5"/>
        <v>0</v>
      </c>
      <c r="H79" s="37">
        <v>0</v>
      </c>
      <c r="I79" s="37">
        <v>0</v>
      </c>
      <c r="J79" s="37">
        <v>1339</v>
      </c>
      <c r="K79" s="37">
        <v>10712</v>
      </c>
      <c r="L79" s="37">
        <v>21</v>
      </c>
      <c r="M79" s="37">
        <v>12961.52</v>
      </c>
      <c r="N79" s="205">
        <v>9.7999999999999997E-3</v>
      </c>
      <c r="O79" s="205">
        <v>7.8399999999999997E-2</v>
      </c>
      <c r="P79" s="205">
        <v>0</v>
      </c>
      <c r="Q79" s="205">
        <v>0</v>
      </c>
      <c r="R79" s="37"/>
      <c r="S79" s="37" t="s">
        <v>203</v>
      </c>
      <c r="T79" s="37" t="s">
        <v>204</v>
      </c>
      <c r="U79" s="37">
        <v>0</v>
      </c>
      <c r="V79" s="37">
        <v>0</v>
      </c>
      <c r="W79" s="37"/>
      <c r="X79" s="38" t="s">
        <v>168</v>
      </c>
    </row>
    <row r="80" spans="1:24" ht="24">
      <c r="A80" s="201">
        <v>57</v>
      </c>
      <c r="B80" s="202" t="s">
        <v>1543</v>
      </c>
      <c r="C80" s="203" t="s">
        <v>1544</v>
      </c>
      <c r="D80" s="204" t="s">
        <v>255</v>
      </c>
      <c r="E80" s="205">
        <v>40</v>
      </c>
      <c r="F80" s="319">
        <v>0</v>
      </c>
      <c r="G80" s="37">
        <f t="shared" si="5"/>
        <v>0</v>
      </c>
      <c r="H80" s="37">
        <v>674.66</v>
      </c>
      <c r="I80" s="37">
        <v>26986.399999999998</v>
      </c>
      <c r="J80" s="37">
        <v>540.34</v>
      </c>
      <c r="K80" s="37">
        <v>21613.600000000002</v>
      </c>
      <c r="L80" s="37">
        <v>21</v>
      </c>
      <c r="M80" s="37">
        <v>58806</v>
      </c>
      <c r="N80" s="205">
        <v>1.805E-2</v>
      </c>
      <c r="O80" s="205">
        <v>0.72199999999999998</v>
      </c>
      <c r="P80" s="205">
        <v>0</v>
      </c>
      <c r="Q80" s="205">
        <v>0</v>
      </c>
      <c r="R80" s="37"/>
      <c r="S80" s="37" t="s">
        <v>167</v>
      </c>
      <c r="T80" s="37" t="s">
        <v>167</v>
      </c>
      <c r="U80" s="37">
        <v>0</v>
      </c>
      <c r="V80" s="37">
        <v>0</v>
      </c>
      <c r="W80" s="37"/>
      <c r="X80" s="38" t="s">
        <v>168</v>
      </c>
    </row>
    <row r="81" spans="1:24">
      <c r="A81" s="201">
        <v>58</v>
      </c>
      <c r="B81" s="202" t="s">
        <v>1545</v>
      </c>
      <c r="C81" s="203" t="s">
        <v>1546</v>
      </c>
      <c r="D81" s="204" t="s">
        <v>213</v>
      </c>
      <c r="E81" s="205">
        <v>8</v>
      </c>
      <c r="F81" s="319">
        <v>0</v>
      </c>
      <c r="G81" s="37">
        <f t="shared" si="5"/>
        <v>0</v>
      </c>
      <c r="H81" s="37">
        <v>0</v>
      </c>
      <c r="I81" s="37">
        <v>0</v>
      </c>
      <c r="J81" s="37">
        <v>48</v>
      </c>
      <c r="K81" s="37">
        <v>384</v>
      </c>
      <c r="L81" s="37">
        <v>21</v>
      </c>
      <c r="M81" s="37">
        <v>464.64</v>
      </c>
      <c r="N81" s="205">
        <v>0</v>
      </c>
      <c r="O81" s="205">
        <v>0</v>
      </c>
      <c r="P81" s="205">
        <v>0</v>
      </c>
      <c r="Q81" s="205">
        <v>0</v>
      </c>
      <c r="R81" s="37"/>
      <c r="S81" s="37" t="s">
        <v>167</v>
      </c>
      <c r="T81" s="37" t="s">
        <v>167</v>
      </c>
      <c r="U81" s="37">
        <v>0</v>
      </c>
      <c r="V81" s="37">
        <v>0</v>
      </c>
      <c r="W81" s="37"/>
      <c r="X81" s="38" t="s">
        <v>168</v>
      </c>
    </row>
    <row r="82" spans="1:24">
      <c r="A82" s="201">
        <v>59</v>
      </c>
      <c r="B82" s="202" t="s">
        <v>1547</v>
      </c>
      <c r="C82" s="203" t="s">
        <v>1548</v>
      </c>
      <c r="D82" s="204" t="s">
        <v>213</v>
      </c>
      <c r="E82" s="205">
        <v>6</v>
      </c>
      <c r="F82" s="319">
        <v>0</v>
      </c>
      <c r="G82" s="37">
        <f t="shared" si="5"/>
        <v>0</v>
      </c>
      <c r="H82" s="37">
        <v>0</v>
      </c>
      <c r="I82" s="37">
        <v>0</v>
      </c>
      <c r="J82" s="37">
        <v>1720</v>
      </c>
      <c r="K82" s="37">
        <v>10320</v>
      </c>
      <c r="L82" s="37">
        <v>21</v>
      </c>
      <c r="M82" s="37">
        <v>12487.2</v>
      </c>
      <c r="N82" s="205">
        <v>8.4999999999999995E-4</v>
      </c>
      <c r="O82" s="205">
        <v>5.0999999999999995E-3</v>
      </c>
      <c r="P82" s="205">
        <v>0</v>
      </c>
      <c r="Q82" s="205">
        <v>0</v>
      </c>
      <c r="R82" s="37"/>
      <c r="S82" s="37" t="s">
        <v>1492</v>
      </c>
      <c r="T82" s="37" t="s">
        <v>1493</v>
      </c>
      <c r="U82" s="37">
        <v>0</v>
      </c>
      <c r="V82" s="37">
        <v>0</v>
      </c>
      <c r="W82" s="37"/>
      <c r="X82" s="38" t="s">
        <v>168</v>
      </c>
    </row>
    <row r="83" spans="1:24">
      <c r="A83" s="201">
        <v>60</v>
      </c>
      <c r="B83" s="202" t="s">
        <v>1549</v>
      </c>
      <c r="C83" s="203" t="s">
        <v>1550</v>
      </c>
      <c r="D83" s="204" t="s">
        <v>213</v>
      </c>
      <c r="E83" s="205">
        <v>2</v>
      </c>
      <c r="F83" s="319">
        <v>0</v>
      </c>
      <c r="G83" s="37">
        <f t="shared" si="5"/>
        <v>0</v>
      </c>
      <c r="H83" s="37">
        <v>426.13</v>
      </c>
      <c r="I83" s="37">
        <v>852.26</v>
      </c>
      <c r="J83" s="37">
        <v>616.87</v>
      </c>
      <c r="K83" s="37">
        <v>1233.74</v>
      </c>
      <c r="L83" s="37">
        <v>21</v>
      </c>
      <c r="M83" s="37">
        <v>2524.06</v>
      </c>
      <c r="N83" s="205">
        <v>2.4299999999999999E-3</v>
      </c>
      <c r="O83" s="205">
        <v>4.8599999999999997E-3</v>
      </c>
      <c r="P83" s="205">
        <v>0</v>
      </c>
      <c r="Q83" s="205">
        <v>0</v>
      </c>
      <c r="R83" s="37"/>
      <c r="S83" s="37" t="s">
        <v>167</v>
      </c>
      <c r="T83" s="37" t="s">
        <v>167</v>
      </c>
      <c r="U83" s="37">
        <v>0</v>
      </c>
      <c r="V83" s="37">
        <v>0</v>
      </c>
      <c r="W83" s="37"/>
      <c r="X83" s="38" t="s">
        <v>168</v>
      </c>
    </row>
    <row r="84" spans="1:24">
      <c r="A84" s="201">
        <v>61</v>
      </c>
      <c r="B84" s="202" t="s">
        <v>1551</v>
      </c>
      <c r="C84" s="203" t="s">
        <v>1552</v>
      </c>
      <c r="D84" s="204" t="s">
        <v>213</v>
      </c>
      <c r="E84" s="205">
        <v>2</v>
      </c>
      <c r="F84" s="319">
        <v>0</v>
      </c>
      <c r="G84" s="37">
        <f t="shared" si="5"/>
        <v>0</v>
      </c>
      <c r="H84" s="37">
        <v>692.44</v>
      </c>
      <c r="I84" s="37">
        <v>1384.88</v>
      </c>
      <c r="J84" s="37">
        <v>379.56</v>
      </c>
      <c r="K84" s="37">
        <v>759.12</v>
      </c>
      <c r="L84" s="37">
        <v>21</v>
      </c>
      <c r="M84" s="37">
        <v>2594.2399999999998</v>
      </c>
      <c r="N84" s="205">
        <v>6.3200000000000001E-3</v>
      </c>
      <c r="O84" s="205">
        <v>1.264E-2</v>
      </c>
      <c r="P84" s="205">
        <v>0</v>
      </c>
      <c r="Q84" s="205">
        <v>0</v>
      </c>
      <c r="R84" s="37"/>
      <c r="S84" s="37" t="s">
        <v>167</v>
      </c>
      <c r="T84" s="37" t="s">
        <v>167</v>
      </c>
      <c r="U84" s="37">
        <v>0</v>
      </c>
      <c r="V84" s="37">
        <v>0</v>
      </c>
      <c r="W84" s="37"/>
      <c r="X84" s="38" t="s">
        <v>168</v>
      </c>
    </row>
    <row r="85" spans="1:24">
      <c r="A85" s="201">
        <v>62</v>
      </c>
      <c r="B85" s="202" t="s">
        <v>1553</v>
      </c>
      <c r="C85" s="203" t="s">
        <v>1554</v>
      </c>
      <c r="D85" s="204" t="s">
        <v>213</v>
      </c>
      <c r="E85" s="205">
        <v>4</v>
      </c>
      <c r="F85" s="319">
        <v>0</v>
      </c>
      <c r="G85" s="37">
        <f t="shared" si="5"/>
        <v>0</v>
      </c>
      <c r="H85" s="37">
        <v>2198.63</v>
      </c>
      <c r="I85" s="37">
        <v>8794.52</v>
      </c>
      <c r="J85" s="37">
        <v>426.37</v>
      </c>
      <c r="K85" s="37">
        <v>1705.48</v>
      </c>
      <c r="L85" s="37">
        <v>21</v>
      </c>
      <c r="M85" s="37">
        <v>12705</v>
      </c>
      <c r="N85" s="205">
        <v>7.0400000000000003E-3</v>
      </c>
      <c r="O85" s="205">
        <v>2.8160000000000001E-2</v>
      </c>
      <c r="P85" s="205">
        <v>0</v>
      </c>
      <c r="Q85" s="205">
        <v>0</v>
      </c>
      <c r="R85" s="37"/>
      <c r="S85" s="37" t="s">
        <v>167</v>
      </c>
      <c r="T85" s="37" t="s">
        <v>167</v>
      </c>
      <c r="U85" s="37">
        <v>0</v>
      </c>
      <c r="V85" s="37">
        <v>0</v>
      </c>
      <c r="W85" s="37"/>
      <c r="X85" s="38" t="s">
        <v>168</v>
      </c>
    </row>
    <row r="86" spans="1:24">
      <c r="A86" s="201">
        <v>63</v>
      </c>
      <c r="B86" s="202" t="s">
        <v>1555</v>
      </c>
      <c r="C86" s="203" t="s">
        <v>1556</v>
      </c>
      <c r="D86" s="204" t="s">
        <v>255</v>
      </c>
      <c r="E86" s="205">
        <v>146</v>
      </c>
      <c r="F86" s="319">
        <v>0</v>
      </c>
      <c r="G86" s="37">
        <f t="shared" si="5"/>
        <v>0</v>
      </c>
      <c r="H86" s="37">
        <v>0</v>
      </c>
      <c r="I86" s="37">
        <v>0</v>
      </c>
      <c r="J86" s="37">
        <v>216</v>
      </c>
      <c r="K86" s="37">
        <v>31536</v>
      </c>
      <c r="L86" s="37">
        <v>21</v>
      </c>
      <c r="M86" s="37">
        <v>38158.559999999998</v>
      </c>
      <c r="N86" s="205">
        <v>5.9999999999999995E-4</v>
      </c>
      <c r="O86" s="205">
        <v>8.7599999999999997E-2</v>
      </c>
      <c r="P86" s="205">
        <v>0</v>
      </c>
      <c r="Q86" s="205">
        <v>0</v>
      </c>
      <c r="R86" s="37"/>
      <c r="S86" s="37" t="s">
        <v>1492</v>
      </c>
      <c r="T86" s="37" t="s">
        <v>1493</v>
      </c>
      <c r="U86" s="37">
        <v>0</v>
      </c>
      <c r="V86" s="37">
        <v>0</v>
      </c>
      <c r="W86" s="37"/>
      <c r="X86" s="38" t="s">
        <v>168</v>
      </c>
    </row>
    <row r="87" spans="1:24">
      <c r="A87" s="201">
        <v>64</v>
      </c>
      <c r="B87" s="202" t="s">
        <v>1557</v>
      </c>
      <c r="C87" s="203" t="s">
        <v>1558</v>
      </c>
      <c r="D87" s="204" t="s">
        <v>255</v>
      </c>
      <c r="E87" s="205">
        <v>70</v>
      </c>
      <c r="F87" s="319">
        <v>0</v>
      </c>
      <c r="G87" s="37">
        <f t="shared" si="5"/>
        <v>0</v>
      </c>
      <c r="H87" s="37">
        <v>0</v>
      </c>
      <c r="I87" s="37">
        <v>0</v>
      </c>
      <c r="J87" s="37">
        <v>264</v>
      </c>
      <c r="K87" s="37">
        <v>18480</v>
      </c>
      <c r="L87" s="37">
        <v>21</v>
      </c>
      <c r="M87" s="37">
        <v>22360.799999999999</v>
      </c>
      <c r="N87" s="205">
        <v>9.7000000000000005E-4</v>
      </c>
      <c r="O87" s="205">
        <v>6.7900000000000002E-2</v>
      </c>
      <c r="P87" s="205">
        <v>0</v>
      </c>
      <c r="Q87" s="205">
        <v>0</v>
      </c>
      <c r="R87" s="37"/>
      <c r="S87" s="37" t="s">
        <v>1492</v>
      </c>
      <c r="T87" s="37" t="s">
        <v>1493</v>
      </c>
      <c r="U87" s="37">
        <v>0</v>
      </c>
      <c r="V87" s="37">
        <v>0</v>
      </c>
      <c r="W87" s="37"/>
      <c r="X87" s="38" t="s">
        <v>168</v>
      </c>
    </row>
    <row r="88" spans="1:24">
      <c r="A88" s="201">
        <v>65</v>
      </c>
      <c r="B88" s="202" t="s">
        <v>1559</v>
      </c>
      <c r="C88" s="203" t="s">
        <v>1560</v>
      </c>
      <c r="D88" s="204" t="s">
        <v>255</v>
      </c>
      <c r="E88" s="205">
        <v>15</v>
      </c>
      <c r="F88" s="319">
        <v>0</v>
      </c>
      <c r="G88" s="37">
        <f t="shared" si="5"/>
        <v>0</v>
      </c>
      <c r="H88" s="37">
        <v>0</v>
      </c>
      <c r="I88" s="37">
        <v>0</v>
      </c>
      <c r="J88" s="37">
        <v>313</v>
      </c>
      <c r="K88" s="37">
        <v>4695</v>
      </c>
      <c r="L88" s="37">
        <v>21</v>
      </c>
      <c r="M88" s="37">
        <v>5680.95</v>
      </c>
      <c r="N88" s="205">
        <v>1.1100000000000001E-3</v>
      </c>
      <c r="O88" s="205">
        <v>1.6650000000000002E-2</v>
      </c>
      <c r="P88" s="205">
        <v>0</v>
      </c>
      <c r="Q88" s="205">
        <v>0</v>
      </c>
      <c r="R88" s="37"/>
      <c r="S88" s="37" t="s">
        <v>1492</v>
      </c>
      <c r="T88" s="37" t="s">
        <v>1493</v>
      </c>
      <c r="U88" s="37">
        <v>0</v>
      </c>
      <c r="V88" s="37">
        <v>0</v>
      </c>
      <c r="W88" s="37"/>
      <c r="X88" s="38" t="s">
        <v>168</v>
      </c>
    </row>
    <row r="89" spans="1:24">
      <c r="A89" s="201">
        <v>66</v>
      </c>
      <c r="B89" s="202" t="s">
        <v>1561</v>
      </c>
      <c r="C89" s="203" t="s">
        <v>1562</v>
      </c>
      <c r="D89" s="204" t="s">
        <v>213</v>
      </c>
      <c r="E89" s="205">
        <v>2</v>
      </c>
      <c r="F89" s="319">
        <v>0</v>
      </c>
      <c r="G89" s="37">
        <f t="shared" si="5"/>
        <v>0</v>
      </c>
      <c r="H89" s="37">
        <v>0</v>
      </c>
      <c r="I89" s="37">
        <v>0</v>
      </c>
      <c r="J89" s="37">
        <v>279</v>
      </c>
      <c r="K89" s="37">
        <v>558</v>
      </c>
      <c r="L89" s="37">
        <v>21</v>
      </c>
      <c r="M89" s="37">
        <v>675.18</v>
      </c>
      <c r="N89" s="205">
        <v>1.4499999999999999E-3</v>
      </c>
      <c r="O89" s="205">
        <v>2.8999999999999998E-3</v>
      </c>
      <c r="P89" s="205">
        <v>0</v>
      </c>
      <c r="Q89" s="205">
        <v>0</v>
      </c>
      <c r="R89" s="37"/>
      <c r="S89" s="37" t="s">
        <v>1492</v>
      </c>
      <c r="T89" s="37" t="s">
        <v>1493</v>
      </c>
      <c r="U89" s="37">
        <v>0</v>
      </c>
      <c r="V89" s="37">
        <v>0</v>
      </c>
      <c r="W89" s="37"/>
      <c r="X89" s="38" t="s">
        <v>168</v>
      </c>
    </row>
    <row r="90" spans="1:24">
      <c r="A90" s="201">
        <v>67</v>
      </c>
      <c r="B90" s="202" t="s">
        <v>1563</v>
      </c>
      <c r="C90" s="203" t="s">
        <v>1564</v>
      </c>
      <c r="D90" s="204" t="s">
        <v>213</v>
      </c>
      <c r="E90" s="205">
        <v>2</v>
      </c>
      <c r="F90" s="319">
        <v>0</v>
      </c>
      <c r="G90" s="37">
        <f t="shared" si="5"/>
        <v>0</v>
      </c>
      <c r="H90" s="37">
        <v>0</v>
      </c>
      <c r="I90" s="37">
        <v>0</v>
      </c>
      <c r="J90" s="37">
        <v>365</v>
      </c>
      <c r="K90" s="37">
        <v>730</v>
      </c>
      <c r="L90" s="37">
        <v>21</v>
      </c>
      <c r="M90" s="37">
        <v>883.3</v>
      </c>
      <c r="N90" s="205">
        <v>2.1800000000000001E-3</v>
      </c>
      <c r="O90" s="205">
        <v>4.3600000000000002E-3</v>
      </c>
      <c r="P90" s="205">
        <v>0</v>
      </c>
      <c r="Q90" s="205">
        <v>0</v>
      </c>
      <c r="R90" s="37"/>
      <c r="S90" s="37" t="s">
        <v>1492</v>
      </c>
      <c r="T90" s="37" t="s">
        <v>1493</v>
      </c>
      <c r="U90" s="37">
        <v>0</v>
      </c>
      <c r="V90" s="37">
        <v>0</v>
      </c>
      <c r="W90" s="37"/>
      <c r="X90" s="38" t="s">
        <v>168</v>
      </c>
    </row>
    <row r="91" spans="1:24">
      <c r="A91" s="201">
        <v>68</v>
      </c>
      <c r="B91" s="202" t="s">
        <v>1565</v>
      </c>
      <c r="C91" s="203" t="s">
        <v>1566</v>
      </c>
      <c r="D91" s="204" t="s">
        <v>255</v>
      </c>
      <c r="E91" s="205">
        <v>80</v>
      </c>
      <c r="F91" s="319">
        <v>0</v>
      </c>
      <c r="G91" s="37">
        <f t="shared" si="5"/>
        <v>0</v>
      </c>
      <c r="H91" s="37">
        <v>22.54</v>
      </c>
      <c r="I91" s="37">
        <v>1803.1999999999998</v>
      </c>
      <c r="J91" s="37">
        <v>64.56</v>
      </c>
      <c r="K91" s="37">
        <v>5164.8</v>
      </c>
      <c r="L91" s="37">
        <v>21</v>
      </c>
      <c r="M91" s="37">
        <v>8431.2800000000007</v>
      </c>
      <c r="N91" s="205">
        <v>3.0000000000000001E-5</v>
      </c>
      <c r="O91" s="205">
        <v>2.4000000000000002E-3</v>
      </c>
      <c r="P91" s="205">
        <v>0</v>
      </c>
      <c r="Q91" s="205">
        <v>0</v>
      </c>
      <c r="R91" s="37"/>
      <c r="S91" s="37" t="s">
        <v>167</v>
      </c>
      <c r="T91" s="37" t="s">
        <v>167</v>
      </c>
      <c r="U91" s="37">
        <v>0</v>
      </c>
      <c r="V91" s="37">
        <v>0</v>
      </c>
      <c r="W91" s="37"/>
      <c r="X91" s="38" t="s">
        <v>168</v>
      </c>
    </row>
    <row r="92" spans="1:24">
      <c r="A92" s="201">
        <v>69</v>
      </c>
      <c r="B92" s="202" t="s">
        <v>1565</v>
      </c>
      <c r="C92" s="203" t="s">
        <v>1567</v>
      </c>
      <c r="D92" s="204" t="s">
        <v>255</v>
      </c>
      <c r="E92" s="205">
        <v>35</v>
      </c>
      <c r="F92" s="319">
        <v>0</v>
      </c>
      <c r="G92" s="37">
        <f t="shared" si="5"/>
        <v>0</v>
      </c>
      <c r="H92" s="37">
        <v>24.23</v>
      </c>
      <c r="I92" s="37">
        <v>848.05000000000007</v>
      </c>
      <c r="J92" s="37">
        <v>64.47</v>
      </c>
      <c r="K92" s="37">
        <v>2256.4499999999998</v>
      </c>
      <c r="L92" s="37">
        <v>21</v>
      </c>
      <c r="M92" s="37">
        <v>3756.4450000000002</v>
      </c>
      <c r="N92" s="205">
        <v>6.0000000000000002E-5</v>
      </c>
      <c r="O92" s="205">
        <v>2.0999999999999999E-3</v>
      </c>
      <c r="P92" s="205">
        <v>0</v>
      </c>
      <c r="Q92" s="205">
        <v>0</v>
      </c>
      <c r="R92" s="37"/>
      <c r="S92" s="37" t="s">
        <v>167</v>
      </c>
      <c r="T92" s="37" t="s">
        <v>167</v>
      </c>
      <c r="U92" s="37">
        <v>0</v>
      </c>
      <c r="V92" s="37">
        <v>0</v>
      </c>
      <c r="W92" s="37"/>
      <c r="X92" s="38" t="s">
        <v>168</v>
      </c>
    </row>
    <row r="93" spans="1:24">
      <c r="A93" s="201">
        <v>70</v>
      </c>
      <c r="B93" s="202" t="s">
        <v>1565</v>
      </c>
      <c r="C93" s="203" t="s">
        <v>1568</v>
      </c>
      <c r="D93" s="204" t="s">
        <v>255</v>
      </c>
      <c r="E93" s="205">
        <v>8</v>
      </c>
      <c r="F93" s="319">
        <v>0</v>
      </c>
      <c r="G93" s="37">
        <f t="shared" si="5"/>
        <v>0</v>
      </c>
      <c r="H93" s="37">
        <v>26.55</v>
      </c>
      <c r="I93" s="37">
        <v>212.4</v>
      </c>
      <c r="J93" s="37">
        <v>71.05</v>
      </c>
      <c r="K93" s="37">
        <v>568.4</v>
      </c>
      <c r="L93" s="37">
        <v>21</v>
      </c>
      <c r="M93" s="37">
        <v>944.76799999999992</v>
      </c>
      <c r="N93" s="205">
        <v>5.0000000000000002E-5</v>
      </c>
      <c r="O93" s="205">
        <v>4.0000000000000002E-4</v>
      </c>
      <c r="P93" s="205">
        <v>0</v>
      </c>
      <c r="Q93" s="205">
        <v>0</v>
      </c>
      <c r="R93" s="37"/>
      <c r="S93" s="37" t="s">
        <v>167</v>
      </c>
      <c r="T93" s="37" t="s">
        <v>167</v>
      </c>
      <c r="U93" s="37">
        <v>0</v>
      </c>
      <c r="V93" s="37">
        <v>0</v>
      </c>
      <c r="W93" s="37"/>
      <c r="X93" s="38" t="s">
        <v>168</v>
      </c>
    </row>
    <row r="94" spans="1:24" ht="24">
      <c r="A94" s="201">
        <v>71</v>
      </c>
      <c r="B94" s="202" t="s">
        <v>1565</v>
      </c>
      <c r="C94" s="203" t="s">
        <v>1569</v>
      </c>
      <c r="D94" s="204" t="s">
        <v>255</v>
      </c>
      <c r="E94" s="205">
        <v>40</v>
      </c>
      <c r="F94" s="319">
        <v>0</v>
      </c>
      <c r="G94" s="37">
        <f t="shared" si="5"/>
        <v>0</v>
      </c>
      <c r="H94" s="37">
        <v>34.659999999999997</v>
      </c>
      <c r="I94" s="37">
        <v>1386.3999999999999</v>
      </c>
      <c r="J94" s="37">
        <v>51.94</v>
      </c>
      <c r="K94" s="37">
        <v>2077.6</v>
      </c>
      <c r="L94" s="37">
        <v>21</v>
      </c>
      <c r="M94" s="37">
        <v>4191.4399999999996</v>
      </c>
      <c r="N94" s="205">
        <v>1.2E-4</v>
      </c>
      <c r="O94" s="205">
        <v>4.8000000000000004E-3</v>
      </c>
      <c r="P94" s="205">
        <v>0</v>
      </c>
      <c r="Q94" s="205">
        <v>0</v>
      </c>
      <c r="R94" s="37"/>
      <c r="S94" s="37" t="s">
        <v>1570</v>
      </c>
      <c r="T94" s="37" t="s">
        <v>1571</v>
      </c>
      <c r="U94" s="37">
        <v>0</v>
      </c>
      <c r="V94" s="37">
        <v>0</v>
      </c>
      <c r="W94" s="37"/>
      <c r="X94" s="38" t="s">
        <v>168</v>
      </c>
    </row>
    <row r="95" spans="1:24">
      <c r="A95" s="201">
        <v>72</v>
      </c>
      <c r="B95" s="202" t="s">
        <v>1572</v>
      </c>
      <c r="C95" s="203" t="s">
        <v>1573</v>
      </c>
      <c r="D95" s="204" t="s">
        <v>255</v>
      </c>
      <c r="E95" s="205">
        <v>66</v>
      </c>
      <c r="F95" s="319">
        <v>0</v>
      </c>
      <c r="G95" s="37">
        <f t="shared" si="5"/>
        <v>0</v>
      </c>
      <c r="H95" s="37">
        <v>65.53</v>
      </c>
      <c r="I95" s="37">
        <v>4324.9800000000005</v>
      </c>
      <c r="J95" s="37">
        <v>64.47</v>
      </c>
      <c r="K95" s="37">
        <v>4255.0199999999995</v>
      </c>
      <c r="L95" s="37">
        <v>21</v>
      </c>
      <c r="M95" s="37">
        <v>10381.799999999999</v>
      </c>
      <c r="N95" s="205">
        <v>6.0000000000000002E-5</v>
      </c>
      <c r="O95" s="205">
        <v>3.96E-3</v>
      </c>
      <c r="P95" s="205">
        <v>0</v>
      </c>
      <c r="Q95" s="205">
        <v>0</v>
      </c>
      <c r="R95" s="37"/>
      <c r="S95" s="37" t="s">
        <v>167</v>
      </c>
      <c r="T95" s="37" t="s">
        <v>167</v>
      </c>
      <c r="U95" s="37">
        <v>0</v>
      </c>
      <c r="V95" s="37">
        <v>0</v>
      </c>
      <c r="W95" s="37"/>
      <c r="X95" s="38" t="s">
        <v>168</v>
      </c>
    </row>
    <row r="96" spans="1:24">
      <c r="A96" s="201">
        <v>73</v>
      </c>
      <c r="B96" s="202" t="s">
        <v>1572</v>
      </c>
      <c r="C96" s="203" t="s">
        <v>1574</v>
      </c>
      <c r="D96" s="204" t="s">
        <v>255</v>
      </c>
      <c r="E96" s="205">
        <v>35</v>
      </c>
      <c r="F96" s="319">
        <v>0</v>
      </c>
      <c r="G96" s="37">
        <f t="shared" si="5"/>
        <v>0</v>
      </c>
      <c r="H96" s="37">
        <v>73.03</v>
      </c>
      <c r="I96" s="37">
        <v>2556.0500000000002</v>
      </c>
      <c r="J96" s="37">
        <v>64.47</v>
      </c>
      <c r="K96" s="37">
        <v>2256.4499999999998</v>
      </c>
      <c r="L96" s="37">
        <v>21</v>
      </c>
      <c r="M96" s="37">
        <v>5823.125</v>
      </c>
      <c r="N96" s="205">
        <v>6.9999999999999994E-5</v>
      </c>
      <c r="O96" s="205">
        <v>2.4499999999999999E-3</v>
      </c>
      <c r="P96" s="205">
        <v>0</v>
      </c>
      <c r="Q96" s="205">
        <v>0</v>
      </c>
      <c r="R96" s="37"/>
      <c r="S96" s="37" t="s">
        <v>167</v>
      </c>
      <c r="T96" s="37" t="s">
        <v>167</v>
      </c>
      <c r="U96" s="37">
        <v>0</v>
      </c>
      <c r="V96" s="37">
        <v>0</v>
      </c>
      <c r="W96" s="37"/>
      <c r="X96" s="38" t="s">
        <v>168</v>
      </c>
    </row>
    <row r="97" spans="1:24">
      <c r="A97" s="201">
        <v>74</v>
      </c>
      <c r="B97" s="202" t="s">
        <v>1572</v>
      </c>
      <c r="C97" s="203" t="s">
        <v>1575</v>
      </c>
      <c r="D97" s="204" t="s">
        <v>255</v>
      </c>
      <c r="E97" s="205">
        <v>8</v>
      </c>
      <c r="F97" s="319">
        <v>0</v>
      </c>
      <c r="G97" s="37">
        <f t="shared" si="5"/>
        <v>0</v>
      </c>
      <c r="H97" s="37">
        <v>81.52</v>
      </c>
      <c r="I97" s="37">
        <v>652.16</v>
      </c>
      <c r="J97" s="37">
        <v>70.98</v>
      </c>
      <c r="K97" s="37">
        <v>567.84</v>
      </c>
      <c r="L97" s="37">
        <v>21</v>
      </c>
      <c r="M97" s="37">
        <v>1476.2</v>
      </c>
      <c r="N97" s="205">
        <v>8.0000000000000007E-5</v>
      </c>
      <c r="O97" s="205">
        <v>6.4000000000000005E-4</v>
      </c>
      <c r="P97" s="205">
        <v>0</v>
      </c>
      <c r="Q97" s="205">
        <v>0</v>
      </c>
      <c r="R97" s="37"/>
      <c r="S97" s="37" t="s">
        <v>167</v>
      </c>
      <c r="T97" s="37" t="s">
        <v>167</v>
      </c>
      <c r="U97" s="37">
        <v>0</v>
      </c>
      <c r="V97" s="37">
        <v>0</v>
      </c>
      <c r="W97" s="37"/>
      <c r="X97" s="38" t="s">
        <v>168</v>
      </c>
    </row>
    <row r="98" spans="1:24">
      <c r="A98" s="201">
        <v>75</v>
      </c>
      <c r="B98" s="202" t="s">
        <v>1576</v>
      </c>
      <c r="C98" s="203" t="s">
        <v>1577</v>
      </c>
      <c r="D98" s="204" t="s">
        <v>746</v>
      </c>
      <c r="E98" s="205">
        <v>2</v>
      </c>
      <c r="F98" s="319">
        <v>0</v>
      </c>
      <c r="G98" s="37">
        <f t="shared" si="5"/>
        <v>0</v>
      </c>
      <c r="H98" s="37">
        <v>3550.2</v>
      </c>
      <c r="I98" s="37">
        <v>7100.4</v>
      </c>
      <c r="J98" s="37">
        <v>1264.8</v>
      </c>
      <c r="K98" s="37">
        <v>2529.6</v>
      </c>
      <c r="L98" s="37">
        <v>21</v>
      </c>
      <c r="M98" s="37">
        <v>11652.3</v>
      </c>
      <c r="N98" s="205">
        <v>1.371E-2</v>
      </c>
      <c r="O98" s="205">
        <v>2.742E-2</v>
      </c>
      <c r="P98" s="205">
        <v>0</v>
      </c>
      <c r="Q98" s="205">
        <v>0</v>
      </c>
      <c r="R98" s="37"/>
      <c r="S98" s="37" t="s">
        <v>167</v>
      </c>
      <c r="T98" s="37" t="s">
        <v>167</v>
      </c>
      <c r="U98" s="37">
        <v>0</v>
      </c>
      <c r="V98" s="37">
        <v>0</v>
      </c>
      <c r="W98" s="37"/>
      <c r="X98" s="38" t="s">
        <v>168</v>
      </c>
    </row>
    <row r="99" spans="1:24">
      <c r="A99" s="201">
        <v>76</v>
      </c>
      <c r="B99" s="202" t="s">
        <v>1578</v>
      </c>
      <c r="C99" s="203" t="s">
        <v>1579</v>
      </c>
      <c r="D99" s="204" t="s">
        <v>746</v>
      </c>
      <c r="E99" s="205">
        <v>6</v>
      </c>
      <c r="F99" s="319">
        <v>0</v>
      </c>
      <c r="G99" s="37">
        <f t="shared" si="5"/>
        <v>0</v>
      </c>
      <c r="H99" s="37">
        <v>6049.73</v>
      </c>
      <c r="I99" s="37">
        <v>36298.379999999997</v>
      </c>
      <c r="J99" s="37">
        <v>1650.27</v>
      </c>
      <c r="K99" s="37">
        <v>9901.619999999999</v>
      </c>
      <c r="L99" s="37">
        <v>21</v>
      </c>
      <c r="M99" s="37">
        <v>55902</v>
      </c>
      <c r="N99" s="205">
        <v>2.5000000000000001E-2</v>
      </c>
      <c r="O99" s="205">
        <v>0.15000000000000002</v>
      </c>
      <c r="P99" s="205">
        <v>0</v>
      </c>
      <c r="Q99" s="205">
        <v>0</v>
      </c>
      <c r="R99" s="37"/>
      <c r="S99" s="37" t="s">
        <v>167</v>
      </c>
      <c r="T99" s="37" t="s">
        <v>167</v>
      </c>
      <c r="U99" s="37">
        <v>0</v>
      </c>
      <c r="V99" s="37">
        <v>0</v>
      </c>
      <c r="W99" s="37"/>
      <c r="X99" s="38" t="s">
        <v>168</v>
      </c>
    </row>
    <row r="100" spans="1:24">
      <c r="A100" s="201">
        <v>77</v>
      </c>
      <c r="B100" s="202" t="s">
        <v>1580</v>
      </c>
      <c r="C100" s="203" t="s">
        <v>1581</v>
      </c>
      <c r="D100" s="204" t="s">
        <v>213</v>
      </c>
      <c r="E100" s="205">
        <v>50</v>
      </c>
      <c r="F100" s="319">
        <v>0</v>
      </c>
      <c r="G100" s="37">
        <f t="shared" si="5"/>
        <v>0</v>
      </c>
      <c r="H100" s="37">
        <v>0</v>
      </c>
      <c r="I100" s="37">
        <v>0</v>
      </c>
      <c r="J100" s="37">
        <v>246.5</v>
      </c>
      <c r="K100" s="37">
        <v>12325</v>
      </c>
      <c r="L100" s="37">
        <v>21</v>
      </c>
      <c r="M100" s="37">
        <v>14913.25</v>
      </c>
      <c r="N100" s="205">
        <v>0</v>
      </c>
      <c r="O100" s="205">
        <v>0</v>
      </c>
      <c r="P100" s="205">
        <v>0</v>
      </c>
      <c r="Q100" s="205">
        <v>0</v>
      </c>
      <c r="R100" s="37"/>
      <c r="S100" s="37" t="s">
        <v>167</v>
      </c>
      <c r="T100" s="37" t="s">
        <v>167</v>
      </c>
      <c r="U100" s="37">
        <v>0</v>
      </c>
      <c r="V100" s="37">
        <v>0</v>
      </c>
      <c r="W100" s="37"/>
      <c r="X100" s="38" t="s">
        <v>168</v>
      </c>
    </row>
    <row r="101" spans="1:24">
      <c r="A101" s="201">
        <v>78</v>
      </c>
      <c r="B101" s="202" t="s">
        <v>1582</v>
      </c>
      <c r="C101" s="203" t="s">
        <v>1583</v>
      </c>
      <c r="D101" s="204" t="s">
        <v>746</v>
      </c>
      <c r="E101" s="205">
        <v>36</v>
      </c>
      <c r="F101" s="319">
        <v>0</v>
      </c>
      <c r="G101" s="37">
        <f t="shared" si="5"/>
        <v>0</v>
      </c>
      <c r="H101" s="37">
        <v>205.33</v>
      </c>
      <c r="I101" s="37">
        <v>7391.88</v>
      </c>
      <c r="J101" s="37">
        <v>57.17</v>
      </c>
      <c r="K101" s="37">
        <v>2058.12</v>
      </c>
      <c r="L101" s="37">
        <v>21</v>
      </c>
      <c r="M101" s="37">
        <v>11434.5</v>
      </c>
      <c r="N101" s="205">
        <v>0</v>
      </c>
      <c r="O101" s="205">
        <v>0</v>
      </c>
      <c r="P101" s="205">
        <v>0</v>
      </c>
      <c r="Q101" s="205">
        <v>0</v>
      </c>
      <c r="R101" s="37"/>
      <c r="S101" s="37" t="s">
        <v>167</v>
      </c>
      <c r="T101" s="37" t="s">
        <v>167</v>
      </c>
      <c r="U101" s="37">
        <v>0</v>
      </c>
      <c r="V101" s="37">
        <v>0</v>
      </c>
      <c r="W101" s="37"/>
      <c r="X101" s="38" t="s">
        <v>168</v>
      </c>
    </row>
    <row r="102" spans="1:24">
      <c r="A102" s="201">
        <v>79</v>
      </c>
      <c r="B102" s="202" t="s">
        <v>1584</v>
      </c>
      <c r="C102" s="203" t="s">
        <v>1585</v>
      </c>
      <c r="D102" s="204" t="s">
        <v>213</v>
      </c>
      <c r="E102" s="205">
        <v>36</v>
      </c>
      <c r="F102" s="319">
        <v>0</v>
      </c>
      <c r="G102" s="37">
        <f t="shared" si="5"/>
        <v>0</v>
      </c>
      <c r="H102" s="37">
        <v>129.1</v>
      </c>
      <c r="I102" s="37">
        <v>4647.5999999999995</v>
      </c>
      <c r="J102" s="37">
        <v>128.4</v>
      </c>
      <c r="K102" s="37">
        <v>4622.4000000000005</v>
      </c>
      <c r="L102" s="37">
        <v>21</v>
      </c>
      <c r="M102" s="37">
        <v>11216.7</v>
      </c>
      <c r="N102" s="205">
        <v>6.7000000000000002E-4</v>
      </c>
      <c r="O102" s="205">
        <v>2.4120000000000003E-2</v>
      </c>
      <c r="P102" s="205">
        <v>0</v>
      </c>
      <c r="Q102" s="205">
        <v>0</v>
      </c>
      <c r="R102" s="37"/>
      <c r="S102" s="37" t="s">
        <v>167</v>
      </c>
      <c r="T102" s="37" t="s">
        <v>167</v>
      </c>
      <c r="U102" s="37">
        <v>0</v>
      </c>
      <c r="V102" s="37">
        <v>0</v>
      </c>
      <c r="W102" s="37"/>
      <c r="X102" s="38" t="s">
        <v>168</v>
      </c>
    </row>
    <row r="103" spans="1:24">
      <c r="A103" s="201">
        <v>80</v>
      </c>
      <c r="B103" s="202" t="s">
        <v>1586</v>
      </c>
      <c r="C103" s="203" t="s">
        <v>1587</v>
      </c>
      <c r="D103" s="204" t="s">
        <v>1588</v>
      </c>
      <c r="E103" s="205">
        <v>7</v>
      </c>
      <c r="F103" s="319">
        <v>0</v>
      </c>
      <c r="G103" s="37">
        <f t="shared" si="5"/>
        <v>0</v>
      </c>
      <c r="H103" s="37">
        <v>264.05</v>
      </c>
      <c r="I103" s="37">
        <v>1848.3500000000001</v>
      </c>
      <c r="J103" s="37">
        <v>254.95</v>
      </c>
      <c r="K103" s="37">
        <v>1784.6499999999999</v>
      </c>
      <c r="L103" s="37">
        <v>21</v>
      </c>
      <c r="M103" s="37">
        <v>4395.93</v>
      </c>
      <c r="N103" s="205">
        <v>1.48E-3</v>
      </c>
      <c r="O103" s="205">
        <v>1.0359999999999999E-2</v>
      </c>
      <c r="P103" s="205">
        <v>0</v>
      </c>
      <c r="Q103" s="205">
        <v>0</v>
      </c>
      <c r="R103" s="37"/>
      <c r="S103" s="37" t="s">
        <v>167</v>
      </c>
      <c r="T103" s="37" t="s">
        <v>167</v>
      </c>
      <c r="U103" s="37">
        <v>0</v>
      </c>
      <c r="V103" s="37">
        <v>0</v>
      </c>
      <c r="W103" s="37"/>
      <c r="X103" s="38" t="s">
        <v>168</v>
      </c>
    </row>
    <row r="104" spans="1:24">
      <c r="A104" s="201">
        <v>81</v>
      </c>
      <c r="B104" s="202" t="s">
        <v>1589</v>
      </c>
      <c r="C104" s="203" t="s">
        <v>1590</v>
      </c>
      <c r="D104" s="204" t="s">
        <v>213</v>
      </c>
      <c r="E104" s="205">
        <v>6</v>
      </c>
      <c r="F104" s="319">
        <v>0</v>
      </c>
      <c r="G104" s="37">
        <f t="shared" si="5"/>
        <v>0</v>
      </c>
      <c r="H104" s="37">
        <v>0</v>
      </c>
      <c r="I104" s="37">
        <v>0</v>
      </c>
      <c r="J104" s="37">
        <v>35.700000000000003</v>
      </c>
      <c r="K104" s="37">
        <v>214.20000000000002</v>
      </c>
      <c r="L104" s="37">
        <v>21</v>
      </c>
      <c r="M104" s="37">
        <v>259.18199999999996</v>
      </c>
      <c r="N104" s="205">
        <v>0</v>
      </c>
      <c r="O104" s="205">
        <v>0</v>
      </c>
      <c r="P104" s="205">
        <v>5.11E-3</v>
      </c>
      <c r="Q104" s="205">
        <v>3.066E-2</v>
      </c>
      <c r="R104" s="37"/>
      <c r="S104" s="37" t="s">
        <v>167</v>
      </c>
      <c r="T104" s="37" t="s">
        <v>167</v>
      </c>
      <c r="U104" s="37">
        <v>0</v>
      </c>
      <c r="V104" s="37">
        <v>0</v>
      </c>
      <c r="W104" s="37"/>
      <c r="X104" s="38" t="s">
        <v>168</v>
      </c>
    </row>
    <row r="105" spans="1:24">
      <c r="A105" s="201">
        <v>82</v>
      </c>
      <c r="B105" s="202" t="s">
        <v>1591</v>
      </c>
      <c r="C105" s="203" t="s">
        <v>1592</v>
      </c>
      <c r="D105" s="204" t="s">
        <v>213</v>
      </c>
      <c r="E105" s="205">
        <v>2</v>
      </c>
      <c r="F105" s="319">
        <v>0</v>
      </c>
      <c r="G105" s="37">
        <f t="shared" si="5"/>
        <v>0</v>
      </c>
      <c r="H105" s="37">
        <v>0</v>
      </c>
      <c r="I105" s="37">
        <v>0</v>
      </c>
      <c r="J105" s="37">
        <v>264</v>
      </c>
      <c r="K105" s="37">
        <v>528</v>
      </c>
      <c r="L105" s="37">
        <v>21</v>
      </c>
      <c r="M105" s="37">
        <v>638.88</v>
      </c>
      <c r="N105" s="205">
        <v>3.4000000000000002E-4</v>
      </c>
      <c r="O105" s="205">
        <v>6.8000000000000005E-4</v>
      </c>
      <c r="P105" s="205">
        <v>0</v>
      </c>
      <c r="Q105" s="205">
        <v>0</v>
      </c>
      <c r="R105" s="37"/>
      <c r="S105" s="37" t="s">
        <v>1492</v>
      </c>
      <c r="T105" s="37" t="s">
        <v>1493</v>
      </c>
      <c r="U105" s="37">
        <v>0</v>
      </c>
      <c r="V105" s="37">
        <v>0</v>
      </c>
      <c r="W105" s="37"/>
      <c r="X105" s="38" t="s">
        <v>168</v>
      </c>
    </row>
    <row r="106" spans="1:24">
      <c r="A106" s="201">
        <v>83</v>
      </c>
      <c r="B106" s="202" t="s">
        <v>1593</v>
      </c>
      <c r="C106" s="203" t="s">
        <v>1594</v>
      </c>
      <c r="D106" s="204" t="s">
        <v>213</v>
      </c>
      <c r="E106" s="205">
        <v>1</v>
      </c>
      <c r="F106" s="319">
        <v>0</v>
      </c>
      <c r="G106" s="37">
        <f t="shared" si="5"/>
        <v>0</v>
      </c>
      <c r="H106" s="37">
        <v>0</v>
      </c>
      <c r="I106" s="37">
        <v>0</v>
      </c>
      <c r="J106" s="37">
        <v>529</v>
      </c>
      <c r="K106" s="37">
        <v>529</v>
      </c>
      <c r="L106" s="37">
        <v>21</v>
      </c>
      <c r="M106" s="37">
        <v>640.09</v>
      </c>
      <c r="N106" s="205">
        <v>6.9999999999999999E-4</v>
      </c>
      <c r="O106" s="205">
        <v>6.9999999999999999E-4</v>
      </c>
      <c r="P106" s="205">
        <v>0</v>
      </c>
      <c r="Q106" s="205">
        <v>0</v>
      </c>
      <c r="R106" s="37"/>
      <c r="S106" s="37" t="s">
        <v>1492</v>
      </c>
      <c r="T106" s="37" t="s">
        <v>1493</v>
      </c>
      <c r="U106" s="37">
        <v>0</v>
      </c>
      <c r="V106" s="37">
        <v>0</v>
      </c>
      <c r="W106" s="37"/>
      <c r="X106" s="38" t="s">
        <v>168</v>
      </c>
    </row>
    <row r="107" spans="1:24">
      <c r="A107" s="201">
        <v>84</v>
      </c>
      <c r="B107" s="202" t="s">
        <v>1595</v>
      </c>
      <c r="C107" s="203" t="s">
        <v>1596</v>
      </c>
      <c r="D107" s="204" t="s">
        <v>213</v>
      </c>
      <c r="E107" s="205">
        <v>6</v>
      </c>
      <c r="F107" s="319">
        <v>0</v>
      </c>
      <c r="G107" s="37">
        <f t="shared" si="5"/>
        <v>0</v>
      </c>
      <c r="H107" s="37">
        <v>422.43</v>
      </c>
      <c r="I107" s="37">
        <v>2534.58</v>
      </c>
      <c r="J107" s="37">
        <v>123.57</v>
      </c>
      <c r="K107" s="37">
        <v>741.42</v>
      </c>
      <c r="L107" s="37">
        <v>21</v>
      </c>
      <c r="M107" s="37">
        <v>3963.96</v>
      </c>
      <c r="N107" s="205">
        <v>3.2000000000000003E-4</v>
      </c>
      <c r="O107" s="205">
        <v>1.9200000000000003E-3</v>
      </c>
      <c r="P107" s="205">
        <v>0</v>
      </c>
      <c r="Q107" s="205">
        <v>0</v>
      </c>
      <c r="R107" s="37"/>
      <c r="S107" s="37" t="s">
        <v>167</v>
      </c>
      <c r="T107" s="37" t="s">
        <v>167</v>
      </c>
      <c r="U107" s="37">
        <v>0</v>
      </c>
      <c r="V107" s="37">
        <v>0</v>
      </c>
      <c r="W107" s="37"/>
      <c r="X107" s="38" t="s">
        <v>168</v>
      </c>
    </row>
    <row r="108" spans="1:24">
      <c r="A108" s="201">
        <v>85</v>
      </c>
      <c r="B108" s="202" t="s">
        <v>1597</v>
      </c>
      <c r="C108" s="203" t="s">
        <v>1598</v>
      </c>
      <c r="D108" s="204" t="s">
        <v>213</v>
      </c>
      <c r="E108" s="205">
        <v>3</v>
      </c>
      <c r="F108" s="319">
        <v>0</v>
      </c>
      <c r="G108" s="37">
        <f t="shared" si="5"/>
        <v>0</v>
      </c>
      <c r="H108" s="37">
        <v>1626.19</v>
      </c>
      <c r="I108" s="37">
        <v>4878.57</v>
      </c>
      <c r="J108" s="37">
        <v>230.81</v>
      </c>
      <c r="K108" s="37">
        <v>692.43000000000006</v>
      </c>
      <c r="L108" s="37">
        <v>21</v>
      </c>
      <c r="M108" s="37">
        <v>6740.91</v>
      </c>
      <c r="N108" s="205">
        <v>1.24E-3</v>
      </c>
      <c r="O108" s="205">
        <v>3.7200000000000002E-3</v>
      </c>
      <c r="P108" s="205">
        <v>0</v>
      </c>
      <c r="Q108" s="205">
        <v>0</v>
      </c>
      <c r="R108" s="37"/>
      <c r="S108" s="37" t="s">
        <v>167</v>
      </c>
      <c r="T108" s="37" t="s">
        <v>167</v>
      </c>
      <c r="U108" s="37">
        <v>0</v>
      </c>
      <c r="V108" s="37">
        <v>0</v>
      </c>
      <c r="W108" s="37"/>
      <c r="X108" s="38" t="s">
        <v>168</v>
      </c>
    </row>
    <row r="109" spans="1:24">
      <c r="A109" s="201">
        <v>86</v>
      </c>
      <c r="B109" s="202" t="s">
        <v>1599</v>
      </c>
      <c r="C109" s="203" t="s">
        <v>1600</v>
      </c>
      <c r="D109" s="204" t="s">
        <v>255</v>
      </c>
      <c r="E109" s="205">
        <v>351</v>
      </c>
      <c r="F109" s="319">
        <v>0</v>
      </c>
      <c r="G109" s="37">
        <f t="shared" si="5"/>
        <v>0</v>
      </c>
      <c r="H109" s="37">
        <v>13.78</v>
      </c>
      <c r="I109" s="37">
        <v>4836.78</v>
      </c>
      <c r="J109" s="37">
        <v>39.119999999999997</v>
      </c>
      <c r="K109" s="37">
        <v>13731.119999999999</v>
      </c>
      <c r="L109" s="37">
        <v>21</v>
      </c>
      <c r="M109" s="37">
        <v>22467.159000000003</v>
      </c>
      <c r="N109" s="205">
        <v>1.0189999999999999E-2</v>
      </c>
      <c r="O109" s="205">
        <v>3.5766899999999997</v>
      </c>
      <c r="P109" s="205">
        <v>0</v>
      </c>
      <c r="Q109" s="205">
        <v>0</v>
      </c>
      <c r="R109" s="37"/>
      <c r="S109" s="37" t="s">
        <v>167</v>
      </c>
      <c r="T109" s="37" t="s">
        <v>167</v>
      </c>
      <c r="U109" s="37">
        <v>0</v>
      </c>
      <c r="V109" s="37">
        <v>0</v>
      </c>
      <c r="W109" s="37"/>
      <c r="X109" s="38" t="s">
        <v>168</v>
      </c>
    </row>
    <row r="110" spans="1:24">
      <c r="A110" s="201">
        <v>87</v>
      </c>
      <c r="B110" s="202" t="s">
        <v>1601</v>
      </c>
      <c r="C110" s="203" t="s">
        <v>1602</v>
      </c>
      <c r="D110" s="204" t="s">
        <v>255</v>
      </c>
      <c r="E110" s="205">
        <v>351</v>
      </c>
      <c r="F110" s="319">
        <v>0</v>
      </c>
      <c r="G110" s="37">
        <f t="shared" si="5"/>
        <v>0</v>
      </c>
      <c r="H110" s="37">
        <v>1.87</v>
      </c>
      <c r="I110" s="37">
        <v>656.37</v>
      </c>
      <c r="J110" s="37">
        <v>33.83</v>
      </c>
      <c r="K110" s="37">
        <v>11874.33</v>
      </c>
      <c r="L110" s="37">
        <v>21</v>
      </c>
      <c r="M110" s="37">
        <v>15162.147000000001</v>
      </c>
      <c r="N110" s="205">
        <v>1.0000000000000001E-5</v>
      </c>
      <c r="O110" s="205">
        <v>3.5100000000000001E-3</v>
      </c>
      <c r="P110" s="205">
        <v>0</v>
      </c>
      <c r="Q110" s="205">
        <v>0</v>
      </c>
      <c r="R110" s="37"/>
      <c r="S110" s="37" t="s">
        <v>167</v>
      </c>
      <c r="T110" s="37" t="s">
        <v>167</v>
      </c>
      <c r="U110" s="37">
        <v>0</v>
      </c>
      <c r="V110" s="37">
        <v>0</v>
      </c>
      <c r="W110" s="37"/>
      <c r="X110" s="38" t="s">
        <v>168</v>
      </c>
    </row>
    <row r="111" spans="1:24">
      <c r="A111" s="201">
        <v>88</v>
      </c>
      <c r="B111" s="202" t="s">
        <v>1603</v>
      </c>
      <c r="C111" s="203" t="s">
        <v>1604</v>
      </c>
      <c r="D111" s="204" t="s">
        <v>213</v>
      </c>
      <c r="E111" s="205">
        <v>2</v>
      </c>
      <c r="F111" s="319">
        <v>0</v>
      </c>
      <c r="G111" s="37">
        <f t="shared" si="5"/>
        <v>0</v>
      </c>
      <c r="H111" s="37">
        <v>53.22</v>
      </c>
      <c r="I111" s="37">
        <v>106.44</v>
      </c>
      <c r="J111" s="37">
        <v>134.28</v>
      </c>
      <c r="K111" s="37">
        <v>268.56</v>
      </c>
      <c r="L111" s="37">
        <v>21</v>
      </c>
      <c r="M111" s="37">
        <v>453.75</v>
      </c>
      <c r="N111" s="205">
        <v>1.3999999999999999E-4</v>
      </c>
      <c r="O111" s="205">
        <v>2.7999999999999998E-4</v>
      </c>
      <c r="P111" s="205">
        <v>0</v>
      </c>
      <c r="Q111" s="205">
        <v>0</v>
      </c>
      <c r="R111" s="37"/>
      <c r="S111" s="37" t="s">
        <v>167</v>
      </c>
      <c r="T111" s="37" t="s">
        <v>167</v>
      </c>
      <c r="U111" s="37">
        <v>0</v>
      </c>
      <c r="V111" s="37">
        <v>0</v>
      </c>
      <c r="W111" s="37"/>
      <c r="X111" s="38" t="s">
        <v>168</v>
      </c>
    </row>
    <row r="112" spans="1:24">
      <c r="A112" s="201">
        <v>89</v>
      </c>
      <c r="B112" s="202" t="s">
        <v>1605</v>
      </c>
      <c r="C112" s="203" t="s">
        <v>1606</v>
      </c>
      <c r="D112" s="204" t="s">
        <v>255</v>
      </c>
      <c r="E112" s="205">
        <v>120</v>
      </c>
      <c r="F112" s="319">
        <v>0</v>
      </c>
      <c r="G112" s="37">
        <f t="shared" si="5"/>
        <v>0</v>
      </c>
      <c r="H112" s="37">
        <v>194.36</v>
      </c>
      <c r="I112" s="37">
        <v>23323.200000000001</v>
      </c>
      <c r="J112" s="37">
        <v>466.64</v>
      </c>
      <c r="K112" s="37">
        <v>55996.799999999996</v>
      </c>
      <c r="L112" s="37">
        <v>21</v>
      </c>
      <c r="M112" s="37">
        <v>95977.2</v>
      </c>
      <c r="N112" s="205">
        <v>4.8999999999999998E-4</v>
      </c>
      <c r="O112" s="205">
        <v>5.8799999999999998E-2</v>
      </c>
      <c r="P112" s="205">
        <v>0</v>
      </c>
      <c r="Q112" s="205">
        <v>0</v>
      </c>
      <c r="R112" s="37"/>
      <c r="S112" s="37" t="s">
        <v>167</v>
      </c>
      <c r="T112" s="37" t="s">
        <v>167</v>
      </c>
      <c r="U112" s="37">
        <v>0</v>
      </c>
      <c r="V112" s="37">
        <v>0</v>
      </c>
      <c r="W112" s="37"/>
      <c r="X112" s="38" t="s">
        <v>168</v>
      </c>
    </row>
    <row r="113" spans="1:24">
      <c r="A113" s="201">
        <v>90</v>
      </c>
      <c r="B113" s="202" t="s">
        <v>1607</v>
      </c>
      <c r="C113" s="203" t="s">
        <v>1608</v>
      </c>
      <c r="D113" s="204" t="s">
        <v>196</v>
      </c>
      <c r="E113" s="205">
        <v>5.4904599999999997</v>
      </c>
      <c r="F113" s="319">
        <v>0</v>
      </c>
      <c r="G113" s="37">
        <f t="shared" si="5"/>
        <v>0</v>
      </c>
      <c r="H113" s="37">
        <v>0</v>
      </c>
      <c r="I113" s="37">
        <v>0</v>
      </c>
      <c r="J113" s="37">
        <v>744</v>
      </c>
      <c r="K113" s="37">
        <v>4084.9022399999999</v>
      </c>
      <c r="L113" s="37">
        <v>21</v>
      </c>
      <c r="M113" s="37">
        <v>4942.7290000000003</v>
      </c>
      <c r="N113" s="205">
        <v>0</v>
      </c>
      <c r="O113" s="205">
        <v>0</v>
      </c>
      <c r="P113" s="205">
        <v>0</v>
      </c>
      <c r="Q113" s="205">
        <v>0</v>
      </c>
      <c r="R113" s="37"/>
      <c r="S113" s="37" t="s">
        <v>167</v>
      </c>
      <c r="T113" s="37" t="s">
        <v>167</v>
      </c>
      <c r="U113" s="37">
        <v>0</v>
      </c>
      <c r="V113" s="37">
        <v>0</v>
      </c>
      <c r="W113" s="37"/>
      <c r="X113" s="38" t="s">
        <v>168</v>
      </c>
    </row>
    <row r="114" spans="1:24">
      <c r="A114" s="201">
        <v>91</v>
      </c>
      <c r="B114" s="202" t="s">
        <v>1609</v>
      </c>
      <c r="C114" s="203" t="s">
        <v>1610</v>
      </c>
      <c r="D114" s="204" t="s">
        <v>255</v>
      </c>
      <c r="E114" s="205">
        <v>40</v>
      </c>
      <c r="F114" s="319">
        <v>0</v>
      </c>
      <c r="G114" s="37">
        <f t="shared" si="5"/>
        <v>0</v>
      </c>
      <c r="H114" s="37">
        <v>487.5</v>
      </c>
      <c r="I114" s="37">
        <v>19500</v>
      </c>
      <c r="J114" s="37">
        <v>0</v>
      </c>
      <c r="K114" s="37">
        <v>0</v>
      </c>
      <c r="L114" s="37">
        <v>21</v>
      </c>
      <c r="M114" s="37">
        <v>23595</v>
      </c>
      <c r="N114" s="205">
        <v>2.9299999999999999E-3</v>
      </c>
      <c r="O114" s="205">
        <v>0.1172</v>
      </c>
      <c r="P114" s="205">
        <v>0</v>
      </c>
      <c r="Q114" s="205">
        <v>0</v>
      </c>
      <c r="R114" s="37" t="s">
        <v>270</v>
      </c>
      <c r="S114" s="37" t="s">
        <v>167</v>
      </c>
      <c r="T114" s="37" t="s">
        <v>167</v>
      </c>
      <c r="U114" s="37">
        <v>0</v>
      </c>
      <c r="V114" s="37">
        <v>0</v>
      </c>
      <c r="W114" s="37"/>
      <c r="X114" s="38" t="s">
        <v>271</v>
      </c>
    </row>
    <row r="115" spans="1:24">
      <c r="A115" s="201">
        <v>92</v>
      </c>
      <c r="B115" s="202" t="s">
        <v>1609</v>
      </c>
      <c r="C115" s="203" t="s">
        <v>1611</v>
      </c>
      <c r="D115" s="204" t="s">
        <v>255</v>
      </c>
      <c r="E115" s="205">
        <v>80</v>
      </c>
      <c r="F115" s="319">
        <v>0</v>
      </c>
      <c r="G115" s="37">
        <f>F115*E115</f>
        <v>0</v>
      </c>
      <c r="H115" s="37">
        <v>804</v>
      </c>
      <c r="I115" s="37">
        <v>64320</v>
      </c>
      <c r="J115" s="37">
        <v>0</v>
      </c>
      <c r="K115" s="37">
        <v>0</v>
      </c>
      <c r="L115" s="37">
        <v>21</v>
      </c>
      <c r="M115" s="37">
        <v>77827.199999999997</v>
      </c>
      <c r="N115" s="205">
        <v>5.6600000000000001E-3</v>
      </c>
      <c r="O115" s="205">
        <v>0.45279999999999998</v>
      </c>
      <c r="P115" s="205">
        <v>0</v>
      </c>
      <c r="Q115" s="205">
        <v>0</v>
      </c>
      <c r="R115" s="37" t="s">
        <v>270</v>
      </c>
      <c r="S115" s="37" t="s">
        <v>167</v>
      </c>
      <c r="T115" s="37" t="s">
        <v>167</v>
      </c>
      <c r="U115" s="37">
        <v>0</v>
      </c>
      <c r="V115" s="37">
        <v>0</v>
      </c>
      <c r="W115" s="37"/>
      <c r="X115" s="38" t="s">
        <v>271</v>
      </c>
    </row>
    <row r="116" spans="1:24" ht="14">
      <c r="A116" s="185" t="s">
        <v>162</v>
      </c>
      <c r="B116" s="186" t="s">
        <v>101</v>
      </c>
      <c r="C116" s="187" t="s">
        <v>102</v>
      </c>
      <c r="D116" s="188"/>
      <c r="E116" s="189"/>
      <c r="F116" s="31"/>
      <c r="G116" s="31">
        <f>SUM(G117:G140)</f>
        <v>0</v>
      </c>
      <c r="H116" s="31"/>
      <c r="I116" s="31">
        <v>123179.09</v>
      </c>
      <c r="J116" s="31"/>
      <c r="K116" s="31">
        <v>107504.73</v>
      </c>
      <c r="L116" s="31"/>
      <c r="M116" s="31"/>
      <c r="N116" s="189"/>
      <c r="O116" s="189"/>
      <c r="P116" s="189"/>
      <c r="Q116" s="189"/>
      <c r="R116" s="31"/>
      <c r="S116" s="31"/>
      <c r="T116" s="31"/>
      <c r="U116" s="31"/>
      <c r="V116" s="31"/>
      <c r="W116" s="31"/>
      <c r="X116" s="32"/>
    </row>
    <row r="117" spans="1:24">
      <c r="A117" s="201">
        <v>93</v>
      </c>
      <c r="B117" s="202" t="s">
        <v>1612</v>
      </c>
      <c r="C117" s="203" t="s">
        <v>1613</v>
      </c>
      <c r="D117" s="204" t="s">
        <v>213</v>
      </c>
      <c r="E117" s="205">
        <v>3</v>
      </c>
      <c r="F117" s="319">
        <v>0</v>
      </c>
      <c r="G117" s="34">
        <f t="shared" ref="G117:G118" si="6">F117*E117</f>
        <v>0</v>
      </c>
      <c r="H117" s="37">
        <v>1129.99</v>
      </c>
      <c r="I117" s="37">
        <v>3389.9700000000003</v>
      </c>
      <c r="J117" s="37">
        <v>129.01</v>
      </c>
      <c r="K117" s="37">
        <v>387.03</v>
      </c>
      <c r="L117" s="37">
        <v>21</v>
      </c>
      <c r="M117" s="37">
        <v>4570.17</v>
      </c>
      <c r="N117" s="205">
        <v>2.3000000000000001E-4</v>
      </c>
      <c r="O117" s="205">
        <v>6.9000000000000008E-4</v>
      </c>
      <c r="P117" s="205">
        <v>0</v>
      </c>
      <c r="Q117" s="205">
        <v>0</v>
      </c>
      <c r="R117" s="37"/>
      <c r="S117" s="37" t="s">
        <v>167</v>
      </c>
      <c r="T117" s="37" t="s">
        <v>167</v>
      </c>
      <c r="U117" s="37">
        <v>0.23699999999999999</v>
      </c>
      <c r="V117" s="37">
        <v>0.71099999999999997</v>
      </c>
      <c r="W117" s="37"/>
      <c r="X117" s="38" t="s">
        <v>168</v>
      </c>
    </row>
    <row r="118" spans="1:24">
      <c r="A118" s="201">
        <v>94</v>
      </c>
      <c r="B118" s="202" t="s">
        <v>1614</v>
      </c>
      <c r="C118" s="203" t="s">
        <v>1615</v>
      </c>
      <c r="D118" s="204" t="s">
        <v>746</v>
      </c>
      <c r="E118" s="205">
        <v>5</v>
      </c>
      <c r="F118" s="319">
        <v>0</v>
      </c>
      <c r="G118" s="34">
        <f t="shared" si="6"/>
        <v>0</v>
      </c>
      <c r="H118" s="37">
        <v>4972.08</v>
      </c>
      <c r="I118" s="37">
        <v>24860.400000000001</v>
      </c>
      <c r="J118" s="37">
        <v>572.91999999999996</v>
      </c>
      <c r="K118" s="37">
        <v>2864.6</v>
      </c>
      <c r="L118" s="37">
        <v>21</v>
      </c>
      <c r="M118" s="37">
        <v>33547.25</v>
      </c>
      <c r="N118" s="205">
        <v>1.772E-2</v>
      </c>
      <c r="O118" s="205">
        <v>8.8599999999999998E-2</v>
      </c>
      <c r="P118" s="205">
        <v>0</v>
      </c>
      <c r="Q118" s="205">
        <v>0</v>
      </c>
      <c r="R118" s="37"/>
      <c r="S118" s="37" t="s">
        <v>167</v>
      </c>
      <c r="T118" s="37" t="s">
        <v>167</v>
      </c>
      <c r="U118" s="37">
        <v>0</v>
      </c>
      <c r="V118" s="37">
        <v>0</v>
      </c>
      <c r="W118" s="37"/>
      <c r="X118" s="38" t="s">
        <v>168</v>
      </c>
    </row>
    <row r="119" spans="1:24">
      <c r="A119" s="190">
        <v>95</v>
      </c>
      <c r="B119" s="191" t="s">
        <v>1616</v>
      </c>
      <c r="C119" s="192" t="s">
        <v>1617</v>
      </c>
      <c r="D119" s="193" t="s">
        <v>746</v>
      </c>
      <c r="E119" s="194">
        <v>2</v>
      </c>
      <c r="F119" s="318">
        <v>0</v>
      </c>
      <c r="G119" s="34">
        <f>F119*E119</f>
        <v>0</v>
      </c>
      <c r="H119" s="34">
        <v>7527.08</v>
      </c>
      <c r="I119" s="34">
        <v>15054.16</v>
      </c>
      <c r="J119" s="34">
        <v>572.91999999999996</v>
      </c>
      <c r="K119" s="34">
        <v>1145.8399999999999</v>
      </c>
      <c r="L119" s="34">
        <v>21</v>
      </c>
      <c r="M119" s="34">
        <v>19602</v>
      </c>
      <c r="N119" s="194">
        <v>1.8890000000000001E-2</v>
      </c>
      <c r="O119" s="194">
        <v>3.7780000000000001E-2</v>
      </c>
      <c r="P119" s="194">
        <v>0</v>
      </c>
      <c r="Q119" s="194">
        <v>0</v>
      </c>
      <c r="R119" s="34"/>
      <c r="S119" s="34" t="s">
        <v>167</v>
      </c>
      <c r="T119" s="34" t="s">
        <v>167</v>
      </c>
      <c r="U119" s="34">
        <v>0</v>
      </c>
      <c r="V119" s="34">
        <v>0</v>
      </c>
      <c r="W119" s="34"/>
      <c r="X119" s="35" t="s">
        <v>168</v>
      </c>
    </row>
    <row r="120" spans="1:24">
      <c r="A120" s="196"/>
      <c r="B120" s="197"/>
      <c r="C120" s="198" t="s">
        <v>1618</v>
      </c>
      <c r="D120" s="199"/>
      <c r="E120" s="200">
        <v>2</v>
      </c>
      <c r="F120" s="29"/>
      <c r="G120" s="29"/>
      <c r="H120" s="29"/>
      <c r="I120" s="29"/>
      <c r="J120" s="29"/>
      <c r="K120" s="29"/>
      <c r="L120" s="29"/>
      <c r="M120" s="29"/>
      <c r="N120" s="314"/>
      <c r="O120" s="314"/>
      <c r="P120" s="314"/>
      <c r="Q120" s="314"/>
      <c r="R120" s="29"/>
      <c r="S120" s="29"/>
      <c r="T120" s="29"/>
      <c r="U120" s="29"/>
      <c r="V120" s="29"/>
      <c r="W120" s="29"/>
      <c r="X120" s="29"/>
    </row>
    <row r="121" spans="1:24">
      <c r="A121" s="201">
        <v>96</v>
      </c>
      <c r="B121" s="202" t="s">
        <v>1619</v>
      </c>
      <c r="C121" s="203" t="s">
        <v>1620</v>
      </c>
      <c r="D121" s="204" t="s">
        <v>746</v>
      </c>
      <c r="E121" s="205">
        <v>2</v>
      </c>
      <c r="F121" s="319">
        <v>0</v>
      </c>
      <c r="G121" s="37">
        <f t="shared" ref="G121:G139" si="7">F121*E121</f>
        <v>0</v>
      </c>
      <c r="H121" s="37">
        <v>1979.89</v>
      </c>
      <c r="I121" s="37">
        <v>3959.78</v>
      </c>
      <c r="J121" s="37">
        <v>700.11</v>
      </c>
      <c r="K121" s="37">
        <v>1400.22</v>
      </c>
      <c r="L121" s="37">
        <v>21</v>
      </c>
      <c r="M121" s="37">
        <v>6485.6</v>
      </c>
      <c r="N121" s="205">
        <v>1.001E-2</v>
      </c>
      <c r="O121" s="205">
        <v>2.002E-2</v>
      </c>
      <c r="P121" s="205">
        <v>0</v>
      </c>
      <c r="Q121" s="205">
        <v>0</v>
      </c>
      <c r="R121" s="37"/>
      <c r="S121" s="37" t="s">
        <v>167</v>
      </c>
      <c r="T121" s="37" t="s">
        <v>167</v>
      </c>
      <c r="U121" s="37">
        <v>0</v>
      </c>
      <c r="V121" s="37">
        <v>0</v>
      </c>
      <c r="W121" s="37"/>
      <c r="X121" s="38" t="s">
        <v>168</v>
      </c>
    </row>
    <row r="122" spans="1:24">
      <c r="A122" s="201">
        <v>97</v>
      </c>
      <c r="B122" s="202" t="s">
        <v>1621</v>
      </c>
      <c r="C122" s="203" t="s">
        <v>1622</v>
      </c>
      <c r="D122" s="204" t="s">
        <v>746</v>
      </c>
      <c r="E122" s="205">
        <v>8</v>
      </c>
      <c r="F122" s="319">
        <v>0</v>
      </c>
      <c r="G122" s="37">
        <f t="shared" si="7"/>
        <v>0</v>
      </c>
      <c r="H122" s="37">
        <v>2019.89</v>
      </c>
      <c r="I122" s="37">
        <v>16159.12</v>
      </c>
      <c r="J122" s="37">
        <v>700.11</v>
      </c>
      <c r="K122" s="37">
        <v>5600.88</v>
      </c>
      <c r="L122" s="37">
        <v>21</v>
      </c>
      <c r="M122" s="37">
        <v>26329.599999999999</v>
      </c>
      <c r="N122" s="205">
        <v>1.251E-2</v>
      </c>
      <c r="O122" s="205">
        <v>0.10008</v>
      </c>
      <c r="P122" s="205">
        <v>0</v>
      </c>
      <c r="Q122" s="205">
        <v>0</v>
      </c>
      <c r="R122" s="37"/>
      <c r="S122" s="37" t="s">
        <v>167</v>
      </c>
      <c r="T122" s="37" t="s">
        <v>167</v>
      </c>
      <c r="U122" s="37">
        <v>0</v>
      </c>
      <c r="V122" s="37">
        <v>0</v>
      </c>
      <c r="W122" s="37"/>
      <c r="X122" s="38" t="s">
        <v>168</v>
      </c>
    </row>
    <row r="123" spans="1:24">
      <c r="A123" s="201">
        <v>98</v>
      </c>
      <c r="B123" s="202" t="s">
        <v>1623</v>
      </c>
      <c r="C123" s="203" t="s">
        <v>1624</v>
      </c>
      <c r="D123" s="204" t="s">
        <v>746</v>
      </c>
      <c r="E123" s="205">
        <v>2</v>
      </c>
      <c r="F123" s="319">
        <v>0</v>
      </c>
      <c r="G123" s="37">
        <f t="shared" si="7"/>
        <v>0</v>
      </c>
      <c r="H123" s="37">
        <v>1530.23</v>
      </c>
      <c r="I123" s="37">
        <v>3060.46</v>
      </c>
      <c r="J123" s="37">
        <v>469.77</v>
      </c>
      <c r="K123" s="37">
        <v>939.54</v>
      </c>
      <c r="L123" s="37">
        <v>21</v>
      </c>
      <c r="M123" s="37">
        <v>4840</v>
      </c>
      <c r="N123" s="205">
        <v>1.7510000000000001E-2</v>
      </c>
      <c r="O123" s="205">
        <v>3.5020000000000003E-2</v>
      </c>
      <c r="P123" s="205">
        <v>0</v>
      </c>
      <c r="Q123" s="205">
        <v>0</v>
      </c>
      <c r="R123" s="37"/>
      <c r="S123" s="37" t="s">
        <v>1459</v>
      </c>
      <c r="T123" s="37" t="s">
        <v>1459</v>
      </c>
      <c r="U123" s="37">
        <v>0</v>
      </c>
      <c r="V123" s="37">
        <v>0</v>
      </c>
      <c r="W123" s="37"/>
      <c r="X123" s="38" t="s">
        <v>168</v>
      </c>
    </row>
    <row r="124" spans="1:24">
      <c r="A124" s="201">
        <v>99</v>
      </c>
      <c r="B124" s="202" t="s">
        <v>1625</v>
      </c>
      <c r="C124" s="203" t="s">
        <v>1626</v>
      </c>
      <c r="D124" s="204" t="s">
        <v>746</v>
      </c>
      <c r="E124" s="205">
        <v>12</v>
      </c>
      <c r="F124" s="319">
        <v>0</v>
      </c>
      <c r="G124" s="37">
        <f t="shared" si="7"/>
        <v>0</v>
      </c>
      <c r="H124" s="37">
        <v>1138.5899999999999</v>
      </c>
      <c r="I124" s="37">
        <v>13663.079999999998</v>
      </c>
      <c r="J124" s="37">
        <v>134.41</v>
      </c>
      <c r="K124" s="37">
        <v>1612.92</v>
      </c>
      <c r="L124" s="37">
        <v>21</v>
      </c>
      <c r="M124" s="37">
        <v>18483.96</v>
      </c>
      <c r="N124" s="205">
        <v>6.77E-3</v>
      </c>
      <c r="O124" s="205">
        <v>8.1240000000000007E-2</v>
      </c>
      <c r="P124" s="205">
        <v>0</v>
      </c>
      <c r="Q124" s="205">
        <v>0</v>
      </c>
      <c r="R124" s="37"/>
      <c r="S124" s="37" t="s">
        <v>1627</v>
      </c>
      <c r="T124" s="37" t="s">
        <v>1627</v>
      </c>
      <c r="U124" s="37">
        <v>0</v>
      </c>
      <c r="V124" s="37">
        <v>0</v>
      </c>
      <c r="W124" s="37"/>
      <c r="X124" s="38" t="s">
        <v>168</v>
      </c>
    </row>
    <row r="125" spans="1:24">
      <c r="A125" s="201">
        <v>100</v>
      </c>
      <c r="B125" s="202" t="s">
        <v>1628</v>
      </c>
      <c r="C125" s="203" t="s">
        <v>1629</v>
      </c>
      <c r="D125" s="204" t="s">
        <v>746</v>
      </c>
      <c r="E125" s="205">
        <v>1</v>
      </c>
      <c r="F125" s="319">
        <v>0</v>
      </c>
      <c r="G125" s="37">
        <f t="shared" si="7"/>
        <v>0</v>
      </c>
      <c r="H125" s="37">
        <v>6108.97</v>
      </c>
      <c r="I125" s="37">
        <v>6108.97</v>
      </c>
      <c r="J125" s="37">
        <v>736.03</v>
      </c>
      <c r="K125" s="37">
        <v>736.03</v>
      </c>
      <c r="L125" s="37">
        <v>21</v>
      </c>
      <c r="M125" s="37">
        <v>8282.4500000000007</v>
      </c>
      <c r="N125" s="205">
        <v>1.09E-2</v>
      </c>
      <c r="O125" s="205">
        <v>1.09E-2</v>
      </c>
      <c r="P125" s="205">
        <v>0</v>
      </c>
      <c r="Q125" s="205">
        <v>0</v>
      </c>
      <c r="R125" s="37"/>
      <c r="S125" s="37" t="s">
        <v>167</v>
      </c>
      <c r="T125" s="37" t="s">
        <v>167</v>
      </c>
      <c r="U125" s="37">
        <v>0</v>
      </c>
      <c r="V125" s="37">
        <v>0</v>
      </c>
      <c r="W125" s="37"/>
      <c r="X125" s="38" t="s">
        <v>168</v>
      </c>
    </row>
    <row r="126" spans="1:24">
      <c r="A126" s="201">
        <v>101</v>
      </c>
      <c r="B126" s="202" t="s">
        <v>1630</v>
      </c>
      <c r="C126" s="203" t="s">
        <v>1631</v>
      </c>
      <c r="D126" s="204" t="s">
        <v>746</v>
      </c>
      <c r="E126" s="205">
        <v>8</v>
      </c>
      <c r="F126" s="319">
        <v>0</v>
      </c>
      <c r="G126" s="37">
        <f t="shared" si="7"/>
        <v>0</v>
      </c>
      <c r="H126" s="37">
        <v>136.78</v>
      </c>
      <c r="I126" s="37">
        <v>1094.24</v>
      </c>
      <c r="J126" s="37">
        <v>46.72</v>
      </c>
      <c r="K126" s="37">
        <v>373.76</v>
      </c>
      <c r="L126" s="37">
        <v>21</v>
      </c>
      <c r="M126" s="37">
        <v>1776.28</v>
      </c>
      <c r="N126" s="205">
        <v>9.0000000000000006E-5</v>
      </c>
      <c r="O126" s="205">
        <v>7.2000000000000005E-4</v>
      </c>
      <c r="P126" s="205">
        <v>0</v>
      </c>
      <c r="Q126" s="205">
        <v>0</v>
      </c>
      <c r="R126" s="37"/>
      <c r="S126" s="37" t="s">
        <v>1632</v>
      </c>
      <c r="T126" s="37" t="s">
        <v>1632</v>
      </c>
      <c r="U126" s="37">
        <v>0</v>
      </c>
      <c r="V126" s="37">
        <v>0</v>
      </c>
      <c r="W126" s="37"/>
      <c r="X126" s="38" t="s">
        <v>168</v>
      </c>
    </row>
    <row r="127" spans="1:24">
      <c r="A127" s="201">
        <v>102</v>
      </c>
      <c r="B127" s="202" t="s">
        <v>1633</v>
      </c>
      <c r="C127" s="203" t="s">
        <v>1634</v>
      </c>
      <c r="D127" s="204" t="s">
        <v>746</v>
      </c>
      <c r="E127" s="205">
        <v>8</v>
      </c>
      <c r="F127" s="319">
        <v>0</v>
      </c>
      <c r="G127" s="37">
        <f t="shared" si="7"/>
        <v>0</v>
      </c>
      <c r="H127" s="37">
        <v>0</v>
      </c>
      <c r="I127" s="37">
        <v>0</v>
      </c>
      <c r="J127" s="37">
        <v>1043</v>
      </c>
      <c r="K127" s="37">
        <v>8344</v>
      </c>
      <c r="L127" s="37">
        <v>21</v>
      </c>
      <c r="M127" s="37">
        <v>10096.24</v>
      </c>
      <c r="N127" s="205">
        <v>0</v>
      </c>
      <c r="O127" s="205">
        <v>0</v>
      </c>
      <c r="P127" s="205">
        <v>0</v>
      </c>
      <c r="Q127" s="205">
        <v>0</v>
      </c>
      <c r="R127" s="37"/>
      <c r="S127" s="37" t="s">
        <v>167</v>
      </c>
      <c r="T127" s="37" t="s">
        <v>167</v>
      </c>
      <c r="U127" s="37">
        <v>0</v>
      </c>
      <c r="V127" s="37">
        <v>0</v>
      </c>
      <c r="W127" s="37"/>
      <c r="X127" s="38" t="s">
        <v>168</v>
      </c>
    </row>
    <row r="128" spans="1:24">
      <c r="A128" s="201">
        <v>103</v>
      </c>
      <c r="B128" s="202" t="s">
        <v>1635</v>
      </c>
      <c r="C128" s="203" t="s">
        <v>1636</v>
      </c>
      <c r="D128" s="204" t="s">
        <v>746</v>
      </c>
      <c r="E128" s="205">
        <v>3</v>
      </c>
      <c r="F128" s="319">
        <v>0</v>
      </c>
      <c r="G128" s="37">
        <f t="shared" si="7"/>
        <v>0</v>
      </c>
      <c r="H128" s="37">
        <v>0</v>
      </c>
      <c r="I128" s="37">
        <v>0</v>
      </c>
      <c r="J128" s="37">
        <v>6440</v>
      </c>
      <c r="K128" s="37">
        <v>19320</v>
      </c>
      <c r="L128" s="37">
        <v>21</v>
      </c>
      <c r="M128" s="37">
        <v>23377.200000000001</v>
      </c>
      <c r="N128" s="205">
        <v>2.034E-2</v>
      </c>
      <c r="O128" s="205">
        <v>6.1020000000000005E-2</v>
      </c>
      <c r="P128" s="205">
        <v>0</v>
      </c>
      <c r="Q128" s="205">
        <v>0</v>
      </c>
      <c r="R128" s="37"/>
      <c r="S128" s="37" t="s">
        <v>1492</v>
      </c>
      <c r="T128" s="37" t="s">
        <v>1493</v>
      </c>
      <c r="U128" s="37">
        <v>0</v>
      </c>
      <c r="V128" s="37">
        <v>0</v>
      </c>
      <c r="W128" s="37"/>
      <c r="X128" s="38" t="s">
        <v>168</v>
      </c>
    </row>
    <row r="129" spans="1:24">
      <c r="A129" s="201">
        <v>104</v>
      </c>
      <c r="B129" s="202" t="s">
        <v>1637</v>
      </c>
      <c r="C129" s="203" t="s">
        <v>1638</v>
      </c>
      <c r="D129" s="204" t="s">
        <v>746</v>
      </c>
      <c r="E129" s="205">
        <v>1</v>
      </c>
      <c r="F129" s="319">
        <v>0</v>
      </c>
      <c r="G129" s="37">
        <f t="shared" si="7"/>
        <v>0</v>
      </c>
      <c r="H129" s="37">
        <v>0</v>
      </c>
      <c r="I129" s="37">
        <v>0</v>
      </c>
      <c r="J129" s="37">
        <v>2660</v>
      </c>
      <c r="K129" s="37">
        <v>2660</v>
      </c>
      <c r="L129" s="37">
        <v>21</v>
      </c>
      <c r="M129" s="37">
        <v>3218.6</v>
      </c>
      <c r="N129" s="205">
        <v>4.9300000000000004E-3</v>
      </c>
      <c r="O129" s="205">
        <v>4.9300000000000004E-3</v>
      </c>
      <c r="P129" s="205">
        <v>0</v>
      </c>
      <c r="Q129" s="205">
        <v>0</v>
      </c>
      <c r="R129" s="37"/>
      <c r="S129" s="37" t="s">
        <v>1492</v>
      </c>
      <c r="T129" s="37" t="s">
        <v>1493</v>
      </c>
      <c r="U129" s="37">
        <v>0</v>
      </c>
      <c r="V129" s="37">
        <v>0</v>
      </c>
      <c r="W129" s="37"/>
      <c r="X129" s="38" t="s">
        <v>168</v>
      </c>
    </row>
    <row r="130" spans="1:24">
      <c r="A130" s="201">
        <v>105</v>
      </c>
      <c r="B130" s="202" t="s">
        <v>1639</v>
      </c>
      <c r="C130" s="203" t="s">
        <v>1640</v>
      </c>
      <c r="D130" s="204" t="s">
        <v>746</v>
      </c>
      <c r="E130" s="205">
        <v>2</v>
      </c>
      <c r="F130" s="319">
        <v>0</v>
      </c>
      <c r="G130" s="37">
        <f t="shared" si="7"/>
        <v>0</v>
      </c>
      <c r="H130" s="37">
        <v>0</v>
      </c>
      <c r="I130" s="37">
        <v>0</v>
      </c>
      <c r="J130" s="37">
        <v>4480</v>
      </c>
      <c r="K130" s="37">
        <v>8960</v>
      </c>
      <c r="L130" s="37">
        <v>21</v>
      </c>
      <c r="M130" s="37">
        <v>10841.6</v>
      </c>
      <c r="N130" s="205">
        <v>7.5399999999999998E-3</v>
      </c>
      <c r="O130" s="205">
        <v>1.508E-2</v>
      </c>
      <c r="P130" s="205">
        <v>0</v>
      </c>
      <c r="Q130" s="205">
        <v>0</v>
      </c>
      <c r="R130" s="37"/>
      <c r="S130" s="37" t="s">
        <v>1492</v>
      </c>
      <c r="T130" s="37" t="s">
        <v>1493</v>
      </c>
      <c r="U130" s="37">
        <v>0</v>
      </c>
      <c r="V130" s="37">
        <v>0</v>
      </c>
      <c r="W130" s="37"/>
      <c r="X130" s="38" t="s">
        <v>168</v>
      </c>
    </row>
    <row r="131" spans="1:24">
      <c r="A131" s="201">
        <v>106</v>
      </c>
      <c r="B131" s="202" t="s">
        <v>1641</v>
      </c>
      <c r="C131" s="203" t="s">
        <v>1642</v>
      </c>
      <c r="D131" s="204" t="s">
        <v>746</v>
      </c>
      <c r="E131" s="205">
        <v>3</v>
      </c>
      <c r="F131" s="319">
        <v>0</v>
      </c>
      <c r="G131" s="37">
        <f t="shared" si="7"/>
        <v>0</v>
      </c>
      <c r="H131" s="37">
        <v>285.55</v>
      </c>
      <c r="I131" s="37">
        <v>856.65000000000009</v>
      </c>
      <c r="J131" s="37">
        <v>140.44999999999999</v>
      </c>
      <c r="K131" s="37">
        <v>421.34999999999997</v>
      </c>
      <c r="L131" s="37">
        <v>21</v>
      </c>
      <c r="M131" s="37">
        <v>1546.38</v>
      </c>
      <c r="N131" s="205">
        <v>2.5000000000000001E-4</v>
      </c>
      <c r="O131" s="205">
        <v>7.5000000000000002E-4</v>
      </c>
      <c r="P131" s="205">
        <v>0</v>
      </c>
      <c r="Q131" s="205">
        <v>0</v>
      </c>
      <c r="R131" s="37"/>
      <c r="S131" s="37" t="s">
        <v>167</v>
      </c>
      <c r="T131" s="37" t="s">
        <v>167</v>
      </c>
      <c r="U131" s="37">
        <v>0</v>
      </c>
      <c r="V131" s="37">
        <v>0</v>
      </c>
      <c r="W131" s="37"/>
      <c r="X131" s="38" t="s">
        <v>168</v>
      </c>
    </row>
    <row r="132" spans="1:24">
      <c r="A132" s="201">
        <v>107</v>
      </c>
      <c r="B132" s="202" t="s">
        <v>1643</v>
      </c>
      <c r="C132" s="203" t="s">
        <v>1644</v>
      </c>
      <c r="D132" s="204" t="s">
        <v>746</v>
      </c>
      <c r="E132" s="205">
        <v>36</v>
      </c>
      <c r="F132" s="319">
        <v>0</v>
      </c>
      <c r="G132" s="37">
        <f t="shared" si="7"/>
        <v>0</v>
      </c>
      <c r="H132" s="37">
        <v>137.93</v>
      </c>
      <c r="I132" s="37">
        <v>4965.4800000000005</v>
      </c>
      <c r="J132" s="37">
        <v>123.57</v>
      </c>
      <c r="K132" s="37">
        <v>4448.5199999999995</v>
      </c>
      <c r="L132" s="37">
        <v>21</v>
      </c>
      <c r="M132" s="37">
        <v>11390.94</v>
      </c>
      <c r="N132" s="205">
        <v>1.7000000000000001E-4</v>
      </c>
      <c r="O132" s="205">
        <v>6.1200000000000004E-3</v>
      </c>
      <c r="P132" s="205">
        <v>0</v>
      </c>
      <c r="Q132" s="205">
        <v>0</v>
      </c>
      <c r="R132" s="37"/>
      <c r="S132" s="37" t="s">
        <v>167</v>
      </c>
      <c r="T132" s="37" t="s">
        <v>167</v>
      </c>
      <c r="U132" s="37">
        <v>0</v>
      </c>
      <c r="V132" s="37">
        <v>0</v>
      </c>
      <c r="W132" s="37"/>
      <c r="X132" s="38" t="s">
        <v>168</v>
      </c>
    </row>
    <row r="133" spans="1:24">
      <c r="A133" s="201">
        <v>108</v>
      </c>
      <c r="B133" s="202" t="s">
        <v>1645</v>
      </c>
      <c r="C133" s="203" t="s">
        <v>1646</v>
      </c>
      <c r="D133" s="204" t="s">
        <v>746</v>
      </c>
      <c r="E133" s="205">
        <v>2</v>
      </c>
      <c r="F133" s="319">
        <v>0</v>
      </c>
      <c r="G133" s="37">
        <f t="shared" si="7"/>
        <v>0</v>
      </c>
      <c r="H133" s="37">
        <v>0</v>
      </c>
      <c r="I133" s="37">
        <v>0</v>
      </c>
      <c r="J133" s="37">
        <v>2920</v>
      </c>
      <c r="K133" s="37">
        <v>5840</v>
      </c>
      <c r="L133" s="37">
        <v>21</v>
      </c>
      <c r="M133" s="37">
        <v>7066.4</v>
      </c>
      <c r="N133" s="205">
        <v>1.8400000000000001E-3</v>
      </c>
      <c r="O133" s="205">
        <v>3.6800000000000001E-3</v>
      </c>
      <c r="P133" s="205">
        <v>0</v>
      </c>
      <c r="Q133" s="205">
        <v>0</v>
      </c>
      <c r="R133" s="37"/>
      <c r="S133" s="37" t="s">
        <v>1492</v>
      </c>
      <c r="T133" s="37" t="s">
        <v>1493</v>
      </c>
      <c r="U133" s="37">
        <v>0</v>
      </c>
      <c r="V133" s="37">
        <v>0</v>
      </c>
      <c r="W133" s="37"/>
      <c r="X133" s="38" t="s">
        <v>168</v>
      </c>
    </row>
    <row r="134" spans="1:24">
      <c r="A134" s="201">
        <v>109</v>
      </c>
      <c r="B134" s="202" t="s">
        <v>1647</v>
      </c>
      <c r="C134" s="203" t="s">
        <v>1648</v>
      </c>
      <c r="D134" s="204" t="s">
        <v>213</v>
      </c>
      <c r="E134" s="205">
        <v>10</v>
      </c>
      <c r="F134" s="319">
        <v>0</v>
      </c>
      <c r="G134" s="37">
        <f t="shared" si="7"/>
        <v>0</v>
      </c>
      <c r="H134" s="37">
        <v>2167.7600000000002</v>
      </c>
      <c r="I134" s="37">
        <v>21677.600000000002</v>
      </c>
      <c r="J134" s="37">
        <v>242.24</v>
      </c>
      <c r="K134" s="37">
        <v>2422.4</v>
      </c>
      <c r="L134" s="37">
        <v>21</v>
      </c>
      <c r="M134" s="37">
        <v>29161</v>
      </c>
      <c r="N134" s="205">
        <v>8.4999999999999995E-4</v>
      </c>
      <c r="O134" s="205">
        <v>8.4999999999999989E-3</v>
      </c>
      <c r="P134" s="205">
        <v>0</v>
      </c>
      <c r="Q134" s="205">
        <v>0</v>
      </c>
      <c r="R134" s="37"/>
      <c r="S134" s="37" t="s">
        <v>167</v>
      </c>
      <c r="T134" s="37" t="s">
        <v>167</v>
      </c>
      <c r="U134" s="37">
        <v>0</v>
      </c>
      <c r="V134" s="37">
        <v>0</v>
      </c>
      <c r="W134" s="37"/>
      <c r="X134" s="38" t="s">
        <v>168</v>
      </c>
    </row>
    <row r="135" spans="1:24">
      <c r="A135" s="201">
        <v>110</v>
      </c>
      <c r="B135" s="202" t="s">
        <v>1649</v>
      </c>
      <c r="C135" s="203" t="s">
        <v>1650</v>
      </c>
      <c r="D135" s="204" t="s">
        <v>213</v>
      </c>
      <c r="E135" s="205">
        <v>3</v>
      </c>
      <c r="F135" s="319">
        <v>0</v>
      </c>
      <c r="G135" s="37">
        <f t="shared" si="7"/>
        <v>0</v>
      </c>
      <c r="H135" s="37">
        <v>1992.76</v>
      </c>
      <c r="I135" s="37">
        <v>5978.28</v>
      </c>
      <c r="J135" s="37">
        <v>242.24</v>
      </c>
      <c r="K135" s="37">
        <v>726.72</v>
      </c>
      <c r="L135" s="37">
        <v>21</v>
      </c>
      <c r="M135" s="37">
        <v>8113.05</v>
      </c>
      <c r="N135" s="205">
        <v>1.64E-3</v>
      </c>
      <c r="O135" s="205">
        <v>4.9199999999999999E-3</v>
      </c>
      <c r="P135" s="205">
        <v>0</v>
      </c>
      <c r="Q135" s="205">
        <v>0</v>
      </c>
      <c r="R135" s="37"/>
      <c r="S135" s="37" t="s">
        <v>167</v>
      </c>
      <c r="T135" s="37" t="s">
        <v>167</v>
      </c>
      <c r="U135" s="37">
        <v>0</v>
      </c>
      <c r="V135" s="37">
        <v>0</v>
      </c>
      <c r="W135" s="37"/>
      <c r="X135" s="38" t="s">
        <v>168</v>
      </c>
    </row>
    <row r="136" spans="1:24">
      <c r="A136" s="201">
        <v>111</v>
      </c>
      <c r="B136" s="202" t="s">
        <v>1651</v>
      </c>
      <c r="C136" s="203" t="s">
        <v>1652</v>
      </c>
      <c r="D136" s="204" t="s">
        <v>213</v>
      </c>
      <c r="E136" s="205">
        <v>1</v>
      </c>
      <c r="F136" s="319">
        <v>0</v>
      </c>
      <c r="G136" s="37">
        <f t="shared" si="7"/>
        <v>0</v>
      </c>
      <c r="H136" s="37">
        <v>2350.9</v>
      </c>
      <c r="I136" s="37">
        <v>2350.9</v>
      </c>
      <c r="J136" s="37">
        <v>259.10000000000002</v>
      </c>
      <c r="K136" s="37">
        <v>259.10000000000002</v>
      </c>
      <c r="L136" s="37">
        <v>21</v>
      </c>
      <c r="M136" s="37">
        <v>3158.1</v>
      </c>
      <c r="N136" s="205">
        <v>1.72E-3</v>
      </c>
      <c r="O136" s="205">
        <v>1.72E-3</v>
      </c>
      <c r="P136" s="205">
        <v>0</v>
      </c>
      <c r="Q136" s="205">
        <v>0</v>
      </c>
      <c r="R136" s="37"/>
      <c r="S136" s="37" t="s">
        <v>167</v>
      </c>
      <c r="T136" s="37" t="s">
        <v>167</v>
      </c>
      <c r="U136" s="37">
        <v>0</v>
      </c>
      <c r="V136" s="37">
        <v>0</v>
      </c>
      <c r="W136" s="37"/>
      <c r="X136" s="38" t="s">
        <v>168</v>
      </c>
    </row>
    <row r="137" spans="1:24">
      <c r="A137" s="201">
        <v>112</v>
      </c>
      <c r="B137" s="202" t="s">
        <v>1653</v>
      </c>
      <c r="C137" s="203" t="s">
        <v>1962</v>
      </c>
      <c r="D137" s="204" t="s">
        <v>746</v>
      </c>
      <c r="E137" s="205">
        <v>3</v>
      </c>
      <c r="F137" s="319">
        <v>0</v>
      </c>
      <c r="G137" s="37">
        <f t="shared" si="7"/>
        <v>0</v>
      </c>
      <c r="H137" s="37">
        <v>0</v>
      </c>
      <c r="I137" s="37">
        <v>0</v>
      </c>
      <c r="J137" s="37">
        <v>3890</v>
      </c>
      <c r="K137" s="37">
        <v>11670</v>
      </c>
      <c r="L137" s="37">
        <v>21</v>
      </c>
      <c r="M137" s="37">
        <v>14120.7</v>
      </c>
      <c r="N137" s="205">
        <v>1.8500000000000001E-3</v>
      </c>
      <c r="O137" s="205">
        <v>5.5500000000000002E-3</v>
      </c>
      <c r="P137" s="205">
        <v>0</v>
      </c>
      <c r="Q137" s="205">
        <v>0</v>
      </c>
      <c r="R137" s="37"/>
      <c r="S137" s="37" t="s">
        <v>1492</v>
      </c>
      <c r="T137" s="37" t="s">
        <v>1493</v>
      </c>
      <c r="U137" s="37">
        <v>0</v>
      </c>
      <c r="V137" s="37">
        <v>0</v>
      </c>
      <c r="W137" s="37"/>
      <c r="X137" s="38" t="s">
        <v>168</v>
      </c>
    </row>
    <row r="138" spans="1:24">
      <c r="A138" s="201">
        <v>113</v>
      </c>
      <c r="B138" s="202" t="s">
        <v>1654</v>
      </c>
      <c r="C138" s="203" t="s">
        <v>1655</v>
      </c>
      <c r="D138" s="204" t="s">
        <v>746</v>
      </c>
      <c r="E138" s="205">
        <v>2</v>
      </c>
      <c r="F138" s="319">
        <v>0</v>
      </c>
      <c r="G138" s="37">
        <f t="shared" si="7"/>
        <v>0</v>
      </c>
      <c r="H138" s="37">
        <v>0</v>
      </c>
      <c r="I138" s="37">
        <v>0</v>
      </c>
      <c r="J138" s="37">
        <v>12100</v>
      </c>
      <c r="K138" s="37">
        <v>24200</v>
      </c>
      <c r="L138" s="37">
        <v>21</v>
      </c>
      <c r="M138" s="37">
        <v>29282</v>
      </c>
      <c r="N138" s="205">
        <v>3.5400000000000002E-3</v>
      </c>
      <c r="O138" s="205">
        <v>7.0800000000000004E-3</v>
      </c>
      <c r="P138" s="205">
        <v>0</v>
      </c>
      <c r="Q138" s="205">
        <v>0</v>
      </c>
      <c r="R138" s="37"/>
      <c r="S138" s="37" t="s">
        <v>1492</v>
      </c>
      <c r="T138" s="37" t="s">
        <v>204</v>
      </c>
      <c r="U138" s="37">
        <v>0</v>
      </c>
      <c r="V138" s="37">
        <v>0</v>
      </c>
      <c r="W138" s="37"/>
      <c r="X138" s="38" t="s">
        <v>168</v>
      </c>
    </row>
    <row r="139" spans="1:24">
      <c r="A139" s="201">
        <v>114</v>
      </c>
      <c r="B139" s="202" t="s">
        <v>1656</v>
      </c>
      <c r="C139" s="203" t="s">
        <v>1657</v>
      </c>
      <c r="D139" s="204" t="s">
        <v>213</v>
      </c>
      <c r="E139" s="205">
        <v>5</v>
      </c>
      <c r="F139" s="319">
        <v>0</v>
      </c>
      <c r="G139" s="37">
        <f t="shared" si="7"/>
        <v>0</v>
      </c>
      <c r="H139" s="37">
        <v>0</v>
      </c>
      <c r="I139" s="37">
        <v>0</v>
      </c>
      <c r="J139" s="37">
        <v>551</v>
      </c>
      <c r="K139" s="37">
        <v>2755</v>
      </c>
      <c r="L139" s="37">
        <v>21</v>
      </c>
      <c r="M139" s="37">
        <v>3333.55</v>
      </c>
      <c r="N139" s="205">
        <v>2.5999999999999998E-4</v>
      </c>
      <c r="O139" s="205">
        <v>1.2999999999999999E-3</v>
      </c>
      <c r="P139" s="205">
        <v>0</v>
      </c>
      <c r="Q139" s="205">
        <v>0</v>
      </c>
      <c r="R139" s="37"/>
      <c r="S139" s="37" t="s">
        <v>1492</v>
      </c>
      <c r="T139" s="37" t="s">
        <v>1493</v>
      </c>
      <c r="U139" s="37">
        <v>0</v>
      </c>
      <c r="V139" s="37">
        <v>0</v>
      </c>
      <c r="W139" s="37"/>
      <c r="X139" s="38" t="s">
        <v>168</v>
      </c>
    </row>
    <row r="140" spans="1:24">
      <c r="A140" s="201">
        <v>115</v>
      </c>
      <c r="B140" s="202" t="s">
        <v>1658</v>
      </c>
      <c r="C140" s="203" t="s">
        <v>1659</v>
      </c>
      <c r="D140" s="204" t="s">
        <v>196</v>
      </c>
      <c r="E140" s="205">
        <v>0.49620999999999998</v>
      </c>
      <c r="F140" s="319">
        <v>0</v>
      </c>
      <c r="G140" s="37">
        <f>F140*E140</f>
        <v>0</v>
      </c>
      <c r="H140" s="37">
        <v>0</v>
      </c>
      <c r="I140" s="37">
        <v>0</v>
      </c>
      <c r="J140" s="37">
        <v>840</v>
      </c>
      <c r="K140" s="37">
        <v>416.81639999999999</v>
      </c>
      <c r="L140" s="37">
        <v>21</v>
      </c>
      <c r="M140" s="37">
        <v>504.35219999999998</v>
      </c>
      <c r="N140" s="205">
        <v>0</v>
      </c>
      <c r="O140" s="205">
        <v>0</v>
      </c>
      <c r="P140" s="205">
        <v>0</v>
      </c>
      <c r="Q140" s="205">
        <v>0</v>
      </c>
      <c r="R140" s="37"/>
      <c r="S140" s="37" t="s">
        <v>167</v>
      </c>
      <c r="T140" s="37" t="s">
        <v>167</v>
      </c>
      <c r="U140" s="37">
        <v>0</v>
      </c>
      <c r="V140" s="37">
        <v>0</v>
      </c>
      <c r="W140" s="37"/>
      <c r="X140" s="38" t="s">
        <v>168</v>
      </c>
    </row>
    <row r="141" spans="1:24" ht="14">
      <c r="A141" s="185" t="s">
        <v>162</v>
      </c>
      <c r="B141" s="186" t="s">
        <v>1660</v>
      </c>
      <c r="C141" s="187" t="s">
        <v>1661</v>
      </c>
      <c r="D141" s="188"/>
      <c r="E141" s="189"/>
      <c r="F141" s="31"/>
      <c r="G141" s="31">
        <f>SUM(G142:G145)</f>
        <v>0</v>
      </c>
      <c r="H141" s="31"/>
      <c r="I141" s="31">
        <v>65351.839999999997</v>
      </c>
      <c r="J141" s="31"/>
      <c r="K141" s="31">
        <v>6829.74</v>
      </c>
      <c r="L141" s="31"/>
      <c r="M141" s="31"/>
      <c r="N141" s="189"/>
      <c r="O141" s="189"/>
      <c r="P141" s="189"/>
      <c r="Q141" s="189"/>
      <c r="R141" s="31"/>
      <c r="S141" s="31"/>
      <c r="T141" s="31"/>
      <c r="U141" s="31"/>
      <c r="V141" s="31"/>
      <c r="W141" s="31"/>
      <c r="X141" s="32"/>
    </row>
    <row r="142" spans="1:24">
      <c r="A142" s="201">
        <v>116</v>
      </c>
      <c r="B142" s="202" t="s">
        <v>1662</v>
      </c>
      <c r="C142" s="203" t="s">
        <v>1663</v>
      </c>
      <c r="D142" s="204" t="s">
        <v>746</v>
      </c>
      <c r="E142" s="205">
        <v>1</v>
      </c>
      <c r="F142" s="319">
        <v>0</v>
      </c>
      <c r="G142" s="37">
        <f t="shared" ref="G142:G144" si="8">F142*E142</f>
        <v>0</v>
      </c>
      <c r="H142" s="37">
        <v>4573.3100000000004</v>
      </c>
      <c r="I142" s="37">
        <v>4573.3100000000004</v>
      </c>
      <c r="J142" s="37">
        <v>806.69</v>
      </c>
      <c r="K142" s="37">
        <v>806.69</v>
      </c>
      <c r="L142" s="37">
        <v>21</v>
      </c>
      <c r="M142" s="37">
        <v>6509.8</v>
      </c>
      <c r="N142" s="205">
        <v>6.0000000000000001E-3</v>
      </c>
      <c r="O142" s="205">
        <v>6.0000000000000001E-3</v>
      </c>
      <c r="P142" s="205">
        <v>0</v>
      </c>
      <c r="Q142" s="205">
        <v>0</v>
      </c>
      <c r="R142" s="37"/>
      <c r="S142" s="37" t="s">
        <v>167</v>
      </c>
      <c r="T142" s="37" t="s">
        <v>167</v>
      </c>
      <c r="U142" s="37">
        <v>0</v>
      </c>
      <c r="V142" s="37">
        <v>0</v>
      </c>
      <c r="W142" s="37"/>
      <c r="X142" s="38" t="s">
        <v>168</v>
      </c>
    </row>
    <row r="143" spans="1:24">
      <c r="A143" s="201">
        <v>117</v>
      </c>
      <c r="B143" s="202" t="s">
        <v>1664</v>
      </c>
      <c r="C143" s="203" t="s">
        <v>1665</v>
      </c>
      <c r="D143" s="204" t="s">
        <v>746</v>
      </c>
      <c r="E143" s="205">
        <v>5</v>
      </c>
      <c r="F143" s="319">
        <v>0</v>
      </c>
      <c r="G143" s="37">
        <f t="shared" si="8"/>
        <v>0</v>
      </c>
      <c r="H143" s="37">
        <v>7235.21</v>
      </c>
      <c r="I143" s="37">
        <v>36176.050000000003</v>
      </c>
      <c r="J143" s="37">
        <v>739.79</v>
      </c>
      <c r="K143" s="37">
        <v>3698.95</v>
      </c>
      <c r="L143" s="37">
        <v>21</v>
      </c>
      <c r="M143" s="37">
        <v>48248.75</v>
      </c>
      <c r="N143" s="205">
        <v>1.0999999999999999E-2</v>
      </c>
      <c r="O143" s="205">
        <v>5.4999999999999993E-2</v>
      </c>
      <c r="P143" s="205">
        <v>0</v>
      </c>
      <c r="Q143" s="205">
        <v>0</v>
      </c>
      <c r="R143" s="37"/>
      <c r="S143" s="37" t="s">
        <v>1666</v>
      </c>
      <c r="T143" s="37" t="s">
        <v>1666</v>
      </c>
      <c r="U143" s="37">
        <v>0</v>
      </c>
      <c r="V143" s="37">
        <v>0</v>
      </c>
      <c r="W143" s="37"/>
      <c r="X143" s="38" t="s">
        <v>168</v>
      </c>
    </row>
    <row r="144" spans="1:24">
      <c r="A144" s="201">
        <v>118</v>
      </c>
      <c r="B144" s="202" t="s">
        <v>1667</v>
      </c>
      <c r="C144" s="203" t="s">
        <v>1668</v>
      </c>
      <c r="D144" s="204" t="s">
        <v>746</v>
      </c>
      <c r="E144" s="205">
        <v>2</v>
      </c>
      <c r="F144" s="319">
        <v>0</v>
      </c>
      <c r="G144" s="37">
        <f t="shared" si="8"/>
        <v>0</v>
      </c>
      <c r="H144" s="37">
        <v>12301.24</v>
      </c>
      <c r="I144" s="37">
        <v>24602.48</v>
      </c>
      <c r="J144" s="37">
        <v>1118.76</v>
      </c>
      <c r="K144" s="37">
        <v>2237.52</v>
      </c>
      <c r="L144" s="37">
        <v>21</v>
      </c>
      <c r="M144" s="37">
        <v>32476.400000000001</v>
      </c>
      <c r="N144" s="205">
        <v>1.4500000000000001E-2</v>
      </c>
      <c r="O144" s="205">
        <v>2.9000000000000001E-2</v>
      </c>
      <c r="P144" s="205">
        <v>0</v>
      </c>
      <c r="Q144" s="205">
        <v>0</v>
      </c>
      <c r="R144" s="37"/>
      <c r="S144" s="37" t="s">
        <v>167</v>
      </c>
      <c r="T144" s="37" t="s">
        <v>167</v>
      </c>
      <c r="U144" s="37">
        <v>0</v>
      </c>
      <c r="V144" s="37">
        <v>0</v>
      </c>
      <c r="W144" s="37"/>
      <c r="X144" s="38" t="s">
        <v>168</v>
      </c>
    </row>
    <row r="145" spans="1:24">
      <c r="A145" s="201">
        <v>119</v>
      </c>
      <c r="B145" s="202" t="s">
        <v>1669</v>
      </c>
      <c r="C145" s="203" t="s">
        <v>1670</v>
      </c>
      <c r="D145" s="204" t="s">
        <v>196</v>
      </c>
      <c r="E145" s="205">
        <v>0.09</v>
      </c>
      <c r="F145" s="319">
        <v>0</v>
      </c>
      <c r="G145" s="37">
        <f>F145*E145</f>
        <v>0</v>
      </c>
      <c r="H145" s="37">
        <v>0</v>
      </c>
      <c r="I145" s="37">
        <v>0</v>
      </c>
      <c r="J145" s="37">
        <v>962</v>
      </c>
      <c r="K145" s="37">
        <v>86.58</v>
      </c>
      <c r="L145" s="37">
        <v>21</v>
      </c>
      <c r="M145" s="37">
        <v>104.76179999999999</v>
      </c>
      <c r="N145" s="205">
        <v>0</v>
      </c>
      <c r="O145" s="205">
        <v>0</v>
      </c>
      <c r="P145" s="205">
        <v>0</v>
      </c>
      <c r="Q145" s="205">
        <v>0</v>
      </c>
      <c r="R145" s="37"/>
      <c r="S145" s="37" t="s">
        <v>167</v>
      </c>
      <c r="T145" s="37" t="s">
        <v>167</v>
      </c>
      <c r="U145" s="37">
        <v>0</v>
      </c>
      <c r="V145" s="37">
        <v>0</v>
      </c>
      <c r="W145" s="37"/>
      <c r="X145" s="38" t="s">
        <v>168</v>
      </c>
    </row>
    <row r="146" spans="1:24" ht="14">
      <c r="A146" s="185" t="s">
        <v>162</v>
      </c>
      <c r="B146" s="186" t="s">
        <v>132</v>
      </c>
      <c r="C146" s="187" t="s">
        <v>133</v>
      </c>
      <c r="D146" s="188"/>
      <c r="E146" s="189"/>
      <c r="F146" s="31"/>
      <c r="G146" s="31">
        <f>SUM(G147:G153)</f>
        <v>0</v>
      </c>
      <c r="H146" s="31"/>
      <c r="I146" s="31">
        <v>0</v>
      </c>
      <c r="J146" s="31"/>
      <c r="K146" s="31">
        <v>16628.89</v>
      </c>
      <c r="L146" s="31"/>
      <c r="M146" s="31"/>
      <c r="N146" s="189"/>
      <c r="O146" s="189"/>
      <c r="P146" s="189"/>
      <c r="Q146" s="189"/>
      <c r="R146" s="31"/>
      <c r="S146" s="31"/>
      <c r="T146" s="31"/>
      <c r="U146" s="31"/>
      <c r="V146" s="31"/>
      <c r="W146" s="31"/>
      <c r="X146" s="32"/>
    </row>
    <row r="147" spans="1:24">
      <c r="A147" s="201">
        <v>120</v>
      </c>
      <c r="B147" s="202" t="s">
        <v>1671</v>
      </c>
      <c r="C147" s="203" t="s">
        <v>1672</v>
      </c>
      <c r="D147" s="204" t="s">
        <v>196</v>
      </c>
      <c r="E147" s="205">
        <v>5.9101800000000004</v>
      </c>
      <c r="F147" s="319">
        <v>0</v>
      </c>
      <c r="G147" s="34">
        <f t="shared" ref="G147:G152" si="9">F147*E147</f>
        <v>0</v>
      </c>
      <c r="H147" s="37">
        <v>0</v>
      </c>
      <c r="I147" s="37">
        <v>0</v>
      </c>
      <c r="J147" s="37">
        <v>407.5</v>
      </c>
      <c r="K147" s="37">
        <v>2408.3983500000004</v>
      </c>
      <c r="L147" s="37">
        <v>21</v>
      </c>
      <c r="M147" s="37">
        <v>2914.1640000000002</v>
      </c>
      <c r="N147" s="205">
        <v>0</v>
      </c>
      <c r="O147" s="205">
        <v>0</v>
      </c>
      <c r="P147" s="205">
        <v>0</v>
      </c>
      <c r="Q147" s="205">
        <v>0</v>
      </c>
      <c r="R147" s="37"/>
      <c r="S147" s="37" t="s">
        <v>167</v>
      </c>
      <c r="T147" s="37" t="s">
        <v>167</v>
      </c>
      <c r="U147" s="37">
        <v>0</v>
      </c>
      <c r="V147" s="37">
        <v>0</v>
      </c>
      <c r="W147" s="37"/>
      <c r="X147" s="38" t="s">
        <v>168</v>
      </c>
    </row>
    <row r="148" spans="1:24">
      <c r="A148" s="201">
        <v>121</v>
      </c>
      <c r="B148" s="202" t="s">
        <v>1673</v>
      </c>
      <c r="C148" s="203" t="s">
        <v>1674</v>
      </c>
      <c r="D148" s="204" t="s">
        <v>196</v>
      </c>
      <c r="E148" s="205">
        <v>17.730540000000001</v>
      </c>
      <c r="F148" s="319">
        <v>0</v>
      </c>
      <c r="G148" s="34">
        <f t="shared" si="9"/>
        <v>0</v>
      </c>
      <c r="H148" s="37">
        <v>0</v>
      </c>
      <c r="I148" s="37">
        <v>0</v>
      </c>
      <c r="J148" s="37">
        <v>256</v>
      </c>
      <c r="K148" s="37">
        <v>4539.0182400000003</v>
      </c>
      <c r="L148" s="37">
        <v>21</v>
      </c>
      <c r="M148" s="37">
        <v>5492.2142000000003</v>
      </c>
      <c r="N148" s="205">
        <v>0</v>
      </c>
      <c r="O148" s="205">
        <v>0</v>
      </c>
      <c r="P148" s="205">
        <v>0</v>
      </c>
      <c r="Q148" s="205">
        <v>0</v>
      </c>
      <c r="R148" s="37"/>
      <c r="S148" s="37" t="s">
        <v>167</v>
      </c>
      <c r="T148" s="37" t="s">
        <v>167</v>
      </c>
      <c r="U148" s="37">
        <v>0</v>
      </c>
      <c r="V148" s="37">
        <v>0</v>
      </c>
      <c r="W148" s="37"/>
      <c r="X148" s="38" t="s">
        <v>168</v>
      </c>
    </row>
    <row r="149" spans="1:24">
      <c r="A149" s="201">
        <v>122</v>
      </c>
      <c r="B149" s="202" t="s">
        <v>1675</v>
      </c>
      <c r="C149" s="203" t="s">
        <v>1034</v>
      </c>
      <c r="D149" s="204" t="s">
        <v>196</v>
      </c>
      <c r="E149" s="205">
        <v>5.9101800000000004</v>
      </c>
      <c r="F149" s="319">
        <v>0</v>
      </c>
      <c r="G149" s="34">
        <f t="shared" si="9"/>
        <v>0</v>
      </c>
      <c r="H149" s="37">
        <v>0</v>
      </c>
      <c r="I149" s="37">
        <v>0</v>
      </c>
      <c r="J149" s="37">
        <v>264</v>
      </c>
      <c r="K149" s="37">
        <v>1560.2875200000001</v>
      </c>
      <c r="L149" s="37">
        <v>21</v>
      </c>
      <c r="M149" s="37">
        <v>1887.9509</v>
      </c>
      <c r="N149" s="205">
        <v>0</v>
      </c>
      <c r="O149" s="205">
        <v>0</v>
      </c>
      <c r="P149" s="205">
        <v>0</v>
      </c>
      <c r="Q149" s="205">
        <v>0</v>
      </c>
      <c r="R149" s="37"/>
      <c r="S149" s="37" t="s">
        <v>167</v>
      </c>
      <c r="T149" s="37" t="s">
        <v>167</v>
      </c>
      <c r="U149" s="37">
        <v>0</v>
      </c>
      <c r="V149" s="37">
        <v>0</v>
      </c>
      <c r="W149" s="37"/>
      <c r="X149" s="38" t="s">
        <v>168</v>
      </c>
    </row>
    <row r="150" spans="1:24">
      <c r="A150" s="201">
        <v>123</v>
      </c>
      <c r="B150" s="202" t="s">
        <v>1676</v>
      </c>
      <c r="C150" s="203" t="s">
        <v>1039</v>
      </c>
      <c r="D150" s="204" t="s">
        <v>196</v>
      </c>
      <c r="E150" s="205">
        <v>88.652699999999996</v>
      </c>
      <c r="F150" s="319">
        <v>0</v>
      </c>
      <c r="G150" s="34">
        <f t="shared" si="9"/>
        <v>0</v>
      </c>
      <c r="H150" s="37">
        <v>0</v>
      </c>
      <c r="I150" s="37">
        <v>0</v>
      </c>
      <c r="J150" s="37">
        <v>25</v>
      </c>
      <c r="K150" s="37">
        <v>2216.3175000000001</v>
      </c>
      <c r="L150" s="37">
        <v>21</v>
      </c>
      <c r="M150" s="37">
        <v>2681.7472000000002</v>
      </c>
      <c r="N150" s="205">
        <v>0</v>
      </c>
      <c r="O150" s="205">
        <v>0</v>
      </c>
      <c r="P150" s="205">
        <v>0</v>
      </c>
      <c r="Q150" s="205">
        <v>0</v>
      </c>
      <c r="R150" s="37"/>
      <c r="S150" s="37" t="s">
        <v>167</v>
      </c>
      <c r="T150" s="37" t="s">
        <v>167</v>
      </c>
      <c r="U150" s="37">
        <v>0</v>
      </c>
      <c r="V150" s="37">
        <v>0</v>
      </c>
      <c r="W150" s="37"/>
      <c r="X150" s="38" t="s">
        <v>168</v>
      </c>
    </row>
    <row r="151" spans="1:24">
      <c r="A151" s="201">
        <v>124</v>
      </c>
      <c r="B151" s="202" t="s">
        <v>1677</v>
      </c>
      <c r="C151" s="203" t="s">
        <v>1041</v>
      </c>
      <c r="D151" s="204" t="s">
        <v>196</v>
      </c>
      <c r="E151" s="205">
        <v>5.9101800000000004</v>
      </c>
      <c r="F151" s="319">
        <v>0</v>
      </c>
      <c r="G151" s="34">
        <f t="shared" si="9"/>
        <v>0</v>
      </c>
      <c r="H151" s="37">
        <v>0</v>
      </c>
      <c r="I151" s="37">
        <v>0</v>
      </c>
      <c r="J151" s="37">
        <v>369.5</v>
      </c>
      <c r="K151" s="37">
        <v>2183.81151</v>
      </c>
      <c r="L151" s="37">
        <v>21</v>
      </c>
      <c r="M151" s="37">
        <v>2642.4101000000001</v>
      </c>
      <c r="N151" s="205">
        <v>0</v>
      </c>
      <c r="O151" s="205">
        <v>0</v>
      </c>
      <c r="P151" s="205">
        <v>0</v>
      </c>
      <c r="Q151" s="205">
        <v>0</v>
      </c>
      <c r="R151" s="37"/>
      <c r="S151" s="37" t="s">
        <v>167</v>
      </c>
      <c r="T151" s="37" t="s">
        <v>167</v>
      </c>
      <c r="U151" s="37">
        <v>0</v>
      </c>
      <c r="V151" s="37">
        <v>0</v>
      </c>
      <c r="W151" s="37"/>
      <c r="X151" s="38" t="s">
        <v>168</v>
      </c>
    </row>
    <row r="152" spans="1:24">
      <c r="A152" s="201">
        <v>125</v>
      </c>
      <c r="B152" s="202" t="s">
        <v>1678</v>
      </c>
      <c r="C152" s="203" t="s">
        <v>1043</v>
      </c>
      <c r="D152" s="204" t="s">
        <v>196</v>
      </c>
      <c r="E152" s="205">
        <v>47.281440000000003</v>
      </c>
      <c r="F152" s="319">
        <v>0</v>
      </c>
      <c r="G152" s="34">
        <f t="shared" si="9"/>
        <v>0</v>
      </c>
      <c r="H152" s="37">
        <v>0</v>
      </c>
      <c r="I152" s="37">
        <v>0</v>
      </c>
      <c r="J152" s="37">
        <v>41.2</v>
      </c>
      <c r="K152" s="37">
        <v>1947.9953280000002</v>
      </c>
      <c r="L152" s="37">
        <v>21</v>
      </c>
      <c r="M152" s="37">
        <v>2357.08</v>
      </c>
      <c r="N152" s="205">
        <v>0</v>
      </c>
      <c r="O152" s="205">
        <v>0</v>
      </c>
      <c r="P152" s="205">
        <v>0</v>
      </c>
      <c r="Q152" s="205">
        <v>0</v>
      </c>
      <c r="R152" s="37"/>
      <c r="S152" s="37" t="s">
        <v>167</v>
      </c>
      <c r="T152" s="37" t="s">
        <v>167</v>
      </c>
      <c r="U152" s="37">
        <v>0</v>
      </c>
      <c r="V152" s="37">
        <v>0</v>
      </c>
      <c r="W152" s="37"/>
      <c r="X152" s="38" t="s">
        <v>168</v>
      </c>
    </row>
    <row r="153" spans="1:24">
      <c r="A153" s="190">
        <v>126</v>
      </c>
      <c r="B153" s="191" t="s">
        <v>1679</v>
      </c>
      <c r="C153" s="192" t="s">
        <v>1680</v>
      </c>
      <c r="D153" s="193" t="s">
        <v>196</v>
      </c>
      <c r="E153" s="194">
        <v>5.9101800000000004</v>
      </c>
      <c r="F153" s="318">
        <v>0</v>
      </c>
      <c r="G153" s="34">
        <f>F153*E153</f>
        <v>0</v>
      </c>
      <c r="H153" s="34">
        <v>0</v>
      </c>
      <c r="I153" s="34">
        <v>0</v>
      </c>
      <c r="J153" s="34">
        <v>300</v>
      </c>
      <c r="K153" s="34">
        <v>1773.0540000000001</v>
      </c>
      <c r="L153" s="34">
        <v>21</v>
      </c>
      <c r="M153" s="34">
        <v>2145.3905</v>
      </c>
      <c r="N153" s="194">
        <v>0</v>
      </c>
      <c r="O153" s="194">
        <v>0</v>
      </c>
      <c r="P153" s="194">
        <v>0</v>
      </c>
      <c r="Q153" s="194">
        <v>0</v>
      </c>
      <c r="R153" s="34"/>
      <c r="S153" s="34" t="s">
        <v>1106</v>
      </c>
      <c r="T153" s="34" t="s">
        <v>1106</v>
      </c>
      <c r="U153" s="34">
        <v>0</v>
      </c>
      <c r="V153" s="34">
        <v>0</v>
      </c>
      <c r="W153" s="34"/>
      <c r="X153" s="35" t="s">
        <v>168</v>
      </c>
    </row>
    <row r="154" spans="1:24" ht="14" thickBot="1"/>
    <row r="155" spans="1:24" ht="14" thickBot="1">
      <c r="A155" s="315" t="s">
        <v>31</v>
      </c>
      <c r="B155" s="316"/>
      <c r="C155" s="316"/>
      <c r="D155" s="316"/>
      <c r="E155" s="316"/>
      <c r="F155" s="316"/>
      <c r="G155" s="317">
        <f>G146+G141+G116+G77+G50+G48+G45+G41+G35+G33+G26+G23+G8</f>
        <v>0</v>
      </c>
    </row>
  </sheetData>
  <sheetProtection algorithmName="SHA-512" hashValue="bnZB3Co8YdwC2kWNBzA/hRi1hrwvUR2zhgJycPHRtfyQV7nwKYRFIJAxuP4A6QpQs4KtsBpgTGt9tMizjNz2hA==" saltValue="8rWZnaY0JmA77LgXowVFNw==" spinCount="100000" sheet="1" objects="1" scenarios="1" selectLockedCell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2"/>
  <sheetViews>
    <sheetView zoomScale="150" zoomScaleNormal="150" workbookViewId="0">
      <pane ySplit="7" topLeftCell="A8" activePane="bottomLeft" state="frozen"/>
      <selection pane="bottomLeft" activeCell="F9" sqref="F9"/>
    </sheetView>
  </sheetViews>
  <sheetFormatPr baseColWidth="10" defaultColWidth="8.83203125" defaultRowHeight="13" outlineLevelRow="1"/>
  <cols>
    <col min="1" max="1" width="3.5" customWidth="1"/>
    <col min="2" max="2" width="12.6640625" style="21" customWidth="1"/>
    <col min="3" max="3" width="38.33203125" style="21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8" width="0" hidden="1" customWidth="1"/>
    <col min="20" max="20" width="9.16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7</v>
      </c>
      <c r="B1" s="395"/>
      <c r="C1" s="395"/>
      <c r="D1" s="395"/>
      <c r="E1" s="395"/>
      <c r="F1" s="395"/>
      <c r="G1" s="395"/>
      <c r="AG1" t="s">
        <v>137</v>
      </c>
    </row>
    <row r="2" spans="1:60" ht="25" customHeight="1">
      <c r="A2" s="14" t="s">
        <v>8</v>
      </c>
      <c r="B2" s="13" t="s">
        <v>42</v>
      </c>
      <c r="C2" s="396" t="s">
        <v>43</v>
      </c>
      <c r="D2" s="397"/>
      <c r="E2" s="397"/>
      <c r="F2" s="397"/>
      <c r="G2" s="398"/>
      <c r="AG2" t="s">
        <v>138</v>
      </c>
    </row>
    <row r="3" spans="1:60" ht="25" customHeight="1">
      <c r="A3" s="14" t="s">
        <v>9</v>
      </c>
      <c r="B3" s="13" t="s">
        <v>55</v>
      </c>
      <c r="C3" s="396" t="s">
        <v>56</v>
      </c>
      <c r="D3" s="397"/>
      <c r="E3" s="397"/>
      <c r="F3" s="397"/>
      <c r="G3" s="398"/>
      <c r="AC3" s="21" t="s">
        <v>138</v>
      </c>
      <c r="AG3" t="s">
        <v>139</v>
      </c>
    </row>
    <row r="4" spans="1:60" ht="25" customHeight="1">
      <c r="A4" s="178" t="s">
        <v>1196</v>
      </c>
      <c r="B4" s="179" t="s">
        <v>1963</v>
      </c>
      <c r="C4" s="421" t="s">
        <v>1965</v>
      </c>
      <c r="D4" s="421"/>
      <c r="E4" s="421"/>
      <c r="F4" s="421"/>
      <c r="G4" s="421"/>
      <c r="H4" s="422"/>
      <c r="AG4" t="s">
        <v>140</v>
      </c>
    </row>
    <row r="5" spans="1:60">
      <c r="D5" s="8"/>
    </row>
    <row r="6" spans="1:60" ht="42">
      <c r="A6" s="180" t="s">
        <v>141</v>
      </c>
      <c r="B6" s="181" t="s">
        <v>142</v>
      </c>
      <c r="C6" s="181" t="s">
        <v>143</v>
      </c>
      <c r="D6" s="182" t="s">
        <v>144</v>
      </c>
      <c r="E6" s="180" t="s">
        <v>145</v>
      </c>
      <c r="F6" s="183" t="s">
        <v>146</v>
      </c>
      <c r="G6" s="180" t="s">
        <v>31</v>
      </c>
      <c r="H6" s="26" t="s">
        <v>32</v>
      </c>
      <c r="I6" s="26" t="s">
        <v>147</v>
      </c>
      <c r="J6" s="26" t="s">
        <v>33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6" t="s">
        <v>155</v>
      </c>
      <c r="S6" s="26" t="s">
        <v>156</v>
      </c>
      <c r="T6" s="26" t="s">
        <v>157</v>
      </c>
      <c r="U6" s="26" t="s">
        <v>158</v>
      </c>
      <c r="V6" s="26" t="s">
        <v>159</v>
      </c>
      <c r="W6" s="26" t="s">
        <v>160</v>
      </c>
      <c r="X6" s="26" t="s">
        <v>161</v>
      </c>
    </row>
    <row r="7" spans="1:60" hidden="1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60" ht="14">
      <c r="A8" s="185" t="s">
        <v>162</v>
      </c>
      <c r="B8" s="186" t="s">
        <v>61</v>
      </c>
      <c r="C8" s="187" t="s">
        <v>62</v>
      </c>
      <c r="D8" s="188"/>
      <c r="E8" s="189"/>
      <c r="F8" s="31"/>
      <c r="G8" s="31">
        <f>SUMIF(AG9:AG10,"&lt;&gt;NOR",G9:G10)</f>
        <v>0</v>
      </c>
      <c r="H8" s="31"/>
      <c r="I8" s="31">
        <f>SUM(I9:I10)</f>
        <v>0</v>
      </c>
      <c r="J8" s="31"/>
      <c r="K8" s="31">
        <f>SUM(K9:K10)</f>
        <v>10161</v>
      </c>
      <c r="L8" s="31"/>
      <c r="M8" s="31">
        <f>SUM(M9:M10)</f>
        <v>0</v>
      </c>
      <c r="N8" s="31"/>
      <c r="O8" s="31">
        <f>SUM(O9:O10)</f>
        <v>0</v>
      </c>
      <c r="P8" s="31"/>
      <c r="Q8" s="31">
        <f>SUM(Q9:Q10)</f>
        <v>9.9</v>
      </c>
      <c r="R8" s="31"/>
      <c r="S8" s="31"/>
      <c r="T8" s="32"/>
      <c r="U8" s="30"/>
      <c r="V8" s="30">
        <f>SUM(V9:V10)</f>
        <v>16.34</v>
      </c>
      <c r="W8" s="30"/>
      <c r="X8" s="30"/>
      <c r="AG8" t="s">
        <v>163</v>
      </c>
    </row>
    <row r="9" spans="1:60" outlineLevel="1">
      <c r="A9" s="201">
        <v>1</v>
      </c>
      <c r="B9" s="202" t="s">
        <v>1111</v>
      </c>
      <c r="C9" s="203" t="s">
        <v>1112</v>
      </c>
      <c r="D9" s="204" t="s">
        <v>178</v>
      </c>
      <c r="E9" s="205">
        <v>30</v>
      </c>
      <c r="F9" s="36">
        <v>0</v>
      </c>
      <c r="G9" s="37">
        <f>ROUND(E9*F9,2)</f>
        <v>0</v>
      </c>
      <c r="H9" s="206">
        <v>0</v>
      </c>
      <c r="I9" s="37">
        <f>ROUND(E9*H9,2)</f>
        <v>0</v>
      </c>
      <c r="J9" s="206">
        <v>323</v>
      </c>
      <c r="K9" s="37">
        <f>ROUND(E9*J9,2)</f>
        <v>9690</v>
      </c>
      <c r="L9" s="37">
        <v>21</v>
      </c>
      <c r="M9" s="37">
        <f>G9*(1+L9/100)</f>
        <v>0</v>
      </c>
      <c r="N9" s="37">
        <v>0</v>
      </c>
      <c r="O9" s="37">
        <f>ROUND(E9*N9,2)</f>
        <v>0</v>
      </c>
      <c r="P9" s="37">
        <v>0.33</v>
      </c>
      <c r="Q9" s="37">
        <f>ROUND(E9*P9,2)</f>
        <v>9.9</v>
      </c>
      <c r="R9" s="37"/>
      <c r="S9" s="37" t="s">
        <v>167</v>
      </c>
      <c r="T9" s="38" t="s">
        <v>167</v>
      </c>
      <c r="U9" s="29">
        <v>0.52649999999999997</v>
      </c>
      <c r="V9" s="29">
        <f>ROUND(E9*U9,2)</f>
        <v>15.8</v>
      </c>
      <c r="W9" s="29"/>
      <c r="X9" s="29" t="s">
        <v>168</v>
      </c>
      <c r="Y9" s="27"/>
      <c r="Z9" s="27"/>
      <c r="AA9" s="27"/>
      <c r="AB9" s="27"/>
      <c r="AC9" s="27"/>
      <c r="AD9" s="27"/>
      <c r="AE9" s="27"/>
      <c r="AF9" s="27"/>
      <c r="AG9" s="27" t="s">
        <v>169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outlineLevel="1">
      <c r="A10" s="201">
        <v>2</v>
      </c>
      <c r="B10" s="202" t="s">
        <v>1113</v>
      </c>
      <c r="C10" s="203" t="s">
        <v>1114</v>
      </c>
      <c r="D10" s="204" t="s">
        <v>178</v>
      </c>
      <c r="E10" s="205">
        <v>30</v>
      </c>
      <c r="F10" s="36">
        <v>0</v>
      </c>
      <c r="G10" s="37">
        <f>ROUND(E10*F10,2)</f>
        <v>0</v>
      </c>
      <c r="H10" s="206">
        <v>0</v>
      </c>
      <c r="I10" s="37">
        <f>ROUND(E10*H10,2)</f>
        <v>0</v>
      </c>
      <c r="J10" s="206">
        <v>15.7</v>
      </c>
      <c r="K10" s="37">
        <f>ROUND(E10*J10,2)</f>
        <v>471</v>
      </c>
      <c r="L10" s="37">
        <v>21</v>
      </c>
      <c r="M10" s="37">
        <f>G10*(1+L10/100)</f>
        <v>0</v>
      </c>
      <c r="N10" s="37">
        <v>0</v>
      </c>
      <c r="O10" s="37">
        <f>ROUND(E10*N10,2)</f>
        <v>0</v>
      </c>
      <c r="P10" s="37">
        <v>0</v>
      </c>
      <c r="Q10" s="37">
        <f>ROUND(E10*P10,2)</f>
        <v>0</v>
      </c>
      <c r="R10" s="37"/>
      <c r="S10" s="37" t="s">
        <v>167</v>
      </c>
      <c r="T10" s="38" t="s">
        <v>167</v>
      </c>
      <c r="U10" s="29">
        <v>1.7999999999999999E-2</v>
      </c>
      <c r="V10" s="29">
        <f>ROUND(E10*U10,2)</f>
        <v>0.54</v>
      </c>
      <c r="W10" s="29"/>
      <c r="X10" s="29" t="s">
        <v>168</v>
      </c>
      <c r="Y10" s="27"/>
      <c r="Z10" s="27"/>
      <c r="AA10" s="27"/>
      <c r="AB10" s="27"/>
      <c r="AC10" s="27"/>
      <c r="AD10" s="27"/>
      <c r="AE10" s="27"/>
      <c r="AF10" s="27"/>
      <c r="AG10" s="27" t="s">
        <v>169</v>
      </c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0" ht="14">
      <c r="A11" s="185" t="s">
        <v>162</v>
      </c>
      <c r="B11" s="186" t="s">
        <v>63</v>
      </c>
      <c r="C11" s="187" t="s">
        <v>64</v>
      </c>
      <c r="D11" s="188"/>
      <c r="E11" s="189"/>
      <c r="F11" s="31"/>
      <c r="G11" s="31">
        <f>SUMIF(AG12:AG13,"&lt;&gt;NOR",G12:G13)</f>
        <v>0</v>
      </c>
      <c r="H11" s="31"/>
      <c r="I11" s="31">
        <f>SUM(I12:I13)</f>
        <v>0</v>
      </c>
      <c r="J11" s="31"/>
      <c r="K11" s="31">
        <f>SUM(K12:K13)</f>
        <v>1742.88</v>
      </c>
      <c r="L11" s="31"/>
      <c r="M11" s="31">
        <f>SUM(M12:M13)</f>
        <v>0</v>
      </c>
      <c r="N11" s="31"/>
      <c r="O11" s="31">
        <f>SUM(O12:O13)</f>
        <v>0</v>
      </c>
      <c r="P11" s="31"/>
      <c r="Q11" s="31">
        <f>SUM(Q12:Q13)</f>
        <v>6.42</v>
      </c>
      <c r="R11" s="31"/>
      <c r="S11" s="31"/>
      <c r="T11" s="32"/>
      <c r="U11" s="30"/>
      <c r="V11" s="30">
        <f>SUM(V12:V13)</f>
        <v>3.99</v>
      </c>
      <c r="W11" s="30"/>
      <c r="X11" s="30"/>
      <c r="AG11" t="s">
        <v>163</v>
      </c>
    </row>
    <row r="12" spans="1:60" outlineLevel="1">
      <c r="A12" s="190">
        <v>3</v>
      </c>
      <c r="B12" s="191" t="s">
        <v>176</v>
      </c>
      <c r="C12" s="192" t="s">
        <v>177</v>
      </c>
      <c r="D12" s="193" t="s">
        <v>178</v>
      </c>
      <c r="E12" s="194">
        <v>28.524999999999999</v>
      </c>
      <c r="F12" s="33">
        <v>0</v>
      </c>
      <c r="G12" s="34">
        <f>ROUND(E12*F12,2)</f>
        <v>0</v>
      </c>
      <c r="H12" s="195">
        <v>0</v>
      </c>
      <c r="I12" s="34">
        <f>ROUND(E12*H12,2)</f>
        <v>0</v>
      </c>
      <c r="J12" s="195">
        <v>61.1</v>
      </c>
      <c r="K12" s="34">
        <f>ROUND(E12*J12,2)</f>
        <v>1742.88</v>
      </c>
      <c r="L12" s="34">
        <v>21</v>
      </c>
      <c r="M12" s="34">
        <f>G12*(1+L12/100)</f>
        <v>0</v>
      </c>
      <c r="N12" s="34">
        <v>0</v>
      </c>
      <c r="O12" s="34">
        <f>ROUND(E12*N12,2)</f>
        <v>0</v>
      </c>
      <c r="P12" s="34">
        <v>0.22500000000000001</v>
      </c>
      <c r="Q12" s="34">
        <f>ROUND(E12*P12,2)</f>
        <v>6.42</v>
      </c>
      <c r="R12" s="34"/>
      <c r="S12" s="34" t="s">
        <v>167</v>
      </c>
      <c r="T12" s="35" t="s">
        <v>167</v>
      </c>
      <c r="U12" s="29">
        <v>0.14000000000000001</v>
      </c>
      <c r="V12" s="29">
        <f>ROUND(E12*U12,2)</f>
        <v>3.99</v>
      </c>
      <c r="W12" s="29"/>
      <c r="X12" s="29" t="s">
        <v>168</v>
      </c>
      <c r="Y12" s="27"/>
      <c r="Z12" s="27"/>
      <c r="AA12" s="27"/>
      <c r="AB12" s="27"/>
      <c r="AC12" s="27"/>
      <c r="AD12" s="27"/>
      <c r="AE12" s="27"/>
      <c r="AF12" s="27"/>
      <c r="AG12" s="27" t="s">
        <v>169</v>
      </c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60" outlineLevel="1">
      <c r="A13" s="196"/>
      <c r="B13" s="197"/>
      <c r="C13" s="198" t="s">
        <v>1115</v>
      </c>
      <c r="D13" s="199"/>
      <c r="E13" s="200">
        <v>28.524999999999999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7"/>
      <c r="Z13" s="27"/>
      <c r="AA13" s="27"/>
      <c r="AB13" s="27"/>
      <c r="AC13" s="27"/>
      <c r="AD13" s="27"/>
      <c r="AE13" s="27"/>
      <c r="AF13" s="27"/>
      <c r="AG13" s="27" t="s">
        <v>171</v>
      </c>
      <c r="AH13" s="27">
        <v>0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60" ht="14">
      <c r="A14" s="185" t="s">
        <v>162</v>
      </c>
      <c r="B14" s="186" t="s">
        <v>75</v>
      </c>
      <c r="C14" s="187" t="s">
        <v>76</v>
      </c>
      <c r="D14" s="188"/>
      <c r="E14" s="189"/>
      <c r="F14" s="31"/>
      <c r="G14" s="31">
        <f>SUMIF(AG15:AG15,"&lt;&gt;NOR",G15:G15)</f>
        <v>0</v>
      </c>
      <c r="H14" s="31"/>
      <c r="I14" s="31">
        <f>SUM(I15:I15)</f>
        <v>23442.3</v>
      </c>
      <c r="J14" s="31"/>
      <c r="K14" s="31">
        <f>SUM(K15:K15)</f>
        <v>22337.7</v>
      </c>
      <c r="L14" s="31"/>
      <c r="M14" s="31">
        <f>SUM(M15:M15)</f>
        <v>0</v>
      </c>
      <c r="N14" s="31"/>
      <c r="O14" s="31">
        <f>SUM(O15:O15)</f>
        <v>20.09</v>
      </c>
      <c r="P14" s="31"/>
      <c r="Q14" s="31">
        <f>SUM(Q15:Q15)</f>
        <v>0</v>
      </c>
      <c r="R14" s="31"/>
      <c r="S14" s="31"/>
      <c r="T14" s="32"/>
      <c r="U14" s="30"/>
      <c r="V14" s="30">
        <f>SUM(V15:V15)</f>
        <v>0</v>
      </c>
      <c r="W14" s="30"/>
      <c r="X14" s="30"/>
      <c r="AG14" t="s">
        <v>163</v>
      </c>
    </row>
    <row r="15" spans="1:60" ht="24" outlineLevel="1">
      <c r="A15" s="201">
        <v>4</v>
      </c>
      <c r="B15" s="202" t="s">
        <v>308</v>
      </c>
      <c r="C15" s="203" t="s">
        <v>309</v>
      </c>
      <c r="D15" s="204" t="s">
        <v>178</v>
      </c>
      <c r="E15" s="205">
        <v>30</v>
      </c>
      <c r="F15" s="36">
        <v>0</v>
      </c>
      <c r="G15" s="37">
        <f>ROUND(E15*F15,2)</f>
        <v>0</v>
      </c>
      <c r="H15" s="206">
        <v>781.41</v>
      </c>
      <c r="I15" s="37">
        <f>ROUND(E15*H15,2)</f>
        <v>23442.3</v>
      </c>
      <c r="J15" s="206">
        <v>744.59</v>
      </c>
      <c r="K15" s="37">
        <f>ROUND(E15*J15,2)</f>
        <v>22337.7</v>
      </c>
      <c r="L15" s="37">
        <v>21</v>
      </c>
      <c r="M15" s="37">
        <f>G15*(1+L15/100)</f>
        <v>0</v>
      </c>
      <c r="N15" s="37">
        <v>0.66954999999999998</v>
      </c>
      <c r="O15" s="37">
        <f>ROUND(E15*N15,2)</f>
        <v>20.09</v>
      </c>
      <c r="P15" s="37">
        <v>0</v>
      </c>
      <c r="Q15" s="37">
        <f>ROUND(E15*P15,2)</f>
        <v>0</v>
      </c>
      <c r="R15" s="37"/>
      <c r="S15" s="37" t="s">
        <v>167</v>
      </c>
      <c r="T15" s="38" t="s">
        <v>167</v>
      </c>
      <c r="U15" s="29">
        <v>0</v>
      </c>
      <c r="V15" s="29">
        <f>ROUND(E15*U15,2)</f>
        <v>0</v>
      </c>
      <c r="W15" s="29"/>
      <c r="X15" s="29" t="s">
        <v>310</v>
      </c>
      <c r="Y15" s="27"/>
      <c r="Z15" s="27"/>
      <c r="AA15" s="27"/>
      <c r="AB15" s="27"/>
      <c r="AC15" s="27"/>
      <c r="AD15" s="27"/>
      <c r="AE15" s="27"/>
      <c r="AF15" s="27"/>
      <c r="AG15" s="27" t="s">
        <v>311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ht="14">
      <c r="A16" s="185" t="s">
        <v>162</v>
      </c>
      <c r="B16" s="186" t="s">
        <v>85</v>
      </c>
      <c r="C16" s="187" t="s">
        <v>86</v>
      </c>
      <c r="D16" s="188"/>
      <c r="E16" s="189"/>
      <c r="F16" s="31"/>
      <c r="G16" s="31">
        <f>SUMIF(AG17:AG17,"&lt;&gt;NOR",G17:G17)</f>
        <v>0</v>
      </c>
      <c r="H16" s="31"/>
      <c r="I16" s="31">
        <f>SUM(I17:I17)</f>
        <v>2569</v>
      </c>
      <c r="J16" s="31"/>
      <c r="K16" s="31">
        <f>SUM(K17:K17)</f>
        <v>3573.5</v>
      </c>
      <c r="L16" s="31"/>
      <c r="M16" s="31">
        <f>SUM(M17:M17)</f>
        <v>0</v>
      </c>
      <c r="N16" s="31"/>
      <c r="O16" s="31">
        <f>SUM(O17:O17)</f>
        <v>0.06</v>
      </c>
      <c r="P16" s="31"/>
      <c r="Q16" s="31">
        <f>SUM(Q17:Q17)</f>
        <v>0</v>
      </c>
      <c r="R16" s="31"/>
      <c r="S16" s="31"/>
      <c r="T16" s="32"/>
      <c r="U16" s="30"/>
      <c r="V16" s="30">
        <f>SUM(V17:V17)</f>
        <v>7.49</v>
      </c>
      <c r="W16" s="30"/>
      <c r="X16" s="30"/>
      <c r="AG16" t="s">
        <v>163</v>
      </c>
    </row>
    <row r="17" spans="1:60" outlineLevel="1">
      <c r="A17" s="201">
        <v>5</v>
      </c>
      <c r="B17" s="202" t="s">
        <v>518</v>
      </c>
      <c r="C17" s="203" t="s">
        <v>519</v>
      </c>
      <c r="D17" s="204" t="s">
        <v>178</v>
      </c>
      <c r="E17" s="205">
        <v>35</v>
      </c>
      <c r="F17" s="36">
        <v>0</v>
      </c>
      <c r="G17" s="37">
        <f>ROUND(E17*F17,2)</f>
        <v>0</v>
      </c>
      <c r="H17" s="206">
        <v>73.400000000000006</v>
      </c>
      <c r="I17" s="37">
        <f>ROUND(E17*H17,2)</f>
        <v>2569</v>
      </c>
      <c r="J17" s="206">
        <v>102.1</v>
      </c>
      <c r="K17" s="37">
        <f>ROUND(E17*J17,2)</f>
        <v>3573.5</v>
      </c>
      <c r="L17" s="37">
        <v>21</v>
      </c>
      <c r="M17" s="37">
        <f>G17*(1+L17/100)</f>
        <v>0</v>
      </c>
      <c r="N17" s="37">
        <v>1.58E-3</v>
      </c>
      <c r="O17" s="37">
        <f>ROUND(E17*N17,2)</f>
        <v>0.06</v>
      </c>
      <c r="P17" s="37">
        <v>0</v>
      </c>
      <c r="Q17" s="37">
        <f>ROUND(E17*P17,2)</f>
        <v>0</v>
      </c>
      <c r="R17" s="37"/>
      <c r="S17" s="37" t="s">
        <v>167</v>
      </c>
      <c r="T17" s="38" t="s">
        <v>167</v>
      </c>
      <c r="U17" s="29">
        <v>0.214</v>
      </c>
      <c r="V17" s="29">
        <f>ROUND(E17*U17,2)</f>
        <v>7.49</v>
      </c>
      <c r="W17" s="29"/>
      <c r="X17" s="29" t="s">
        <v>168</v>
      </c>
      <c r="Y17" s="27"/>
      <c r="Z17" s="27"/>
      <c r="AA17" s="27"/>
      <c r="AB17" s="27"/>
      <c r="AC17" s="27"/>
      <c r="AD17" s="27"/>
      <c r="AE17" s="27"/>
      <c r="AF17" s="27"/>
      <c r="AG17" s="27" t="s">
        <v>169</v>
      </c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0" ht="28">
      <c r="A18" s="185" t="s">
        <v>162</v>
      </c>
      <c r="B18" s="186" t="s">
        <v>87</v>
      </c>
      <c r="C18" s="187" t="s">
        <v>88</v>
      </c>
      <c r="D18" s="188"/>
      <c r="E18" s="189"/>
      <c r="F18" s="31"/>
      <c r="G18" s="31">
        <f>SUMIF(AG19:AG21,"&lt;&gt;NOR",G19:G21)</f>
        <v>0</v>
      </c>
      <c r="H18" s="31"/>
      <c r="I18" s="31">
        <f>SUM(I19:I21)</f>
        <v>10458.119999999999</v>
      </c>
      <c r="J18" s="31"/>
      <c r="K18" s="31">
        <f>SUM(K19:K21)</f>
        <v>3539.88</v>
      </c>
      <c r="L18" s="31"/>
      <c r="M18" s="31">
        <f>SUM(M19:M21)</f>
        <v>0</v>
      </c>
      <c r="N18" s="31"/>
      <c r="O18" s="31">
        <f>SUM(O19:O21)</f>
        <v>0</v>
      </c>
      <c r="P18" s="31"/>
      <c r="Q18" s="31">
        <f>SUM(Q19:Q21)</f>
        <v>0</v>
      </c>
      <c r="R18" s="31"/>
      <c r="S18" s="31"/>
      <c r="T18" s="32"/>
      <c r="U18" s="30"/>
      <c r="V18" s="30">
        <f>SUM(V19:V21)</f>
        <v>3.42</v>
      </c>
      <c r="W18" s="30"/>
      <c r="X18" s="30"/>
      <c r="AG18" t="s">
        <v>163</v>
      </c>
    </row>
    <row r="19" spans="1:60" outlineLevel="1">
      <c r="A19" s="201">
        <v>6</v>
      </c>
      <c r="B19" s="202" t="s">
        <v>1116</v>
      </c>
      <c r="C19" s="203" t="s">
        <v>1117</v>
      </c>
      <c r="D19" s="204" t="s">
        <v>213</v>
      </c>
      <c r="E19" s="205">
        <v>12</v>
      </c>
      <c r="F19" s="36">
        <v>0</v>
      </c>
      <c r="G19" s="37">
        <f>ROUND(E19*F19,2)</f>
        <v>0</v>
      </c>
      <c r="H19" s="206">
        <v>468.51</v>
      </c>
      <c r="I19" s="37">
        <f>ROUND(E19*H19,2)</f>
        <v>5622.12</v>
      </c>
      <c r="J19" s="206">
        <v>122.49</v>
      </c>
      <c r="K19" s="37">
        <f>ROUND(E19*J19,2)</f>
        <v>1469.88</v>
      </c>
      <c r="L19" s="37">
        <v>21</v>
      </c>
      <c r="M19" s="37">
        <f>G19*(1+L19/100)</f>
        <v>0</v>
      </c>
      <c r="N19" s="37">
        <v>1.2E-4</v>
      </c>
      <c r="O19" s="37">
        <f>ROUND(E19*N19,2)</f>
        <v>0</v>
      </c>
      <c r="P19" s="37">
        <v>0</v>
      </c>
      <c r="Q19" s="37">
        <f>ROUND(E19*P19,2)</f>
        <v>0</v>
      </c>
      <c r="R19" s="37"/>
      <c r="S19" s="37" t="s">
        <v>167</v>
      </c>
      <c r="T19" s="38" t="s">
        <v>167</v>
      </c>
      <c r="U19" s="29">
        <v>0.22500000000000001</v>
      </c>
      <c r="V19" s="29">
        <f>ROUND(E19*U19,2)</f>
        <v>2.7</v>
      </c>
      <c r="W19" s="29"/>
      <c r="X19" s="29" t="s">
        <v>168</v>
      </c>
      <c r="Y19" s="27"/>
      <c r="Z19" s="27"/>
      <c r="AA19" s="27"/>
      <c r="AB19" s="27"/>
      <c r="AC19" s="27"/>
      <c r="AD19" s="27"/>
      <c r="AE19" s="27"/>
      <c r="AF19" s="27"/>
      <c r="AG19" s="27" t="s">
        <v>169</v>
      </c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outlineLevel="1">
      <c r="A20" s="201">
        <v>7</v>
      </c>
      <c r="B20" s="202" t="s">
        <v>1118</v>
      </c>
      <c r="C20" s="203" t="s">
        <v>1172</v>
      </c>
      <c r="D20" s="204" t="s">
        <v>213</v>
      </c>
      <c r="E20" s="205">
        <v>6</v>
      </c>
      <c r="F20" s="36">
        <v>0</v>
      </c>
      <c r="G20" s="37">
        <f>ROUND(E20*F20,2)</f>
        <v>0</v>
      </c>
      <c r="H20" s="206">
        <v>405</v>
      </c>
      <c r="I20" s="37">
        <f>ROUND(E20*H20,2)</f>
        <v>2430</v>
      </c>
      <c r="J20" s="206">
        <v>345</v>
      </c>
      <c r="K20" s="37">
        <f>ROUND(E20*J20,2)</f>
        <v>2070</v>
      </c>
      <c r="L20" s="37">
        <v>21</v>
      </c>
      <c r="M20" s="37">
        <f>G20*(1+L20/100)</f>
        <v>0</v>
      </c>
      <c r="N20" s="37">
        <v>0</v>
      </c>
      <c r="O20" s="37">
        <f>ROUND(E20*N20,2)</f>
        <v>0</v>
      </c>
      <c r="P20" s="37">
        <v>0</v>
      </c>
      <c r="Q20" s="37">
        <f>ROUND(E20*P20,2)</f>
        <v>0</v>
      </c>
      <c r="R20" s="37"/>
      <c r="S20" s="37" t="s">
        <v>203</v>
      </c>
      <c r="T20" s="38" t="s">
        <v>204</v>
      </c>
      <c r="U20" s="29">
        <v>0.12</v>
      </c>
      <c r="V20" s="29">
        <f>ROUND(E20*U20,2)</f>
        <v>0.72</v>
      </c>
      <c r="W20" s="29"/>
      <c r="X20" s="29" t="s">
        <v>168</v>
      </c>
      <c r="Y20" s="27"/>
      <c r="Z20" s="27"/>
      <c r="AA20" s="27"/>
      <c r="AB20" s="27"/>
      <c r="AC20" s="27"/>
      <c r="AD20" s="27"/>
      <c r="AE20" s="27"/>
      <c r="AF20" s="27"/>
      <c r="AG20" s="27" t="s">
        <v>169</v>
      </c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outlineLevel="1">
      <c r="A21" s="201">
        <v>8</v>
      </c>
      <c r="B21" s="202" t="s">
        <v>1119</v>
      </c>
      <c r="C21" s="203" t="s">
        <v>1178</v>
      </c>
      <c r="D21" s="204" t="s">
        <v>213</v>
      </c>
      <c r="E21" s="205">
        <v>3</v>
      </c>
      <c r="F21" s="36">
        <v>0</v>
      </c>
      <c r="G21" s="37">
        <f>ROUND(E21*F21,2)</f>
        <v>0</v>
      </c>
      <c r="H21" s="206">
        <v>802</v>
      </c>
      <c r="I21" s="37">
        <f>ROUND(E21*H21,2)</f>
        <v>2406</v>
      </c>
      <c r="J21" s="206">
        <v>0</v>
      </c>
      <c r="K21" s="37">
        <f>ROUND(E21*J21,2)</f>
        <v>0</v>
      </c>
      <c r="L21" s="37">
        <v>21</v>
      </c>
      <c r="M21" s="37">
        <f>G21*(1+L21/100)</f>
        <v>0</v>
      </c>
      <c r="N21" s="37">
        <v>2.0000000000000001E-4</v>
      </c>
      <c r="O21" s="37">
        <f>ROUND(E21*N21,2)</f>
        <v>0</v>
      </c>
      <c r="P21" s="37">
        <v>0</v>
      </c>
      <c r="Q21" s="37">
        <f>ROUND(E21*P21,2)</f>
        <v>0</v>
      </c>
      <c r="R21" s="37"/>
      <c r="S21" s="37" t="s">
        <v>203</v>
      </c>
      <c r="T21" s="38" t="s">
        <v>167</v>
      </c>
      <c r="U21" s="29">
        <v>0</v>
      </c>
      <c r="V21" s="29">
        <f>ROUND(E21*U21,2)</f>
        <v>0</v>
      </c>
      <c r="W21" s="29"/>
      <c r="X21" s="29" t="s">
        <v>271</v>
      </c>
      <c r="Y21" s="27"/>
      <c r="Z21" s="27"/>
      <c r="AA21" s="27"/>
      <c r="AB21" s="27"/>
      <c r="AC21" s="27"/>
      <c r="AD21" s="27"/>
      <c r="AE21" s="27"/>
      <c r="AF21" s="27"/>
      <c r="AG21" s="27" t="s">
        <v>272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ht="14">
      <c r="A22" s="185" t="s">
        <v>162</v>
      </c>
      <c r="B22" s="186" t="s">
        <v>91</v>
      </c>
      <c r="C22" s="187" t="s">
        <v>92</v>
      </c>
      <c r="D22" s="188"/>
      <c r="E22" s="189"/>
      <c r="F22" s="31"/>
      <c r="G22" s="31">
        <f>SUMIF(AG23:AG23,"&lt;&gt;NOR",G23:G23)</f>
        <v>0</v>
      </c>
      <c r="H22" s="31"/>
      <c r="I22" s="31">
        <f>SUM(I23:I23)</f>
        <v>0</v>
      </c>
      <c r="J22" s="31"/>
      <c r="K22" s="31">
        <f>SUM(K23:K23)</f>
        <v>22.62</v>
      </c>
      <c r="L22" s="31"/>
      <c r="M22" s="31">
        <f>SUM(M23:M23)</f>
        <v>0</v>
      </c>
      <c r="N22" s="31"/>
      <c r="O22" s="31">
        <f>SUM(O23:O23)</f>
        <v>0</v>
      </c>
      <c r="P22" s="31"/>
      <c r="Q22" s="31">
        <f>SUM(Q23:Q23)</f>
        <v>0</v>
      </c>
      <c r="R22" s="31"/>
      <c r="S22" s="31"/>
      <c r="T22" s="32"/>
      <c r="U22" s="30"/>
      <c r="V22" s="30">
        <f>SUM(V23:V23)</f>
        <v>0.05</v>
      </c>
      <c r="W22" s="30"/>
      <c r="X22" s="30"/>
      <c r="AG22" t="s">
        <v>163</v>
      </c>
    </row>
    <row r="23" spans="1:60" outlineLevel="1">
      <c r="A23" s="201">
        <v>9</v>
      </c>
      <c r="B23" s="202" t="s">
        <v>634</v>
      </c>
      <c r="C23" s="203" t="s">
        <v>635</v>
      </c>
      <c r="D23" s="204" t="s">
        <v>196</v>
      </c>
      <c r="E23" s="205">
        <v>5.6259999999999998E-2</v>
      </c>
      <c r="F23" s="36">
        <v>0</v>
      </c>
      <c r="G23" s="37">
        <f>ROUND(E23*F23,2)</f>
        <v>0</v>
      </c>
      <c r="H23" s="206">
        <v>0</v>
      </c>
      <c r="I23" s="37">
        <f>ROUND(E23*H23,2)</f>
        <v>0</v>
      </c>
      <c r="J23" s="206">
        <v>402</v>
      </c>
      <c r="K23" s="37">
        <f>ROUND(E23*J23,2)</f>
        <v>22.62</v>
      </c>
      <c r="L23" s="37">
        <v>21</v>
      </c>
      <c r="M23" s="37">
        <f>G23*(1+L23/100)</f>
        <v>0</v>
      </c>
      <c r="N23" s="37">
        <v>0</v>
      </c>
      <c r="O23" s="37">
        <f>ROUND(E23*N23,2)</f>
        <v>0</v>
      </c>
      <c r="P23" s="37">
        <v>0</v>
      </c>
      <c r="Q23" s="37">
        <f>ROUND(E23*P23,2)</f>
        <v>0</v>
      </c>
      <c r="R23" s="37"/>
      <c r="S23" s="37" t="s">
        <v>167</v>
      </c>
      <c r="T23" s="38" t="s">
        <v>167</v>
      </c>
      <c r="U23" s="29">
        <v>0.85199999999999998</v>
      </c>
      <c r="V23" s="29">
        <f>ROUND(E23*U23,2)</f>
        <v>0.05</v>
      </c>
      <c r="W23" s="29"/>
      <c r="X23" s="29" t="s">
        <v>636</v>
      </c>
      <c r="Y23" s="27"/>
      <c r="Z23" s="27"/>
      <c r="AA23" s="27"/>
      <c r="AB23" s="27"/>
      <c r="AC23" s="27"/>
      <c r="AD23" s="27"/>
      <c r="AE23" s="27"/>
      <c r="AF23" s="27"/>
      <c r="AG23" s="27" t="s">
        <v>637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ht="14">
      <c r="A24" s="185" t="s">
        <v>162</v>
      </c>
      <c r="B24" s="186" t="s">
        <v>108</v>
      </c>
      <c r="C24" s="187" t="s">
        <v>109</v>
      </c>
      <c r="D24" s="188"/>
      <c r="E24" s="189"/>
      <c r="F24" s="31"/>
      <c r="G24" s="31">
        <f>SUMIF(AG25:AG61,"&lt;&gt;NOR",G25:G61)</f>
        <v>0</v>
      </c>
      <c r="H24" s="31"/>
      <c r="I24" s="31">
        <f>SUM(I25:I61)</f>
        <v>29977.72</v>
      </c>
      <c r="J24" s="31"/>
      <c r="K24" s="31">
        <f>SUM(K25:K61)</f>
        <v>26017.32</v>
      </c>
      <c r="L24" s="31"/>
      <c r="M24" s="31">
        <f>SUM(M25:M61)</f>
        <v>0</v>
      </c>
      <c r="N24" s="31"/>
      <c r="O24" s="31">
        <f>SUM(O25:O61)</f>
        <v>0.92</v>
      </c>
      <c r="P24" s="31"/>
      <c r="Q24" s="31">
        <f>SUM(Q25:Q61)</f>
        <v>0</v>
      </c>
      <c r="R24" s="31"/>
      <c r="S24" s="31"/>
      <c r="T24" s="32"/>
      <c r="U24" s="30"/>
      <c r="V24" s="30">
        <f>SUM(V25:V61)</f>
        <v>31.65</v>
      </c>
      <c r="W24" s="30"/>
      <c r="X24" s="30"/>
      <c r="AG24" t="s">
        <v>163</v>
      </c>
    </row>
    <row r="25" spans="1:60" outlineLevel="1">
      <c r="A25" s="190">
        <v>10</v>
      </c>
      <c r="B25" s="191" t="s">
        <v>1120</v>
      </c>
      <c r="C25" s="192" t="s">
        <v>1179</v>
      </c>
      <c r="D25" s="193" t="s">
        <v>255</v>
      </c>
      <c r="E25" s="194">
        <v>63.37</v>
      </c>
      <c r="F25" s="33">
        <v>0</v>
      </c>
      <c r="G25" s="34">
        <f>ROUND(E25*F25,2)</f>
        <v>0</v>
      </c>
      <c r="H25" s="195">
        <v>11.12</v>
      </c>
      <c r="I25" s="34">
        <f>ROUND(E25*H25,2)</f>
        <v>704.67</v>
      </c>
      <c r="J25" s="195">
        <v>252.38</v>
      </c>
      <c r="K25" s="34">
        <f>ROUND(E25*J25,2)</f>
        <v>15993.32</v>
      </c>
      <c r="L25" s="34">
        <v>21</v>
      </c>
      <c r="M25" s="34">
        <f>G25*(1+L25/100)</f>
        <v>0</v>
      </c>
      <c r="N25" s="34">
        <v>9.8999999999999999E-4</v>
      </c>
      <c r="O25" s="34">
        <f>ROUND(E25*N25,2)</f>
        <v>0.06</v>
      </c>
      <c r="P25" s="34">
        <v>0</v>
      </c>
      <c r="Q25" s="34">
        <f>ROUND(E25*P25,2)</f>
        <v>0</v>
      </c>
      <c r="R25" s="34"/>
      <c r="S25" s="34" t="s">
        <v>167</v>
      </c>
      <c r="T25" s="35" t="s">
        <v>167</v>
      </c>
      <c r="U25" s="29">
        <v>0.36</v>
      </c>
      <c r="V25" s="29">
        <f>ROUND(E25*U25,2)</f>
        <v>22.81</v>
      </c>
      <c r="W25" s="29"/>
      <c r="X25" s="29" t="s">
        <v>168</v>
      </c>
      <c r="Y25" s="27"/>
      <c r="Z25" s="27"/>
      <c r="AA25" s="27"/>
      <c r="AB25" s="27"/>
      <c r="AC25" s="27"/>
      <c r="AD25" s="27"/>
      <c r="AE25" s="27"/>
      <c r="AF25" s="27"/>
      <c r="AG25" s="27" t="s">
        <v>169</v>
      </c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outlineLevel="1">
      <c r="A26" s="196"/>
      <c r="B26" s="197"/>
      <c r="C26" s="198" t="s">
        <v>1121</v>
      </c>
      <c r="D26" s="199"/>
      <c r="E26" s="200">
        <v>8.15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7"/>
      <c r="Z26" s="27"/>
      <c r="AA26" s="27"/>
      <c r="AB26" s="27"/>
      <c r="AC26" s="27"/>
      <c r="AD26" s="27"/>
      <c r="AE26" s="27"/>
      <c r="AF26" s="27"/>
      <c r="AG26" s="27" t="s">
        <v>171</v>
      </c>
      <c r="AH26" s="27">
        <v>0</v>
      </c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</row>
    <row r="27" spans="1:60" outlineLevel="1">
      <c r="A27" s="196"/>
      <c r="B27" s="197"/>
      <c r="C27" s="198" t="s">
        <v>1122</v>
      </c>
      <c r="D27" s="199"/>
      <c r="E27" s="200">
        <v>3.6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7"/>
      <c r="Z27" s="27"/>
      <c r="AA27" s="27"/>
      <c r="AB27" s="27"/>
      <c r="AC27" s="27"/>
      <c r="AD27" s="27"/>
      <c r="AE27" s="27"/>
      <c r="AF27" s="27"/>
      <c r="AG27" s="27" t="s">
        <v>171</v>
      </c>
      <c r="AH27" s="27">
        <v>0</v>
      </c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outlineLevel="1">
      <c r="A28" s="196"/>
      <c r="B28" s="197"/>
      <c r="C28" s="198" t="s">
        <v>1123</v>
      </c>
      <c r="D28" s="199"/>
      <c r="E28" s="200">
        <v>10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7"/>
      <c r="Z28" s="27"/>
      <c r="AA28" s="27"/>
      <c r="AB28" s="27"/>
      <c r="AC28" s="27"/>
      <c r="AD28" s="27"/>
      <c r="AE28" s="27"/>
      <c r="AF28" s="27"/>
      <c r="AG28" s="27" t="s">
        <v>171</v>
      </c>
      <c r="AH28" s="27">
        <v>0</v>
      </c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</row>
    <row r="29" spans="1:60" outlineLevel="1">
      <c r="A29" s="196"/>
      <c r="B29" s="197"/>
      <c r="C29" s="198" t="s">
        <v>1124</v>
      </c>
      <c r="D29" s="199"/>
      <c r="E29" s="200">
        <v>9.1999999999999993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7"/>
      <c r="Z29" s="27"/>
      <c r="AA29" s="27"/>
      <c r="AB29" s="27"/>
      <c r="AC29" s="27"/>
      <c r="AD29" s="27"/>
      <c r="AE29" s="27"/>
      <c r="AF29" s="27"/>
      <c r="AG29" s="27" t="s">
        <v>171</v>
      </c>
      <c r="AH29" s="27">
        <v>0</v>
      </c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</row>
    <row r="30" spans="1:60" outlineLevel="1">
      <c r="A30" s="196"/>
      <c r="B30" s="197"/>
      <c r="C30" s="198" t="s">
        <v>1125</v>
      </c>
      <c r="D30" s="199"/>
      <c r="E30" s="200">
        <v>8.6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7"/>
      <c r="Z30" s="27"/>
      <c r="AA30" s="27"/>
      <c r="AB30" s="27"/>
      <c r="AC30" s="27"/>
      <c r="AD30" s="27"/>
      <c r="AE30" s="27"/>
      <c r="AF30" s="27"/>
      <c r="AG30" s="27" t="s">
        <v>171</v>
      </c>
      <c r="AH30" s="27">
        <v>0</v>
      </c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</row>
    <row r="31" spans="1:60" outlineLevel="1">
      <c r="A31" s="196"/>
      <c r="B31" s="197"/>
      <c r="C31" s="198" t="s">
        <v>1126</v>
      </c>
      <c r="D31" s="199"/>
      <c r="E31" s="200">
        <v>8.14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7"/>
      <c r="Z31" s="27"/>
      <c r="AA31" s="27"/>
      <c r="AB31" s="27"/>
      <c r="AC31" s="27"/>
      <c r="AD31" s="27"/>
      <c r="AE31" s="27"/>
      <c r="AF31" s="27"/>
      <c r="AG31" s="27" t="s">
        <v>171</v>
      </c>
      <c r="AH31" s="27">
        <v>0</v>
      </c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</row>
    <row r="32" spans="1:60" outlineLevel="1">
      <c r="A32" s="196"/>
      <c r="B32" s="197"/>
      <c r="C32" s="198" t="s">
        <v>1127</v>
      </c>
      <c r="D32" s="199"/>
      <c r="E32" s="200">
        <v>7.88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7"/>
      <c r="Z32" s="27"/>
      <c r="AA32" s="27"/>
      <c r="AB32" s="27"/>
      <c r="AC32" s="27"/>
      <c r="AD32" s="27"/>
      <c r="AE32" s="27"/>
      <c r="AF32" s="27"/>
      <c r="AG32" s="27" t="s">
        <v>171</v>
      </c>
      <c r="AH32" s="27">
        <v>0</v>
      </c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</row>
    <row r="33" spans="1:60" outlineLevel="1">
      <c r="A33" s="196"/>
      <c r="B33" s="197"/>
      <c r="C33" s="198" t="s">
        <v>1128</v>
      </c>
      <c r="D33" s="199"/>
      <c r="E33" s="200">
        <v>7.8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7"/>
      <c r="Z33" s="27"/>
      <c r="AA33" s="27"/>
      <c r="AB33" s="27"/>
      <c r="AC33" s="27"/>
      <c r="AD33" s="27"/>
      <c r="AE33" s="27"/>
      <c r="AF33" s="27"/>
      <c r="AG33" s="27" t="s">
        <v>171</v>
      </c>
      <c r="AH33" s="27">
        <v>0</v>
      </c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</row>
    <row r="34" spans="1:60" outlineLevel="1">
      <c r="A34" s="190">
        <v>11</v>
      </c>
      <c r="B34" s="191" t="s">
        <v>1129</v>
      </c>
      <c r="C34" s="192" t="s">
        <v>1180</v>
      </c>
      <c r="D34" s="193" t="s">
        <v>255</v>
      </c>
      <c r="E34" s="194">
        <v>9.5</v>
      </c>
      <c r="F34" s="33">
        <v>0</v>
      </c>
      <c r="G34" s="34">
        <f>ROUND(E34*F34,2)</f>
        <v>0</v>
      </c>
      <c r="H34" s="195">
        <v>11.12</v>
      </c>
      <c r="I34" s="34">
        <f>ROUND(E34*H34,2)</f>
        <v>105.64</v>
      </c>
      <c r="J34" s="195">
        <v>335.88</v>
      </c>
      <c r="K34" s="34">
        <f>ROUND(E34*J34,2)</f>
        <v>3190.86</v>
      </c>
      <c r="L34" s="34">
        <v>21</v>
      </c>
      <c r="M34" s="34">
        <f>G34*(1+L34/100)</f>
        <v>0</v>
      </c>
      <c r="N34" s="34">
        <v>9.8999999999999999E-4</v>
      </c>
      <c r="O34" s="34">
        <f>ROUND(E34*N34,2)</f>
        <v>0.01</v>
      </c>
      <c r="P34" s="34">
        <v>0</v>
      </c>
      <c r="Q34" s="34">
        <f>ROUND(E34*P34,2)</f>
        <v>0</v>
      </c>
      <c r="R34" s="34"/>
      <c r="S34" s="34" t="s">
        <v>167</v>
      </c>
      <c r="T34" s="35" t="s">
        <v>167</v>
      </c>
      <c r="U34" s="29">
        <v>0.45300000000000001</v>
      </c>
      <c r="V34" s="29">
        <f>ROUND(E34*U34,2)</f>
        <v>4.3</v>
      </c>
      <c r="W34" s="29"/>
      <c r="X34" s="29" t="s">
        <v>168</v>
      </c>
      <c r="Y34" s="27"/>
      <c r="Z34" s="27"/>
      <c r="AA34" s="27"/>
      <c r="AB34" s="27"/>
      <c r="AC34" s="27"/>
      <c r="AD34" s="27"/>
      <c r="AE34" s="27"/>
      <c r="AF34" s="27"/>
      <c r="AG34" s="27" t="s">
        <v>169</v>
      </c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outlineLevel="1">
      <c r="A35" s="196"/>
      <c r="B35" s="197"/>
      <c r="C35" s="198" t="s">
        <v>1130</v>
      </c>
      <c r="D35" s="199"/>
      <c r="E35" s="200">
        <v>9.5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7"/>
      <c r="Z35" s="27"/>
      <c r="AA35" s="27"/>
      <c r="AB35" s="27"/>
      <c r="AC35" s="27"/>
      <c r="AD35" s="27"/>
      <c r="AE35" s="27"/>
      <c r="AF35" s="27"/>
      <c r="AG35" s="27" t="s">
        <v>171</v>
      </c>
      <c r="AH35" s="27">
        <v>0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</row>
    <row r="36" spans="1:60" outlineLevel="1">
      <c r="A36" s="190">
        <v>12</v>
      </c>
      <c r="B36" s="191" t="s">
        <v>1131</v>
      </c>
      <c r="C36" s="192" t="s">
        <v>1132</v>
      </c>
      <c r="D36" s="193" t="s">
        <v>166</v>
      </c>
      <c r="E36" s="194">
        <v>1.31718</v>
      </c>
      <c r="F36" s="33">
        <v>0</v>
      </c>
      <c r="G36" s="34">
        <f>ROUND(E36*F36,2)</f>
        <v>0</v>
      </c>
      <c r="H36" s="195">
        <v>2170</v>
      </c>
      <c r="I36" s="34">
        <f>ROUND(E36*H36,2)</f>
        <v>2858.28</v>
      </c>
      <c r="J36" s="195">
        <v>0</v>
      </c>
      <c r="K36" s="34">
        <f>ROUND(E36*J36,2)</f>
        <v>0</v>
      </c>
      <c r="L36" s="34">
        <v>21</v>
      </c>
      <c r="M36" s="34">
        <f>G36*(1+L36/100)</f>
        <v>0</v>
      </c>
      <c r="N36" s="34">
        <v>2.3570000000000001E-2</v>
      </c>
      <c r="O36" s="34">
        <f>ROUND(E36*N36,2)</f>
        <v>0.03</v>
      </c>
      <c r="P36" s="34">
        <v>0</v>
      </c>
      <c r="Q36" s="34">
        <f>ROUND(E36*P36,2)</f>
        <v>0</v>
      </c>
      <c r="R36" s="34"/>
      <c r="S36" s="34" t="s">
        <v>167</v>
      </c>
      <c r="T36" s="35" t="s">
        <v>167</v>
      </c>
      <c r="U36" s="29">
        <v>0</v>
      </c>
      <c r="V36" s="29">
        <f>ROUND(E36*U36,2)</f>
        <v>0</v>
      </c>
      <c r="W36" s="29"/>
      <c r="X36" s="29" t="s">
        <v>168</v>
      </c>
      <c r="Y36" s="27"/>
      <c r="Z36" s="27"/>
      <c r="AA36" s="27"/>
      <c r="AB36" s="27"/>
      <c r="AC36" s="27"/>
      <c r="AD36" s="27"/>
      <c r="AE36" s="27"/>
      <c r="AF36" s="27"/>
      <c r="AG36" s="27" t="s">
        <v>169</v>
      </c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</row>
    <row r="37" spans="1:60" outlineLevel="1">
      <c r="A37" s="196"/>
      <c r="B37" s="197"/>
      <c r="C37" s="198" t="s">
        <v>1133</v>
      </c>
      <c r="D37" s="199"/>
      <c r="E37" s="200">
        <v>0.17604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7"/>
      <c r="Z37" s="27"/>
      <c r="AA37" s="27"/>
      <c r="AB37" s="27"/>
      <c r="AC37" s="27"/>
      <c r="AD37" s="27"/>
      <c r="AE37" s="27"/>
      <c r="AF37" s="27"/>
      <c r="AG37" s="27" t="s">
        <v>171</v>
      </c>
      <c r="AH37" s="27">
        <v>0</v>
      </c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1:60" outlineLevel="1">
      <c r="A38" s="196"/>
      <c r="B38" s="197"/>
      <c r="C38" s="198" t="s">
        <v>1134</v>
      </c>
      <c r="D38" s="199"/>
      <c r="E38" s="200">
        <v>0.25650000000000001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7"/>
      <c r="Z38" s="27"/>
      <c r="AA38" s="27"/>
      <c r="AB38" s="27"/>
      <c r="AC38" s="27"/>
      <c r="AD38" s="27"/>
      <c r="AE38" s="27"/>
      <c r="AF38" s="27"/>
      <c r="AG38" s="27" t="s">
        <v>171</v>
      </c>
      <c r="AH38" s="27">
        <v>0</v>
      </c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</row>
    <row r="39" spans="1:60" outlineLevel="1">
      <c r="A39" s="196"/>
      <c r="B39" s="197"/>
      <c r="C39" s="198" t="s">
        <v>1135</v>
      </c>
      <c r="D39" s="199"/>
      <c r="E39" s="200">
        <v>5.1839999999999997E-2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7"/>
      <c r="Z39" s="27"/>
      <c r="AA39" s="27"/>
      <c r="AB39" s="27"/>
      <c r="AC39" s="27"/>
      <c r="AD39" s="27"/>
      <c r="AE39" s="27"/>
      <c r="AF39" s="27"/>
      <c r="AG39" s="27" t="s">
        <v>171</v>
      </c>
      <c r="AH39" s="27">
        <v>0</v>
      </c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</row>
    <row r="40" spans="1:60" outlineLevel="1">
      <c r="A40" s="196"/>
      <c r="B40" s="197"/>
      <c r="C40" s="198" t="s">
        <v>1136</v>
      </c>
      <c r="D40" s="199"/>
      <c r="E40" s="200">
        <v>0.15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7"/>
      <c r="Z40" s="27"/>
      <c r="AA40" s="27"/>
      <c r="AB40" s="27"/>
      <c r="AC40" s="27"/>
      <c r="AD40" s="27"/>
      <c r="AE40" s="27"/>
      <c r="AF40" s="27"/>
      <c r="AG40" s="27" t="s">
        <v>171</v>
      </c>
      <c r="AH40" s="27">
        <v>0</v>
      </c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</row>
    <row r="41" spans="1:60" outlineLevel="1">
      <c r="A41" s="196"/>
      <c r="B41" s="197"/>
      <c r="C41" s="198" t="s">
        <v>1137</v>
      </c>
      <c r="D41" s="199"/>
      <c r="E41" s="200">
        <v>0.13800000000000001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7"/>
      <c r="Z41" s="27"/>
      <c r="AA41" s="27"/>
      <c r="AB41" s="27"/>
      <c r="AC41" s="27"/>
      <c r="AD41" s="27"/>
      <c r="AE41" s="27"/>
      <c r="AF41" s="27"/>
      <c r="AG41" s="27" t="s">
        <v>171</v>
      </c>
      <c r="AH41" s="27">
        <v>0</v>
      </c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</row>
    <row r="42" spans="1:60" outlineLevel="1">
      <c r="A42" s="196"/>
      <c r="B42" s="197"/>
      <c r="C42" s="198" t="s">
        <v>1138</v>
      </c>
      <c r="D42" s="199"/>
      <c r="E42" s="200">
        <v>0.129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7"/>
      <c r="Z42" s="27"/>
      <c r="AA42" s="27"/>
      <c r="AB42" s="27"/>
      <c r="AC42" s="27"/>
      <c r="AD42" s="27"/>
      <c r="AE42" s="27"/>
      <c r="AF42" s="27"/>
      <c r="AG42" s="27" t="s">
        <v>171</v>
      </c>
      <c r="AH42" s="27">
        <v>0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outlineLevel="1">
      <c r="A43" s="196"/>
      <c r="B43" s="197"/>
      <c r="C43" s="198" t="s">
        <v>1139</v>
      </c>
      <c r="D43" s="199"/>
      <c r="E43" s="200">
        <v>0.1221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7"/>
      <c r="Z43" s="27"/>
      <c r="AA43" s="27"/>
      <c r="AB43" s="27"/>
      <c r="AC43" s="27"/>
      <c r="AD43" s="27"/>
      <c r="AE43" s="27"/>
      <c r="AF43" s="27"/>
      <c r="AG43" s="27" t="s">
        <v>171</v>
      </c>
      <c r="AH43" s="27">
        <v>0</v>
      </c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</row>
    <row r="44" spans="1:60" outlineLevel="1">
      <c r="A44" s="196"/>
      <c r="B44" s="197"/>
      <c r="C44" s="198" t="s">
        <v>1140</v>
      </c>
      <c r="D44" s="199"/>
      <c r="E44" s="200">
        <v>0.1182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7"/>
      <c r="Z44" s="27"/>
      <c r="AA44" s="27"/>
      <c r="AB44" s="27"/>
      <c r="AC44" s="27"/>
      <c r="AD44" s="27"/>
      <c r="AE44" s="27"/>
      <c r="AF44" s="27"/>
      <c r="AG44" s="27" t="s">
        <v>171</v>
      </c>
      <c r="AH44" s="27">
        <v>0</v>
      </c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</row>
    <row r="45" spans="1:60" outlineLevel="1">
      <c r="A45" s="196"/>
      <c r="B45" s="197"/>
      <c r="C45" s="198" t="s">
        <v>1158</v>
      </c>
      <c r="D45" s="199"/>
      <c r="E45" s="200">
        <v>0.17549999999999999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7"/>
      <c r="Z45" s="27"/>
      <c r="AA45" s="27"/>
      <c r="AB45" s="27"/>
      <c r="AC45" s="27"/>
      <c r="AD45" s="27"/>
      <c r="AE45" s="27"/>
      <c r="AF45" s="27"/>
      <c r="AG45" s="27" t="s">
        <v>171</v>
      </c>
      <c r="AH45" s="27">
        <v>0</v>
      </c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</row>
    <row r="46" spans="1:60" outlineLevel="1">
      <c r="A46" s="190">
        <v>13</v>
      </c>
      <c r="B46" s="191" t="s">
        <v>1141</v>
      </c>
      <c r="C46" s="192" t="s">
        <v>1142</v>
      </c>
      <c r="D46" s="193" t="s">
        <v>255</v>
      </c>
      <c r="E46" s="194">
        <v>7.56</v>
      </c>
      <c r="F46" s="33">
        <v>0</v>
      </c>
      <c r="G46" s="34">
        <f>ROUND(E46*F46,2)</f>
        <v>0</v>
      </c>
      <c r="H46" s="195">
        <v>11.19</v>
      </c>
      <c r="I46" s="34">
        <f>ROUND(E46*H46,2)</f>
        <v>84.6</v>
      </c>
      <c r="J46" s="195">
        <v>374.31</v>
      </c>
      <c r="K46" s="34">
        <f>ROUND(E46*J46,2)</f>
        <v>2829.78</v>
      </c>
      <c r="L46" s="34">
        <v>21</v>
      </c>
      <c r="M46" s="34">
        <f>G46*(1+L46/100)</f>
        <v>0</v>
      </c>
      <c r="N46" s="34">
        <v>2.5500000000000002E-3</v>
      </c>
      <c r="O46" s="34">
        <f>ROUND(E46*N46,2)</f>
        <v>0.02</v>
      </c>
      <c r="P46" s="34">
        <v>0</v>
      </c>
      <c r="Q46" s="34">
        <f>ROUND(E46*P46,2)</f>
        <v>0</v>
      </c>
      <c r="R46" s="34"/>
      <c r="S46" s="34" t="s">
        <v>167</v>
      </c>
      <c r="T46" s="35" t="s">
        <v>167</v>
      </c>
      <c r="U46" s="29">
        <v>0.6</v>
      </c>
      <c r="V46" s="29">
        <f>ROUND(E46*U46,2)</f>
        <v>4.54</v>
      </c>
      <c r="W46" s="29"/>
      <c r="X46" s="29" t="s">
        <v>168</v>
      </c>
      <c r="Y46" s="27"/>
      <c r="Z46" s="27"/>
      <c r="AA46" s="27"/>
      <c r="AB46" s="27"/>
      <c r="AC46" s="27"/>
      <c r="AD46" s="27"/>
      <c r="AE46" s="27"/>
      <c r="AF46" s="27"/>
      <c r="AG46" s="27" t="s">
        <v>169</v>
      </c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</row>
    <row r="47" spans="1:60" outlineLevel="1">
      <c r="A47" s="196"/>
      <c r="B47" s="197"/>
      <c r="C47" s="198" t="s">
        <v>1159</v>
      </c>
      <c r="D47" s="199"/>
      <c r="E47" s="200">
        <v>7.56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7"/>
      <c r="Z47" s="27"/>
      <c r="AA47" s="27"/>
      <c r="AB47" s="27"/>
      <c r="AC47" s="27"/>
      <c r="AD47" s="27"/>
      <c r="AE47" s="27"/>
      <c r="AF47" s="27"/>
      <c r="AG47" s="27" t="s">
        <v>171</v>
      </c>
      <c r="AH47" s="27">
        <v>0</v>
      </c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</row>
    <row r="48" spans="1:60" outlineLevel="1">
      <c r="A48" s="190">
        <v>14</v>
      </c>
      <c r="B48" s="191" t="s">
        <v>1143</v>
      </c>
      <c r="C48" s="192" t="s">
        <v>1144</v>
      </c>
      <c r="D48" s="193" t="s">
        <v>166</v>
      </c>
      <c r="E48" s="194">
        <v>0.1701</v>
      </c>
      <c r="F48" s="33">
        <v>0</v>
      </c>
      <c r="G48" s="34">
        <f>ROUND(E48*F48,2)</f>
        <v>0</v>
      </c>
      <c r="H48" s="195">
        <v>1058</v>
      </c>
      <c r="I48" s="34">
        <f>ROUND(E48*H48,2)</f>
        <v>179.97</v>
      </c>
      <c r="J48" s="195">
        <v>0</v>
      </c>
      <c r="K48" s="34">
        <f>ROUND(E48*J48,2)</f>
        <v>0</v>
      </c>
      <c r="L48" s="34">
        <v>21</v>
      </c>
      <c r="M48" s="34">
        <f>G48*(1+L48/100)</f>
        <v>0</v>
      </c>
      <c r="N48" s="34">
        <v>2.9100000000000001E-2</v>
      </c>
      <c r="O48" s="34">
        <f>ROUND(E48*N48,2)</f>
        <v>0</v>
      </c>
      <c r="P48" s="34">
        <v>0</v>
      </c>
      <c r="Q48" s="34">
        <f>ROUND(E48*P48,2)</f>
        <v>0</v>
      </c>
      <c r="R48" s="34"/>
      <c r="S48" s="34" t="s">
        <v>167</v>
      </c>
      <c r="T48" s="35" t="s">
        <v>167</v>
      </c>
      <c r="U48" s="29">
        <v>0</v>
      </c>
      <c r="V48" s="29">
        <f>ROUND(E48*U48,2)</f>
        <v>0</v>
      </c>
      <c r="W48" s="29"/>
      <c r="X48" s="29" t="s">
        <v>168</v>
      </c>
      <c r="Y48" s="27"/>
      <c r="Z48" s="27"/>
      <c r="AA48" s="27"/>
      <c r="AB48" s="27"/>
      <c r="AC48" s="27"/>
      <c r="AD48" s="27"/>
      <c r="AE48" s="27"/>
      <c r="AF48" s="27"/>
      <c r="AG48" s="27" t="s">
        <v>169</v>
      </c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</row>
    <row r="49" spans="1:60" outlineLevel="1">
      <c r="A49" s="196"/>
      <c r="B49" s="197"/>
      <c r="C49" s="198" t="s">
        <v>1145</v>
      </c>
      <c r="D49" s="199"/>
      <c r="E49" s="200">
        <v>0.1701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7"/>
      <c r="Z49" s="27"/>
      <c r="AA49" s="27"/>
      <c r="AB49" s="27"/>
      <c r="AC49" s="27"/>
      <c r="AD49" s="27"/>
      <c r="AE49" s="27"/>
      <c r="AF49" s="27"/>
      <c r="AG49" s="27" t="s">
        <v>171</v>
      </c>
      <c r="AH49" s="27">
        <v>0</v>
      </c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</row>
    <row r="50" spans="1:60" outlineLevel="1">
      <c r="A50" s="190">
        <v>15</v>
      </c>
      <c r="B50" s="191" t="s">
        <v>1146</v>
      </c>
      <c r="C50" s="192" t="s">
        <v>1181</v>
      </c>
      <c r="D50" s="193" t="s">
        <v>1147</v>
      </c>
      <c r="E50" s="194">
        <v>1.44692</v>
      </c>
      <c r="F50" s="33">
        <v>0</v>
      </c>
      <c r="G50" s="34">
        <f>ROUND(E50*F50,2)</f>
        <v>0</v>
      </c>
      <c r="H50" s="195">
        <v>18000</v>
      </c>
      <c r="I50" s="34">
        <f>ROUND(E50*H50,2)</f>
        <v>26044.560000000001</v>
      </c>
      <c r="J50" s="195">
        <v>0</v>
      </c>
      <c r="K50" s="34">
        <f>ROUND(E50*J50,2)</f>
        <v>0</v>
      </c>
      <c r="L50" s="34">
        <v>21</v>
      </c>
      <c r="M50" s="34">
        <f>G50*(1+L50/100)</f>
        <v>0</v>
      </c>
      <c r="N50" s="34">
        <v>0.55000000000000004</v>
      </c>
      <c r="O50" s="34">
        <f>ROUND(E50*N50,2)</f>
        <v>0.8</v>
      </c>
      <c r="P50" s="34">
        <v>0</v>
      </c>
      <c r="Q50" s="34">
        <f>ROUND(E50*P50,2)</f>
        <v>0</v>
      </c>
      <c r="R50" s="34"/>
      <c r="S50" s="34" t="s">
        <v>203</v>
      </c>
      <c r="T50" s="35" t="s">
        <v>204</v>
      </c>
      <c r="U50" s="29">
        <v>0</v>
      </c>
      <c r="V50" s="29">
        <f>ROUND(E50*U50,2)</f>
        <v>0</v>
      </c>
      <c r="W50" s="29"/>
      <c r="X50" s="29" t="s">
        <v>271</v>
      </c>
      <c r="Y50" s="27"/>
      <c r="Z50" s="27"/>
      <c r="AA50" s="27"/>
      <c r="AB50" s="27"/>
      <c r="AC50" s="27"/>
      <c r="AD50" s="27"/>
      <c r="AE50" s="27"/>
      <c r="AF50" s="27"/>
      <c r="AG50" s="27" t="s">
        <v>272</v>
      </c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1:60" outlineLevel="1">
      <c r="A51" s="196"/>
      <c r="B51" s="197"/>
      <c r="C51" s="198" t="s">
        <v>1148</v>
      </c>
      <c r="D51" s="199"/>
      <c r="E51" s="200">
        <v>0.19364000000000001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7"/>
      <c r="Z51" s="27"/>
      <c r="AA51" s="27"/>
      <c r="AB51" s="27"/>
      <c r="AC51" s="27"/>
      <c r="AD51" s="27"/>
      <c r="AE51" s="27"/>
      <c r="AF51" s="27"/>
      <c r="AG51" s="27" t="s">
        <v>171</v>
      </c>
      <c r="AH51" s="27">
        <v>0</v>
      </c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1:60" outlineLevel="1">
      <c r="A52" s="196"/>
      <c r="B52" s="197"/>
      <c r="C52" s="198" t="s">
        <v>1149</v>
      </c>
      <c r="D52" s="199"/>
      <c r="E52" s="200">
        <v>0.28215000000000001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7"/>
      <c r="Z52" s="27"/>
      <c r="AA52" s="27"/>
      <c r="AB52" s="27"/>
      <c r="AC52" s="27"/>
      <c r="AD52" s="27"/>
      <c r="AE52" s="27"/>
      <c r="AF52" s="27"/>
      <c r="AG52" s="27" t="s">
        <v>171</v>
      </c>
      <c r="AH52" s="27">
        <v>0</v>
      </c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outlineLevel="1">
      <c r="A53" s="196"/>
      <c r="B53" s="197"/>
      <c r="C53" s="198" t="s">
        <v>1150</v>
      </c>
      <c r="D53" s="199"/>
      <c r="E53" s="200">
        <v>6.2370000000000002E-2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7"/>
      <c r="Z53" s="27"/>
      <c r="AA53" s="27"/>
      <c r="AB53" s="27"/>
      <c r="AC53" s="27"/>
      <c r="AD53" s="27"/>
      <c r="AE53" s="27"/>
      <c r="AF53" s="27"/>
      <c r="AG53" s="27" t="s">
        <v>171</v>
      </c>
      <c r="AH53" s="27">
        <v>0</v>
      </c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</row>
    <row r="54" spans="1:60" outlineLevel="1">
      <c r="A54" s="196"/>
      <c r="B54" s="197"/>
      <c r="C54" s="198" t="s">
        <v>1151</v>
      </c>
      <c r="D54" s="199"/>
      <c r="E54" s="200">
        <v>5.7020000000000001E-2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7"/>
      <c r="Z54" s="27"/>
      <c r="AA54" s="27"/>
      <c r="AB54" s="27"/>
      <c r="AC54" s="27"/>
      <c r="AD54" s="27"/>
      <c r="AE54" s="27"/>
      <c r="AF54" s="27"/>
      <c r="AG54" s="27" t="s">
        <v>171</v>
      </c>
      <c r="AH54" s="27">
        <v>0</v>
      </c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</row>
    <row r="55" spans="1:60" outlineLevel="1">
      <c r="A55" s="196"/>
      <c r="B55" s="197"/>
      <c r="C55" s="198" t="s">
        <v>1152</v>
      </c>
      <c r="D55" s="199"/>
      <c r="E55" s="200">
        <v>0.16500000000000001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7"/>
      <c r="Z55" s="27"/>
      <c r="AA55" s="27"/>
      <c r="AB55" s="27"/>
      <c r="AC55" s="27"/>
      <c r="AD55" s="27"/>
      <c r="AE55" s="27"/>
      <c r="AF55" s="27"/>
      <c r="AG55" s="27" t="s">
        <v>171</v>
      </c>
      <c r="AH55" s="27">
        <v>0</v>
      </c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</row>
    <row r="56" spans="1:60" outlineLevel="1">
      <c r="A56" s="196"/>
      <c r="B56" s="197"/>
      <c r="C56" s="198" t="s">
        <v>1153</v>
      </c>
      <c r="D56" s="199"/>
      <c r="E56" s="200">
        <v>0.15179999999999999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7"/>
      <c r="Z56" s="27"/>
      <c r="AA56" s="27"/>
      <c r="AB56" s="27"/>
      <c r="AC56" s="27"/>
      <c r="AD56" s="27"/>
      <c r="AE56" s="27"/>
      <c r="AF56" s="27"/>
      <c r="AG56" s="27" t="s">
        <v>171</v>
      </c>
      <c r="AH56" s="27">
        <v>0</v>
      </c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1:60" outlineLevel="1">
      <c r="A57" s="196"/>
      <c r="B57" s="197"/>
      <c r="C57" s="198" t="s">
        <v>1154</v>
      </c>
      <c r="D57" s="199"/>
      <c r="E57" s="200">
        <v>0.1419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7"/>
      <c r="Z57" s="27"/>
      <c r="AA57" s="27"/>
      <c r="AB57" s="27"/>
      <c r="AC57" s="27"/>
      <c r="AD57" s="27"/>
      <c r="AE57" s="27"/>
      <c r="AF57" s="27"/>
      <c r="AG57" s="27" t="s">
        <v>171</v>
      </c>
      <c r="AH57" s="27">
        <v>0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</row>
    <row r="58" spans="1:60" outlineLevel="1">
      <c r="A58" s="196"/>
      <c r="B58" s="197"/>
      <c r="C58" s="198" t="s">
        <v>1155</v>
      </c>
      <c r="D58" s="199"/>
      <c r="E58" s="200">
        <v>0.13431000000000001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7"/>
      <c r="Z58" s="27"/>
      <c r="AA58" s="27"/>
      <c r="AB58" s="27"/>
      <c r="AC58" s="27"/>
      <c r="AD58" s="27"/>
      <c r="AE58" s="27"/>
      <c r="AF58" s="27"/>
      <c r="AG58" s="27" t="s">
        <v>171</v>
      </c>
      <c r="AH58" s="27">
        <v>0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</row>
    <row r="59" spans="1:60" outlineLevel="1">
      <c r="A59" s="196"/>
      <c r="B59" s="197"/>
      <c r="C59" s="198" t="s">
        <v>1156</v>
      </c>
      <c r="D59" s="199"/>
      <c r="E59" s="200">
        <v>0.13002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7"/>
      <c r="Z59" s="27"/>
      <c r="AA59" s="27"/>
      <c r="AB59" s="27"/>
      <c r="AC59" s="27"/>
      <c r="AD59" s="27"/>
      <c r="AE59" s="27"/>
      <c r="AF59" s="27"/>
      <c r="AG59" s="27" t="s">
        <v>171</v>
      </c>
      <c r="AH59" s="27">
        <v>0</v>
      </c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</row>
    <row r="60" spans="1:60" outlineLevel="1">
      <c r="A60" s="196"/>
      <c r="B60" s="197"/>
      <c r="C60" s="198" t="s">
        <v>1157</v>
      </c>
      <c r="D60" s="199"/>
      <c r="E60" s="200">
        <v>0.12870000000000001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7"/>
      <c r="Z60" s="27"/>
      <c r="AA60" s="27"/>
      <c r="AB60" s="27"/>
      <c r="AC60" s="27"/>
      <c r="AD60" s="27"/>
      <c r="AE60" s="27"/>
      <c r="AF60" s="27"/>
      <c r="AG60" s="27" t="s">
        <v>171</v>
      </c>
      <c r="AH60" s="27">
        <v>0</v>
      </c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</row>
    <row r="61" spans="1:60" outlineLevel="1">
      <c r="A61" s="201">
        <v>16</v>
      </c>
      <c r="B61" s="202" t="s">
        <v>770</v>
      </c>
      <c r="C61" s="203" t="s">
        <v>771</v>
      </c>
      <c r="D61" s="204" t="s">
        <v>0</v>
      </c>
      <c r="E61" s="205">
        <v>519.91690000000006</v>
      </c>
      <c r="F61" s="36">
        <v>0</v>
      </c>
      <c r="G61" s="37">
        <f>ROUND(E61*F61,2)</f>
        <v>0</v>
      </c>
      <c r="H61" s="206">
        <v>0</v>
      </c>
      <c r="I61" s="37">
        <f>ROUND(E61*H61,2)</f>
        <v>0</v>
      </c>
      <c r="J61" s="206">
        <v>7.7</v>
      </c>
      <c r="K61" s="37">
        <f>ROUND(E61*J61,2)</f>
        <v>4003.36</v>
      </c>
      <c r="L61" s="37">
        <v>21</v>
      </c>
      <c r="M61" s="37">
        <f>G61*(1+L61/100)</f>
        <v>0</v>
      </c>
      <c r="N61" s="37">
        <v>0</v>
      </c>
      <c r="O61" s="37">
        <f>ROUND(E61*N61,2)</f>
        <v>0</v>
      </c>
      <c r="P61" s="37">
        <v>0</v>
      </c>
      <c r="Q61" s="37">
        <f>ROUND(E61*P61,2)</f>
        <v>0</v>
      </c>
      <c r="R61" s="37"/>
      <c r="S61" s="37" t="s">
        <v>167</v>
      </c>
      <c r="T61" s="38" t="s">
        <v>167</v>
      </c>
      <c r="U61" s="29">
        <v>0</v>
      </c>
      <c r="V61" s="29">
        <f>ROUND(E61*U61,2)</f>
        <v>0</v>
      </c>
      <c r="W61" s="29"/>
      <c r="X61" s="29" t="s">
        <v>636</v>
      </c>
      <c r="Y61" s="27"/>
      <c r="Z61" s="27"/>
      <c r="AA61" s="27"/>
      <c r="AB61" s="27"/>
      <c r="AC61" s="27"/>
      <c r="AD61" s="27"/>
      <c r="AE61" s="27"/>
      <c r="AF61" s="27"/>
      <c r="AG61" s="27" t="s">
        <v>637</v>
      </c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</row>
    <row r="62" spans="1:60" ht="14">
      <c r="A62" s="185" t="s">
        <v>162</v>
      </c>
      <c r="B62" s="186" t="s">
        <v>122</v>
      </c>
      <c r="C62" s="187" t="s">
        <v>123</v>
      </c>
      <c r="D62" s="188"/>
      <c r="E62" s="189"/>
      <c r="F62" s="31"/>
      <c r="G62" s="31">
        <f>SUMIF(AG63:AG73,"&lt;&gt;NOR",G63:G73)</f>
        <v>0</v>
      </c>
      <c r="H62" s="31"/>
      <c r="I62" s="31">
        <f>SUM(I63:I73)</f>
        <v>1047.3499999999999</v>
      </c>
      <c r="J62" s="31"/>
      <c r="K62" s="31">
        <f>SUM(K63:K73)</f>
        <v>860.08</v>
      </c>
      <c r="L62" s="31"/>
      <c r="M62" s="31">
        <f>SUM(M63:M73)</f>
        <v>0</v>
      </c>
      <c r="N62" s="31"/>
      <c r="O62" s="31">
        <f>SUM(O63:O73)</f>
        <v>0.01</v>
      </c>
      <c r="P62" s="31"/>
      <c r="Q62" s="31">
        <f>SUM(Q63:Q73)</f>
        <v>0</v>
      </c>
      <c r="R62" s="31"/>
      <c r="S62" s="31"/>
      <c r="T62" s="32"/>
      <c r="U62" s="30"/>
      <c r="V62" s="30">
        <f>SUM(V63:V73)</f>
        <v>1.58</v>
      </c>
      <c r="W62" s="30"/>
      <c r="X62" s="30"/>
      <c r="AG62" t="s">
        <v>163</v>
      </c>
    </row>
    <row r="63" spans="1:60" outlineLevel="1">
      <c r="A63" s="190">
        <v>17</v>
      </c>
      <c r="B63" s="191" t="s">
        <v>1160</v>
      </c>
      <c r="C63" s="192" t="s">
        <v>1161</v>
      </c>
      <c r="D63" s="193" t="s">
        <v>178</v>
      </c>
      <c r="E63" s="194">
        <v>38.533999999999999</v>
      </c>
      <c r="F63" s="33">
        <v>0</v>
      </c>
      <c r="G63" s="34">
        <f>ROUND(E63*F63,2)</f>
        <v>0</v>
      </c>
      <c r="H63" s="195">
        <v>27.18</v>
      </c>
      <c r="I63" s="34">
        <f>ROUND(E63*H63,2)</f>
        <v>1047.3499999999999</v>
      </c>
      <c r="J63" s="195">
        <v>22.32</v>
      </c>
      <c r="K63" s="34">
        <f>ROUND(E63*J63,2)</f>
        <v>860.08</v>
      </c>
      <c r="L63" s="34">
        <v>21</v>
      </c>
      <c r="M63" s="34">
        <f>G63*(1+L63/100)</f>
        <v>0</v>
      </c>
      <c r="N63" s="34">
        <v>1.2999999999999999E-4</v>
      </c>
      <c r="O63" s="34">
        <f>ROUND(E63*N63,2)</f>
        <v>0.01</v>
      </c>
      <c r="P63" s="34">
        <v>0</v>
      </c>
      <c r="Q63" s="34">
        <f>ROUND(E63*P63,2)</f>
        <v>0</v>
      </c>
      <c r="R63" s="34"/>
      <c r="S63" s="34" t="s">
        <v>167</v>
      </c>
      <c r="T63" s="35" t="s">
        <v>167</v>
      </c>
      <c r="U63" s="29">
        <v>4.1000000000000002E-2</v>
      </c>
      <c r="V63" s="29">
        <f>ROUND(E63*U63,2)</f>
        <v>1.58</v>
      </c>
      <c r="W63" s="29"/>
      <c r="X63" s="29" t="s">
        <v>168</v>
      </c>
      <c r="Y63" s="27"/>
      <c r="Z63" s="27"/>
      <c r="AA63" s="27"/>
      <c r="AB63" s="27"/>
      <c r="AC63" s="27"/>
      <c r="AD63" s="27"/>
      <c r="AE63" s="27"/>
      <c r="AF63" s="27"/>
      <c r="AG63" s="27" t="s">
        <v>169</v>
      </c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</row>
    <row r="64" spans="1:60" outlineLevel="1">
      <c r="A64" s="196"/>
      <c r="B64" s="197"/>
      <c r="C64" s="198" t="s">
        <v>1162</v>
      </c>
      <c r="D64" s="199"/>
      <c r="E64" s="200">
        <v>4.8899999999999997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7"/>
      <c r="Z64" s="27"/>
      <c r="AA64" s="27"/>
      <c r="AB64" s="27"/>
      <c r="AC64" s="27"/>
      <c r="AD64" s="27"/>
      <c r="AE64" s="27"/>
      <c r="AF64" s="27"/>
      <c r="AG64" s="27" t="s">
        <v>171</v>
      </c>
      <c r="AH64" s="27">
        <v>0</v>
      </c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</row>
    <row r="65" spans="1:60" outlineLevel="1">
      <c r="A65" s="196"/>
      <c r="B65" s="197"/>
      <c r="C65" s="198" t="s">
        <v>1163</v>
      </c>
      <c r="D65" s="199"/>
      <c r="E65" s="200">
        <v>6.27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7"/>
      <c r="Z65" s="27"/>
      <c r="AA65" s="27"/>
      <c r="AB65" s="27"/>
      <c r="AC65" s="27"/>
      <c r="AD65" s="27"/>
      <c r="AE65" s="27"/>
      <c r="AF65" s="27"/>
      <c r="AG65" s="27" t="s">
        <v>171</v>
      </c>
      <c r="AH65" s="27">
        <v>0</v>
      </c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</row>
    <row r="66" spans="1:60" outlineLevel="1">
      <c r="A66" s="196"/>
      <c r="B66" s="197"/>
      <c r="C66" s="198" t="s">
        <v>1164</v>
      </c>
      <c r="D66" s="199"/>
      <c r="E66" s="200">
        <v>4.5359999999999996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7"/>
      <c r="Z66" s="27"/>
      <c r="AA66" s="27"/>
      <c r="AB66" s="27"/>
      <c r="AC66" s="27"/>
      <c r="AD66" s="27"/>
      <c r="AE66" s="27"/>
      <c r="AF66" s="27"/>
      <c r="AG66" s="27" t="s">
        <v>171</v>
      </c>
      <c r="AH66" s="27">
        <v>0</v>
      </c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</row>
    <row r="67" spans="1:60" outlineLevel="1">
      <c r="A67" s="196"/>
      <c r="B67" s="197"/>
      <c r="C67" s="198" t="s">
        <v>1165</v>
      </c>
      <c r="D67" s="199"/>
      <c r="E67" s="200">
        <v>1.728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7"/>
      <c r="Z67" s="27"/>
      <c r="AA67" s="27"/>
      <c r="AB67" s="27"/>
      <c r="AC67" s="27"/>
      <c r="AD67" s="27"/>
      <c r="AE67" s="27"/>
      <c r="AF67" s="27"/>
      <c r="AG67" s="27" t="s">
        <v>171</v>
      </c>
      <c r="AH67" s="27">
        <v>0</v>
      </c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</row>
    <row r="68" spans="1:60" outlineLevel="1">
      <c r="A68" s="196"/>
      <c r="B68" s="197"/>
      <c r="C68" s="198" t="s">
        <v>1166</v>
      </c>
      <c r="D68" s="199"/>
      <c r="E68" s="200">
        <v>0.3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7"/>
      <c r="Z68" s="27"/>
      <c r="AA68" s="27"/>
      <c r="AB68" s="27"/>
      <c r="AC68" s="27"/>
      <c r="AD68" s="27"/>
      <c r="AE68" s="27"/>
      <c r="AF68" s="27"/>
      <c r="AG68" s="27" t="s">
        <v>171</v>
      </c>
      <c r="AH68" s="27">
        <v>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</row>
    <row r="69" spans="1:60" outlineLevel="1">
      <c r="A69" s="196"/>
      <c r="B69" s="197"/>
      <c r="C69" s="198" t="s">
        <v>1167</v>
      </c>
      <c r="D69" s="199"/>
      <c r="E69" s="200">
        <v>4.5999999999999996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7"/>
      <c r="Z69" s="27"/>
      <c r="AA69" s="27"/>
      <c r="AB69" s="27"/>
      <c r="AC69" s="27"/>
      <c r="AD69" s="27"/>
      <c r="AE69" s="27"/>
      <c r="AF69" s="27"/>
      <c r="AG69" s="27" t="s">
        <v>171</v>
      </c>
      <c r="AH69" s="27">
        <v>0</v>
      </c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</row>
    <row r="70" spans="1:60" outlineLevel="1">
      <c r="A70" s="196"/>
      <c r="B70" s="197"/>
      <c r="C70" s="198" t="s">
        <v>1168</v>
      </c>
      <c r="D70" s="199"/>
      <c r="E70" s="200">
        <v>4.3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7"/>
      <c r="Z70" s="27"/>
      <c r="AA70" s="27"/>
      <c r="AB70" s="27"/>
      <c r="AC70" s="27"/>
      <c r="AD70" s="27"/>
      <c r="AE70" s="27"/>
      <c r="AF70" s="27"/>
      <c r="AG70" s="27" t="s">
        <v>171</v>
      </c>
      <c r="AH70" s="27">
        <v>0</v>
      </c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</row>
    <row r="71" spans="1:60" outlineLevel="1">
      <c r="A71" s="196"/>
      <c r="B71" s="197"/>
      <c r="C71" s="198" t="s">
        <v>1169</v>
      </c>
      <c r="D71" s="199"/>
      <c r="E71" s="200">
        <v>4.07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7"/>
      <c r="Z71" s="27"/>
      <c r="AA71" s="27"/>
      <c r="AB71" s="27"/>
      <c r="AC71" s="27"/>
      <c r="AD71" s="27"/>
      <c r="AE71" s="27"/>
      <c r="AF71" s="27"/>
      <c r="AG71" s="27" t="s">
        <v>171</v>
      </c>
      <c r="AH71" s="27">
        <v>0</v>
      </c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</row>
    <row r="72" spans="1:60" outlineLevel="1">
      <c r="A72" s="196"/>
      <c r="B72" s="197"/>
      <c r="C72" s="198" t="s">
        <v>1170</v>
      </c>
      <c r="D72" s="199"/>
      <c r="E72" s="200">
        <v>3.94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7"/>
      <c r="Z72" s="27"/>
      <c r="AA72" s="27"/>
      <c r="AB72" s="27"/>
      <c r="AC72" s="27"/>
      <c r="AD72" s="27"/>
      <c r="AE72" s="27"/>
      <c r="AF72" s="27"/>
      <c r="AG72" s="27" t="s">
        <v>171</v>
      </c>
      <c r="AH72" s="27">
        <v>0</v>
      </c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</row>
    <row r="73" spans="1:60" outlineLevel="1">
      <c r="A73" s="196"/>
      <c r="B73" s="197"/>
      <c r="C73" s="198" t="s">
        <v>1171</v>
      </c>
      <c r="D73" s="199"/>
      <c r="E73" s="200">
        <v>3.9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7"/>
      <c r="Z73" s="27"/>
      <c r="AA73" s="27"/>
      <c r="AB73" s="27"/>
      <c r="AC73" s="27"/>
      <c r="AD73" s="27"/>
      <c r="AE73" s="27"/>
      <c r="AF73" s="27"/>
      <c r="AG73" s="27" t="s">
        <v>171</v>
      </c>
      <c r="AH73" s="27">
        <v>0</v>
      </c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</row>
    <row r="74" spans="1:60" ht="14">
      <c r="A74" s="185" t="s">
        <v>162</v>
      </c>
      <c r="B74" s="186" t="s">
        <v>132</v>
      </c>
      <c r="C74" s="187" t="s">
        <v>133</v>
      </c>
      <c r="D74" s="188"/>
      <c r="E74" s="189"/>
      <c r="F74" s="31"/>
      <c r="G74" s="31">
        <f>SUMIF(AG75:AG78,"&lt;&gt;NOR",G75:G78)</f>
        <v>0</v>
      </c>
      <c r="H74" s="31"/>
      <c r="I74" s="31">
        <f>SUM(I75:I78)</f>
        <v>0</v>
      </c>
      <c r="J74" s="31"/>
      <c r="K74" s="31">
        <f>SUM(K75:K78)</f>
        <v>39930.44</v>
      </c>
      <c r="L74" s="31"/>
      <c r="M74" s="31">
        <f>SUM(M75:M78)</f>
        <v>0</v>
      </c>
      <c r="N74" s="31"/>
      <c r="O74" s="31">
        <f>SUM(O75:O78)</f>
        <v>0</v>
      </c>
      <c r="P74" s="31"/>
      <c r="Q74" s="31">
        <f>SUM(Q75:Q78)</f>
        <v>0</v>
      </c>
      <c r="R74" s="31"/>
      <c r="S74" s="31"/>
      <c r="T74" s="32"/>
      <c r="U74" s="30"/>
      <c r="V74" s="30">
        <f>SUM(V75:V78)</f>
        <v>8</v>
      </c>
      <c r="W74" s="30"/>
      <c r="X74" s="30"/>
      <c r="AG74" t="s">
        <v>163</v>
      </c>
    </row>
    <row r="75" spans="1:60" outlineLevel="1">
      <c r="A75" s="190">
        <v>18</v>
      </c>
      <c r="B75" s="191" t="s">
        <v>1033</v>
      </c>
      <c r="C75" s="192" t="s">
        <v>1034</v>
      </c>
      <c r="D75" s="193" t="s">
        <v>196</v>
      </c>
      <c r="E75" s="194">
        <v>16.31812</v>
      </c>
      <c r="F75" s="33">
        <v>0</v>
      </c>
      <c r="G75" s="34">
        <f>ROUND(E75*F75,2)</f>
        <v>0</v>
      </c>
      <c r="H75" s="195">
        <v>0</v>
      </c>
      <c r="I75" s="34">
        <f>ROUND(E75*H75,2)</f>
        <v>0</v>
      </c>
      <c r="J75" s="195">
        <v>264</v>
      </c>
      <c r="K75" s="34">
        <f>ROUND(E75*J75,2)</f>
        <v>4307.9799999999996</v>
      </c>
      <c r="L75" s="34">
        <v>21</v>
      </c>
      <c r="M75" s="34">
        <f>G75*(1+L75/100)</f>
        <v>0</v>
      </c>
      <c r="N75" s="34">
        <v>0</v>
      </c>
      <c r="O75" s="34">
        <f>ROUND(E75*N75,2)</f>
        <v>0</v>
      </c>
      <c r="P75" s="34">
        <v>0</v>
      </c>
      <c r="Q75" s="34">
        <f>ROUND(E75*P75,2)</f>
        <v>0</v>
      </c>
      <c r="R75" s="34"/>
      <c r="S75" s="34" t="s">
        <v>167</v>
      </c>
      <c r="T75" s="35" t="s">
        <v>167</v>
      </c>
      <c r="U75" s="29">
        <v>0.49</v>
      </c>
      <c r="V75" s="29">
        <f>ROUND(E75*U75,2)</f>
        <v>8</v>
      </c>
      <c r="W75" s="29"/>
      <c r="X75" s="29" t="s">
        <v>1035</v>
      </c>
      <c r="Y75" s="27"/>
      <c r="Z75" s="27"/>
      <c r="AA75" s="27"/>
      <c r="AB75" s="27"/>
      <c r="AC75" s="27"/>
      <c r="AD75" s="27"/>
      <c r="AE75" s="27"/>
      <c r="AF75" s="27"/>
      <c r="AG75" s="27" t="s">
        <v>1036</v>
      </c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</row>
    <row r="76" spans="1:60" outlineLevel="1">
      <c r="A76" s="196"/>
      <c r="B76" s="197"/>
      <c r="C76" s="393" t="s">
        <v>1037</v>
      </c>
      <c r="D76" s="394"/>
      <c r="E76" s="394"/>
      <c r="F76" s="394"/>
      <c r="G76" s="394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7"/>
      <c r="Z76" s="27"/>
      <c r="AA76" s="27"/>
      <c r="AB76" s="27"/>
      <c r="AC76" s="27"/>
      <c r="AD76" s="27"/>
      <c r="AE76" s="27"/>
      <c r="AF76" s="27"/>
      <c r="AG76" s="27" t="s">
        <v>257</v>
      </c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</row>
    <row r="77" spans="1:60" outlineLevel="1">
      <c r="A77" s="201">
        <v>19</v>
      </c>
      <c r="B77" s="202" t="s">
        <v>1038</v>
      </c>
      <c r="C77" s="203" t="s">
        <v>1039</v>
      </c>
      <c r="D77" s="204" t="s">
        <v>196</v>
      </c>
      <c r="E77" s="205">
        <v>146.86313000000001</v>
      </c>
      <c r="F77" s="36">
        <v>0</v>
      </c>
      <c r="G77" s="37">
        <f>ROUND(E77*F77,2)</f>
        <v>0</v>
      </c>
      <c r="H77" s="206">
        <v>0</v>
      </c>
      <c r="I77" s="37">
        <f>ROUND(E77*H77,2)</f>
        <v>0</v>
      </c>
      <c r="J77" s="206">
        <v>25</v>
      </c>
      <c r="K77" s="37">
        <f>ROUND(E77*J77,2)</f>
        <v>3671.58</v>
      </c>
      <c r="L77" s="37">
        <v>21</v>
      </c>
      <c r="M77" s="37">
        <f>G77*(1+L77/100)</f>
        <v>0</v>
      </c>
      <c r="N77" s="37">
        <v>0</v>
      </c>
      <c r="O77" s="37">
        <f>ROUND(E77*N77,2)</f>
        <v>0</v>
      </c>
      <c r="P77" s="37">
        <v>0</v>
      </c>
      <c r="Q77" s="37">
        <f>ROUND(E77*P77,2)</f>
        <v>0</v>
      </c>
      <c r="R77" s="37"/>
      <c r="S77" s="37" t="s">
        <v>167</v>
      </c>
      <c r="T77" s="38" t="s">
        <v>167</v>
      </c>
      <c r="U77" s="29">
        <v>0</v>
      </c>
      <c r="V77" s="29">
        <f>ROUND(E77*U77,2)</f>
        <v>0</v>
      </c>
      <c r="W77" s="29"/>
      <c r="X77" s="29" t="s">
        <v>1035</v>
      </c>
      <c r="Y77" s="27"/>
      <c r="Z77" s="27"/>
      <c r="AA77" s="27"/>
      <c r="AB77" s="27"/>
      <c r="AC77" s="27"/>
      <c r="AD77" s="27"/>
      <c r="AE77" s="27"/>
      <c r="AF77" s="27"/>
      <c r="AG77" s="27" t="s">
        <v>1036</v>
      </c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</row>
    <row r="78" spans="1:60" ht="24" outlineLevel="1">
      <c r="A78" s="190">
        <v>20</v>
      </c>
      <c r="B78" s="191" t="s">
        <v>1012</v>
      </c>
      <c r="C78" s="192" t="s">
        <v>1013</v>
      </c>
      <c r="D78" s="193" t="s">
        <v>196</v>
      </c>
      <c r="E78" s="194">
        <v>16.31812</v>
      </c>
      <c r="F78" s="33">
        <v>0</v>
      </c>
      <c r="G78" s="34">
        <f>ROUND(E78*F78,2)</f>
        <v>0</v>
      </c>
      <c r="H78" s="195">
        <v>0</v>
      </c>
      <c r="I78" s="34">
        <f>ROUND(E78*H78,2)</f>
        <v>0</v>
      </c>
      <c r="J78" s="195">
        <v>1958</v>
      </c>
      <c r="K78" s="34">
        <f>ROUND(E78*J78,2)</f>
        <v>31950.880000000001</v>
      </c>
      <c r="L78" s="34">
        <v>21</v>
      </c>
      <c r="M78" s="34">
        <f>G78*(1+L78/100)</f>
        <v>0</v>
      </c>
      <c r="N78" s="34">
        <v>0</v>
      </c>
      <c r="O78" s="34">
        <f>ROUND(E78*N78,2)</f>
        <v>0</v>
      </c>
      <c r="P78" s="34">
        <v>0</v>
      </c>
      <c r="Q78" s="34">
        <f>ROUND(E78*P78,2)</f>
        <v>0</v>
      </c>
      <c r="R78" s="34"/>
      <c r="S78" s="34" t="s">
        <v>167</v>
      </c>
      <c r="T78" s="35" t="s">
        <v>167</v>
      </c>
      <c r="U78" s="29">
        <v>0</v>
      </c>
      <c r="V78" s="29">
        <f>ROUND(E78*U78,2)</f>
        <v>0</v>
      </c>
      <c r="W78" s="29"/>
      <c r="X78" s="29" t="s">
        <v>1035</v>
      </c>
      <c r="Y78" s="27"/>
      <c r="Z78" s="27"/>
      <c r="AA78" s="27"/>
      <c r="AB78" s="27"/>
      <c r="AC78" s="27"/>
      <c r="AD78" s="27"/>
      <c r="AE78" s="27"/>
      <c r="AF78" s="27"/>
      <c r="AG78" s="27" t="s">
        <v>1036</v>
      </c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</row>
    <row r="79" spans="1:60">
      <c r="A79" s="3"/>
      <c r="B79" s="4"/>
      <c r="C79" s="39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149</v>
      </c>
    </row>
    <row r="80" spans="1:60">
      <c r="A80" s="221"/>
      <c r="B80" s="222" t="s">
        <v>31</v>
      </c>
      <c r="C80" s="223"/>
      <c r="D80" s="224"/>
      <c r="E80" s="225"/>
      <c r="F80" s="225"/>
      <c r="G80" s="226">
        <f>G8+G11+G14+G16+G18+G22+G24+G62+G74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1075</v>
      </c>
    </row>
    <row r="81" spans="1:33">
      <c r="A81" s="3"/>
      <c r="B81" s="4"/>
      <c r="C81" s="3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ht="13" customHeight="1">
      <c r="A82" s="425" t="s">
        <v>1979</v>
      </c>
      <c r="B82" s="426"/>
      <c r="C82" s="426"/>
      <c r="D82" s="426"/>
      <c r="E82" s="426"/>
      <c r="F82" s="426"/>
      <c r="G82" s="42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>
      <c r="A83" s="428"/>
      <c r="B83" s="429"/>
      <c r="C83" s="429"/>
      <c r="D83" s="429"/>
      <c r="E83" s="429"/>
      <c r="F83" s="429"/>
      <c r="G83" s="43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>
      <c r="A84" s="3"/>
      <c r="B84" s="4"/>
      <c r="C84" s="3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>
      <c r="A85" s="402" t="s">
        <v>1076</v>
      </c>
      <c r="B85" s="402"/>
      <c r="C85" s="40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>
      <c r="A86" s="381"/>
      <c r="B86" s="382"/>
      <c r="C86" s="383"/>
      <c r="D86" s="382"/>
      <c r="E86" s="382"/>
      <c r="F86" s="382"/>
      <c r="G86" s="38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G86" t="s">
        <v>1077</v>
      </c>
    </row>
    <row r="87" spans="1:33">
      <c r="A87" s="385"/>
      <c r="B87" s="386"/>
      <c r="C87" s="387"/>
      <c r="D87" s="386"/>
      <c r="E87" s="386"/>
      <c r="F87" s="386"/>
      <c r="G87" s="38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>
      <c r="A88" s="385"/>
      <c r="B88" s="386"/>
      <c r="C88" s="387"/>
      <c r="D88" s="386"/>
      <c r="E88" s="386"/>
      <c r="F88" s="386"/>
      <c r="G88" s="38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>
      <c r="A89" s="385"/>
      <c r="B89" s="386"/>
      <c r="C89" s="387"/>
      <c r="D89" s="386"/>
      <c r="E89" s="386"/>
      <c r="F89" s="386"/>
      <c r="G89" s="38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>
      <c r="A90" s="389"/>
      <c r="B90" s="390"/>
      <c r="C90" s="391"/>
      <c r="D90" s="390"/>
      <c r="E90" s="390"/>
      <c r="F90" s="390"/>
      <c r="G90" s="39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33">
      <c r="A91" s="3"/>
      <c r="B91" s="4"/>
      <c r="C91" s="3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33">
      <c r="C92" s="40"/>
      <c r="D92" s="8"/>
      <c r="AG92" t="s">
        <v>1078</v>
      </c>
    </row>
    <row r="93" spans="1:33">
      <c r="D93" s="8"/>
    </row>
    <row r="94" spans="1:33">
      <c r="D94" s="8"/>
    </row>
    <row r="95" spans="1:33">
      <c r="D95" s="8"/>
    </row>
    <row r="96" spans="1:33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  <row r="120" spans="4:4">
      <c r="D120" s="8"/>
    </row>
    <row r="121" spans="4:4">
      <c r="D121" s="8"/>
    </row>
    <row r="122" spans="4:4">
      <c r="D122" s="8"/>
    </row>
    <row r="123" spans="4:4">
      <c r="D123" s="8"/>
    </row>
    <row r="124" spans="4:4">
      <c r="D124" s="8"/>
    </row>
    <row r="125" spans="4:4">
      <c r="D125" s="8"/>
    </row>
    <row r="126" spans="4:4">
      <c r="D126" s="8"/>
    </row>
    <row r="127" spans="4:4">
      <c r="D127" s="8"/>
    </row>
    <row r="128" spans="4:4">
      <c r="D128" s="8"/>
    </row>
    <row r="129" spans="4:4">
      <c r="D129" s="8"/>
    </row>
    <row r="130" spans="4:4">
      <c r="D130" s="8"/>
    </row>
    <row r="131" spans="4:4">
      <c r="D131" s="8"/>
    </row>
    <row r="132" spans="4:4">
      <c r="D132" s="8"/>
    </row>
    <row r="133" spans="4:4">
      <c r="D133" s="8"/>
    </row>
    <row r="134" spans="4:4">
      <c r="D134" s="8"/>
    </row>
    <row r="135" spans="4:4">
      <c r="D135" s="8"/>
    </row>
    <row r="136" spans="4:4">
      <c r="D136" s="8"/>
    </row>
    <row r="137" spans="4:4">
      <c r="D137" s="8"/>
    </row>
    <row r="138" spans="4:4">
      <c r="D138" s="8"/>
    </row>
    <row r="139" spans="4:4">
      <c r="D139" s="8"/>
    </row>
    <row r="140" spans="4:4">
      <c r="D140" s="8"/>
    </row>
    <row r="141" spans="4:4">
      <c r="D141" s="8"/>
    </row>
    <row r="142" spans="4:4">
      <c r="D142" s="8"/>
    </row>
    <row r="143" spans="4:4">
      <c r="D143" s="8"/>
    </row>
    <row r="144" spans="4:4">
      <c r="D144" s="8"/>
    </row>
    <row r="145" spans="4:4">
      <c r="D145" s="8"/>
    </row>
    <row r="146" spans="4:4">
      <c r="D146" s="8"/>
    </row>
    <row r="147" spans="4:4">
      <c r="D147" s="8"/>
    </row>
    <row r="148" spans="4:4">
      <c r="D148" s="8"/>
    </row>
    <row r="149" spans="4:4">
      <c r="D149" s="8"/>
    </row>
    <row r="150" spans="4:4">
      <c r="D150" s="8"/>
    </row>
    <row r="151" spans="4:4">
      <c r="D151" s="8"/>
    </row>
    <row r="152" spans="4:4">
      <c r="D152" s="8"/>
    </row>
    <row r="153" spans="4:4">
      <c r="D153" s="8"/>
    </row>
    <row r="154" spans="4:4">
      <c r="D154" s="8"/>
    </row>
    <row r="155" spans="4:4">
      <c r="D155" s="8"/>
    </row>
    <row r="156" spans="4:4">
      <c r="D156" s="8"/>
    </row>
    <row r="157" spans="4:4">
      <c r="D157" s="8"/>
    </row>
    <row r="158" spans="4:4">
      <c r="D158" s="8"/>
    </row>
    <row r="159" spans="4:4">
      <c r="D159" s="8"/>
    </row>
    <row r="160" spans="4:4">
      <c r="D160" s="8"/>
    </row>
    <row r="161" spans="4:4">
      <c r="D161" s="8"/>
    </row>
    <row r="162" spans="4:4">
      <c r="D162" s="8"/>
    </row>
    <row r="163" spans="4:4">
      <c r="D163" s="8"/>
    </row>
    <row r="164" spans="4:4">
      <c r="D164" s="8"/>
    </row>
    <row r="165" spans="4:4">
      <c r="D165" s="8"/>
    </row>
    <row r="166" spans="4:4">
      <c r="D166" s="8"/>
    </row>
    <row r="167" spans="4:4">
      <c r="D167" s="8"/>
    </row>
    <row r="168" spans="4:4">
      <c r="D168" s="8"/>
    </row>
    <row r="169" spans="4:4">
      <c r="D169" s="8"/>
    </row>
    <row r="170" spans="4:4">
      <c r="D170" s="8"/>
    </row>
    <row r="171" spans="4:4">
      <c r="D171" s="8"/>
    </row>
    <row r="172" spans="4:4">
      <c r="D172" s="8"/>
    </row>
    <row r="173" spans="4:4">
      <c r="D173" s="8"/>
    </row>
    <row r="174" spans="4:4">
      <c r="D174" s="8"/>
    </row>
    <row r="175" spans="4:4">
      <c r="D175" s="8"/>
    </row>
    <row r="176" spans="4:4">
      <c r="D176" s="8"/>
    </row>
    <row r="177" spans="4:4">
      <c r="D177" s="8"/>
    </row>
    <row r="178" spans="4:4">
      <c r="D178" s="8"/>
    </row>
    <row r="179" spans="4:4">
      <c r="D179" s="8"/>
    </row>
    <row r="180" spans="4:4">
      <c r="D180" s="8"/>
    </row>
    <row r="181" spans="4:4">
      <c r="D181" s="8"/>
    </row>
    <row r="182" spans="4:4">
      <c r="D182" s="8"/>
    </row>
    <row r="183" spans="4:4">
      <c r="D183" s="8"/>
    </row>
    <row r="184" spans="4:4">
      <c r="D184" s="8"/>
    </row>
    <row r="185" spans="4:4">
      <c r="D185" s="8"/>
    </row>
    <row r="186" spans="4:4">
      <c r="D186" s="8"/>
    </row>
    <row r="187" spans="4:4">
      <c r="D187" s="8"/>
    </row>
    <row r="188" spans="4:4">
      <c r="D188" s="8"/>
    </row>
    <row r="189" spans="4:4">
      <c r="D189" s="8"/>
    </row>
    <row r="190" spans="4:4">
      <c r="D190" s="8"/>
    </row>
    <row r="191" spans="4:4">
      <c r="D191" s="8"/>
    </row>
    <row r="192" spans="4:4">
      <c r="D192" s="8"/>
    </row>
    <row r="193" spans="4:4">
      <c r="D193" s="8"/>
    </row>
    <row r="194" spans="4:4">
      <c r="D194" s="8"/>
    </row>
    <row r="195" spans="4:4">
      <c r="D195" s="8"/>
    </row>
    <row r="196" spans="4:4">
      <c r="D196" s="8"/>
    </row>
    <row r="197" spans="4:4">
      <c r="D197" s="8"/>
    </row>
    <row r="198" spans="4:4">
      <c r="D198" s="8"/>
    </row>
    <row r="199" spans="4:4">
      <c r="D199" s="8"/>
    </row>
    <row r="200" spans="4:4">
      <c r="D200" s="8"/>
    </row>
    <row r="201" spans="4:4">
      <c r="D201" s="8"/>
    </row>
    <row r="202" spans="4:4">
      <c r="D202" s="8"/>
    </row>
    <row r="203" spans="4:4">
      <c r="D203" s="8"/>
    </row>
    <row r="204" spans="4:4">
      <c r="D204" s="8"/>
    </row>
    <row r="205" spans="4:4">
      <c r="D205" s="8"/>
    </row>
    <row r="206" spans="4:4">
      <c r="D206" s="8"/>
    </row>
    <row r="207" spans="4:4">
      <c r="D207" s="8"/>
    </row>
    <row r="208" spans="4:4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8"/>
    </row>
    <row r="236" spans="4:4">
      <c r="D236" s="8"/>
    </row>
    <row r="237" spans="4:4">
      <c r="D237" s="8"/>
    </row>
    <row r="238" spans="4:4">
      <c r="D238" s="8"/>
    </row>
    <row r="239" spans="4:4">
      <c r="D239" s="8"/>
    </row>
    <row r="240" spans="4:4">
      <c r="D240" s="8"/>
    </row>
    <row r="241" spans="4:4">
      <c r="D241" s="8"/>
    </row>
    <row r="242" spans="4:4">
      <c r="D242" s="8"/>
    </row>
    <row r="243" spans="4:4">
      <c r="D243" s="8"/>
    </row>
    <row r="244" spans="4:4">
      <c r="D244" s="8"/>
    </row>
    <row r="245" spans="4:4">
      <c r="D245" s="8"/>
    </row>
    <row r="246" spans="4:4">
      <c r="D246" s="8"/>
    </row>
    <row r="247" spans="4:4">
      <c r="D247" s="8"/>
    </row>
    <row r="248" spans="4:4">
      <c r="D248" s="8"/>
    </row>
    <row r="249" spans="4:4">
      <c r="D249" s="8"/>
    </row>
    <row r="250" spans="4:4">
      <c r="D250" s="8"/>
    </row>
    <row r="251" spans="4:4">
      <c r="D251" s="8"/>
    </row>
    <row r="252" spans="4:4">
      <c r="D252" s="8"/>
    </row>
    <row r="253" spans="4:4">
      <c r="D253" s="8"/>
    </row>
    <row r="254" spans="4:4">
      <c r="D254" s="8"/>
    </row>
    <row r="255" spans="4:4">
      <c r="D255" s="8"/>
    </row>
    <row r="256" spans="4:4">
      <c r="D256" s="8"/>
    </row>
    <row r="257" spans="4:4">
      <c r="D257" s="8"/>
    </row>
    <row r="258" spans="4:4">
      <c r="D258" s="8"/>
    </row>
    <row r="259" spans="4:4">
      <c r="D259" s="8"/>
    </row>
    <row r="260" spans="4:4">
      <c r="D260" s="8"/>
    </row>
    <row r="261" spans="4:4">
      <c r="D261" s="8"/>
    </row>
    <row r="262" spans="4:4">
      <c r="D262" s="8"/>
    </row>
    <row r="263" spans="4:4">
      <c r="D263" s="8"/>
    </row>
    <row r="264" spans="4:4">
      <c r="D264" s="8"/>
    </row>
    <row r="265" spans="4:4">
      <c r="D265" s="8"/>
    </row>
    <row r="266" spans="4:4">
      <c r="D266" s="8"/>
    </row>
    <row r="267" spans="4:4">
      <c r="D267" s="8"/>
    </row>
    <row r="268" spans="4:4">
      <c r="D268" s="8"/>
    </row>
    <row r="269" spans="4:4">
      <c r="D269" s="8"/>
    </row>
    <row r="270" spans="4:4">
      <c r="D270" s="8"/>
    </row>
    <row r="271" spans="4:4">
      <c r="D271" s="8"/>
    </row>
    <row r="272" spans="4:4">
      <c r="D272" s="8"/>
    </row>
    <row r="273" spans="4:4">
      <c r="D273" s="8"/>
    </row>
    <row r="274" spans="4:4">
      <c r="D274" s="8"/>
    </row>
    <row r="275" spans="4:4">
      <c r="D275" s="8"/>
    </row>
    <row r="276" spans="4:4">
      <c r="D276" s="8"/>
    </row>
    <row r="277" spans="4:4">
      <c r="D277" s="8"/>
    </row>
    <row r="278" spans="4:4">
      <c r="D278" s="8"/>
    </row>
    <row r="279" spans="4:4">
      <c r="D279" s="8"/>
    </row>
    <row r="280" spans="4:4">
      <c r="D280" s="8"/>
    </row>
    <row r="281" spans="4:4">
      <c r="D281" s="8"/>
    </row>
    <row r="282" spans="4:4">
      <c r="D282" s="8"/>
    </row>
    <row r="283" spans="4:4">
      <c r="D283" s="8"/>
    </row>
    <row r="284" spans="4:4">
      <c r="D284" s="8"/>
    </row>
    <row r="285" spans="4:4">
      <c r="D285" s="8"/>
    </row>
    <row r="286" spans="4:4">
      <c r="D286" s="8"/>
    </row>
    <row r="287" spans="4:4">
      <c r="D287" s="8"/>
    </row>
    <row r="288" spans="4:4">
      <c r="D288" s="8"/>
    </row>
    <row r="289" spans="4:4">
      <c r="D289" s="8"/>
    </row>
    <row r="290" spans="4:4">
      <c r="D290" s="8"/>
    </row>
    <row r="291" spans="4:4">
      <c r="D291" s="8"/>
    </row>
    <row r="292" spans="4:4">
      <c r="D292" s="8"/>
    </row>
    <row r="293" spans="4:4">
      <c r="D293" s="8"/>
    </row>
    <row r="294" spans="4:4">
      <c r="D294" s="8"/>
    </row>
    <row r="295" spans="4:4">
      <c r="D295" s="8"/>
    </row>
    <row r="296" spans="4:4">
      <c r="D296" s="8"/>
    </row>
    <row r="297" spans="4:4">
      <c r="D297" s="8"/>
    </row>
    <row r="298" spans="4:4">
      <c r="D298" s="8"/>
    </row>
    <row r="299" spans="4:4">
      <c r="D299" s="8"/>
    </row>
    <row r="300" spans="4:4">
      <c r="D300" s="8"/>
    </row>
    <row r="301" spans="4:4">
      <c r="D301" s="8"/>
    </row>
    <row r="302" spans="4:4">
      <c r="D302" s="8"/>
    </row>
    <row r="303" spans="4:4">
      <c r="D303" s="8"/>
    </row>
    <row r="304" spans="4:4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29" spans="4:4">
      <c r="D329" s="8"/>
    </row>
    <row r="330" spans="4:4">
      <c r="D330" s="8"/>
    </row>
    <row r="331" spans="4:4">
      <c r="D331" s="8"/>
    </row>
    <row r="332" spans="4:4">
      <c r="D332" s="8"/>
    </row>
    <row r="333" spans="4:4">
      <c r="D333" s="8"/>
    </row>
    <row r="334" spans="4:4">
      <c r="D334" s="8"/>
    </row>
    <row r="335" spans="4:4">
      <c r="D335" s="8"/>
    </row>
    <row r="336" spans="4:4">
      <c r="D336" s="8"/>
    </row>
    <row r="337" spans="4:4">
      <c r="D337" s="8"/>
    </row>
    <row r="338" spans="4:4">
      <c r="D338" s="8"/>
    </row>
    <row r="339" spans="4:4">
      <c r="D339" s="8"/>
    </row>
    <row r="340" spans="4:4">
      <c r="D340" s="8"/>
    </row>
    <row r="341" spans="4:4">
      <c r="D341" s="8"/>
    </row>
    <row r="342" spans="4:4">
      <c r="D342" s="8"/>
    </row>
    <row r="343" spans="4:4">
      <c r="D343" s="8"/>
    </row>
    <row r="344" spans="4:4">
      <c r="D344" s="8"/>
    </row>
    <row r="345" spans="4:4">
      <c r="D345" s="8"/>
    </row>
    <row r="346" spans="4:4">
      <c r="D346" s="8"/>
    </row>
    <row r="347" spans="4:4">
      <c r="D347" s="8"/>
    </row>
    <row r="348" spans="4:4">
      <c r="D348" s="8"/>
    </row>
    <row r="349" spans="4:4">
      <c r="D349" s="8"/>
    </row>
    <row r="350" spans="4:4">
      <c r="D350" s="8"/>
    </row>
    <row r="351" spans="4:4">
      <c r="D351" s="8"/>
    </row>
    <row r="352" spans="4:4">
      <c r="D352" s="8"/>
    </row>
    <row r="353" spans="4:4">
      <c r="D353" s="8"/>
    </row>
    <row r="354" spans="4:4">
      <c r="D354" s="8"/>
    </row>
    <row r="355" spans="4:4">
      <c r="D355" s="8"/>
    </row>
    <row r="356" spans="4:4">
      <c r="D356" s="8"/>
    </row>
    <row r="357" spans="4:4">
      <c r="D357" s="8"/>
    </row>
    <row r="358" spans="4:4">
      <c r="D358" s="8"/>
    </row>
    <row r="359" spans="4:4">
      <c r="D359" s="8"/>
    </row>
    <row r="360" spans="4:4">
      <c r="D360" s="8"/>
    </row>
    <row r="361" spans="4:4">
      <c r="D361" s="8"/>
    </row>
    <row r="362" spans="4:4">
      <c r="D362" s="8"/>
    </row>
    <row r="363" spans="4:4">
      <c r="D363" s="8"/>
    </row>
    <row r="364" spans="4:4">
      <c r="D364" s="8"/>
    </row>
    <row r="365" spans="4:4">
      <c r="D365" s="8"/>
    </row>
    <row r="366" spans="4:4">
      <c r="D366" s="8"/>
    </row>
    <row r="367" spans="4:4">
      <c r="D367" s="8"/>
    </row>
    <row r="368" spans="4:4">
      <c r="D368" s="8"/>
    </row>
    <row r="369" spans="4:4">
      <c r="D369" s="8"/>
    </row>
    <row r="370" spans="4:4">
      <c r="D370" s="8"/>
    </row>
    <row r="371" spans="4:4">
      <c r="D371" s="8"/>
    </row>
    <row r="372" spans="4:4">
      <c r="D372" s="8"/>
    </row>
    <row r="373" spans="4:4">
      <c r="D373" s="8"/>
    </row>
    <row r="374" spans="4:4">
      <c r="D374" s="8"/>
    </row>
    <row r="375" spans="4:4">
      <c r="D375" s="8"/>
    </row>
    <row r="376" spans="4:4">
      <c r="D376" s="8"/>
    </row>
    <row r="377" spans="4:4">
      <c r="D377" s="8"/>
    </row>
    <row r="378" spans="4:4">
      <c r="D378" s="8"/>
    </row>
    <row r="379" spans="4:4">
      <c r="D379" s="8"/>
    </row>
    <row r="380" spans="4:4">
      <c r="D380" s="8"/>
    </row>
    <row r="381" spans="4:4">
      <c r="D381" s="8"/>
    </row>
    <row r="382" spans="4:4">
      <c r="D382" s="8"/>
    </row>
    <row r="383" spans="4:4">
      <c r="D383" s="8"/>
    </row>
    <row r="384" spans="4:4">
      <c r="D384" s="8"/>
    </row>
    <row r="385" spans="4:4">
      <c r="D385" s="8"/>
    </row>
    <row r="386" spans="4:4">
      <c r="D386" s="8"/>
    </row>
    <row r="387" spans="4:4">
      <c r="D387" s="8"/>
    </row>
    <row r="388" spans="4:4">
      <c r="D388" s="8"/>
    </row>
    <row r="389" spans="4:4">
      <c r="D389" s="8"/>
    </row>
    <row r="390" spans="4:4">
      <c r="D390" s="8"/>
    </row>
    <row r="391" spans="4:4">
      <c r="D391" s="8"/>
    </row>
    <row r="392" spans="4:4">
      <c r="D392" s="8"/>
    </row>
    <row r="393" spans="4:4">
      <c r="D393" s="8"/>
    </row>
    <row r="394" spans="4:4">
      <c r="D394" s="8"/>
    </row>
    <row r="395" spans="4:4">
      <c r="D395" s="8"/>
    </row>
    <row r="396" spans="4:4">
      <c r="D396" s="8"/>
    </row>
    <row r="397" spans="4:4">
      <c r="D397" s="8"/>
    </row>
    <row r="398" spans="4:4">
      <c r="D398" s="8"/>
    </row>
    <row r="399" spans="4:4">
      <c r="D399" s="8"/>
    </row>
    <row r="400" spans="4:4">
      <c r="D400" s="8"/>
    </row>
    <row r="401" spans="4:4">
      <c r="D401" s="8"/>
    </row>
    <row r="402" spans="4:4">
      <c r="D402" s="8"/>
    </row>
    <row r="403" spans="4:4">
      <c r="D403" s="8"/>
    </row>
    <row r="404" spans="4:4">
      <c r="D404" s="8"/>
    </row>
    <row r="405" spans="4:4">
      <c r="D405" s="8"/>
    </row>
    <row r="406" spans="4:4">
      <c r="D406" s="8"/>
    </row>
    <row r="407" spans="4:4">
      <c r="D407" s="8"/>
    </row>
    <row r="408" spans="4:4">
      <c r="D408" s="8"/>
    </row>
    <row r="409" spans="4:4">
      <c r="D409" s="8"/>
    </row>
    <row r="410" spans="4:4">
      <c r="D410" s="8"/>
    </row>
    <row r="411" spans="4:4">
      <c r="D411" s="8"/>
    </row>
    <row r="412" spans="4:4">
      <c r="D412" s="8"/>
    </row>
    <row r="413" spans="4:4">
      <c r="D413" s="8"/>
    </row>
    <row r="414" spans="4:4">
      <c r="D414" s="8"/>
    </row>
    <row r="415" spans="4:4">
      <c r="D415" s="8"/>
    </row>
    <row r="416" spans="4:4">
      <c r="D416" s="8"/>
    </row>
    <row r="417" spans="4:4">
      <c r="D417" s="8"/>
    </row>
    <row r="418" spans="4:4">
      <c r="D418" s="8"/>
    </row>
    <row r="419" spans="4:4">
      <c r="D419" s="8"/>
    </row>
    <row r="420" spans="4:4">
      <c r="D420" s="8"/>
    </row>
    <row r="421" spans="4:4">
      <c r="D421" s="8"/>
    </row>
    <row r="422" spans="4:4">
      <c r="D422" s="8"/>
    </row>
    <row r="423" spans="4:4">
      <c r="D423" s="8"/>
    </row>
    <row r="424" spans="4:4">
      <c r="D424" s="8"/>
    </row>
    <row r="425" spans="4:4">
      <c r="D425" s="8"/>
    </row>
    <row r="426" spans="4:4">
      <c r="D426" s="8"/>
    </row>
    <row r="427" spans="4:4">
      <c r="D427" s="8"/>
    </row>
    <row r="428" spans="4:4">
      <c r="D428" s="8"/>
    </row>
    <row r="429" spans="4:4">
      <c r="D429" s="8"/>
    </row>
    <row r="430" spans="4:4">
      <c r="D430" s="8"/>
    </row>
    <row r="431" spans="4:4">
      <c r="D431" s="8"/>
    </row>
    <row r="432" spans="4:4">
      <c r="D432" s="8"/>
    </row>
    <row r="433" spans="4:4">
      <c r="D433" s="8"/>
    </row>
    <row r="434" spans="4:4">
      <c r="D434" s="8"/>
    </row>
    <row r="435" spans="4:4">
      <c r="D435" s="8"/>
    </row>
    <row r="436" spans="4:4">
      <c r="D436" s="8"/>
    </row>
    <row r="437" spans="4:4">
      <c r="D437" s="8"/>
    </row>
    <row r="438" spans="4:4">
      <c r="D438" s="8"/>
    </row>
    <row r="439" spans="4:4">
      <c r="D439" s="8"/>
    </row>
    <row r="440" spans="4:4">
      <c r="D440" s="8"/>
    </row>
    <row r="441" spans="4:4">
      <c r="D441" s="8"/>
    </row>
    <row r="442" spans="4:4">
      <c r="D442" s="8"/>
    </row>
    <row r="443" spans="4:4">
      <c r="D443" s="8"/>
    </row>
    <row r="444" spans="4:4">
      <c r="D444" s="8"/>
    </row>
    <row r="445" spans="4:4">
      <c r="D445" s="8"/>
    </row>
    <row r="446" spans="4:4">
      <c r="D446" s="8"/>
    </row>
    <row r="447" spans="4:4">
      <c r="D447" s="8"/>
    </row>
    <row r="448" spans="4:4">
      <c r="D448" s="8"/>
    </row>
    <row r="449" spans="4:4">
      <c r="D449" s="8"/>
    </row>
    <row r="450" spans="4:4">
      <c r="D450" s="8"/>
    </row>
    <row r="451" spans="4:4">
      <c r="D451" s="8"/>
    </row>
    <row r="452" spans="4:4">
      <c r="D452" s="8"/>
    </row>
    <row r="453" spans="4:4">
      <c r="D453" s="8"/>
    </row>
    <row r="454" spans="4:4">
      <c r="D454" s="8"/>
    </row>
    <row r="455" spans="4:4">
      <c r="D455" s="8"/>
    </row>
    <row r="456" spans="4:4">
      <c r="D456" s="8"/>
    </row>
    <row r="457" spans="4:4">
      <c r="D457" s="8"/>
    </row>
    <row r="458" spans="4:4">
      <c r="D458" s="8"/>
    </row>
    <row r="459" spans="4:4">
      <c r="D459" s="8"/>
    </row>
    <row r="460" spans="4:4">
      <c r="D460" s="8"/>
    </row>
    <row r="461" spans="4:4">
      <c r="D461" s="8"/>
    </row>
    <row r="462" spans="4:4">
      <c r="D462" s="8"/>
    </row>
    <row r="463" spans="4:4">
      <c r="D463" s="8"/>
    </row>
    <row r="464" spans="4:4">
      <c r="D464" s="8"/>
    </row>
    <row r="465" spans="4:4">
      <c r="D465" s="8"/>
    </row>
    <row r="466" spans="4:4">
      <c r="D466" s="8"/>
    </row>
    <row r="467" spans="4:4">
      <c r="D467" s="8"/>
    </row>
    <row r="468" spans="4:4">
      <c r="D468" s="8"/>
    </row>
    <row r="469" spans="4:4">
      <c r="D469" s="8"/>
    </row>
    <row r="470" spans="4:4">
      <c r="D470" s="8"/>
    </row>
    <row r="471" spans="4:4">
      <c r="D471" s="8"/>
    </row>
    <row r="472" spans="4:4">
      <c r="D472" s="8"/>
    </row>
    <row r="473" spans="4:4">
      <c r="D473" s="8"/>
    </row>
    <row r="474" spans="4:4">
      <c r="D474" s="8"/>
    </row>
    <row r="475" spans="4:4">
      <c r="D475" s="8"/>
    </row>
    <row r="476" spans="4:4">
      <c r="D476" s="8"/>
    </row>
    <row r="477" spans="4:4">
      <c r="D477" s="8"/>
    </row>
    <row r="478" spans="4:4">
      <c r="D478" s="8"/>
    </row>
    <row r="479" spans="4:4">
      <c r="D479" s="8"/>
    </row>
    <row r="480" spans="4:4">
      <c r="D480" s="8"/>
    </row>
    <row r="481" spans="4:4">
      <c r="D481" s="8"/>
    </row>
    <row r="482" spans="4:4">
      <c r="D482" s="8"/>
    </row>
    <row r="483" spans="4:4">
      <c r="D483" s="8"/>
    </row>
    <row r="484" spans="4:4">
      <c r="D484" s="8"/>
    </row>
    <row r="485" spans="4:4">
      <c r="D485" s="8"/>
    </row>
    <row r="486" spans="4:4">
      <c r="D486" s="8"/>
    </row>
    <row r="487" spans="4:4">
      <c r="D487" s="8"/>
    </row>
    <row r="488" spans="4:4">
      <c r="D488" s="8"/>
    </row>
    <row r="489" spans="4:4">
      <c r="D489" s="8"/>
    </row>
    <row r="490" spans="4:4">
      <c r="D490" s="8"/>
    </row>
    <row r="491" spans="4:4">
      <c r="D491" s="8"/>
    </row>
    <row r="492" spans="4:4">
      <c r="D492" s="8"/>
    </row>
    <row r="493" spans="4:4">
      <c r="D493" s="8"/>
    </row>
    <row r="494" spans="4:4">
      <c r="D494" s="8"/>
    </row>
    <row r="495" spans="4:4">
      <c r="D495" s="8"/>
    </row>
    <row r="496" spans="4:4">
      <c r="D496" s="8"/>
    </row>
    <row r="497" spans="4:4">
      <c r="D497" s="8"/>
    </row>
    <row r="498" spans="4:4">
      <c r="D498" s="8"/>
    </row>
    <row r="499" spans="4:4">
      <c r="D499" s="8"/>
    </row>
    <row r="500" spans="4:4">
      <c r="D500" s="8"/>
    </row>
    <row r="501" spans="4:4">
      <c r="D501" s="8"/>
    </row>
    <row r="502" spans="4:4">
      <c r="D502" s="8"/>
    </row>
    <row r="503" spans="4:4">
      <c r="D503" s="8"/>
    </row>
    <row r="504" spans="4:4">
      <c r="D504" s="8"/>
    </row>
    <row r="505" spans="4:4">
      <c r="D505" s="8"/>
    </row>
    <row r="506" spans="4:4">
      <c r="D506" s="8"/>
    </row>
    <row r="507" spans="4:4">
      <c r="D507" s="8"/>
    </row>
    <row r="508" spans="4:4">
      <c r="D508" s="8"/>
    </row>
    <row r="509" spans="4:4">
      <c r="D509" s="8"/>
    </row>
    <row r="510" spans="4:4">
      <c r="D510" s="8"/>
    </row>
    <row r="511" spans="4:4">
      <c r="D511" s="8"/>
    </row>
    <row r="512" spans="4:4">
      <c r="D512" s="8"/>
    </row>
    <row r="513" spans="4:4">
      <c r="D513" s="8"/>
    </row>
    <row r="514" spans="4:4">
      <c r="D514" s="8"/>
    </row>
    <row r="515" spans="4:4">
      <c r="D515" s="8"/>
    </row>
    <row r="516" spans="4:4">
      <c r="D516" s="8"/>
    </row>
    <row r="517" spans="4:4">
      <c r="D517" s="8"/>
    </row>
    <row r="518" spans="4:4">
      <c r="D518" s="8"/>
    </row>
    <row r="519" spans="4:4">
      <c r="D519" s="8"/>
    </row>
    <row r="520" spans="4:4">
      <c r="D520" s="8"/>
    </row>
    <row r="521" spans="4:4">
      <c r="D521" s="8"/>
    </row>
    <row r="522" spans="4:4">
      <c r="D522" s="8"/>
    </row>
    <row r="523" spans="4:4">
      <c r="D523" s="8"/>
    </row>
    <row r="524" spans="4:4">
      <c r="D524" s="8"/>
    </row>
    <row r="525" spans="4:4">
      <c r="D525" s="8"/>
    </row>
    <row r="526" spans="4:4">
      <c r="D526" s="8"/>
    </row>
    <row r="527" spans="4:4">
      <c r="D527" s="8"/>
    </row>
    <row r="528" spans="4:4">
      <c r="D528" s="8"/>
    </row>
    <row r="529" spans="4:4">
      <c r="D529" s="8"/>
    </row>
    <row r="530" spans="4:4">
      <c r="D530" s="8"/>
    </row>
    <row r="531" spans="4:4">
      <c r="D531" s="8"/>
    </row>
    <row r="532" spans="4:4">
      <c r="D532" s="8"/>
    </row>
    <row r="533" spans="4:4">
      <c r="D533" s="8"/>
    </row>
    <row r="534" spans="4:4">
      <c r="D534" s="8"/>
    </row>
    <row r="535" spans="4:4">
      <c r="D535" s="8"/>
    </row>
    <row r="536" spans="4:4">
      <c r="D536" s="8"/>
    </row>
    <row r="537" spans="4:4">
      <c r="D537" s="8"/>
    </row>
    <row r="538" spans="4:4">
      <c r="D538" s="8"/>
    </row>
    <row r="539" spans="4:4">
      <c r="D539" s="8"/>
    </row>
    <row r="540" spans="4:4">
      <c r="D540" s="8"/>
    </row>
    <row r="541" spans="4:4">
      <c r="D541" s="8"/>
    </row>
    <row r="542" spans="4:4">
      <c r="D542" s="8"/>
    </row>
    <row r="543" spans="4:4">
      <c r="D543" s="8"/>
    </row>
    <row r="544" spans="4:4">
      <c r="D544" s="8"/>
    </row>
    <row r="545" spans="4:4">
      <c r="D545" s="8"/>
    </row>
    <row r="546" spans="4:4">
      <c r="D546" s="8"/>
    </row>
    <row r="547" spans="4:4">
      <c r="D547" s="8"/>
    </row>
    <row r="548" spans="4:4">
      <c r="D548" s="8"/>
    </row>
    <row r="549" spans="4:4">
      <c r="D549" s="8"/>
    </row>
    <row r="550" spans="4:4">
      <c r="D550" s="8"/>
    </row>
    <row r="551" spans="4:4">
      <c r="D551" s="8"/>
    </row>
    <row r="552" spans="4:4">
      <c r="D552" s="8"/>
    </row>
    <row r="553" spans="4:4">
      <c r="D553" s="8"/>
    </row>
    <row r="554" spans="4:4">
      <c r="D554" s="8"/>
    </row>
    <row r="555" spans="4:4">
      <c r="D555" s="8"/>
    </row>
    <row r="556" spans="4:4">
      <c r="D556" s="8"/>
    </row>
    <row r="557" spans="4:4">
      <c r="D557" s="8"/>
    </row>
    <row r="558" spans="4:4">
      <c r="D558" s="8"/>
    </row>
    <row r="559" spans="4:4">
      <c r="D559" s="8"/>
    </row>
    <row r="560" spans="4:4">
      <c r="D560" s="8"/>
    </row>
    <row r="561" spans="4:4">
      <c r="D561" s="8"/>
    </row>
    <row r="562" spans="4:4">
      <c r="D562" s="8"/>
    </row>
    <row r="563" spans="4:4">
      <c r="D563" s="8"/>
    </row>
    <row r="564" spans="4:4">
      <c r="D564" s="8"/>
    </row>
    <row r="565" spans="4:4">
      <c r="D565" s="8"/>
    </row>
    <row r="566" spans="4:4">
      <c r="D566" s="8"/>
    </row>
    <row r="567" spans="4:4">
      <c r="D567" s="8"/>
    </row>
    <row r="568" spans="4:4">
      <c r="D568" s="8"/>
    </row>
    <row r="569" spans="4:4">
      <c r="D569" s="8"/>
    </row>
    <row r="570" spans="4:4">
      <c r="D570" s="8"/>
    </row>
    <row r="571" spans="4:4">
      <c r="D571" s="8"/>
    </row>
    <row r="572" spans="4:4">
      <c r="D572" s="8"/>
    </row>
    <row r="573" spans="4:4">
      <c r="D573" s="8"/>
    </row>
    <row r="574" spans="4:4">
      <c r="D574" s="8"/>
    </row>
    <row r="575" spans="4:4">
      <c r="D575" s="8"/>
    </row>
    <row r="576" spans="4:4">
      <c r="D576" s="8"/>
    </row>
    <row r="577" spans="4:4">
      <c r="D577" s="8"/>
    </row>
    <row r="578" spans="4:4">
      <c r="D578" s="8"/>
    </row>
    <row r="579" spans="4:4">
      <c r="D579" s="8"/>
    </row>
    <row r="580" spans="4:4">
      <c r="D580" s="8"/>
    </row>
    <row r="581" spans="4:4">
      <c r="D581" s="8"/>
    </row>
    <row r="582" spans="4:4">
      <c r="D582" s="8"/>
    </row>
    <row r="583" spans="4:4">
      <c r="D583" s="8"/>
    </row>
    <row r="584" spans="4:4">
      <c r="D584" s="8"/>
    </row>
    <row r="585" spans="4:4">
      <c r="D585" s="8"/>
    </row>
    <row r="586" spans="4:4">
      <c r="D586" s="8"/>
    </row>
    <row r="587" spans="4:4">
      <c r="D587" s="8"/>
    </row>
    <row r="588" spans="4:4">
      <c r="D588" s="8"/>
    </row>
    <row r="589" spans="4:4">
      <c r="D589" s="8"/>
    </row>
    <row r="590" spans="4:4">
      <c r="D590" s="8"/>
    </row>
    <row r="591" spans="4:4">
      <c r="D591" s="8"/>
    </row>
    <row r="592" spans="4:4">
      <c r="D592" s="8"/>
    </row>
    <row r="593" spans="4:4">
      <c r="D593" s="8"/>
    </row>
    <row r="594" spans="4:4">
      <c r="D594" s="8"/>
    </row>
    <row r="595" spans="4:4">
      <c r="D595" s="8"/>
    </row>
    <row r="596" spans="4:4">
      <c r="D596" s="8"/>
    </row>
    <row r="597" spans="4:4">
      <c r="D597" s="8"/>
    </row>
    <row r="598" spans="4:4">
      <c r="D598" s="8"/>
    </row>
    <row r="599" spans="4:4">
      <c r="D599" s="8"/>
    </row>
    <row r="600" spans="4:4">
      <c r="D600" s="8"/>
    </row>
    <row r="601" spans="4:4">
      <c r="D601" s="8"/>
    </row>
    <row r="602" spans="4:4">
      <c r="D602" s="8"/>
    </row>
    <row r="603" spans="4:4">
      <c r="D603" s="8"/>
    </row>
    <row r="604" spans="4:4">
      <c r="D604" s="8"/>
    </row>
    <row r="605" spans="4:4">
      <c r="D605" s="8"/>
    </row>
    <row r="606" spans="4:4">
      <c r="D606" s="8"/>
    </row>
    <row r="607" spans="4:4">
      <c r="D607" s="8"/>
    </row>
    <row r="608" spans="4:4">
      <c r="D608" s="8"/>
    </row>
    <row r="609" spans="4:4">
      <c r="D609" s="8"/>
    </row>
    <row r="610" spans="4:4">
      <c r="D610" s="8"/>
    </row>
    <row r="611" spans="4:4">
      <c r="D611" s="8"/>
    </row>
    <row r="612" spans="4:4">
      <c r="D612" s="8"/>
    </row>
    <row r="613" spans="4:4">
      <c r="D613" s="8"/>
    </row>
    <row r="614" spans="4:4">
      <c r="D614" s="8"/>
    </row>
    <row r="615" spans="4:4">
      <c r="D615" s="8"/>
    </row>
    <row r="616" spans="4:4">
      <c r="D616" s="8"/>
    </row>
    <row r="617" spans="4:4">
      <c r="D617" s="8"/>
    </row>
    <row r="618" spans="4:4">
      <c r="D618" s="8"/>
    </row>
    <row r="619" spans="4:4">
      <c r="D619" s="8"/>
    </row>
    <row r="620" spans="4:4">
      <c r="D620" s="8"/>
    </row>
    <row r="621" spans="4:4">
      <c r="D621" s="8"/>
    </row>
    <row r="622" spans="4:4">
      <c r="D622" s="8"/>
    </row>
    <row r="623" spans="4:4">
      <c r="D623" s="8"/>
    </row>
    <row r="624" spans="4:4">
      <c r="D624" s="8"/>
    </row>
    <row r="625" spans="4:4">
      <c r="D625" s="8"/>
    </row>
    <row r="626" spans="4:4">
      <c r="D626" s="8"/>
    </row>
    <row r="627" spans="4:4">
      <c r="D627" s="8"/>
    </row>
    <row r="628" spans="4:4">
      <c r="D628" s="8"/>
    </row>
    <row r="629" spans="4:4">
      <c r="D629" s="8"/>
    </row>
    <row r="630" spans="4:4">
      <c r="D630" s="8"/>
    </row>
    <row r="631" spans="4:4">
      <c r="D631" s="8"/>
    </row>
    <row r="632" spans="4:4">
      <c r="D632" s="8"/>
    </row>
    <row r="633" spans="4:4">
      <c r="D633" s="8"/>
    </row>
    <row r="634" spans="4:4">
      <c r="D634" s="8"/>
    </row>
    <row r="635" spans="4:4">
      <c r="D635" s="8"/>
    </row>
    <row r="636" spans="4:4">
      <c r="D636" s="8"/>
    </row>
    <row r="637" spans="4:4">
      <c r="D637" s="8"/>
    </row>
    <row r="638" spans="4:4">
      <c r="D638" s="8"/>
    </row>
    <row r="639" spans="4:4">
      <c r="D639" s="8"/>
    </row>
    <row r="640" spans="4:4">
      <c r="D640" s="8"/>
    </row>
    <row r="641" spans="4:4">
      <c r="D641" s="8"/>
    </row>
    <row r="642" spans="4:4">
      <c r="D642" s="8"/>
    </row>
    <row r="643" spans="4:4">
      <c r="D643" s="8"/>
    </row>
    <row r="644" spans="4:4">
      <c r="D644" s="8"/>
    </row>
    <row r="645" spans="4:4">
      <c r="D645" s="8"/>
    </row>
    <row r="646" spans="4:4">
      <c r="D646" s="8"/>
    </row>
    <row r="647" spans="4:4">
      <c r="D647" s="8"/>
    </row>
    <row r="648" spans="4:4">
      <c r="D648" s="8"/>
    </row>
    <row r="649" spans="4:4">
      <c r="D649" s="8"/>
    </row>
    <row r="650" spans="4:4">
      <c r="D650" s="8"/>
    </row>
    <row r="651" spans="4:4">
      <c r="D651" s="8"/>
    </row>
    <row r="652" spans="4:4">
      <c r="D652" s="8"/>
    </row>
    <row r="653" spans="4:4">
      <c r="D653" s="8"/>
    </row>
    <row r="654" spans="4:4">
      <c r="D654" s="8"/>
    </row>
    <row r="655" spans="4:4">
      <c r="D655" s="8"/>
    </row>
    <row r="656" spans="4:4">
      <c r="D656" s="8"/>
    </row>
    <row r="657" spans="4:4">
      <c r="D657" s="8"/>
    </row>
    <row r="658" spans="4:4">
      <c r="D658" s="8"/>
    </row>
    <row r="659" spans="4:4">
      <c r="D659" s="8"/>
    </row>
    <row r="660" spans="4:4">
      <c r="D660" s="8"/>
    </row>
    <row r="661" spans="4:4">
      <c r="D661" s="8"/>
    </row>
    <row r="662" spans="4:4">
      <c r="D662" s="8"/>
    </row>
    <row r="663" spans="4:4">
      <c r="D663" s="8"/>
    </row>
    <row r="664" spans="4:4">
      <c r="D664" s="8"/>
    </row>
    <row r="665" spans="4:4">
      <c r="D665" s="8"/>
    </row>
    <row r="666" spans="4:4">
      <c r="D666" s="8"/>
    </row>
    <row r="667" spans="4:4">
      <c r="D667" s="8"/>
    </row>
    <row r="668" spans="4:4">
      <c r="D668" s="8"/>
    </row>
    <row r="669" spans="4:4">
      <c r="D669" s="8"/>
    </row>
    <row r="670" spans="4:4">
      <c r="D670" s="8"/>
    </row>
    <row r="671" spans="4:4">
      <c r="D671" s="8"/>
    </row>
    <row r="672" spans="4:4">
      <c r="D672" s="8"/>
    </row>
    <row r="673" spans="4:4">
      <c r="D673" s="8"/>
    </row>
    <row r="674" spans="4:4">
      <c r="D674" s="8"/>
    </row>
    <row r="675" spans="4:4">
      <c r="D675" s="8"/>
    </row>
    <row r="676" spans="4:4">
      <c r="D676" s="8"/>
    </row>
    <row r="677" spans="4:4">
      <c r="D677" s="8"/>
    </row>
    <row r="678" spans="4:4">
      <c r="D678" s="8"/>
    </row>
    <row r="679" spans="4:4">
      <c r="D679" s="8"/>
    </row>
    <row r="680" spans="4:4">
      <c r="D680" s="8"/>
    </row>
    <row r="681" spans="4:4">
      <c r="D681" s="8"/>
    </row>
    <row r="682" spans="4:4">
      <c r="D682" s="8"/>
    </row>
    <row r="683" spans="4:4">
      <c r="D683" s="8"/>
    </row>
    <row r="684" spans="4:4">
      <c r="D684" s="8"/>
    </row>
    <row r="685" spans="4:4">
      <c r="D685" s="8"/>
    </row>
    <row r="686" spans="4:4">
      <c r="D686" s="8"/>
    </row>
    <row r="687" spans="4:4">
      <c r="D687" s="8"/>
    </row>
    <row r="688" spans="4:4">
      <c r="D688" s="8"/>
    </row>
    <row r="689" spans="4:4">
      <c r="D689" s="8"/>
    </row>
    <row r="690" spans="4:4">
      <c r="D690" s="8"/>
    </row>
    <row r="691" spans="4:4">
      <c r="D691" s="8"/>
    </row>
    <row r="692" spans="4:4">
      <c r="D692" s="8"/>
    </row>
    <row r="693" spans="4:4">
      <c r="D693" s="8"/>
    </row>
    <row r="694" spans="4:4">
      <c r="D694" s="8"/>
    </row>
    <row r="695" spans="4:4">
      <c r="D695" s="8"/>
    </row>
    <row r="696" spans="4:4">
      <c r="D696" s="8"/>
    </row>
    <row r="697" spans="4:4">
      <c r="D697" s="8"/>
    </row>
    <row r="698" spans="4:4">
      <c r="D698" s="8"/>
    </row>
    <row r="699" spans="4:4">
      <c r="D699" s="8"/>
    </row>
    <row r="700" spans="4:4">
      <c r="D700" s="8"/>
    </row>
    <row r="701" spans="4:4">
      <c r="D701" s="8"/>
    </row>
    <row r="702" spans="4:4">
      <c r="D702" s="8"/>
    </row>
    <row r="703" spans="4:4">
      <c r="D703" s="8"/>
    </row>
    <row r="704" spans="4:4">
      <c r="D704" s="8"/>
    </row>
    <row r="705" spans="4:4">
      <c r="D705" s="8"/>
    </row>
    <row r="706" spans="4:4">
      <c r="D706" s="8"/>
    </row>
    <row r="707" spans="4:4">
      <c r="D707" s="8"/>
    </row>
    <row r="708" spans="4:4">
      <c r="D708" s="8"/>
    </row>
    <row r="709" spans="4:4">
      <c r="D709" s="8"/>
    </row>
    <row r="710" spans="4:4">
      <c r="D710" s="8"/>
    </row>
    <row r="711" spans="4:4">
      <c r="D711" s="8"/>
    </row>
    <row r="712" spans="4:4">
      <c r="D712" s="8"/>
    </row>
    <row r="713" spans="4:4">
      <c r="D713" s="8"/>
    </row>
    <row r="714" spans="4:4">
      <c r="D714" s="8"/>
    </row>
    <row r="715" spans="4:4">
      <c r="D715" s="8"/>
    </row>
    <row r="716" spans="4:4">
      <c r="D716" s="8"/>
    </row>
    <row r="717" spans="4:4">
      <c r="D717" s="8"/>
    </row>
    <row r="718" spans="4:4">
      <c r="D718" s="8"/>
    </row>
    <row r="719" spans="4:4">
      <c r="D719" s="8"/>
    </row>
    <row r="720" spans="4:4">
      <c r="D720" s="8"/>
    </row>
    <row r="721" spans="4:4">
      <c r="D721" s="8"/>
    </row>
    <row r="722" spans="4:4">
      <c r="D722" s="8"/>
    </row>
    <row r="723" spans="4:4">
      <c r="D723" s="8"/>
    </row>
    <row r="724" spans="4:4">
      <c r="D724" s="8"/>
    </row>
    <row r="725" spans="4:4">
      <c r="D725" s="8"/>
    </row>
    <row r="726" spans="4:4">
      <c r="D726" s="8"/>
    </row>
    <row r="727" spans="4:4">
      <c r="D727" s="8"/>
    </row>
    <row r="728" spans="4:4">
      <c r="D728" s="8"/>
    </row>
    <row r="729" spans="4:4">
      <c r="D729" s="8"/>
    </row>
    <row r="730" spans="4:4">
      <c r="D730" s="8"/>
    </row>
    <row r="731" spans="4:4">
      <c r="D731" s="8"/>
    </row>
    <row r="732" spans="4:4">
      <c r="D732" s="8"/>
    </row>
    <row r="733" spans="4:4">
      <c r="D733" s="8"/>
    </row>
    <row r="734" spans="4:4">
      <c r="D734" s="8"/>
    </row>
    <row r="735" spans="4:4">
      <c r="D735" s="8"/>
    </row>
    <row r="736" spans="4:4">
      <c r="D736" s="8"/>
    </row>
    <row r="737" spans="4:4">
      <c r="D737" s="8"/>
    </row>
    <row r="738" spans="4:4">
      <c r="D738" s="8"/>
    </row>
    <row r="739" spans="4:4">
      <c r="D739" s="8"/>
    </row>
    <row r="740" spans="4:4">
      <c r="D740" s="8"/>
    </row>
    <row r="741" spans="4:4">
      <c r="D741" s="8"/>
    </row>
    <row r="742" spans="4:4">
      <c r="D742" s="8"/>
    </row>
    <row r="743" spans="4:4">
      <c r="D743" s="8"/>
    </row>
    <row r="744" spans="4:4">
      <c r="D744" s="8"/>
    </row>
    <row r="745" spans="4:4">
      <c r="D745" s="8"/>
    </row>
    <row r="746" spans="4:4">
      <c r="D746" s="8"/>
    </row>
    <row r="747" spans="4:4">
      <c r="D747" s="8"/>
    </row>
    <row r="748" spans="4:4">
      <c r="D748" s="8"/>
    </row>
    <row r="749" spans="4:4">
      <c r="D749" s="8"/>
    </row>
    <row r="750" spans="4:4">
      <c r="D750" s="8"/>
    </row>
    <row r="751" spans="4:4">
      <c r="D751" s="8"/>
    </row>
    <row r="752" spans="4:4">
      <c r="D752" s="8"/>
    </row>
    <row r="753" spans="4:4">
      <c r="D753" s="8"/>
    </row>
    <row r="754" spans="4:4">
      <c r="D754" s="8"/>
    </row>
    <row r="755" spans="4:4">
      <c r="D755" s="8"/>
    </row>
    <row r="756" spans="4:4">
      <c r="D756" s="8"/>
    </row>
    <row r="757" spans="4:4">
      <c r="D757" s="8"/>
    </row>
    <row r="758" spans="4:4">
      <c r="D758" s="8"/>
    </row>
    <row r="759" spans="4:4">
      <c r="D759" s="8"/>
    </row>
    <row r="760" spans="4:4">
      <c r="D760" s="8"/>
    </row>
    <row r="761" spans="4:4">
      <c r="D761" s="8"/>
    </row>
    <row r="762" spans="4:4">
      <c r="D762" s="8"/>
    </row>
    <row r="763" spans="4:4">
      <c r="D763" s="8"/>
    </row>
    <row r="764" spans="4:4">
      <c r="D764" s="8"/>
    </row>
    <row r="765" spans="4:4">
      <c r="D765" s="8"/>
    </row>
    <row r="766" spans="4:4">
      <c r="D766" s="8"/>
    </row>
    <row r="767" spans="4:4">
      <c r="D767" s="8"/>
    </row>
    <row r="768" spans="4:4">
      <c r="D768" s="8"/>
    </row>
    <row r="769" spans="4:4">
      <c r="D769" s="8"/>
    </row>
    <row r="770" spans="4:4">
      <c r="D770" s="8"/>
    </row>
    <row r="771" spans="4:4">
      <c r="D771" s="8"/>
    </row>
    <row r="772" spans="4:4">
      <c r="D772" s="8"/>
    </row>
    <row r="773" spans="4:4">
      <c r="D773" s="8"/>
    </row>
    <row r="774" spans="4:4">
      <c r="D774" s="8"/>
    </row>
    <row r="775" spans="4:4">
      <c r="D775" s="8"/>
    </row>
    <row r="776" spans="4:4">
      <c r="D776" s="8"/>
    </row>
    <row r="777" spans="4:4">
      <c r="D777" s="8"/>
    </row>
    <row r="778" spans="4:4">
      <c r="D778" s="8"/>
    </row>
    <row r="779" spans="4:4">
      <c r="D779" s="8"/>
    </row>
    <row r="780" spans="4:4">
      <c r="D780" s="8"/>
    </row>
    <row r="781" spans="4:4">
      <c r="D781" s="8"/>
    </row>
    <row r="782" spans="4:4">
      <c r="D782" s="8"/>
    </row>
    <row r="783" spans="4:4">
      <c r="D783" s="8"/>
    </row>
    <row r="784" spans="4:4">
      <c r="D784" s="8"/>
    </row>
    <row r="785" spans="4:4">
      <c r="D785" s="8"/>
    </row>
    <row r="786" spans="4:4">
      <c r="D786" s="8"/>
    </row>
    <row r="787" spans="4:4">
      <c r="D787" s="8"/>
    </row>
    <row r="788" spans="4:4">
      <c r="D788" s="8"/>
    </row>
    <row r="789" spans="4:4">
      <c r="D789" s="8"/>
    </row>
    <row r="790" spans="4:4">
      <c r="D790" s="8"/>
    </row>
    <row r="791" spans="4:4">
      <c r="D791" s="8"/>
    </row>
    <row r="792" spans="4:4">
      <c r="D792" s="8"/>
    </row>
    <row r="793" spans="4:4">
      <c r="D793" s="8"/>
    </row>
    <row r="794" spans="4:4">
      <c r="D794" s="8"/>
    </row>
    <row r="795" spans="4:4">
      <c r="D795" s="8"/>
    </row>
    <row r="796" spans="4:4">
      <c r="D796" s="8"/>
    </row>
    <row r="797" spans="4:4">
      <c r="D797" s="8"/>
    </row>
    <row r="798" spans="4:4">
      <c r="D798" s="8"/>
    </row>
    <row r="799" spans="4:4">
      <c r="D799" s="8"/>
    </row>
    <row r="800" spans="4:4">
      <c r="D800" s="8"/>
    </row>
    <row r="801" spans="4:4">
      <c r="D801" s="8"/>
    </row>
    <row r="802" spans="4:4">
      <c r="D802" s="8"/>
    </row>
    <row r="803" spans="4:4">
      <c r="D803" s="8"/>
    </row>
    <row r="804" spans="4:4">
      <c r="D804" s="8"/>
    </row>
    <row r="805" spans="4:4">
      <c r="D805" s="8"/>
    </row>
    <row r="806" spans="4:4">
      <c r="D806" s="8"/>
    </row>
    <row r="807" spans="4:4">
      <c r="D807" s="8"/>
    </row>
    <row r="808" spans="4:4">
      <c r="D808" s="8"/>
    </row>
    <row r="809" spans="4:4">
      <c r="D809" s="8"/>
    </row>
    <row r="810" spans="4:4">
      <c r="D810" s="8"/>
    </row>
    <row r="811" spans="4:4">
      <c r="D811" s="8"/>
    </row>
    <row r="812" spans="4:4">
      <c r="D812" s="8"/>
    </row>
    <row r="813" spans="4:4">
      <c r="D813" s="8"/>
    </row>
    <row r="814" spans="4:4">
      <c r="D814" s="8"/>
    </row>
    <row r="815" spans="4:4">
      <c r="D815" s="8"/>
    </row>
    <row r="816" spans="4:4">
      <c r="D816" s="8"/>
    </row>
    <row r="817" spans="4:4">
      <c r="D817" s="8"/>
    </row>
    <row r="818" spans="4:4">
      <c r="D818" s="8"/>
    </row>
    <row r="819" spans="4:4">
      <c r="D819" s="8"/>
    </row>
    <row r="820" spans="4:4">
      <c r="D820" s="8"/>
    </row>
    <row r="821" spans="4:4">
      <c r="D821" s="8"/>
    </row>
    <row r="822" spans="4:4">
      <c r="D822" s="8"/>
    </row>
    <row r="823" spans="4:4">
      <c r="D823" s="8"/>
    </row>
    <row r="824" spans="4:4">
      <c r="D824" s="8"/>
    </row>
    <row r="825" spans="4:4">
      <c r="D825" s="8"/>
    </row>
    <row r="826" spans="4:4">
      <c r="D826" s="8"/>
    </row>
    <row r="827" spans="4:4">
      <c r="D827" s="8"/>
    </row>
    <row r="828" spans="4:4">
      <c r="D828" s="8"/>
    </row>
    <row r="829" spans="4:4">
      <c r="D829" s="8"/>
    </row>
    <row r="830" spans="4:4">
      <c r="D830" s="8"/>
    </row>
    <row r="831" spans="4:4">
      <c r="D831" s="8"/>
    </row>
    <row r="832" spans="4:4">
      <c r="D832" s="8"/>
    </row>
    <row r="833" spans="4:4">
      <c r="D833" s="8"/>
    </row>
    <row r="834" spans="4:4">
      <c r="D834" s="8"/>
    </row>
    <row r="835" spans="4:4">
      <c r="D835" s="8"/>
    </row>
    <row r="836" spans="4:4">
      <c r="D836" s="8"/>
    </row>
    <row r="837" spans="4:4">
      <c r="D837" s="8"/>
    </row>
    <row r="838" spans="4:4">
      <c r="D838" s="8"/>
    </row>
    <row r="839" spans="4:4">
      <c r="D839" s="8"/>
    </row>
    <row r="840" spans="4:4">
      <c r="D840" s="8"/>
    </row>
    <row r="841" spans="4:4">
      <c r="D841" s="8"/>
    </row>
    <row r="842" spans="4:4">
      <c r="D842" s="8"/>
    </row>
    <row r="843" spans="4:4">
      <c r="D843" s="8"/>
    </row>
    <row r="844" spans="4:4">
      <c r="D844" s="8"/>
    </row>
    <row r="845" spans="4:4">
      <c r="D845" s="8"/>
    </row>
    <row r="846" spans="4:4">
      <c r="D846" s="8"/>
    </row>
    <row r="847" spans="4:4">
      <c r="D847" s="8"/>
    </row>
    <row r="848" spans="4:4">
      <c r="D848" s="8"/>
    </row>
    <row r="849" spans="4:4">
      <c r="D849" s="8"/>
    </row>
    <row r="850" spans="4:4">
      <c r="D850" s="8"/>
    </row>
    <row r="851" spans="4:4">
      <c r="D851" s="8"/>
    </row>
    <row r="852" spans="4:4">
      <c r="D852" s="8"/>
    </row>
    <row r="853" spans="4:4">
      <c r="D853" s="8"/>
    </row>
    <row r="854" spans="4:4">
      <c r="D854" s="8"/>
    </row>
    <row r="855" spans="4:4">
      <c r="D855" s="8"/>
    </row>
    <row r="856" spans="4:4">
      <c r="D856" s="8"/>
    </row>
    <row r="857" spans="4:4">
      <c r="D857" s="8"/>
    </row>
    <row r="858" spans="4:4">
      <c r="D858" s="8"/>
    </row>
    <row r="859" spans="4:4">
      <c r="D859" s="8"/>
    </row>
    <row r="860" spans="4:4">
      <c r="D860" s="8"/>
    </row>
    <row r="861" spans="4:4">
      <c r="D861" s="8"/>
    </row>
    <row r="862" spans="4:4">
      <c r="D862" s="8"/>
    </row>
    <row r="863" spans="4:4">
      <c r="D863" s="8"/>
    </row>
    <row r="864" spans="4:4">
      <c r="D864" s="8"/>
    </row>
    <row r="865" spans="4:4">
      <c r="D865" s="8"/>
    </row>
    <row r="866" spans="4:4">
      <c r="D866" s="8"/>
    </row>
    <row r="867" spans="4:4">
      <c r="D867" s="8"/>
    </row>
    <row r="868" spans="4:4">
      <c r="D868" s="8"/>
    </row>
    <row r="869" spans="4:4">
      <c r="D869" s="8"/>
    </row>
    <row r="870" spans="4:4">
      <c r="D870" s="8"/>
    </row>
    <row r="871" spans="4:4">
      <c r="D871" s="8"/>
    </row>
    <row r="872" spans="4:4">
      <c r="D872" s="8"/>
    </row>
    <row r="873" spans="4:4">
      <c r="D873" s="8"/>
    </row>
    <row r="874" spans="4:4">
      <c r="D874" s="8"/>
    </row>
    <row r="875" spans="4:4">
      <c r="D875" s="8"/>
    </row>
    <row r="876" spans="4:4">
      <c r="D876" s="8"/>
    </row>
    <row r="877" spans="4:4">
      <c r="D877" s="8"/>
    </row>
    <row r="878" spans="4:4">
      <c r="D878" s="8"/>
    </row>
    <row r="879" spans="4:4">
      <c r="D879" s="8"/>
    </row>
    <row r="880" spans="4:4">
      <c r="D880" s="8"/>
    </row>
    <row r="881" spans="4:4">
      <c r="D881" s="8"/>
    </row>
    <row r="882" spans="4:4">
      <c r="D882" s="8"/>
    </row>
    <row r="883" spans="4:4">
      <c r="D883" s="8"/>
    </row>
    <row r="884" spans="4:4">
      <c r="D884" s="8"/>
    </row>
    <row r="885" spans="4:4">
      <c r="D885" s="8"/>
    </row>
    <row r="886" spans="4:4">
      <c r="D886" s="8"/>
    </row>
    <row r="887" spans="4:4">
      <c r="D887" s="8"/>
    </row>
    <row r="888" spans="4:4">
      <c r="D888" s="8"/>
    </row>
    <row r="889" spans="4:4">
      <c r="D889" s="8"/>
    </row>
    <row r="890" spans="4:4">
      <c r="D890" s="8"/>
    </row>
    <row r="891" spans="4:4">
      <c r="D891" s="8"/>
    </row>
    <row r="892" spans="4:4">
      <c r="D892" s="8"/>
    </row>
    <row r="893" spans="4:4">
      <c r="D893" s="8"/>
    </row>
    <row r="894" spans="4:4">
      <c r="D894" s="8"/>
    </row>
    <row r="895" spans="4:4">
      <c r="D895" s="8"/>
    </row>
    <row r="896" spans="4:4">
      <c r="D896" s="8"/>
    </row>
    <row r="897" spans="4:4">
      <c r="D897" s="8"/>
    </row>
    <row r="898" spans="4:4">
      <c r="D898" s="8"/>
    </row>
    <row r="899" spans="4:4">
      <c r="D899" s="8"/>
    </row>
    <row r="900" spans="4:4">
      <c r="D900" s="8"/>
    </row>
    <row r="901" spans="4:4">
      <c r="D901" s="8"/>
    </row>
    <row r="902" spans="4:4">
      <c r="D902" s="8"/>
    </row>
    <row r="903" spans="4:4">
      <c r="D903" s="8"/>
    </row>
    <row r="904" spans="4:4">
      <c r="D904" s="8"/>
    </row>
    <row r="905" spans="4:4">
      <c r="D905" s="8"/>
    </row>
    <row r="906" spans="4:4">
      <c r="D906" s="8"/>
    </row>
    <row r="907" spans="4:4">
      <c r="D907" s="8"/>
    </row>
    <row r="908" spans="4:4">
      <c r="D908" s="8"/>
    </row>
    <row r="909" spans="4:4">
      <c r="D909" s="8"/>
    </row>
    <row r="910" spans="4:4">
      <c r="D910" s="8"/>
    </row>
    <row r="911" spans="4:4">
      <c r="D911" s="8"/>
    </row>
    <row r="912" spans="4:4">
      <c r="D912" s="8"/>
    </row>
    <row r="913" spans="4:4">
      <c r="D913" s="8"/>
    </row>
    <row r="914" spans="4:4">
      <c r="D914" s="8"/>
    </row>
    <row r="915" spans="4:4">
      <c r="D915" s="8"/>
    </row>
    <row r="916" spans="4:4">
      <c r="D916" s="8"/>
    </row>
    <row r="917" spans="4:4">
      <c r="D917" s="8"/>
    </row>
    <row r="918" spans="4:4">
      <c r="D918" s="8"/>
    </row>
    <row r="919" spans="4:4">
      <c r="D919" s="8"/>
    </row>
    <row r="920" spans="4:4">
      <c r="D920" s="8"/>
    </row>
    <row r="921" spans="4:4">
      <c r="D921" s="8"/>
    </row>
    <row r="922" spans="4:4">
      <c r="D922" s="8"/>
    </row>
    <row r="923" spans="4:4">
      <c r="D923" s="8"/>
    </row>
    <row r="924" spans="4:4">
      <c r="D924" s="8"/>
    </row>
    <row r="925" spans="4:4">
      <c r="D925" s="8"/>
    </row>
    <row r="926" spans="4:4">
      <c r="D926" s="8"/>
    </row>
    <row r="927" spans="4:4">
      <c r="D927" s="8"/>
    </row>
    <row r="928" spans="4:4">
      <c r="D928" s="8"/>
    </row>
    <row r="929" spans="4:4">
      <c r="D929" s="8"/>
    </row>
    <row r="930" spans="4:4">
      <c r="D930" s="8"/>
    </row>
    <row r="931" spans="4:4">
      <c r="D931" s="8"/>
    </row>
    <row r="932" spans="4:4">
      <c r="D932" s="8"/>
    </row>
    <row r="933" spans="4:4">
      <c r="D933" s="8"/>
    </row>
    <row r="934" spans="4:4">
      <c r="D934" s="8"/>
    </row>
    <row r="935" spans="4:4">
      <c r="D935" s="8"/>
    </row>
    <row r="936" spans="4:4">
      <c r="D936" s="8"/>
    </row>
    <row r="937" spans="4:4">
      <c r="D937" s="8"/>
    </row>
    <row r="938" spans="4:4">
      <c r="D938" s="8"/>
    </row>
    <row r="939" spans="4:4">
      <c r="D939" s="8"/>
    </row>
    <row r="940" spans="4:4">
      <c r="D940" s="8"/>
    </row>
    <row r="941" spans="4:4">
      <c r="D941" s="8"/>
    </row>
    <row r="942" spans="4:4">
      <c r="D942" s="8"/>
    </row>
    <row r="943" spans="4:4">
      <c r="D943" s="8"/>
    </row>
    <row r="944" spans="4:4">
      <c r="D944" s="8"/>
    </row>
    <row r="945" spans="4:4">
      <c r="D945" s="8"/>
    </row>
    <row r="946" spans="4:4">
      <c r="D946" s="8"/>
    </row>
    <row r="947" spans="4:4">
      <c r="D947" s="8"/>
    </row>
    <row r="948" spans="4:4">
      <c r="D948" s="8"/>
    </row>
    <row r="949" spans="4:4">
      <c r="D949" s="8"/>
    </row>
    <row r="950" spans="4:4">
      <c r="D950" s="8"/>
    </row>
    <row r="951" spans="4:4">
      <c r="D951" s="8"/>
    </row>
    <row r="952" spans="4:4">
      <c r="D952" s="8"/>
    </row>
    <row r="953" spans="4:4">
      <c r="D953" s="8"/>
    </row>
    <row r="954" spans="4:4">
      <c r="D954" s="8"/>
    </row>
    <row r="955" spans="4:4">
      <c r="D955" s="8"/>
    </row>
    <row r="956" spans="4:4">
      <c r="D956" s="8"/>
    </row>
    <row r="957" spans="4:4">
      <c r="D957" s="8"/>
    </row>
    <row r="958" spans="4:4">
      <c r="D958" s="8"/>
    </row>
    <row r="959" spans="4:4">
      <c r="D959" s="8"/>
    </row>
    <row r="960" spans="4:4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  <row r="4984" spans="4:4">
      <c r="D4984" s="8"/>
    </row>
    <row r="4985" spans="4:4">
      <c r="D4985" s="8"/>
    </row>
    <row r="4986" spans="4:4">
      <c r="D4986" s="8"/>
    </row>
    <row r="4987" spans="4:4">
      <c r="D4987" s="8"/>
    </row>
    <row r="4988" spans="4:4">
      <c r="D4988" s="8"/>
    </row>
    <row r="4989" spans="4:4">
      <c r="D4989" s="8"/>
    </row>
    <row r="4990" spans="4:4">
      <c r="D4990" s="8"/>
    </row>
    <row r="4991" spans="4:4">
      <c r="D4991" s="8"/>
    </row>
    <row r="4992" spans="4:4">
      <c r="D4992" s="8"/>
    </row>
    <row r="4993" spans="4:4">
      <c r="D4993" s="8"/>
    </row>
    <row r="4994" spans="4:4">
      <c r="D4994" s="8"/>
    </row>
    <row r="4995" spans="4:4">
      <c r="D4995" s="8"/>
    </row>
    <row r="4996" spans="4:4">
      <c r="D4996" s="8"/>
    </row>
    <row r="4997" spans="4:4">
      <c r="D4997" s="8"/>
    </row>
    <row r="4998" spans="4:4">
      <c r="D4998" s="8"/>
    </row>
    <row r="4999" spans="4:4">
      <c r="D4999" s="8"/>
    </row>
    <row r="5000" spans="4:4">
      <c r="D5000" s="8"/>
    </row>
    <row r="5001" spans="4:4">
      <c r="D5001" s="8"/>
    </row>
    <row r="5002" spans="4:4">
      <c r="D5002" s="8"/>
    </row>
  </sheetData>
  <sheetProtection algorithmName="SHA-512" hashValue="0JLaYZUZaO9zDke6sysU0N8c3fAPXYtVFElU7pXXSgBmWvxjzTbJb95OHeJymEAECMBIO0aLWXTuqgfJZFmxxQ==" saltValue="VEA33dhH2D1ic/nMa3zcQw==" spinCount="100000" sheet="1" objects="1" scenarios="1" selectLockedCells="1"/>
  <mergeCells count="8">
    <mergeCell ref="A86:G90"/>
    <mergeCell ref="C76:G76"/>
    <mergeCell ref="A1:G1"/>
    <mergeCell ref="C2:G2"/>
    <mergeCell ref="C3:G3"/>
    <mergeCell ref="A85:C85"/>
    <mergeCell ref="C4:H4"/>
    <mergeCell ref="A82:G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E438-632C-1344-92D3-3C6D7AE77DD3}">
  <dimension ref="A1:T40"/>
  <sheetViews>
    <sheetView zoomScale="150" zoomScaleNormal="150" workbookViewId="0">
      <selection activeCell="F10" sqref="F10"/>
    </sheetView>
  </sheetViews>
  <sheetFormatPr baseColWidth="10" defaultRowHeight="13"/>
  <cols>
    <col min="1" max="1" width="4" bestFit="1" customWidth="1"/>
    <col min="2" max="2" width="11" bestFit="1" customWidth="1"/>
    <col min="3" max="3" width="38" customWidth="1"/>
    <col min="4" max="4" width="4.5" customWidth="1"/>
    <col min="5" max="5" width="9" customWidth="1"/>
    <col min="6" max="6" width="9.1640625" customWidth="1"/>
    <col min="7" max="7" width="9.5" customWidth="1"/>
    <col min="8" max="8" width="10" hidden="1" customWidth="1"/>
    <col min="9" max="9" width="9.83203125" hidden="1" customWidth="1"/>
    <col min="10" max="18" width="0" hidden="1" customWidth="1"/>
  </cols>
  <sheetData>
    <row r="1" spans="1:20" ht="16">
      <c r="A1" s="395" t="s">
        <v>7</v>
      </c>
      <c r="B1" s="395"/>
      <c r="C1" s="395"/>
      <c r="D1" s="395"/>
      <c r="E1" s="395"/>
      <c r="F1" s="395"/>
      <c r="G1" s="395"/>
    </row>
    <row r="2" spans="1:20">
      <c r="A2" s="14" t="s">
        <v>8</v>
      </c>
      <c r="B2" s="13" t="s">
        <v>42</v>
      </c>
      <c r="C2" s="396" t="s">
        <v>43</v>
      </c>
      <c r="D2" s="397"/>
      <c r="E2" s="397"/>
      <c r="F2" s="397"/>
      <c r="G2" s="398"/>
    </row>
    <row r="3" spans="1:20">
      <c r="A3" s="14" t="s">
        <v>9</v>
      </c>
      <c r="B3" s="13" t="s">
        <v>55</v>
      </c>
      <c r="C3" s="396" t="s">
        <v>56</v>
      </c>
      <c r="D3" s="397"/>
      <c r="E3" s="397"/>
      <c r="F3" s="397"/>
      <c r="G3" s="398"/>
    </row>
    <row r="4" spans="1:20">
      <c r="A4" s="178" t="s">
        <v>1196</v>
      </c>
      <c r="B4" s="179" t="s">
        <v>1963</v>
      </c>
      <c r="C4" s="421" t="s">
        <v>1965</v>
      </c>
      <c r="D4" s="421"/>
      <c r="E4" s="421"/>
      <c r="F4" s="421"/>
      <c r="G4" s="421"/>
      <c r="H4" s="422"/>
    </row>
    <row r="5" spans="1:20">
      <c r="B5" s="21"/>
      <c r="C5" s="21"/>
      <c r="D5" s="8"/>
    </row>
    <row r="6" spans="1:20" ht="42">
      <c r="A6" s="180" t="s">
        <v>141</v>
      </c>
      <c r="B6" s="181" t="s">
        <v>142</v>
      </c>
      <c r="C6" s="181" t="s">
        <v>143</v>
      </c>
      <c r="D6" s="182" t="s">
        <v>144</v>
      </c>
      <c r="E6" s="180" t="s">
        <v>145</v>
      </c>
      <c r="F6" s="183" t="s">
        <v>146</v>
      </c>
      <c r="G6" s="180" t="s">
        <v>31</v>
      </c>
      <c r="H6" s="26" t="s">
        <v>32</v>
      </c>
      <c r="I6" s="26" t="s">
        <v>147</v>
      </c>
      <c r="J6" s="26" t="s">
        <v>33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6" t="s">
        <v>155</v>
      </c>
      <c r="S6" s="26" t="s">
        <v>156</v>
      </c>
      <c r="T6" s="26" t="s">
        <v>157</v>
      </c>
    </row>
    <row r="7" spans="1:20">
      <c r="A7" s="3"/>
      <c r="B7" s="4"/>
      <c r="C7" s="4"/>
      <c r="D7" s="6"/>
      <c r="E7" s="18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9" spans="1:20" ht="14">
      <c r="A9" s="185" t="s">
        <v>162</v>
      </c>
      <c r="B9" s="186" t="s">
        <v>135</v>
      </c>
      <c r="C9" s="187" t="s">
        <v>29</v>
      </c>
      <c r="D9" s="188"/>
      <c r="E9" s="189"/>
      <c r="F9" s="31"/>
      <c r="G9" s="31">
        <f>SUMIF(AG10:AG27,"&lt;&gt;NOR",G10:G27)</f>
        <v>0</v>
      </c>
      <c r="H9" s="31"/>
      <c r="I9" s="31">
        <f>SUM(I10:I27)</f>
        <v>0</v>
      </c>
      <c r="J9" s="31"/>
      <c r="K9" s="31">
        <f>SUM(K10:K27)</f>
        <v>302500</v>
      </c>
      <c r="L9" s="31"/>
      <c r="M9" s="31">
        <f>SUM(M10:M27)</f>
        <v>0</v>
      </c>
      <c r="N9" s="31"/>
      <c r="O9" s="31">
        <f>SUM(O10:O27)</f>
        <v>0</v>
      </c>
      <c r="P9" s="31"/>
      <c r="Q9" s="31">
        <f>SUM(Q10:Q27)</f>
        <v>0</v>
      </c>
      <c r="R9" s="31"/>
      <c r="S9" s="31"/>
      <c r="T9" s="32"/>
    </row>
    <row r="10" spans="1:20">
      <c r="A10" s="201">
        <v>1</v>
      </c>
      <c r="B10" s="202" t="s">
        <v>1044</v>
      </c>
      <c r="C10" s="203" t="s">
        <v>1045</v>
      </c>
      <c r="D10" s="204" t="s">
        <v>1046</v>
      </c>
      <c r="E10" s="205">
        <v>1</v>
      </c>
      <c r="F10" s="36">
        <v>0</v>
      </c>
      <c r="G10" s="37">
        <f t="shared" ref="G10:G20" si="0">ROUND(E10*F10,2)</f>
        <v>0</v>
      </c>
      <c r="H10" s="206">
        <v>0</v>
      </c>
      <c r="I10" s="37">
        <f t="shared" ref="I10:I20" si="1">ROUND(E10*H10,2)</f>
        <v>0</v>
      </c>
      <c r="J10" s="206">
        <v>15000</v>
      </c>
      <c r="K10" s="37">
        <f t="shared" ref="K10:K20" si="2">ROUND(E10*J10,2)</f>
        <v>15000</v>
      </c>
      <c r="L10" s="37">
        <v>21</v>
      </c>
      <c r="M10" s="37">
        <f t="shared" ref="M10:M20" si="3">G10*(1+L10/100)</f>
        <v>0</v>
      </c>
      <c r="N10" s="37">
        <v>0</v>
      </c>
      <c r="O10" s="37">
        <f t="shared" ref="O10:O20" si="4">ROUND(E10*N10,2)</f>
        <v>0</v>
      </c>
      <c r="P10" s="37">
        <v>0</v>
      </c>
      <c r="Q10" s="37">
        <f t="shared" ref="Q10:Q20" si="5">ROUND(E10*P10,2)</f>
        <v>0</v>
      </c>
      <c r="R10" s="37"/>
      <c r="S10" s="37" t="s">
        <v>167</v>
      </c>
      <c r="T10" s="38" t="s">
        <v>204</v>
      </c>
    </row>
    <row r="11" spans="1:20">
      <c r="A11" s="201">
        <v>2</v>
      </c>
      <c r="B11" s="202" t="s">
        <v>1047</v>
      </c>
      <c r="C11" s="203" t="s">
        <v>1048</v>
      </c>
      <c r="D11" s="204" t="s">
        <v>746</v>
      </c>
      <c r="E11" s="205">
        <v>1</v>
      </c>
      <c r="F11" s="36">
        <v>0</v>
      </c>
      <c r="G11" s="37">
        <f t="shared" si="0"/>
        <v>0</v>
      </c>
      <c r="H11" s="206">
        <v>0</v>
      </c>
      <c r="I11" s="37">
        <f t="shared" si="1"/>
        <v>0</v>
      </c>
      <c r="J11" s="206">
        <v>10000</v>
      </c>
      <c r="K11" s="37">
        <f t="shared" si="2"/>
        <v>10000</v>
      </c>
      <c r="L11" s="37">
        <v>21</v>
      </c>
      <c r="M11" s="37">
        <f t="shared" si="3"/>
        <v>0</v>
      </c>
      <c r="N11" s="37">
        <v>0</v>
      </c>
      <c r="O11" s="37">
        <f t="shared" si="4"/>
        <v>0</v>
      </c>
      <c r="P11" s="37">
        <v>0</v>
      </c>
      <c r="Q11" s="37">
        <f t="shared" si="5"/>
        <v>0</v>
      </c>
      <c r="R11" s="37"/>
      <c r="S11" s="37" t="s">
        <v>203</v>
      </c>
      <c r="T11" s="38" t="s">
        <v>204</v>
      </c>
    </row>
    <row r="12" spans="1:20" ht="24">
      <c r="A12" s="201">
        <v>3</v>
      </c>
      <c r="B12" s="202" t="s">
        <v>1049</v>
      </c>
      <c r="C12" s="203" t="s">
        <v>1050</v>
      </c>
      <c r="D12" s="204" t="s">
        <v>1046</v>
      </c>
      <c r="E12" s="205">
        <v>1</v>
      </c>
      <c r="F12" s="36">
        <v>0</v>
      </c>
      <c r="G12" s="37">
        <f t="shared" si="0"/>
        <v>0</v>
      </c>
      <c r="H12" s="206">
        <v>0</v>
      </c>
      <c r="I12" s="37">
        <f t="shared" si="1"/>
        <v>0</v>
      </c>
      <c r="J12" s="206">
        <v>25000</v>
      </c>
      <c r="K12" s="37">
        <f t="shared" si="2"/>
        <v>25000</v>
      </c>
      <c r="L12" s="37">
        <v>21</v>
      </c>
      <c r="M12" s="37">
        <f t="shared" si="3"/>
        <v>0</v>
      </c>
      <c r="N12" s="37">
        <v>0</v>
      </c>
      <c r="O12" s="37">
        <f t="shared" si="4"/>
        <v>0</v>
      </c>
      <c r="P12" s="37">
        <v>0</v>
      </c>
      <c r="Q12" s="37">
        <f t="shared" si="5"/>
        <v>0</v>
      </c>
      <c r="R12" s="37"/>
      <c r="S12" s="37" t="s">
        <v>203</v>
      </c>
      <c r="T12" s="38" t="s">
        <v>204</v>
      </c>
    </row>
    <row r="13" spans="1:20" ht="24">
      <c r="A13" s="201">
        <v>4</v>
      </c>
      <c r="B13" s="202" t="s">
        <v>1051</v>
      </c>
      <c r="C13" s="203" t="s">
        <v>1052</v>
      </c>
      <c r="D13" s="204" t="s">
        <v>1011</v>
      </c>
      <c r="E13" s="205">
        <v>1</v>
      </c>
      <c r="F13" s="36">
        <v>0</v>
      </c>
      <c r="G13" s="37">
        <f t="shared" si="0"/>
        <v>0</v>
      </c>
      <c r="H13" s="206">
        <v>0</v>
      </c>
      <c r="I13" s="37">
        <f t="shared" si="1"/>
        <v>0</v>
      </c>
      <c r="J13" s="206">
        <v>150000</v>
      </c>
      <c r="K13" s="37">
        <f t="shared" si="2"/>
        <v>150000</v>
      </c>
      <c r="L13" s="37">
        <v>21</v>
      </c>
      <c r="M13" s="37">
        <f t="shared" si="3"/>
        <v>0</v>
      </c>
      <c r="N13" s="37">
        <v>0</v>
      </c>
      <c r="O13" s="37">
        <f t="shared" si="4"/>
        <v>0</v>
      </c>
      <c r="P13" s="37">
        <v>0</v>
      </c>
      <c r="Q13" s="37">
        <f t="shared" si="5"/>
        <v>0</v>
      </c>
      <c r="R13" s="37"/>
      <c r="S13" s="37" t="s">
        <v>203</v>
      </c>
      <c r="T13" s="38" t="s">
        <v>204</v>
      </c>
    </row>
    <row r="14" spans="1:20" ht="36">
      <c r="A14" s="201">
        <v>5</v>
      </c>
      <c r="B14" s="202" t="s">
        <v>1053</v>
      </c>
      <c r="C14" s="203" t="s">
        <v>1054</v>
      </c>
      <c r="D14" s="204" t="s">
        <v>1011</v>
      </c>
      <c r="E14" s="205">
        <v>1</v>
      </c>
      <c r="F14" s="36">
        <v>0</v>
      </c>
      <c r="G14" s="37">
        <f t="shared" si="0"/>
        <v>0</v>
      </c>
      <c r="H14" s="206">
        <v>0</v>
      </c>
      <c r="I14" s="37">
        <f t="shared" si="1"/>
        <v>0</v>
      </c>
      <c r="J14" s="206">
        <v>5000</v>
      </c>
      <c r="K14" s="37">
        <f t="shared" si="2"/>
        <v>5000</v>
      </c>
      <c r="L14" s="37">
        <v>21</v>
      </c>
      <c r="M14" s="37">
        <f t="shared" si="3"/>
        <v>0</v>
      </c>
      <c r="N14" s="37">
        <v>0</v>
      </c>
      <c r="O14" s="37">
        <f t="shared" si="4"/>
        <v>0</v>
      </c>
      <c r="P14" s="37">
        <v>0</v>
      </c>
      <c r="Q14" s="37">
        <f t="shared" si="5"/>
        <v>0</v>
      </c>
      <c r="R14" s="37"/>
      <c r="S14" s="37" t="s">
        <v>203</v>
      </c>
      <c r="T14" s="38" t="s">
        <v>204</v>
      </c>
    </row>
    <row r="15" spans="1:20" ht="24">
      <c r="A15" s="201">
        <v>6</v>
      </c>
      <c r="B15" s="202" t="s">
        <v>1055</v>
      </c>
      <c r="C15" s="203" t="s">
        <v>1056</v>
      </c>
      <c r="D15" s="204" t="s">
        <v>1011</v>
      </c>
      <c r="E15" s="205">
        <v>1</v>
      </c>
      <c r="F15" s="36">
        <v>0</v>
      </c>
      <c r="G15" s="37">
        <f t="shared" si="0"/>
        <v>0</v>
      </c>
      <c r="H15" s="206">
        <v>0</v>
      </c>
      <c r="I15" s="37">
        <f t="shared" si="1"/>
        <v>0</v>
      </c>
      <c r="J15" s="206">
        <v>25000</v>
      </c>
      <c r="K15" s="37">
        <f t="shared" si="2"/>
        <v>25000</v>
      </c>
      <c r="L15" s="37">
        <v>21</v>
      </c>
      <c r="M15" s="37">
        <f t="shared" si="3"/>
        <v>0</v>
      </c>
      <c r="N15" s="37">
        <v>0</v>
      </c>
      <c r="O15" s="37">
        <f t="shared" si="4"/>
        <v>0</v>
      </c>
      <c r="P15" s="37">
        <v>0</v>
      </c>
      <c r="Q15" s="37">
        <f t="shared" si="5"/>
        <v>0</v>
      </c>
      <c r="R15" s="37"/>
      <c r="S15" s="37" t="s">
        <v>203</v>
      </c>
      <c r="T15" s="38" t="s">
        <v>204</v>
      </c>
    </row>
    <row r="16" spans="1:20">
      <c r="A16" s="201">
        <v>7</v>
      </c>
      <c r="B16" s="202" t="s">
        <v>1057</v>
      </c>
      <c r="C16" s="203" t="s">
        <v>1058</v>
      </c>
      <c r="D16" s="204" t="s">
        <v>1011</v>
      </c>
      <c r="E16" s="205">
        <v>1</v>
      </c>
      <c r="F16" s="36">
        <v>0</v>
      </c>
      <c r="G16" s="37">
        <f t="shared" si="0"/>
        <v>0</v>
      </c>
      <c r="H16" s="206">
        <v>0</v>
      </c>
      <c r="I16" s="37">
        <f t="shared" si="1"/>
        <v>0</v>
      </c>
      <c r="J16" s="206">
        <v>5000</v>
      </c>
      <c r="K16" s="37">
        <f t="shared" si="2"/>
        <v>5000</v>
      </c>
      <c r="L16" s="37">
        <v>21</v>
      </c>
      <c r="M16" s="37">
        <f t="shared" si="3"/>
        <v>0</v>
      </c>
      <c r="N16" s="37">
        <v>0</v>
      </c>
      <c r="O16" s="37">
        <f t="shared" si="4"/>
        <v>0</v>
      </c>
      <c r="P16" s="37">
        <v>0</v>
      </c>
      <c r="Q16" s="37">
        <f t="shared" si="5"/>
        <v>0</v>
      </c>
      <c r="R16" s="37"/>
      <c r="S16" s="37" t="s">
        <v>203</v>
      </c>
      <c r="T16" s="38" t="s">
        <v>204</v>
      </c>
    </row>
    <row r="17" spans="1:20">
      <c r="A17" s="201">
        <v>8</v>
      </c>
      <c r="B17" s="202" t="s">
        <v>1059</v>
      </c>
      <c r="C17" s="203" t="s">
        <v>1060</v>
      </c>
      <c r="D17" s="204" t="s">
        <v>1011</v>
      </c>
      <c r="E17" s="205">
        <v>1</v>
      </c>
      <c r="F17" s="36">
        <v>0</v>
      </c>
      <c r="G17" s="37">
        <f t="shared" si="0"/>
        <v>0</v>
      </c>
      <c r="H17" s="206">
        <v>0</v>
      </c>
      <c r="I17" s="37">
        <f t="shared" si="1"/>
        <v>0</v>
      </c>
      <c r="J17" s="206">
        <v>5000</v>
      </c>
      <c r="K17" s="37">
        <f t="shared" si="2"/>
        <v>5000</v>
      </c>
      <c r="L17" s="37">
        <v>21</v>
      </c>
      <c r="M17" s="37">
        <f t="shared" si="3"/>
        <v>0</v>
      </c>
      <c r="N17" s="37">
        <v>0</v>
      </c>
      <c r="O17" s="37">
        <f t="shared" si="4"/>
        <v>0</v>
      </c>
      <c r="P17" s="37">
        <v>0</v>
      </c>
      <c r="Q17" s="37">
        <f t="shared" si="5"/>
        <v>0</v>
      </c>
      <c r="R17" s="37"/>
      <c r="S17" s="37" t="s">
        <v>203</v>
      </c>
      <c r="T17" s="38" t="s">
        <v>204</v>
      </c>
    </row>
    <row r="18" spans="1:20">
      <c r="A18" s="201">
        <v>9</v>
      </c>
      <c r="B18" s="202" t="s">
        <v>1061</v>
      </c>
      <c r="C18" s="203" t="s">
        <v>1062</v>
      </c>
      <c r="D18" s="204" t="s">
        <v>1011</v>
      </c>
      <c r="E18" s="205">
        <v>1</v>
      </c>
      <c r="F18" s="36">
        <v>0</v>
      </c>
      <c r="G18" s="37">
        <f t="shared" si="0"/>
        <v>0</v>
      </c>
      <c r="H18" s="206">
        <v>0</v>
      </c>
      <c r="I18" s="37">
        <f t="shared" si="1"/>
        <v>0</v>
      </c>
      <c r="J18" s="206">
        <v>5000</v>
      </c>
      <c r="K18" s="37">
        <f t="shared" si="2"/>
        <v>5000</v>
      </c>
      <c r="L18" s="37">
        <v>21</v>
      </c>
      <c r="M18" s="37">
        <f t="shared" si="3"/>
        <v>0</v>
      </c>
      <c r="N18" s="37">
        <v>0</v>
      </c>
      <c r="O18" s="37">
        <f t="shared" si="4"/>
        <v>0</v>
      </c>
      <c r="P18" s="37">
        <v>0</v>
      </c>
      <c r="Q18" s="37">
        <f t="shared" si="5"/>
        <v>0</v>
      </c>
      <c r="R18" s="37"/>
      <c r="S18" s="37" t="s">
        <v>203</v>
      </c>
      <c r="T18" s="38" t="s">
        <v>204</v>
      </c>
    </row>
    <row r="19" spans="1:20" ht="24">
      <c r="A19" s="201">
        <v>10</v>
      </c>
      <c r="B19" s="202" t="s">
        <v>1063</v>
      </c>
      <c r="C19" s="203" t="s">
        <v>1064</v>
      </c>
      <c r="D19" s="204" t="s">
        <v>1011</v>
      </c>
      <c r="E19" s="205">
        <v>1</v>
      </c>
      <c r="F19" s="36">
        <v>0</v>
      </c>
      <c r="G19" s="37">
        <f t="shared" si="0"/>
        <v>0</v>
      </c>
      <c r="H19" s="206">
        <v>0</v>
      </c>
      <c r="I19" s="37">
        <f t="shared" si="1"/>
        <v>0</v>
      </c>
      <c r="J19" s="206">
        <v>10000</v>
      </c>
      <c r="K19" s="37">
        <f t="shared" si="2"/>
        <v>10000</v>
      </c>
      <c r="L19" s="37">
        <v>21</v>
      </c>
      <c r="M19" s="37">
        <f t="shared" si="3"/>
        <v>0</v>
      </c>
      <c r="N19" s="37">
        <v>0</v>
      </c>
      <c r="O19" s="37">
        <f t="shared" si="4"/>
        <v>0</v>
      </c>
      <c r="P19" s="37">
        <v>0</v>
      </c>
      <c r="Q19" s="37">
        <f t="shared" si="5"/>
        <v>0</v>
      </c>
      <c r="R19" s="37"/>
      <c r="S19" s="37" t="s">
        <v>203</v>
      </c>
      <c r="T19" s="38" t="s">
        <v>204</v>
      </c>
    </row>
    <row r="20" spans="1:20">
      <c r="A20" s="190">
        <v>11</v>
      </c>
      <c r="B20" s="191" t="s">
        <v>1065</v>
      </c>
      <c r="C20" s="192" t="s">
        <v>1066</v>
      </c>
      <c r="D20" s="193" t="s">
        <v>1011</v>
      </c>
      <c r="E20" s="194">
        <v>1</v>
      </c>
      <c r="F20" s="33">
        <v>0</v>
      </c>
      <c r="G20" s="34">
        <f t="shared" si="0"/>
        <v>0</v>
      </c>
      <c r="H20" s="195">
        <v>0</v>
      </c>
      <c r="I20" s="34">
        <f t="shared" si="1"/>
        <v>0</v>
      </c>
      <c r="J20" s="195">
        <v>2500</v>
      </c>
      <c r="K20" s="34">
        <f t="shared" si="2"/>
        <v>2500</v>
      </c>
      <c r="L20" s="34">
        <v>21</v>
      </c>
      <c r="M20" s="34">
        <f t="shared" si="3"/>
        <v>0</v>
      </c>
      <c r="N20" s="34">
        <v>0</v>
      </c>
      <c r="O20" s="34">
        <f t="shared" si="4"/>
        <v>0</v>
      </c>
      <c r="P20" s="34">
        <v>0</v>
      </c>
      <c r="Q20" s="34">
        <f t="shared" si="5"/>
        <v>0</v>
      </c>
      <c r="R20" s="34"/>
      <c r="S20" s="34" t="s">
        <v>203</v>
      </c>
      <c r="T20" s="35" t="s">
        <v>204</v>
      </c>
    </row>
    <row r="21" spans="1:20">
      <c r="A21" s="196"/>
      <c r="B21" s="197"/>
      <c r="C21" s="393" t="s">
        <v>1067</v>
      </c>
      <c r="D21" s="394"/>
      <c r="E21" s="394"/>
      <c r="F21" s="394"/>
      <c r="G21" s="394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>
      <c r="A22" s="196"/>
      <c r="B22" s="197"/>
      <c r="C22" s="423" t="s">
        <v>1194</v>
      </c>
      <c r="D22" s="424"/>
      <c r="E22" s="424"/>
      <c r="F22" s="424"/>
      <c r="G22" s="42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36">
      <c r="A23" s="214">
        <v>12</v>
      </c>
      <c r="B23" s="215" t="s">
        <v>1068</v>
      </c>
      <c r="C23" s="192" t="s">
        <v>1971</v>
      </c>
      <c r="D23" s="193" t="s">
        <v>1011</v>
      </c>
      <c r="E23" s="194">
        <v>1</v>
      </c>
      <c r="F23" s="51">
        <v>0</v>
      </c>
      <c r="G23" s="34">
        <f>E23*F23</f>
        <v>0</v>
      </c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</row>
    <row r="24" spans="1:20">
      <c r="A24" s="201">
        <v>13</v>
      </c>
      <c r="B24" s="202" t="s">
        <v>1070</v>
      </c>
      <c r="C24" s="203" t="s">
        <v>1069</v>
      </c>
      <c r="D24" s="204" t="s">
        <v>1011</v>
      </c>
      <c r="E24" s="205">
        <v>1</v>
      </c>
      <c r="F24" s="36">
        <v>0</v>
      </c>
      <c r="G24" s="37">
        <f>ROUND(E24*F24,2)</f>
        <v>0</v>
      </c>
      <c r="H24" s="206">
        <v>0</v>
      </c>
      <c r="I24" s="37">
        <f>ROUND(E24*H24,2)</f>
        <v>0</v>
      </c>
      <c r="J24" s="206">
        <v>25000</v>
      </c>
      <c r="K24" s="37">
        <f>ROUND(E24*J24,2)</f>
        <v>25000</v>
      </c>
      <c r="L24" s="37">
        <v>21</v>
      </c>
      <c r="M24" s="37">
        <f>G24*(1+L24/100)</f>
        <v>0</v>
      </c>
      <c r="N24" s="37">
        <v>0</v>
      </c>
      <c r="O24" s="37">
        <f>ROUND(E24*N24,2)</f>
        <v>0</v>
      </c>
      <c r="P24" s="37">
        <v>0</v>
      </c>
      <c r="Q24" s="37">
        <f>ROUND(E24*P24,2)</f>
        <v>0</v>
      </c>
      <c r="R24" s="37"/>
      <c r="S24" s="37" t="s">
        <v>203</v>
      </c>
      <c r="T24" s="38" t="s">
        <v>204</v>
      </c>
    </row>
    <row r="25" spans="1:20" ht="24">
      <c r="A25" s="201">
        <v>14</v>
      </c>
      <c r="B25" s="202" t="s">
        <v>1072</v>
      </c>
      <c r="C25" s="203" t="s">
        <v>1071</v>
      </c>
      <c r="D25" s="204" t="s">
        <v>1011</v>
      </c>
      <c r="E25" s="205">
        <v>1</v>
      </c>
      <c r="F25" s="36">
        <v>0</v>
      </c>
      <c r="G25" s="37">
        <f>ROUND(E25*F25,2)</f>
        <v>0</v>
      </c>
      <c r="H25" s="206">
        <v>0</v>
      </c>
      <c r="I25" s="37">
        <f>ROUND(E25*H25,2)</f>
        <v>0</v>
      </c>
      <c r="J25" s="206">
        <v>10000</v>
      </c>
      <c r="K25" s="37">
        <f>ROUND(E25*J25,2)</f>
        <v>10000</v>
      </c>
      <c r="L25" s="37">
        <v>21</v>
      </c>
      <c r="M25" s="37">
        <f>G25*(1+L25/100)</f>
        <v>0</v>
      </c>
      <c r="N25" s="37">
        <v>0</v>
      </c>
      <c r="O25" s="37">
        <f>ROUND(E25*N25,2)</f>
        <v>0</v>
      </c>
      <c r="P25" s="37">
        <v>0</v>
      </c>
      <c r="Q25" s="37">
        <f>ROUND(E25*P25,2)</f>
        <v>0</v>
      </c>
      <c r="R25" s="37"/>
      <c r="S25" s="37" t="s">
        <v>203</v>
      </c>
      <c r="T25" s="38" t="s">
        <v>204</v>
      </c>
    </row>
    <row r="26" spans="1:20" ht="24">
      <c r="A26" s="201">
        <v>15</v>
      </c>
      <c r="B26" s="202" t="s">
        <v>1970</v>
      </c>
      <c r="C26" s="203" t="s">
        <v>1073</v>
      </c>
      <c r="D26" s="204" t="s">
        <v>1011</v>
      </c>
      <c r="E26" s="205">
        <v>1</v>
      </c>
      <c r="F26" s="36">
        <v>0</v>
      </c>
      <c r="G26" s="37">
        <f>ROUND(E26*F26,2)</f>
        <v>0</v>
      </c>
      <c r="H26" s="206">
        <v>0</v>
      </c>
      <c r="I26" s="37">
        <f>ROUND(E26*H26,2)</f>
        <v>0</v>
      </c>
      <c r="J26" s="206">
        <v>5000</v>
      </c>
      <c r="K26" s="37">
        <f>ROUND(E26*J26,2)</f>
        <v>5000</v>
      </c>
      <c r="L26" s="37">
        <v>21</v>
      </c>
      <c r="M26" s="37">
        <f>G26*(1+L26/100)</f>
        <v>0</v>
      </c>
      <c r="N26" s="37">
        <v>0</v>
      </c>
      <c r="O26" s="37">
        <f>ROUND(E26*N26,2)</f>
        <v>0</v>
      </c>
      <c r="P26" s="37">
        <v>0</v>
      </c>
      <c r="Q26" s="37">
        <f>ROUND(E26*P26,2)</f>
        <v>0</v>
      </c>
      <c r="R26" s="37"/>
      <c r="S26" s="37" t="s">
        <v>203</v>
      </c>
      <c r="T26" s="38" t="s">
        <v>204</v>
      </c>
    </row>
    <row r="27" spans="1:20" ht="48">
      <c r="A27" s="190">
        <v>16</v>
      </c>
      <c r="B27" s="191" t="s">
        <v>1074</v>
      </c>
      <c r="C27" s="192" t="s">
        <v>1195</v>
      </c>
      <c r="D27" s="193" t="s">
        <v>1011</v>
      </c>
      <c r="E27" s="194">
        <v>1</v>
      </c>
      <c r="F27" s="33">
        <v>0</v>
      </c>
      <c r="G27" s="34">
        <f>ROUND(E27*F27,2)</f>
        <v>0</v>
      </c>
      <c r="H27" s="195">
        <v>0</v>
      </c>
      <c r="I27" s="34">
        <f>ROUND(E27*H27,2)</f>
        <v>0</v>
      </c>
      <c r="J27" s="195">
        <v>5000</v>
      </c>
      <c r="K27" s="34">
        <f>ROUND(E27*J27,2)</f>
        <v>5000</v>
      </c>
      <c r="L27" s="34">
        <v>21</v>
      </c>
      <c r="M27" s="34">
        <f>G27*(1+L27/100)</f>
        <v>0</v>
      </c>
      <c r="N27" s="34">
        <v>0</v>
      </c>
      <c r="O27" s="34">
        <f>ROUND(E27*N27,2)</f>
        <v>0</v>
      </c>
      <c r="P27" s="34">
        <v>0</v>
      </c>
      <c r="Q27" s="34">
        <f>ROUND(E27*P27,2)</f>
        <v>0</v>
      </c>
      <c r="R27" s="34"/>
      <c r="S27" s="34" t="s">
        <v>203</v>
      </c>
      <c r="T27" s="35" t="s">
        <v>204</v>
      </c>
    </row>
    <row r="29" spans="1:20">
      <c r="A29" s="221"/>
      <c r="B29" s="222" t="s">
        <v>31</v>
      </c>
      <c r="C29" s="223"/>
      <c r="D29" s="224"/>
      <c r="E29" s="225"/>
      <c r="F29" s="225"/>
      <c r="G29" s="226">
        <f>G10+G11+G12+G13+G14+G15+G16+G17+G18+G19+G20+G23+G24+G25+G26+G27</f>
        <v>0</v>
      </c>
    </row>
    <row r="30" spans="1:20">
      <c r="A30" s="3"/>
      <c r="B30" s="4"/>
      <c r="C30" s="39"/>
      <c r="D30" s="6"/>
      <c r="E30" s="3"/>
      <c r="F30" s="3"/>
      <c r="G30" s="3"/>
    </row>
    <row r="31" spans="1:20">
      <c r="A31" s="425" t="s">
        <v>1980</v>
      </c>
      <c r="B31" s="431"/>
      <c r="C31" s="431"/>
      <c r="D31" s="431"/>
      <c r="E31" s="431"/>
      <c r="F31" s="431"/>
      <c r="G31" s="432"/>
    </row>
    <row r="32" spans="1:20">
      <c r="A32" s="433"/>
      <c r="B32" s="434"/>
      <c r="C32" s="434"/>
      <c r="D32" s="434"/>
      <c r="E32" s="434"/>
      <c r="F32" s="434"/>
      <c r="G32" s="435"/>
    </row>
    <row r="33" spans="1:7">
      <c r="A33" s="3"/>
      <c r="B33" s="4"/>
      <c r="C33" s="39"/>
      <c r="D33" s="6"/>
      <c r="E33" s="3"/>
      <c r="F33" s="3"/>
      <c r="G33" s="3"/>
    </row>
    <row r="34" spans="1:7">
      <c r="A34" s="402" t="s">
        <v>1076</v>
      </c>
      <c r="B34" s="402"/>
      <c r="C34" s="403"/>
      <c r="D34" s="6"/>
      <c r="E34" s="3"/>
      <c r="F34" s="3"/>
      <c r="G34" s="3"/>
    </row>
    <row r="35" spans="1:7">
      <c r="A35" s="381"/>
      <c r="B35" s="382"/>
      <c r="C35" s="383"/>
      <c r="D35" s="382"/>
      <c r="E35" s="382"/>
      <c r="F35" s="382"/>
      <c r="G35" s="384"/>
    </row>
    <row r="36" spans="1:7">
      <c r="A36" s="385"/>
      <c r="B36" s="386"/>
      <c r="C36" s="387"/>
      <c r="D36" s="386"/>
      <c r="E36" s="386"/>
      <c r="F36" s="386"/>
      <c r="G36" s="388"/>
    </row>
    <row r="37" spans="1:7">
      <c r="A37" s="385"/>
      <c r="B37" s="386"/>
      <c r="C37" s="387"/>
      <c r="D37" s="386"/>
      <c r="E37" s="386"/>
      <c r="F37" s="386"/>
      <c r="G37" s="388"/>
    </row>
    <row r="38" spans="1:7">
      <c r="A38" s="385"/>
      <c r="B38" s="386"/>
      <c r="C38" s="387"/>
      <c r="D38" s="386"/>
      <c r="E38" s="386"/>
      <c r="F38" s="386"/>
      <c r="G38" s="388"/>
    </row>
    <row r="39" spans="1:7">
      <c r="A39" s="389"/>
      <c r="B39" s="390"/>
      <c r="C39" s="391"/>
      <c r="D39" s="390"/>
      <c r="E39" s="390"/>
      <c r="F39" s="390"/>
      <c r="G39" s="392"/>
    </row>
    <row r="40" spans="1:7">
      <c r="A40" s="3"/>
      <c r="B40" s="4"/>
      <c r="C40" s="39"/>
      <c r="D40" s="6"/>
      <c r="E40" s="3"/>
      <c r="F40" s="3"/>
      <c r="G40" s="3"/>
    </row>
  </sheetData>
  <sheetProtection algorithmName="SHA-512" hashValue="R4xtTssUPJSeHWbtbStRajjgb/xpVgrNGdDPqq38JxICmQ7T3EgbMTZcIBrNzfMEjBiRGIxvORfON6JbQ+byHQ==" saltValue="5Mw7qqb+z8iHd6Cxed6VOQ==" spinCount="100000" sheet="1" objects="1" scenarios="1" selectLockedCells="1"/>
  <mergeCells count="9">
    <mergeCell ref="A34:C34"/>
    <mergeCell ref="A35:G39"/>
    <mergeCell ref="A1:G1"/>
    <mergeCell ref="C2:G2"/>
    <mergeCell ref="C3:G3"/>
    <mergeCell ref="C4:H4"/>
    <mergeCell ref="C21:G21"/>
    <mergeCell ref="C22:G22"/>
    <mergeCell ref="A31:G32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58</vt:i4>
      </vt:variant>
    </vt:vector>
  </HeadingPairs>
  <TitlesOfParts>
    <vt:vector size="73" baseType="lpstr">
      <vt:lpstr>Pokyny pro vyplnění</vt:lpstr>
      <vt:lpstr>Stavba</vt:lpstr>
      <vt:lpstr>VzorPolozky</vt:lpstr>
      <vt:lpstr>SO 01 položky</vt:lpstr>
      <vt:lpstr>SO 02 rekapitulace</vt:lpstr>
      <vt:lpstr>SO 02 mezisoučet</vt:lpstr>
      <vt:lpstr>SO 02 silnoproud</vt:lpstr>
      <vt:lpstr>SO 02 slaboproud</vt:lpstr>
      <vt:lpstr>SO 03 SO 03 rekapitulace</vt:lpstr>
      <vt:lpstr>SO 03 položky</vt:lpstr>
      <vt:lpstr>SO 04 SO 04 položky</vt:lpstr>
      <vt:lpstr>SO 05 rekapitulace</vt:lpstr>
      <vt:lpstr>SO 05 položky</vt:lpstr>
      <vt:lpstr>SO 06 položky</vt:lpstr>
      <vt:lpstr>SO 07 VN položky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položky'!Názvy_tisku</vt:lpstr>
      <vt:lpstr>'SO 02 rekapitulace'!Názvy_tisku</vt:lpstr>
      <vt:lpstr>'SO 03 SO 03 rekapitulace'!Názvy_tisku</vt:lpstr>
      <vt:lpstr>'SO 04 SO 04 položky'!Názvy_tisku</vt:lpstr>
      <vt:lpstr>'SO 05 rekapitulace'!Názvy_tisku</vt:lpstr>
      <vt:lpstr>'SO 06 položky'!Názvy_tisku</vt:lpstr>
      <vt:lpstr>oadresa</vt:lpstr>
      <vt:lpstr>Stavba!Objednatel</vt:lpstr>
      <vt:lpstr>Stavba!Objekt</vt:lpstr>
      <vt:lpstr>'SO 01 položky'!Oblast_tisku</vt:lpstr>
      <vt:lpstr>'SO 02 rekapitulace'!Oblast_tisku</vt:lpstr>
      <vt:lpstr>'SO 03 SO 03 rekapitulace'!Oblast_tisku</vt:lpstr>
      <vt:lpstr>'SO 04 SO 04 položky'!Oblast_tisku</vt:lpstr>
      <vt:lpstr>'SO 05 rekapitulace'!Oblast_tisku</vt:lpstr>
      <vt:lpstr>'SO 06 položky'!Oblast_tisku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Microsoft Office User</cp:lastModifiedBy>
  <cp:lastPrinted>2019-03-19T12:27:02Z</cp:lastPrinted>
  <dcterms:created xsi:type="dcterms:W3CDTF">2009-04-08T07:15:50Z</dcterms:created>
  <dcterms:modified xsi:type="dcterms:W3CDTF">2023-06-07T06:05:29Z</dcterms:modified>
</cp:coreProperties>
</file>