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Z:\Misonova\2023\Kylešovice SD - úprava rozpočtu\"/>
    </mc:Choice>
  </mc:AlternateContent>
  <xr:revisionPtr revIDLastSave="0" documentId="13_ncr:1_{71115707-FCC5-44BF-B3E1-1B1FC35FAA49}" xr6:coauthVersionLast="47" xr6:coauthVersionMax="47" xr10:uidLastSave="{00000000-0000-0000-0000-000000000000}"/>
  <bookViews>
    <workbookView xWindow="-120" yWindow="-120" windowWidth="38640" windowHeight="21240" firstSheet="5" activeTab="10" xr2:uid="{00000000-000D-0000-FFFF-FFFF00000000}"/>
  </bookViews>
  <sheets>
    <sheet name="Rekapitulace stavby" sheetId="1" r:id="rId1"/>
    <sheet name="IO 01 - Komunikace a zpev..." sheetId="2" r:id="rId2"/>
    <sheet name="IO 02 - Splašková kanaliz..." sheetId="3" r:id="rId3"/>
    <sheet name="IO 03 - Vodovodní přípojk..." sheetId="4" r:id="rId4"/>
    <sheet name="IO 03 El - Elektrovýzbroj..." sheetId="5" r:id="rId5"/>
    <sheet name="IO 04 - Likvidace dešťový..." sheetId="6" r:id="rId6"/>
    <sheet name="IO 05 - Areálové rozvody ..." sheetId="7" r:id="rId7"/>
    <sheet name="PBŘ - Požárně bezpečnostn..." sheetId="8" r:id="rId8"/>
    <sheet name="SO 01 - Skladovací hala" sheetId="9" r:id="rId9"/>
    <sheet name="D.1.4.1 - Elektroinstalace" sheetId="10" r:id="rId10"/>
    <sheet name="SO 02 - Objekt obsluhy SD" sheetId="11" r:id="rId11"/>
    <sheet name="D.1.4.1 - Elektroinstalace_01" sheetId="12" r:id="rId12"/>
    <sheet name="D.1.4.2 a - ZTI - vnitřní..." sheetId="13" r:id="rId13"/>
    <sheet name="D.1.4.2 b - ZTI - vnitřní..." sheetId="14" r:id="rId14"/>
    <sheet name="D.1.4.3 - Vytápění" sheetId="15" r:id="rId15"/>
    <sheet name="D.1.4.4 - Vzduchotechnika" sheetId="16" r:id="rId16"/>
    <sheet name="SO 03 - Oplocení a sadové..." sheetId="17" r:id="rId17"/>
    <sheet name="SO 04 - Mostní váha" sheetId="18" r:id="rId18"/>
    <sheet name="SO 05 - Betonový box" sheetId="19" r:id="rId19"/>
    <sheet name="VON - Vedlejší a ostatní ..." sheetId="20" r:id="rId20"/>
    <sheet name="Pokyny pro vyplnění" sheetId="21" r:id="rId21"/>
  </sheets>
  <definedNames>
    <definedName name="_xlnm._FilterDatabase" localSheetId="9" hidden="1">'D.1.4.1 - Elektroinstalace'!$C$88:$K$168</definedName>
    <definedName name="_xlnm._FilterDatabase" localSheetId="11" hidden="1">'D.1.4.1 - Elektroinstalace_01'!$C$88:$K$184</definedName>
    <definedName name="_xlnm._FilterDatabase" localSheetId="12" hidden="1">'D.1.4.2 a - ZTI - vnitřní...'!$C$88:$K$216</definedName>
    <definedName name="_xlnm._FilterDatabase" localSheetId="13" hidden="1">'D.1.4.2 b - ZTI - vnitřní...'!$C$86:$K$170</definedName>
    <definedName name="_xlnm._FilterDatabase" localSheetId="14" hidden="1">'D.1.4.3 - Vytápění'!$C$90:$K$126</definedName>
    <definedName name="_xlnm._FilterDatabase" localSheetId="15" hidden="1">'D.1.4.4 - Vzduchotechnika'!$C$87:$K$110</definedName>
    <definedName name="_xlnm._FilterDatabase" localSheetId="1" hidden="1">'IO 01 - Komunikace a zpev...'!$C$91:$K$417</definedName>
    <definedName name="_xlnm._FilterDatabase" localSheetId="2" hidden="1">'IO 02 - Splašková kanaliz...'!$C$84:$K$216</definedName>
    <definedName name="_xlnm._FilterDatabase" localSheetId="3" hidden="1">'IO 03 - Vodovodní přípojk...'!$C$85:$K$208</definedName>
    <definedName name="_xlnm._FilterDatabase" localSheetId="4" hidden="1">'IO 03 El - Elektrovýzbroj...'!$C$89:$K$154</definedName>
    <definedName name="_xlnm._FilterDatabase" localSheetId="5" hidden="1">'IO 04 - Likvidace dešťový...'!$C$86:$K$267</definedName>
    <definedName name="_xlnm._FilterDatabase" localSheetId="6" hidden="1">'IO 05 - Areálové rozvody ...'!$C$83:$K$194</definedName>
    <definedName name="_xlnm._FilterDatabase" localSheetId="7" hidden="1">'PBŘ - Požárně bezpečnostn...'!$C$81:$K$102</definedName>
    <definedName name="_xlnm._FilterDatabase" localSheetId="8" hidden="1">'SO 01 - Skladovací hala'!$C$92:$K$395</definedName>
    <definedName name="_xlnm._FilterDatabase" localSheetId="10" hidden="1">'SO 02 - Objekt obsluhy SD'!$C$99:$K$713</definedName>
    <definedName name="_xlnm._FilterDatabase" localSheetId="16" hidden="1">'SO 03 - Oplocení a sadové...'!$C$83:$K$249</definedName>
    <definedName name="_xlnm._FilterDatabase" localSheetId="17" hidden="1">'SO 04 - Mostní váha'!$C$84:$K$156</definedName>
    <definedName name="_xlnm._FilterDatabase" localSheetId="18" hidden="1">'SO 05 - Betonový box'!$C$83:$K$148</definedName>
    <definedName name="_xlnm._FilterDatabase" localSheetId="19" hidden="1">'VON - Vedlejší a ostatní ...'!$C$84:$K$139</definedName>
    <definedName name="_xlnm.Print_Titles" localSheetId="9">'D.1.4.1 - Elektroinstalace'!$88:$88</definedName>
    <definedName name="_xlnm.Print_Titles" localSheetId="11">'D.1.4.1 - Elektroinstalace_01'!$88:$88</definedName>
    <definedName name="_xlnm.Print_Titles" localSheetId="12">'D.1.4.2 a - ZTI - vnitřní...'!$88:$88</definedName>
    <definedName name="_xlnm.Print_Titles" localSheetId="13">'D.1.4.2 b - ZTI - vnitřní...'!$86:$86</definedName>
    <definedName name="_xlnm.Print_Titles" localSheetId="14">'D.1.4.3 - Vytápění'!$90:$90</definedName>
    <definedName name="_xlnm.Print_Titles" localSheetId="15">'D.1.4.4 - Vzduchotechnika'!$87:$87</definedName>
    <definedName name="_xlnm.Print_Titles" localSheetId="1">'IO 01 - Komunikace a zpev...'!$91:$91</definedName>
    <definedName name="_xlnm.Print_Titles" localSheetId="2">'IO 02 - Splašková kanaliz...'!$84:$84</definedName>
    <definedName name="_xlnm.Print_Titles" localSheetId="3">'IO 03 - Vodovodní přípojk...'!$85:$85</definedName>
    <definedName name="_xlnm.Print_Titles" localSheetId="4">'IO 03 El - Elektrovýzbroj...'!$89:$89</definedName>
    <definedName name="_xlnm.Print_Titles" localSheetId="5">'IO 04 - Likvidace dešťový...'!$86:$86</definedName>
    <definedName name="_xlnm.Print_Titles" localSheetId="6">'IO 05 - Areálové rozvody ...'!$83:$83</definedName>
    <definedName name="_xlnm.Print_Titles" localSheetId="7">'PBŘ - Požárně bezpečnostn...'!$81:$81</definedName>
    <definedName name="_xlnm.Print_Titles" localSheetId="0">'Rekapitulace stavby'!$52:$52</definedName>
    <definedName name="_xlnm.Print_Titles" localSheetId="8">'SO 01 - Skladovací hala'!$92:$92</definedName>
    <definedName name="_xlnm.Print_Titles" localSheetId="10">'SO 02 - Objekt obsluhy SD'!$99:$99</definedName>
    <definedName name="_xlnm.Print_Titles" localSheetId="16">'SO 03 - Oplocení a sadové...'!$83:$83</definedName>
    <definedName name="_xlnm.Print_Titles" localSheetId="17">'SO 04 - Mostní váha'!$84:$84</definedName>
    <definedName name="_xlnm.Print_Titles" localSheetId="18">'SO 05 - Betonový box'!$83:$83</definedName>
    <definedName name="_xlnm.Print_Titles" localSheetId="19">'VON - Vedlejší a ostatní ...'!$84:$84</definedName>
    <definedName name="_xlnm.Print_Area" localSheetId="9">'D.1.4.1 - Elektroinstalace'!$C$4:$J$41,'D.1.4.1 - Elektroinstalace'!$C$47:$J$68,'D.1.4.1 - Elektroinstalace'!$C$74:$J$168</definedName>
    <definedName name="_xlnm.Print_Area" localSheetId="11">'D.1.4.1 - Elektroinstalace_01'!$C$4:$J$41,'D.1.4.1 - Elektroinstalace_01'!$C$47:$J$68,'D.1.4.1 - Elektroinstalace_01'!$C$74:$J$184</definedName>
    <definedName name="_xlnm.Print_Area" localSheetId="12">'D.1.4.2 a - ZTI - vnitřní...'!$C$4:$J$41,'D.1.4.2 a - ZTI - vnitřní...'!$C$47:$J$68,'D.1.4.2 a - ZTI - vnitřní...'!$C$74:$J$216</definedName>
    <definedName name="_xlnm.Print_Area" localSheetId="13">'D.1.4.2 b - ZTI - vnitřní...'!$C$4:$J$41,'D.1.4.2 b - ZTI - vnitřní...'!$C$47:$J$66,'D.1.4.2 b - ZTI - vnitřní...'!$C$72:$J$170</definedName>
    <definedName name="_xlnm.Print_Area" localSheetId="14">'D.1.4.3 - Vytápění'!$C$4:$J$41,'D.1.4.3 - Vytápění'!$C$47:$J$70,'D.1.4.3 - Vytápění'!$C$76:$J$126</definedName>
    <definedName name="_xlnm.Print_Area" localSheetId="15">'D.1.4.4 - Vzduchotechnika'!$C$4:$J$41,'D.1.4.4 - Vzduchotechnika'!$C$47:$J$67,'D.1.4.4 - Vzduchotechnika'!$C$73:$J$110</definedName>
    <definedName name="_xlnm.Print_Area" localSheetId="1">'IO 01 - Komunikace a zpev...'!$C$4:$J$39,'IO 01 - Komunikace a zpev...'!$C$45:$J$73,'IO 01 - Komunikace a zpev...'!$C$79:$J$417</definedName>
    <definedName name="_xlnm.Print_Area" localSheetId="2">'IO 02 - Splašková kanaliz...'!$C$4:$J$39,'IO 02 - Splašková kanaliz...'!$C$45:$J$66,'IO 02 - Splašková kanaliz...'!$C$72:$J$216</definedName>
    <definedName name="_xlnm.Print_Area" localSheetId="3">'IO 03 - Vodovodní přípojk...'!$C$4:$J$39,'IO 03 - Vodovodní přípojk...'!$C$45:$J$67,'IO 03 - Vodovodní přípojk...'!$C$73:$J$208</definedName>
    <definedName name="_xlnm.Print_Area" localSheetId="4">'IO 03 El - Elektrovýzbroj...'!$C$4:$J$41,'IO 03 El - Elektrovýzbroj...'!$C$47:$J$69,'IO 03 El - Elektrovýzbroj...'!$C$75:$J$154</definedName>
    <definedName name="_xlnm.Print_Area" localSheetId="5">'IO 04 - Likvidace dešťový...'!$C$4:$J$39,'IO 04 - Likvidace dešťový...'!$C$45:$J$68,'IO 04 - Likvidace dešťový...'!$C$74:$J$267</definedName>
    <definedName name="_xlnm.Print_Area" localSheetId="6">'IO 05 - Areálové rozvody ...'!$C$4:$J$39,'IO 05 - Areálové rozvody ...'!$C$45:$J$65,'IO 05 - Areálové rozvody ...'!$C$71:$J$194</definedName>
    <definedName name="_xlnm.Print_Area" localSheetId="7">'PBŘ - Požárně bezpečnostn...'!$C$4:$J$39,'PBŘ - Požárně bezpečnostn...'!$C$45:$J$63,'PBŘ - Požárně bezpečnostn...'!$C$69:$J$102</definedName>
    <definedName name="_xlnm.Print_Area" localSheetId="2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stavby'!$C$42:$AQ$77</definedName>
    <definedName name="_xlnm.Print_Area" localSheetId="8">'SO 01 - Skladovací hala'!$C$4:$J$39,'SO 01 - Skladovací hala'!$C$45:$J$74,'SO 01 - Skladovací hala'!$C$80:$J$395</definedName>
    <definedName name="_xlnm.Print_Area" localSheetId="10">'SO 02 - Objekt obsluhy SD'!$C$4:$J$39,'SO 02 - Objekt obsluhy SD'!$C$45:$J$81,'SO 02 - Objekt obsluhy SD'!$C$87:$J$713</definedName>
    <definedName name="_xlnm.Print_Area" localSheetId="16">'SO 03 - Oplocení a sadové...'!$C$4:$J$39,'SO 03 - Oplocení a sadové...'!$C$45:$J$65,'SO 03 - Oplocení a sadové...'!$C$71:$J$249</definedName>
    <definedName name="_xlnm.Print_Area" localSheetId="17">'SO 04 - Mostní váha'!$C$4:$J$39,'SO 04 - Mostní váha'!$C$45:$J$66,'SO 04 - Mostní váha'!$C$72:$J$156</definedName>
    <definedName name="_xlnm.Print_Area" localSheetId="18">'SO 05 - Betonový box'!$C$4:$J$39,'SO 05 - Betonový box'!$C$45:$J$65,'SO 05 - Betonový box'!$C$71:$J$148</definedName>
    <definedName name="_xlnm.Print_Area" localSheetId="19">'VON - Vedlejší a ostatní ...'!$C$4:$J$39,'VON - Vedlejší a ostatní ...'!$C$45:$J$66,'VON - Vedlejší a ostatní ...'!$C$72:$J$139</definedName>
  </definedNames>
  <calcPr calcId="191029"/>
</workbook>
</file>

<file path=xl/calcChain.xml><?xml version="1.0" encoding="utf-8"?>
<calcChain xmlns="http://schemas.openxmlformats.org/spreadsheetml/2006/main">
  <c r="J37" i="20" l="1"/>
  <c r="J36" i="20"/>
  <c r="AY76" i="1" s="1"/>
  <c r="J35" i="20"/>
  <c r="AX76" i="1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BI131" i="20"/>
  <c r="BH131" i="20"/>
  <c r="BG131" i="20"/>
  <c r="BF131" i="20"/>
  <c r="T131" i="20"/>
  <c r="R131" i="20"/>
  <c r="P131" i="20"/>
  <c r="BI129" i="20"/>
  <c r="BH129" i="20"/>
  <c r="BG129" i="20"/>
  <c r="BF129" i="20"/>
  <c r="T129" i="20"/>
  <c r="R129" i="20"/>
  <c r="P129" i="20"/>
  <c r="BI125" i="20"/>
  <c r="BH125" i="20"/>
  <c r="BG125" i="20"/>
  <c r="BF125" i="20"/>
  <c r="T125" i="20"/>
  <c r="R125" i="20"/>
  <c r="P125" i="20"/>
  <c r="BI122" i="20"/>
  <c r="BH122" i="20"/>
  <c r="BG122" i="20"/>
  <c r="BF122" i="20"/>
  <c r="T122" i="20"/>
  <c r="R122" i="20"/>
  <c r="P122" i="20"/>
  <c r="BI119" i="20"/>
  <c r="BH119" i="20"/>
  <c r="BG119" i="20"/>
  <c r="BF119" i="20"/>
  <c r="T119" i="20"/>
  <c r="R119" i="20"/>
  <c r="P119" i="20"/>
  <c r="BI116" i="20"/>
  <c r="BH116" i="20"/>
  <c r="BG116" i="20"/>
  <c r="BF116" i="20"/>
  <c r="T116" i="20"/>
  <c r="R116" i="20"/>
  <c r="P116" i="20"/>
  <c r="BI113" i="20"/>
  <c r="BH113" i="20"/>
  <c r="BG113" i="20"/>
  <c r="BF113" i="20"/>
  <c r="T113" i="20"/>
  <c r="R113" i="20"/>
  <c r="P113" i="20"/>
  <c r="BI109" i="20"/>
  <c r="BH109" i="20"/>
  <c r="BG109" i="20"/>
  <c r="BF109" i="20"/>
  <c r="T109" i="20"/>
  <c r="T108" i="20"/>
  <c r="R109" i="20"/>
  <c r="R108" i="20"/>
  <c r="P109" i="20"/>
  <c r="P108" i="20"/>
  <c r="BI105" i="20"/>
  <c r="BH105" i="20"/>
  <c r="BG105" i="20"/>
  <c r="BF105" i="20"/>
  <c r="T105" i="20"/>
  <c r="R105" i="20"/>
  <c r="P105" i="20"/>
  <c r="BI102" i="20"/>
  <c r="BH102" i="20"/>
  <c r="BG102" i="20"/>
  <c r="BF102" i="20"/>
  <c r="T102" i="20"/>
  <c r="R102" i="20"/>
  <c r="P102" i="20"/>
  <c r="BI100" i="20"/>
  <c r="BH100" i="20"/>
  <c r="BG100" i="20"/>
  <c r="BF100" i="20"/>
  <c r="T100" i="20"/>
  <c r="R100" i="20"/>
  <c r="P100" i="20"/>
  <c r="BI97" i="20"/>
  <c r="BH97" i="20"/>
  <c r="BG97" i="20"/>
  <c r="BF97" i="20"/>
  <c r="T97" i="20"/>
  <c r="R97" i="20"/>
  <c r="P97" i="20"/>
  <c r="BI94" i="20"/>
  <c r="BH94" i="20"/>
  <c r="BG94" i="20"/>
  <c r="BF94" i="20"/>
  <c r="T94" i="20"/>
  <c r="R94" i="20"/>
  <c r="P94" i="20"/>
  <c r="BI91" i="20"/>
  <c r="BH91" i="20"/>
  <c r="BG91" i="20"/>
  <c r="BF91" i="20"/>
  <c r="T91" i="20"/>
  <c r="R91" i="20"/>
  <c r="P91" i="20"/>
  <c r="BI88" i="20"/>
  <c r="BH88" i="20"/>
  <c r="BG88" i="20"/>
  <c r="BF88" i="20"/>
  <c r="T88" i="20"/>
  <c r="R88" i="20"/>
  <c r="P88" i="20"/>
  <c r="J82" i="20"/>
  <c r="J81" i="20"/>
  <c r="F81" i="20"/>
  <c r="F79" i="20"/>
  <c r="E77" i="20"/>
  <c r="J55" i="20"/>
  <c r="J54" i="20"/>
  <c r="F54" i="20"/>
  <c r="F52" i="20"/>
  <c r="E50" i="20"/>
  <c r="J18" i="20"/>
  <c r="E18" i="20"/>
  <c r="F82" i="20"/>
  <c r="J17" i="20"/>
  <c r="J12" i="20"/>
  <c r="J52" i="20" s="1"/>
  <c r="E7" i="20"/>
  <c r="E75" i="20"/>
  <c r="J37" i="19"/>
  <c r="J36" i="19"/>
  <c r="AY75" i="1"/>
  <c r="J35" i="19"/>
  <c r="AX75" i="1"/>
  <c r="BI146" i="19"/>
  <c r="BH146" i="19"/>
  <c r="BG146" i="19"/>
  <c r="BF146" i="19"/>
  <c r="T146" i="19"/>
  <c r="T145" i="19"/>
  <c r="R146" i="19"/>
  <c r="R145" i="19"/>
  <c r="P146" i="19"/>
  <c r="P145" i="19"/>
  <c r="BI143" i="19"/>
  <c r="BH143" i="19"/>
  <c r="BG143" i="19"/>
  <c r="BF143" i="19"/>
  <c r="T143" i="19"/>
  <c r="R143" i="19"/>
  <c r="P143" i="19"/>
  <c r="BI139" i="19"/>
  <c r="BH139" i="19"/>
  <c r="BG139" i="19"/>
  <c r="BF139" i="19"/>
  <c r="T139" i="19"/>
  <c r="R139" i="19"/>
  <c r="P139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BI127" i="19"/>
  <c r="BH127" i="19"/>
  <c r="BG127" i="19"/>
  <c r="BF127" i="19"/>
  <c r="T127" i="19"/>
  <c r="R127" i="19"/>
  <c r="P127" i="19"/>
  <c r="BI124" i="19"/>
  <c r="BH124" i="19"/>
  <c r="BG124" i="19"/>
  <c r="BF124" i="19"/>
  <c r="T124" i="19"/>
  <c r="R124" i="19"/>
  <c r="P124" i="19"/>
  <c r="BI121" i="19"/>
  <c r="BH121" i="19"/>
  <c r="BG121" i="19"/>
  <c r="BF121" i="19"/>
  <c r="T121" i="19"/>
  <c r="R121" i="19"/>
  <c r="P121" i="19"/>
  <c r="BI118" i="19"/>
  <c r="BH118" i="19"/>
  <c r="BG118" i="19"/>
  <c r="BF118" i="19"/>
  <c r="T118" i="19"/>
  <c r="R118" i="19"/>
  <c r="P118" i="19"/>
  <c r="BI114" i="19"/>
  <c r="BH114" i="19"/>
  <c r="BG114" i="19"/>
  <c r="BF114" i="19"/>
  <c r="T114" i="19"/>
  <c r="R114" i="19"/>
  <c r="P114" i="19"/>
  <c r="BI112" i="19"/>
  <c r="BH112" i="19"/>
  <c r="BG112" i="19"/>
  <c r="BF112" i="19"/>
  <c r="T112" i="19"/>
  <c r="R112" i="19"/>
  <c r="P112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2" i="19"/>
  <c r="BH102" i="19"/>
  <c r="BG102" i="19"/>
  <c r="BF102" i="19"/>
  <c r="T102" i="19"/>
  <c r="R102" i="19"/>
  <c r="P102" i="19"/>
  <c r="BI100" i="19"/>
  <c r="BH100" i="19"/>
  <c r="BG100" i="19"/>
  <c r="BF100" i="19"/>
  <c r="T100" i="19"/>
  <c r="R100" i="19"/>
  <c r="P100" i="19"/>
  <c r="BI94" i="19"/>
  <c r="BH94" i="19"/>
  <c r="BG94" i="19"/>
  <c r="BF94" i="19"/>
  <c r="T94" i="19"/>
  <c r="R94" i="19"/>
  <c r="P94" i="19"/>
  <c r="BI87" i="19"/>
  <c r="BH87" i="19"/>
  <c r="BG87" i="19"/>
  <c r="BF87" i="19"/>
  <c r="T87" i="19"/>
  <c r="R87" i="19"/>
  <c r="P87" i="19"/>
  <c r="J81" i="19"/>
  <c r="J80" i="19"/>
  <c r="F80" i="19"/>
  <c r="F78" i="19"/>
  <c r="E76" i="19"/>
  <c r="J55" i="19"/>
  <c r="J54" i="19"/>
  <c r="F54" i="19"/>
  <c r="F52" i="19"/>
  <c r="E50" i="19"/>
  <c r="J18" i="19"/>
  <c r="E18" i="19"/>
  <c r="F81" i="19" s="1"/>
  <c r="J17" i="19"/>
  <c r="J12" i="19"/>
  <c r="J78" i="19"/>
  <c r="E7" i="19"/>
  <c r="E74" i="19"/>
  <c r="J37" i="18"/>
  <c r="J36" i="18"/>
  <c r="AY74" i="1" s="1"/>
  <c r="J35" i="18"/>
  <c r="AX74" i="1" s="1"/>
  <c r="BI154" i="18"/>
  <c r="BH154" i="18"/>
  <c r="BG154" i="18"/>
  <c r="BF154" i="18"/>
  <c r="T154" i="18"/>
  <c r="T153" i="18" s="1"/>
  <c r="R154" i="18"/>
  <c r="R153" i="18" s="1"/>
  <c r="P154" i="18"/>
  <c r="P153" i="18"/>
  <c r="BI149" i="18"/>
  <c r="BH149" i="18"/>
  <c r="BG149" i="18"/>
  <c r="BF149" i="18"/>
  <c r="T149" i="18"/>
  <c r="R149" i="18"/>
  <c r="P149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T141" i="18" s="1"/>
  <c r="R142" i="18"/>
  <c r="R141" i="18" s="1"/>
  <c r="P142" i="18"/>
  <c r="P141" i="18" s="1"/>
  <c r="BI137" i="18"/>
  <c r="BH137" i="18"/>
  <c r="BG137" i="18"/>
  <c r="BF137" i="18"/>
  <c r="T137" i="18"/>
  <c r="R137" i="18"/>
  <c r="P137" i="18"/>
  <c r="BI133" i="18"/>
  <c r="BH133" i="18"/>
  <c r="BG133" i="18"/>
  <c r="BF133" i="18"/>
  <c r="T133" i="18"/>
  <c r="R133" i="18"/>
  <c r="P133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R128" i="18"/>
  <c r="P128" i="18"/>
  <c r="BI125" i="18"/>
  <c r="BH125" i="18"/>
  <c r="BG125" i="18"/>
  <c r="BF125" i="18"/>
  <c r="T125" i="18"/>
  <c r="R125" i="18"/>
  <c r="P125" i="18"/>
  <c r="BI120" i="18"/>
  <c r="BH120" i="18"/>
  <c r="BG120" i="18"/>
  <c r="BF120" i="18"/>
  <c r="T120" i="18"/>
  <c r="R120" i="18"/>
  <c r="P120" i="18"/>
  <c r="BI118" i="18"/>
  <c r="BH118" i="18"/>
  <c r="BG118" i="18"/>
  <c r="BF118" i="18"/>
  <c r="T118" i="18"/>
  <c r="R118" i="18"/>
  <c r="P118" i="18"/>
  <c r="BI114" i="18"/>
  <c r="BH114" i="18"/>
  <c r="BG114" i="18"/>
  <c r="BF114" i="18"/>
  <c r="T114" i="18"/>
  <c r="R114" i="18"/>
  <c r="P114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5" i="18"/>
  <c r="BH105" i="18"/>
  <c r="BG105" i="18"/>
  <c r="BF105" i="18"/>
  <c r="T105" i="18"/>
  <c r="R105" i="18"/>
  <c r="P105" i="18"/>
  <c r="BI102" i="18"/>
  <c r="BH102" i="18"/>
  <c r="BG102" i="18"/>
  <c r="BF102" i="18"/>
  <c r="T102" i="18"/>
  <c r="R102" i="18"/>
  <c r="P102" i="18"/>
  <c r="BI98" i="18"/>
  <c r="BH98" i="18"/>
  <c r="BG98" i="18"/>
  <c r="BF98" i="18"/>
  <c r="T98" i="18"/>
  <c r="R98" i="18"/>
  <c r="P98" i="18"/>
  <c r="BI95" i="18"/>
  <c r="BH95" i="18"/>
  <c r="BG95" i="18"/>
  <c r="BF95" i="18"/>
  <c r="T95" i="18"/>
  <c r="R95" i="18"/>
  <c r="P95" i="18"/>
  <c r="BI92" i="18"/>
  <c r="BH92" i="18"/>
  <c r="BG92" i="18"/>
  <c r="BF92" i="18"/>
  <c r="T92" i="18"/>
  <c r="R92" i="18"/>
  <c r="P92" i="18"/>
  <c r="BI88" i="18"/>
  <c r="BH88" i="18"/>
  <c r="BG88" i="18"/>
  <c r="BF88" i="18"/>
  <c r="T88" i="18"/>
  <c r="R88" i="18"/>
  <c r="P88" i="18"/>
  <c r="J82" i="18"/>
  <c r="J81" i="18"/>
  <c r="F81" i="18"/>
  <c r="F79" i="18"/>
  <c r="E77" i="18"/>
  <c r="J55" i="18"/>
  <c r="J54" i="18"/>
  <c r="F54" i="18"/>
  <c r="F52" i="18"/>
  <c r="E50" i="18"/>
  <c r="J18" i="18"/>
  <c r="E18" i="18"/>
  <c r="F55" i="18"/>
  <c r="J17" i="18"/>
  <c r="J12" i="18"/>
  <c r="J79" i="18"/>
  <c r="E7" i="18"/>
  <c r="E75" i="18"/>
  <c r="J37" i="17"/>
  <c r="J36" i="17"/>
  <c r="AY73" i="1"/>
  <c r="J35" i="17"/>
  <c r="AX73" i="1" s="1"/>
  <c r="BI248" i="17"/>
  <c r="BH248" i="17"/>
  <c r="BG248" i="17"/>
  <c r="BF248" i="17"/>
  <c r="T248" i="17"/>
  <c r="R248" i="17"/>
  <c r="P248" i="17"/>
  <c r="BI246" i="17"/>
  <c r="BH246" i="17"/>
  <c r="BG246" i="17"/>
  <c r="BF246" i="17"/>
  <c r="T246" i="17"/>
  <c r="R246" i="17"/>
  <c r="P246" i="17"/>
  <c r="BI242" i="17"/>
  <c r="BH242" i="17"/>
  <c r="BG242" i="17"/>
  <c r="BF242" i="17"/>
  <c r="T242" i="17"/>
  <c r="R242" i="17"/>
  <c r="P242" i="17"/>
  <c r="BI240" i="17"/>
  <c r="BH240" i="17"/>
  <c r="BG240" i="17"/>
  <c r="BF240" i="17"/>
  <c r="T240" i="17"/>
  <c r="R240" i="17"/>
  <c r="P240" i="17"/>
  <c r="BI237" i="17"/>
  <c r="BH237" i="17"/>
  <c r="BG237" i="17"/>
  <c r="BF237" i="17"/>
  <c r="T237" i="17"/>
  <c r="R237" i="17"/>
  <c r="P237" i="17"/>
  <c r="BI233" i="17"/>
  <c r="BH233" i="17"/>
  <c r="BG233" i="17"/>
  <c r="BF233" i="17"/>
  <c r="T233" i="17"/>
  <c r="R233" i="17"/>
  <c r="P233" i="17"/>
  <c r="BI232" i="17"/>
  <c r="BH232" i="17"/>
  <c r="BG232" i="17"/>
  <c r="BF232" i="17"/>
  <c r="T232" i="17"/>
  <c r="R232" i="17"/>
  <c r="P232" i="17"/>
  <c r="BI228" i="17"/>
  <c r="BH228" i="17"/>
  <c r="BG228" i="17"/>
  <c r="BF228" i="17"/>
  <c r="T228" i="17"/>
  <c r="R228" i="17"/>
  <c r="P228" i="17"/>
  <c r="BI224" i="17"/>
  <c r="BH224" i="17"/>
  <c r="BG224" i="17"/>
  <c r="BF224" i="17"/>
  <c r="T224" i="17"/>
  <c r="R224" i="17"/>
  <c r="P224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2" i="17"/>
  <c r="BH212" i="17"/>
  <c r="BG212" i="17"/>
  <c r="BF212" i="17"/>
  <c r="T212" i="17"/>
  <c r="R212" i="17"/>
  <c r="P212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204" i="17"/>
  <c r="BH204" i="17"/>
  <c r="BG204" i="17"/>
  <c r="BF204" i="17"/>
  <c r="T204" i="17"/>
  <c r="R204" i="17"/>
  <c r="P204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0" i="17"/>
  <c r="BH190" i="17"/>
  <c r="BG190" i="17"/>
  <c r="BF190" i="17"/>
  <c r="T190" i="17"/>
  <c r="R190" i="17"/>
  <c r="P190" i="17"/>
  <c r="BI185" i="17"/>
  <c r="BH185" i="17"/>
  <c r="BG185" i="17"/>
  <c r="BF185" i="17"/>
  <c r="T185" i="17"/>
  <c r="R185" i="17"/>
  <c r="P185" i="17"/>
  <c r="BI180" i="17"/>
  <c r="BH180" i="17"/>
  <c r="BG180" i="17"/>
  <c r="BF180" i="17"/>
  <c r="T180" i="17"/>
  <c r="R180" i="17"/>
  <c r="P180" i="17"/>
  <c r="BI178" i="17"/>
  <c r="BH178" i="17"/>
  <c r="BG178" i="17"/>
  <c r="BF178" i="17"/>
  <c r="T178" i="17"/>
  <c r="R178" i="17"/>
  <c r="P178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9" i="17"/>
  <c r="BH159" i="17"/>
  <c r="BG159" i="17"/>
  <c r="BF159" i="17"/>
  <c r="T159" i="17"/>
  <c r="R159" i="17"/>
  <c r="P159" i="17"/>
  <c r="BI157" i="17"/>
  <c r="BH157" i="17"/>
  <c r="BG157" i="17"/>
  <c r="BF157" i="17"/>
  <c r="T157" i="17"/>
  <c r="R157" i="17"/>
  <c r="P157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1" i="17"/>
  <c r="BH141" i="17"/>
  <c r="BG141" i="17"/>
  <c r="BF141" i="17"/>
  <c r="T141" i="17"/>
  <c r="R141" i="17"/>
  <c r="P141" i="17"/>
  <c r="BI139" i="17"/>
  <c r="BH139" i="17"/>
  <c r="BG139" i="17"/>
  <c r="BF139" i="17"/>
  <c r="T139" i="17"/>
  <c r="R139" i="17"/>
  <c r="P139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3" i="17"/>
  <c r="BH133" i="17"/>
  <c r="BG133" i="17"/>
  <c r="BF133" i="17"/>
  <c r="T133" i="17"/>
  <c r="R133" i="17"/>
  <c r="P133" i="17"/>
  <c r="BI131" i="17"/>
  <c r="BH131" i="17"/>
  <c r="BG131" i="17"/>
  <c r="BF131" i="17"/>
  <c r="T131" i="17"/>
  <c r="R131" i="17"/>
  <c r="P131" i="17"/>
  <c r="BI127" i="17"/>
  <c r="BH127" i="17"/>
  <c r="BG127" i="17"/>
  <c r="BF127" i="17"/>
  <c r="T127" i="17"/>
  <c r="R127" i="17"/>
  <c r="P127" i="17"/>
  <c r="BI124" i="17"/>
  <c r="BH124" i="17"/>
  <c r="BG124" i="17"/>
  <c r="BF124" i="17"/>
  <c r="T124" i="17"/>
  <c r="R124" i="17"/>
  <c r="P124" i="17"/>
  <c r="BI121" i="17"/>
  <c r="BH121" i="17"/>
  <c r="BG121" i="17"/>
  <c r="BF121" i="17"/>
  <c r="T121" i="17"/>
  <c r="R121" i="17"/>
  <c r="P121" i="17"/>
  <c r="BI117" i="17"/>
  <c r="BH117" i="17"/>
  <c r="BG117" i="17"/>
  <c r="BF117" i="17"/>
  <c r="T117" i="17"/>
  <c r="R117" i="17"/>
  <c r="P117" i="17"/>
  <c r="BI110" i="17"/>
  <c r="BH110" i="17"/>
  <c r="BG110" i="17"/>
  <c r="BF110" i="17"/>
  <c r="T110" i="17"/>
  <c r="R110" i="17"/>
  <c r="P110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4" i="17"/>
  <c r="BH104" i="17"/>
  <c r="BG104" i="17"/>
  <c r="BF104" i="17"/>
  <c r="T104" i="17"/>
  <c r="R104" i="17"/>
  <c r="P104" i="17"/>
  <c r="BI102" i="17"/>
  <c r="BH102" i="17"/>
  <c r="BG102" i="17"/>
  <c r="BF102" i="17"/>
  <c r="T102" i="17"/>
  <c r="R102" i="17"/>
  <c r="P102" i="17"/>
  <c r="BI97" i="17"/>
  <c r="BH97" i="17"/>
  <c r="BG97" i="17"/>
  <c r="BF97" i="17"/>
  <c r="T97" i="17"/>
  <c r="R97" i="17"/>
  <c r="P97" i="17"/>
  <c r="BI92" i="17"/>
  <c r="BH92" i="17"/>
  <c r="BG92" i="17"/>
  <c r="BF92" i="17"/>
  <c r="T92" i="17"/>
  <c r="R92" i="17"/>
  <c r="P92" i="17"/>
  <c r="BI90" i="17"/>
  <c r="BH90" i="17"/>
  <c r="BG90" i="17"/>
  <c r="BF90" i="17"/>
  <c r="T90" i="17"/>
  <c r="R90" i="17"/>
  <c r="P90" i="17"/>
  <c r="BI87" i="17"/>
  <c r="BH87" i="17"/>
  <c r="BG87" i="17"/>
  <c r="BF87" i="17"/>
  <c r="T87" i="17"/>
  <c r="R87" i="17"/>
  <c r="P87" i="17"/>
  <c r="J81" i="17"/>
  <c r="J80" i="17"/>
  <c r="F80" i="17"/>
  <c r="F78" i="17"/>
  <c r="E76" i="17"/>
  <c r="J55" i="17"/>
  <c r="J54" i="17"/>
  <c r="F54" i="17"/>
  <c r="F52" i="17"/>
  <c r="E50" i="17"/>
  <c r="J18" i="17"/>
  <c r="E18" i="17"/>
  <c r="F81" i="17"/>
  <c r="J17" i="17"/>
  <c r="J12" i="17"/>
  <c r="J78" i="17" s="1"/>
  <c r="E7" i="17"/>
  <c r="E74" i="17"/>
  <c r="J39" i="16"/>
  <c r="J38" i="16"/>
  <c r="AY72" i="1"/>
  <c r="J37" i="16"/>
  <c r="AX72" i="1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100" i="16"/>
  <c r="BH100" i="16"/>
  <c r="BG100" i="16"/>
  <c r="BF100" i="16"/>
  <c r="T100" i="16"/>
  <c r="R100" i="16"/>
  <c r="P100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5" i="16"/>
  <c r="BH95" i="16"/>
  <c r="BG95" i="16"/>
  <c r="BF95" i="16"/>
  <c r="T95" i="16"/>
  <c r="R95" i="16"/>
  <c r="P95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1" i="16"/>
  <c r="BH91" i="16"/>
  <c r="BG91" i="16"/>
  <c r="BF91" i="16"/>
  <c r="T91" i="16"/>
  <c r="T90" i="16" s="1"/>
  <c r="R91" i="16"/>
  <c r="R90" i="16"/>
  <c r="P91" i="16"/>
  <c r="P90" i="16"/>
  <c r="J85" i="16"/>
  <c r="J84" i="16"/>
  <c r="F84" i="16"/>
  <c r="F82" i="16"/>
  <c r="E80" i="16"/>
  <c r="J59" i="16"/>
  <c r="J58" i="16"/>
  <c r="F58" i="16"/>
  <c r="F56" i="16"/>
  <c r="E54" i="16"/>
  <c r="J20" i="16"/>
  <c r="E20" i="16"/>
  <c r="F59" i="16" s="1"/>
  <c r="J19" i="16"/>
  <c r="J14" i="16"/>
  <c r="J56" i="16"/>
  <c r="E7" i="16"/>
  <c r="E76" i="16" s="1"/>
  <c r="J39" i="15"/>
  <c r="J38" i="15"/>
  <c r="AY71" i="1"/>
  <c r="J37" i="15"/>
  <c r="AX71" i="1" s="1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5" i="15"/>
  <c r="BH115" i="15"/>
  <c r="BG115" i="15"/>
  <c r="BF115" i="15"/>
  <c r="T115" i="15"/>
  <c r="R115" i="15"/>
  <c r="P115" i="15"/>
  <c r="BI114" i="15"/>
  <c r="BH114" i="15"/>
  <c r="BG114" i="15"/>
  <c r="BF114" i="15"/>
  <c r="T114" i="15"/>
  <c r="R114" i="15"/>
  <c r="P114" i="15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9" i="15"/>
  <c r="BH109" i="15"/>
  <c r="BG109" i="15"/>
  <c r="BF109" i="15"/>
  <c r="T109" i="15"/>
  <c r="R109" i="15"/>
  <c r="P109" i="15"/>
  <c r="BI107" i="15"/>
  <c r="BH107" i="15"/>
  <c r="BG107" i="15"/>
  <c r="BF107" i="15"/>
  <c r="T107" i="15"/>
  <c r="R107" i="15"/>
  <c r="P107" i="15"/>
  <c r="BI106" i="15"/>
  <c r="BH106" i="15"/>
  <c r="BG106" i="15"/>
  <c r="BF106" i="15"/>
  <c r="T106" i="15"/>
  <c r="R106" i="15"/>
  <c r="P106" i="15"/>
  <c r="BI105" i="15"/>
  <c r="BH105" i="15"/>
  <c r="BG105" i="15"/>
  <c r="BF105" i="15"/>
  <c r="T105" i="15"/>
  <c r="R105" i="15"/>
  <c r="P105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J88" i="15"/>
  <c r="J87" i="15"/>
  <c r="F87" i="15"/>
  <c r="F85" i="15"/>
  <c r="E83" i="15"/>
  <c r="J59" i="15"/>
  <c r="J58" i="15"/>
  <c r="F58" i="15"/>
  <c r="F56" i="15"/>
  <c r="E54" i="15"/>
  <c r="J20" i="15"/>
  <c r="E20" i="15"/>
  <c r="F88" i="15"/>
  <c r="J19" i="15"/>
  <c r="J14" i="15"/>
  <c r="J56" i="15" s="1"/>
  <c r="E7" i="15"/>
  <c r="E50" i="15" s="1"/>
  <c r="J39" i="14"/>
  <c r="J38" i="14"/>
  <c r="AY70" i="1"/>
  <c r="J37" i="14"/>
  <c r="AX70" i="1" s="1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7" i="14"/>
  <c r="BH147" i="14"/>
  <c r="BG147" i="14"/>
  <c r="BF147" i="14"/>
  <c r="T147" i="14"/>
  <c r="R147" i="14"/>
  <c r="P147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R141" i="14"/>
  <c r="P141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BI126" i="14"/>
  <c r="BH126" i="14"/>
  <c r="BG126" i="14"/>
  <c r="BF126" i="14"/>
  <c r="T126" i="14"/>
  <c r="R126" i="14"/>
  <c r="P126" i="14"/>
  <c r="BI122" i="14"/>
  <c r="BH122" i="14"/>
  <c r="BG122" i="14"/>
  <c r="BF122" i="14"/>
  <c r="T122" i="14"/>
  <c r="R122" i="14"/>
  <c r="P122" i="14"/>
  <c r="BI118" i="14"/>
  <c r="BH118" i="14"/>
  <c r="BG118" i="14"/>
  <c r="BF118" i="14"/>
  <c r="T118" i="14"/>
  <c r="R118" i="14"/>
  <c r="P118" i="14"/>
  <c r="BI114" i="14"/>
  <c r="BH114" i="14"/>
  <c r="BG114" i="14"/>
  <c r="BF114" i="14"/>
  <c r="T114" i="14"/>
  <c r="R114" i="14"/>
  <c r="P114" i="14"/>
  <c r="BI110" i="14"/>
  <c r="BH110" i="14"/>
  <c r="BG110" i="14"/>
  <c r="BF110" i="14"/>
  <c r="T110" i="14"/>
  <c r="R110" i="14"/>
  <c r="P110" i="14"/>
  <c r="BI107" i="14"/>
  <c r="BH107" i="14"/>
  <c r="BG107" i="14"/>
  <c r="BF107" i="14"/>
  <c r="T107" i="14"/>
  <c r="R107" i="14"/>
  <c r="P107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BI97" i="14"/>
  <c r="BH97" i="14"/>
  <c r="BG97" i="14"/>
  <c r="BF97" i="14"/>
  <c r="T97" i="14"/>
  <c r="R97" i="14"/>
  <c r="P97" i="14"/>
  <c r="BI93" i="14"/>
  <c r="BH93" i="14"/>
  <c r="BG93" i="14"/>
  <c r="BF93" i="14"/>
  <c r="T93" i="14"/>
  <c r="R93" i="14"/>
  <c r="P93" i="14"/>
  <c r="BI90" i="14"/>
  <c r="BH90" i="14"/>
  <c r="BG90" i="14"/>
  <c r="BF90" i="14"/>
  <c r="T90" i="14"/>
  <c r="R90" i="14"/>
  <c r="P90" i="14"/>
  <c r="J84" i="14"/>
  <c r="J83" i="14"/>
  <c r="F83" i="14"/>
  <c r="F81" i="14"/>
  <c r="E79" i="14"/>
  <c r="J59" i="14"/>
  <c r="J58" i="14"/>
  <c r="F58" i="14"/>
  <c r="F56" i="14"/>
  <c r="E54" i="14"/>
  <c r="J20" i="14"/>
  <c r="E20" i="14"/>
  <c r="F59" i="14" s="1"/>
  <c r="J19" i="14"/>
  <c r="J14" i="14"/>
  <c r="J81" i="14" s="1"/>
  <c r="E7" i="14"/>
  <c r="E75" i="14"/>
  <c r="J39" i="13"/>
  <c r="J38" i="13"/>
  <c r="AY69" i="1"/>
  <c r="J37" i="13"/>
  <c r="AX69" i="1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07" i="13"/>
  <c r="BH207" i="13"/>
  <c r="BG207" i="13"/>
  <c r="BF207" i="13"/>
  <c r="T207" i="13"/>
  <c r="R207" i="13"/>
  <c r="P207" i="13"/>
  <c r="BI203" i="13"/>
  <c r="BH203" i="13"/>
  <c r="BG203" i="13"/>
  <c r="BF203" i="13"/>
  <c r="T203" i="13"/>
  <c r="R203" i="13"/>
  <c r="P203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9" i="13"/>
  <c r="BH189" i="13"/>
  <c r="BG189" i="13"/>
  <c r="BF189" i="13"/>
  <c r="T189" i="13"/>
  <c r="R189" i="13"/>
  <c r="P189" i="13"/>
  <c r="BI186" i="13"/>
  <c r="BH186" i="13"/>
  <c r="BG186" i="13"/>
  <c r="BF186" i="13"/>
  <c r="T186" i="13"/>
  <c r="R186" i="13"/>
  <c r="P186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69" i="13"/>
  <c r="BH169" i="13"/>
  <c r="BG169" i="13"/>
  <c r="BF169" i="13"/>
  <c r="T169" i="13"/>
  <c r="R169" i="13"/>
  <c r="P169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58" i="13"/>
  <c r="BH158" i="13"/>
  <c r="BG158" i="13"/>
  <c r="BF158" i="13"/>
  <c r="T158" i="13"/>
  <c r="R158" i="13"/>
  <c r="P158" i="13"/>
  <c r="BI154" i="13"/>
  <c r="BH154" i="13"/>
  <c r="BG154" i="13"/>
  <c r="BF154" i="13"/>
  <c r="T154" i="13"/>
  <c r="R154" i="13"/>
  <c r="P154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3" i="13"/>
  <c r="BH133" i="13"/>
  <c r="BG133" i="13"/>
  <c r="BF133" i="13"/>
  <c r="T133" i="13"/>
  <c r="R133" i="13"/>
  <c r="P133" i="13"/>
  <c r="BI130" i="13"/>
  <c r="BH130" i="13"/>
  <c r="BG130" i="13"/>
  <c r="BF130" i="13"/>
  <c r="T130" i="13"/>
  <c r="R130" i="13"/>
  <c r="P130" i="13"/>
  <c r="BI127" i="13"/>
  <c r="BH127" i="13"/>
  <c r="BG127" i="13"/>
  <c r="BF127" i="13"/>
  <c r="T127" i="13"/>
  <c r="R127" i="13"/>
  <c r="P127" i="13"/>
  <c r="BI123" i="13"/>
  <c r="BH123" i="13"/>
  <c r="BG123" i="13"/>
  <c r="BF123" i="13"/>
  <c r="T123" i="13"/>
  <c r="R123" i="13"/>
  <c r="P123" i="13"/>
  <c r="BI120" i="13"/>
  <c r="BH120" i="13"/>
  <c r="BG120" i="13"/>
  <c r="BF120" i="13"/>
  <c r="T120" i="13"/>
  <c r="R120" i="13"/>
  <c r="P120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5" i="13"/>
  <c r="BH95" i="13"/>
  <c r="BG95" i="13"/>
  <c r="BF95" i="13"/>
  <c r="T95" i="13"/>
  <c r="R95" i="13"/>
  <c r="P95" i="13"/>
  <c r="BI92" i="13"/>
  <c r="BH92" i="13"/>
  <c r="BG92" i="13"/>
  <c r="BF92" i="13"/>
  <c r="T92" i="13"/>
  <c r="R92" i="13"/>
  <c r="P92" i="13"/>
  <c r="J86" i="13"/>
  <c r="J85" i="13"/>
  <c r="F85" i="13"/>
  <c r="F83" i="13"/>
  <c r="E81" i="13"/>
  <c r="J59" i="13"/>
  <c r="J58" i="13"/>
  <c r="F58" i="13"/>
  <c r="F56" i="13"/>
  <c r="E54" i="13"/>
  <c r="J20" i="13"/>
  <c r="E20" i="13"/>
  <c r="F59" i="13"/>
  <c r="J19" i="13"/>
  <c r="J14" i="13"/>
  <c r="J56" i="13" s="1"/>
  <c r="E7" i="13"/>
  <c r="E50" i="13"/>
  <c r="J177" i="12"/>
  <c r="J39" i="12"/>
  <c r="J38" i="12"/>
  <c r="AY68" i="1" s="1"/>
  <c r="J37" i="12"/>
  <c r="AX68" i="1" s="1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J66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9" i="12"/>
  <c r="BH99" i="12"/>
  <c r="BG99" i="12"/>
  <c r="BF99" i="12"/>
  <c r="T99" i="12"/>
  <c r="R99" i="12"/>
  <c r="P99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92" i="12"/>
  <c r="BH92" i="12"/>
  <c r="BG92" i="12"/>
  <c r="BF92" i="12"/>
  <c r="T92" i="12"/>
  <c r="R92" i="12"/>
  <c r="P92" i="12"/>
  <c r="J86" i="12"/>
  <c r="J85" i="12"/>
  <c r="F85" i="12"/>
  <c r="F83" i="12"/>
  <c r="E81" i="12"/>
  <c r="J59" i="12"/>
  <c r="J58" i="12"/>
  <c r="F58" i="12"/>
  <c r="F56" i="12"/>
  <c r="E54" i="12"/>
  <c r="J20" i="12"/>
  <c r="E20" i="12"/>
  <c r="F86" i="12" s="1"/>
  <c r="J19" i="12"/>
  <c r="J14" i="12"/>
  <c r="J56" i="12" s="1"/>
  <c r="E7" i="12"/>
  <c r="E50" i="12" s="1"/>
  <c r="J37" i="11"/>
  <c r="J36" i="11"/>
  <c r="AY67" i="1" s="1"/>
  <c r="J35" i="11"/>
  <c r="AX67" i="1"/>
  <c r="BI692" i="11"/>
  <c r="BH692" i="11"/>
  <c r="BG692" i="11"/>
  <c r="BF692" i="11"/>
  <c r="T692" i="11"/>
  <c r="T691" i="11" s="1"/>
  <c r="R692" i="11"/>
  <c r="R691" i="11"/>
  <c r="P692" i="11"/>
  <c r="P691" i="11"/>
  <c r="BI689" i="11"/>
  <c r="BH689" i="11"/>
  <c r="BG689" i="11"/>
  <c r="BF689" i="11"/>
  <c r="T689" i="11"/>
  <c r="R689" i="11"/>
  <c r="P689" i="11"/>
  <c r="BI682" i="11"/>
  <c r="BH682" i="11"/>
  <c r="BG682" i="11"/>
  <c r="BF682" i="11"/>
  <c r="T682" i="11"/>
  <c r="R682" i="11"/>
  <c r="P682" i="11"/>
  <c r="BI676" i="11"/>
  <c r="BH676" i="11"/>
  <c r="BG676" i="11"/>
  <c r="BF676" i="11"/>
  <c r="T676" i="11"/>
  <c r="R676" i="11"/>
  <c r="P676" i="11"/>
  <c r="BI674" i="11"/>
  <c r="BH674" i="11"/>
  <c r="BG674" i="11"/>
  <c r="BF674" i="11"/>
  <c r="T674" i="11"/>
  <c r="R674" i="11"/>
  <c r="P674" i="11"/>
  <c r="BI672" i="11"/>
  <c r="BH672" i="11"/>
  <c r="BG672" i="11"/>
  <c r="BF672" i="11"/>
  <c r="T672" i="11"/>
  <c r="R672" i="11"/>
  <c r="P672" i="11"/>
  <c r="BI665" i="11"/>
  <c r="BH665" i="11"/>
  <c r="BG665" i="11"/>
  <c r="BF665" i="11"/>
  <c r="T665" i="11"/>
  <c r="R665" i="11"/>
  <c r="P665" i="11"/>
  <c r="BI662" i="11"/>
  <c r="BH662" i="11"/>
  <c r="BG662" i="11"/>
  <c r="BF662" i="11"/>
  <c r="T662" i="11"/>
  <c r="R662" i="11"/>
  <c r="P662" i="11"/>
  <c r="BI660" i="11"/>
  <c r="BH660" i="11"/>
  <c r="BG660" i="11"/>
  <c r="BF660" i="11"/>
  <c r="T660" i="11"/>
  <c r="R660" i="11"/>
  <c r="P660" i="11"/>
  <c r="BI654" i="11"/>
  <c r="BH654" i="11"/>
  <c r="BG654" i="11"/>
  <c r="BF654" i="11"/>
  <c r="T654" i="11"/>
  <c r="R654" i="11"/>
  <c r="P654" i="11"/>
  <c r="BI652" i="11"/>
  <c r="BH652" i="11"/>
  <c r="BG652" i="11"/>
  <c r="BF652" i="11"/>
  <c r="T652" i="11"/>
  <c r="R652" i="11"/>
  <c r="P652" i="11"/>
  <c r="BI650" i="11"/>
  <c r="BH650" i="11"/>
  <c r="BG650" i="11"/>
  <c r="BF650" i="11"/>
  <c r="T650" i="11"/>
  <c r="R650" i="11"/>
  <c r="P650" i="11"/>
  <c r="BI644" i="11"/>
  <c r="BH644" i="11"/>
  <c r="BG644" i="11"/>
  <c r="BF644" i="11"/>
  <c r="T644" i="11"/>
  <c r="R644" i="11"/>
  <c r="P644" i="11"/>
  <c r="BI641" i="11"/>
  <c r="BH641" i="11"/>
  <c r="BG641" i="11"/>
  <c r="BF641" i="11"/>
  <c r="T641" i="11"/>
  <c r="R641" i="11"/>
  <c r="P641" i="11"/>
  <c r="BI639" i="11"/>
  <c r="BH639" i="11"/>
  <c r="BG639" i="11"/>
  <c r="BF639" i="11"/>
  <c r="T639" i="11"/>
  <c r="R639" i="11"/>
  <c r="P639" i="11"/>
  <c r="BI637" i="11"/>
  <c r="BH637" i="11"/>
  <c r="BG637" i="11"/>
  <c r="BF637" i="11"/>
  <c r="T637" i="11"/>
  <c r="R637" i="11"/>
  <c r="P637" i="11"/>
  <c r="BI629" i="11"/>
  <c r="BH629" i="11"/>
  <c r="BG629" i="11"/>
  <c r="BF629" i="11"/>
  <c r="T629" i="11"/>
  <c r="R629" i="11"/>
  <c r="P629" i="11"/>
  <c r="BI627" i="11"/>
  <c r="BH627" i="11"/>
  <c r="BG627" i="11"/>
  <c r="BF627" i="11"/>
  <c r="T627" i="11"/>
  <c r="R627" i="11"/>
  <c r="P627" i="11"/>
  <c r="BI623" i="11"/>
  <c r="BH623" i="11"/>
  <c r="BG623" i="11"/>
  <c r="BF623" i="11"/>
  <c r="T623" i="11"/>
  <c r="R623" i="11"/>
  <c r="P623" i="11"/>
  <c r="BI615" i="11"/>
  <c r="BH615" i="11"/>
  <c r="BG615" i="11"/>
  <c r="BF615" i="11"/>
  <c r="T615" i="11"/>
  <c r="R615" i="11"/>
  <c r="P615" i="11"/>
  <c r="BI612" i="11"/>
  <c r="BH612" i="11"/>
  <c r="BG612" i="11"/>
  <c r="BF612" i="11"/>
  <c r="T612" i="11"/>
  <c r="R612" i="11"/>
  <c r="P612" i="11"/>
  <c r="BI611" i="11"/>
  <c r="BH611" i="11"/>
  <c r="BG611" i="11"/>
  <c r="BF611" i="11"/>
  <c r="T611" i="11"/>
  <c r="R611" i="11"/>
  <c r="P611" i="11"/>
  <c r="BI609" i="11"/>
  <c r="BH609" i="11"/>
  <c r="BG609" i="11"/>
  <c r="BF609" i="11"/>
  <c r="T609" i="11"/>
  <c r="R609" i="11"/>
  <c r="P609" i="11"/>
  <c r="BI606" i="11"/>
  <c r="BH606" i="11"/>
  <c r="BG606" i="11"/>
  <c r="BF606" i="11"/>
  <c r="T606" i="11"/>
  <c r="R606" i="11"/>
  <c r="P606" i="11"/>
  <c r="BI602" i="11"/>
  <c r="BH602" i="11"/>
  <c r="BG602" i="11"/>
  <c r="BF602" i="11"/>
  <c r="T602" i="11"/>
  <c r="R602" i="11"/>
  <c r="P602" i="11"/>
  <c r="BI600" i="11"/>
  <c r="BH600" i="11"/>
  <c r="BG600" i="11"/>
  <c r="BF600" i="11"/>
  <c r="T600" i="11"/>
  <c r="R600" i="11"/>
  <c r="P600" i="11"/>
  <c r="BI598" i="11"/>
  <c r="BH598" i="11"/>
  <c r="BG598" i="11"/>
  <c r="BF598" i="11"/>
  <c r="T598" i="11"/>
  <c r="R598" i="11"/>
  <c r="P598" i="11"/>
  <c r="BI597" i="11"/>
  <c r="BH597" i="11"/>
  <c r="BG597" i="11"/>
  <c r="BF597" i="11"/>
  <c r="T597" i="11"/>
  <c r="R597" i="11"/>
  <c r="P597" i="11"/>
  <c r="BI595" i="11"/>
  <c r="BH595" i="11"/>
  <c r="BG595" i="11"/>
  <c r="BF595" i="11"/>
  <c r="T595" i="11"/>
  <c r="R595" i="11"/>
  <c r="P595" i="11"/>
  <c r="BI592" i="11"/>
  <c r="BH592" i="11"/>
  <c r="BG592" i="11"/>
  <c r="BF592" i="11"/>
  <c r="T592" i="11"/>
  <c r="R592" i="11"/>
  <c r="P592" i="11"/>
  <c r="BI590" i="11"/>
  <c r="BH590" i="11"/>
  <c r="BG590" i="11"/>
  <c r="BF590" i="11"/>
  <c r="T590" i="11"/>
  <c r="R590" i="11"/>
  <c r="P590" i="11"/>
  <c r="BI589" i="11"/>
  <c r="BH589" i="11"/>
  <c r="BG589" i="11"/>
  <c r="BF589" i="11"/>
  <c r="T589" i="11"/>
  <c r="R589" i="11"/>
  <c r="P589" i="11"/>
  <c r="BI587" i="11"/>
  <c r="BH587" i="11"/>
  <c r="BG587" i="11"/>
  <c r="BF587" i="11"/>
  <c r="T587" i="11"/>
  <c r="R587" i="11"/>
  <c r="P587" i="11"/>
  <c r="BI586" i="11"/>
  <c r="BH586" i="11"/>
  <c r="BG586" i="11"/>
  <c r="BF586" i="11"/>
  <c r="T586" i="11"/>
  <c r="R586" i="11"/>
  <c r="P586" i="11"/>
  <c r="BI584" i="11"/>
  <c r="BH584" i="11"/>
  <c r="BG584" i="11"/>
  <c r="BF584" i="11"/>
  <c r="T584" i="11"/>
  <c r="R584" i="11"/>
  <c r="P584" i="11"/>
  <c r="BI583" i="11"/>
  <c r="BH583" i="11"/>
  <c r="BG583" i="11"/>
  <c r="BF583" i="11"/>
  <c r="T583" i="11"/>
  <c r="R583" i="11"/>
  <c r="P583" i="11"/>
  <c r="BI578" i="11"/>
  <c r="BH578" i="11"/>
  <c r="BG578" i="11"/>
  <c r="BF578" i="11"/>
  <c r="T578" i="11"/>
  <c r="R578" i="11"/>
  <c r="P578" i="11"/>
  <c r="BI575" i="11"/>
  <c r="BH575" i="11"/>
  <c r="BG575" i="11"/>
  <c r="BF575" i="11"/>
  <c r="T575" i="11"/>
  <c r="R575" i="11"/>
  <c r="P575" i="11"/>
  <c r="BI573" i="11"/>
  <c r="BH573" i="11"/>
  <c r="BG573" i="11"/>
  <c r="BF573" i="11"/>
  <c r="T573" i="11"/>
  <c r="R573" i="11"/>
  <c r="P573" i="11"/>
  <c r="BI571" i="11"/>
  <c r="BH571" i="11"/>
  <c r="BG571" i="11"/>
  <c r="BF571" i="11"/>
  <c r="T571" i="11"/>
  <c r="R571" i="11"/>
  <c r="P571" i="11"/>
  <c r="BI569" i="11"/>
  <c r="BH569" i="11"/>
  <c r="BG569" i="11"/>
  <c r="BF569" i="11"/>
  <c r="T569" i="11"/>
  <c r="R569" i="11"/>
  <c r="P569" i="11"/>
  <c r="BI567" i="11"/>
  <c r="BH567" i="11"/>
  <c r="BG567" i="11"/>
  <c r="BF567" i="11"/>
  <c r="T567" i="11"/>
  <c r="R567" i="11"/>
  <c r="P567" i="11"/>
  <c r="BI562" i="11"/>
  <c r="BH562" i="11"/>
  <c r="BG562" i="11"/>
  <c r="BF562" i="11"/>
  <c r="T562" i="11"/>
  <c r="R562" i="11"/>
  <c r="P562" i="11"/>
  <c r="BI560" i="11"/>
  <c r="BH560" i="11"/>
  <c r="BG560" i="11"/>
  <c r="BF560" i="11"/>
  <c r="T560" i="11"/>
  <c r="R560" i="11"/>
  <c r="P560" i="11"/>
  <c r="BI557" i="11"/>
  <c r="BH557" i="11"/>
  <c r="BG557" i="11"/>
  <c r="BF557" i="11"/>
  <c r="T557" i="11"/>
  <c r="R557" i="11"/>
  <c r="P557" i="11"/>
  <c r="BI555" i="11"/>
  <c r="BH555" i="11"/>
  <c r="BG555" i="11"/>
  <c r="BF555" i="11"/>
  <c r="T555" i="11"/>
  <c r="R555" i="11"/>
  <c r="P555" i="11"/>
  <c r="BI552" i="11"/>
  <c r="BH552" i="11"/>
  <c r="BG552" i="11"/>
  <c r="BF552" i="11"/>
  <c r="T552" i="11"/>
  <c r="R552" i="11"/>
  <c r="P552" i="11"/>
  <c r="BI544" i="11"/>
  <c r="BH544" i="11"/>
  <c r="BG544" i="11"/>
  <c r="BF544" i="11"/>
  <c r="T544" i="11"/>
  <c r="T543" i="11" s="1"/>
  <c r="R544" i="11"/>
  <c r="R543" i="11" s="1"/>
  <c r="P544" i="11"/>
  <c r="P543" i="11" s="1"/>
  <c r="BI541" i="11"/>
  <c r="BH541" i="11"/>
  <c r="BG541" i="11"/>
  <c r="BF541" i="11"/>
  <c r="T541" i="11"/>
  <c r="R541" i="11"/>
  <c r="P541" i="11"/>
  <c r="BI539" i="11"/>
  <c r="BH539" i="11"/>
  <c r="BG539" i="11"/>
  <c r="BF539" i="11"/>
  <c r="T539" i="11"/>
  <c r="R539" i="11"/>
  <c r="P539" i="11"/>
  <c r="BI537" i="11"/>
  <c r="BH537" i="11"/>
  <c r="BG537" i="11"/>
  <c r="BF537" i="11"/>
  <c r="T537" i="11"/>
  <c r="R537" i="11"/>
  <c r="P537" i="11"/>
  <c r="BI534" i="11"/>
  <c r="BH534" i="11"/>
  <c r="BG534" i="11"/>
  <c r="BF534" i="11"/>
  <c r="T534" i="11"/>
  <c r="R534" i="11"/>
  <c r="P534" i="11"/>
  <c r="BI531" i="11"/>
  <c r="BH531" i="11"/>
  <c r="BG531" i="11"/>
  <c r="BF531" i="11"/>
  <c r="T531" i="11"/>
  <c r="R531" i="11"/>
  <c r="P531" i="11"/>
  <c r="BI529" i="11"/>
  <c r="BH529" i="11"/>
  <c r="BG529" i="11"/>
  <c r="BF529" i="11"/>
  <c r="T529" i="11"/>
  <c r="R529" i="11"/>
  <c r="P529" i="11"/>
  <c r="BI521" i="11"/>
  <c r="BH521" i="11"/>
  <c r="BG521" i="11"/>
  <c r="BF521" i="11"/>
  <c r="T521" i="11"/>
  <c r="R521" i="11"/>
  <c r="P521" i="11"/>
  <c r="BI519" i="11"/>
  <c r="BH519" i="11"/>
  <c r="BG519" i="11"/>
  <c r="BF519" i="11"/>
  <c r="T519" i="11"/>
  <c r="R519" i="11"/>
  <c r="P519" i="11"/>
  <c r="BI516" i="11"/>
  <c r="BH516" i="11"/>
  <c r="BG516" i="11"/>
  <c r="BF516" i="11"/>
  <c r="T516" i="11"/>
  <c r="R516" i="11"/>
  <c r="P516" i="11"/>
  <c r="BI515" i="11"/>
  <c r="BH515" i="11"/>
  <c r="BG515" i="11"/>
  <c r="BF515" i="11"/>
  <c r="T515" i="11"/>
  <c r="R515" i="11"/>
  <c r="P515" i="11"/>
  <c r="BI512" i="11"/>
  <c r="BH512" i="11"/>
  <c r="BG512" i="11"/>
  <c r="BF512" i="11"/>
  <c r="T512" i="11"/>
  <c r="R512" i="11"/>
  <c r="P512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4" i="11"/>
  <c r="BH504" i="11"/>
  <c r="BG504" i="11"/>
  <c r="BF504" i="11"/>
  <c r="T504" i="11"/>
  <c r="R504" i="11"/>
  <c r="P504" i="11"/>
  <c r="BI493" i="11"/>
  <c r="BH493" i="11"/>
  <c r="BG493" i="11"/>
  <c r="BF493" i="11"/>
  <c r="T493" i="11"/>
  <c r="R493" i="11"/>
  <c r="P493" i="11"/>
  <c r="BI490" i="11"/>
  <c r="BH490" i="11"/>
  <c r="BG490" i="11"/>
  <c r="BF490" i="11"/>
  <c r="T490" i="11"/>
  <c r="R490" i="11"/>
  <c r="P490" i="11"/>
  <c r="BI487" i="11"/>
  <c r="BH487" i="11"/>
  <c r="BG487" i="11"/>
  <c r="BF487" i="11"/>
  <c r="T487" i="11"/>
  <c r="R487" i="11"/>
  <c r="P487" i="11"/>
  <c r="BI484" i="11"/>
  <c r="BH484" i="11"/>
  <c r="BG484" i="11"/>
  <c r="BF484" i="11"/>
  <c r="T484" i="11"/>
  <c r="R484" i="11"/>
  <c r="P484" i="11"/>
  <c r="BI481" i="11"/>
  <c r="BH481" i="11"/>
  <c r="BG481" i="11"/>
  <c r="BF481" i="11"/>
  <c r="T481" i="11"/>
  <c r="R481" i="11"/>
  <c r="P481" i="11"/>
  <c r="BI479" i="11"/>
  <c r="BH479" i="11"/>
  <c r="BG479" i="11"/>
  <c r="BF479" i="11"/>
  <c r="T479" i="11"/>
  <c r="R479" i="11"/>
  <c r="P479" i="11"/>
  <c r="BI474" i="11"/>
  <c r="BH474" i="11"/>
  <c r="BG474" i="11"/>
  <c r="BF474" i="11"/>
  <c r="T474" i="11"/>
  <c r="R474" i="11"/>
  <c r="P474" i="11"/>
  <c r="BI469" i="11"/>
  <c r="BH469" i="11"/>
  <c r="BG469" i="11"/>
  <c r="BF469" i="11"/>
  <c r="T469" i="11"/>
  <c r="R469" i="11"/>
  <c r="P469" i="11"/>
  <c r="BI467" i="11"/>
  <c r="BH467" i="11"/>
  <c r="BG467" i="11"/>
  <c r="BF467" i="11"/>
  <c r="T467" i="11"/>
  <c r="R467" i="11"/>
  <c r="P467" i="11"/>
  <c r="BI458" i="11"/>
  <c r="BH458" i="11"/>
  <c r="BG458" i="11"/>
  <c r="BF458" i="11"/>
  <c r="T458" i="11"/>
  <c r="R458" i="11"/>
  <c r="P458" i="11"/>
  <c r="BI456" i="11"/>
  <c r="BH456" i="11"/>
  <c r="BG456" i="11"/>
  <c r="BF456" i="11"/>
  <c r="T456" i="11"/>
  <c r="R456" i="11"/>
  <c r="P456" i="11"/>
  <c r="BI450" i="11"/>
  <c r="BH450" i="11"/>
  <c r="BG450" i="11"/>
  <c r="BF450" i="11"/>
  <c r="T450" i="11"/>
  <c r="R450" i="11"/>
  <c r="P450" i="11"/>
  <c r="BI447" i="11"/>
  <c r="BH447" i="11"/>
  <c r="BG447" i="11"/>
  <c r="BF447" i="11"/>
  <c r="T447" i="11"/>
  <c r="R447" i="11"/>
  <c r="P447" i="11"/>
  <c r="BI441" i="11"/>
  <c r="BH441" i="11"/>
  <c r="BG441" i="11"/>
  <c r="BF441" i="11"/>
  <c r="T441" i="11"/>
  <c r="R441" i="11"/>
  <c r="P441" i="11"/>
  <c r="BI438" i="11"/>
  <c r="BH438" i="11"/>
  <c r="BG438" i="11"/>
  <c r="BF438" i="11"/>
  <c r="T438" i="11"/>
  <c r="R438" i="11"/>
  <c r="P438" i="11"/>
  <c r="BI436" i="11"/>
  <c r="BH436" i="11"/>
  <c r="BG436" i="11"/>
  <c r="BF436" i="11"/>
  <c r="T436" i="11"/>
  <c r="R436" i="11"/>
  <c r="P436" i="11"/>
  <c r="BI433" i="11"/>
  <c r="BH433" i="11"/>
  <c r="BG433" i="11"/>
  <c r="BF433" i="11"/>
  <c r="T433" i="11"/>
  <c r="R433" i="11"/>
  <c r="P433" i="11"/>
  <c r="BI430" i="11"/>
  <c r="BH430" i="11"/>
  <c r="BG430" i="11"/>
  <c r="BF430" i="11"/>
  <c r="T430" i="11"/>
  <c r="R430" i="11"/>
  <c r="P430" i="11"/>
  <c r="BI427" i="11"/>
  <c r="BH427" i="11"/>
  <c r="BG427" i="11"/>
  <c r="BF427" i="11"/>
  <c r="T427" i="11"/>
  <c r="R427" i="11"/>
  <c r="P427" i="11"/>
  <c r="BI425" i="11"/>
  <c r="BH425" i="11"/>
  <c r="BG425" i="11"/>
  <c r="BF425" i="11"/>
  <c r="T425" i="11"/>
  <c r="R425" i="11"/>
  <c r="P425" i="11"/>
  <c r="BI421" i="11"/>
  <c r="BH421" i="11"/>
  <c r="BG421" i="11"/>
  <c r="BF421" i="11"/>
  <c r="T421" i="11"/>
  <c r="R421" i="11"/>
  <c r="P421" i="11"/>
  <c r="BI416" i="11"/>
  <c r="BH416" i="11"/>
  <c r="BG416" i="11"/>
  <c r="BF416" i="11"/>
  <c r="T416" i="11"/>
  <c r="T415" i="11"/>
  <c r="R416" i="11"/>
  <c r="R415" i="11" s="1"/>
  <c r="P416" i="11"/>
  <c r="P415" i="11" s="1"/>
  <c r="BI413" i="11"/>
  <c r="BH413" i="11"/>
  <c r="BG413" i="11"/>
  <c r="BF413" i="11"/>
  <c r="T413" i="11"/>
  <c r="R413" i="11"/>
  <c r="P413" i="11"/>
  <c r="BI411" i="11"/>
  <c r="BH411" i="11"/>
  <c r="BG411" i="11"/>
  <c r="BF411" i="11"/>
  <c r="T411" i="11"/>
  <c r="R411" i="11"/>
  <c r="P411" i="11"/>
  <c r="BI408" i="11"/>
  <c r="BH408" i="11"/>
  <c r="BG408" i="11"/>
  <c r="BF408" i="11"/>
  <c r="T408" i="11"/>
  <c r="R408" i="11"/>
  <c r="P408" i="11"/>
  <c r="BI406" i="11"/>
  <c r="BH406" i="11"/>
  <c r="BG406" i="11"/>
  <c r="BF406" i="11"/>
  <c r="T406" i="11"/>
  <c r="R406" i="11"/>
  <c r="P406" i="11"/>
  <c r="BI403" i="11"/>
  <c r="BH403" i="11"/>
  <c r="BG403" i="11"/>
  <c r="BF403" i="11"/>
  <c r="T403" i="11"/>
  <c r="R403" i="11"/>
  <c r="P403" i="11"/>
  <c r="BI401" i="11"/>
  <c r="BH401" i="11"/>
  <c r="BG401" i="11"/>
  <c r="BF401" i="11"/>
  <c r="T401" i="11"/>
  <c r="R401" i="11"/>
  <c r="P401" i="11"/>
  <c r="BI399" i="11"/>
  <c r="BH399" i="11"/>
  <c r="BG399" i="11"/>
  <c r="BF399" i="11"/>
  <c r="T399" i="11"/>
  <c r="R399" i="11"/>
  <c r="P399" i="11"/>
  <c r="BI396" i="11"/>
  <c r="BH396" i="11"/>
  <c r="BG396" i="11"/>
  <c r="BF396" i="11"/>
  <c r="T396" i="11"/>
  <c r="R396" i="11"/>
  <c r="P396" i="11"/>
  <c r="BI391" i="11"/>
  <c r="BH391" i="11"/>
  <c r="BG391" i="11"/>
  <c r="BF391" i="11"/>
  <c r="T391" i="11"/>
  <c r="R391" i="11"/>
  <c r="P391" i="11"/>
  <c r="BI389" i="11"/>
  <c r="BH389" i="11"/>
  <c r="BG389" i="11"/>
  <c r="BF389" i="11"/>
  <c r="T389" i="11"/>
  <c r="R389" i="11"/>
  <c r="P389" i="11"/>
  <c r="BI386" i="11"/>
  <c r="BH386" i="11"/>
  <c r="BG386" i="11"/>
  <c r="BF386" i="11"/>
  <c r="T386" i="11"/>
  <c r="R386" i="11"/>
  <c r="P386" i="11"/>
  <c r="BI381" i="11"/>
  <c r="BH381" i="11"/>
  <c r="BG381" i="11"/>
  <c r="BF381" i="11"/>
  <c r="T381" i="11"/>
  <c r="R381" i="11"/>
  <c r="P381" i="11"/>
  <c r="BI377" i="11"/>
  <c r="BH377" i="11"/>
  <c r="BG377" i="11"/>
  <c r="BF377" i="11"/>
  <c r="T377" i="11"/>
  <c r="R377" i="11"/>
  <c r="P377" i="11"/>
  <c r="BI374" i="11"/>
  <c r="BH374" i="11"/>
  <c r="BG374" i="11"/>
  <c r="BF374" i="11"/>
  <c r="T374" i="11"/>
  <c r="R374" i="11"/>
  <c r="P374" i="11"/>
  <c r="BI362" i="11"/>
  <c r="BH362" i="11"/>
  <c r="BG362" i="11"/>
  <c r="BF362" i="11"/>
  <c r="T362" i="11"/>
  <c r="R362" i="11"/>
  <c r="P362" i="11"/>
  <c r="BI357" i="11"/>
  <c r="BH357" i="11"/>
  <c r="BG357" i="11"/>
  <c r="BF357" i="11"/>
  <c r="T357" i="11"/>
  <c r="R357" i="11"/>
  <c r="P357" i="11"/>
  <c r="BI348" i="11"/>
  <c r="BH348" i="11"/>
  <c r="BG348" i="11"/>
  <c r="BF348" i="11"/>
  <c r="T348" i="11"/>
  <c r="R348" i="11"/>
  <c r="P348" i="11"/>
  <c r="BI341" i="11"/>
  <c r="BH341" i="11"/>
  <c r="BG341" i="11"/>
  <c r="BF341" i="11"/>
  <c r="T341" i="11"/>
  <c r="R341" i="11"/>
  <c r="P341" i="11"/>
  <c r="BI336" i="11"/>
  <c r="BH336" i="11"/>
  <c r="BG336" i="11"/>
  <c r="BF336" i="11"/>
  <c r="T336" i="11"/>
  <c r="R336" i="11"/>
  <c r="P336" i="11"/>
  <c r="BI334" i="11"/>
  <c r="BH334" i="11"/>
  <c r="BG334" i="11"/>
  <c r="BF334" i="11"/>
  <c r="T334" i="11"/>
  <c r="R334" i="11"/>
  <c r="P334" i="11"/>
  <c r="BI330" i="11"/>
  <c r="BH330" i="11"/>
  <c r="BG330" i="11"/>
  <c r="BF330" i="11"/>
  <c r="T330" i="11"/>
  <c r="R330" i="11"/>
  <c r="P330" i="11"/>
  <c r="BI327" i="11"/>
  <c r="BH327" i="11"/>
  <c r="BG327" i="11"/>
  <c r="BF327" i="11"/>
  <c r="T327" i="11"/>
  <c r="R327" i="11"/>
  <c r="P327" i="11"/>
  <c r="BI322" i="11"/>
  <c r="BH322" i="11"/>
  <c r="BG322" i="11"/>
  <c r="BF322" i="11"/>
  <c r="T322" i="11"/>
  <c r="R322" i="11"/>
  <c r="P322" i="11"/>
  <c r="BI320" i="11"/>
  <c r="BH320" i="11"/>
  <c r="BG320" i="11"/>
  <c r="BF320" i="11"/>
  <c r="T320" i="11"/>
  <c r="R320" i="11"/>
  <c r="P320" i="11"/>
  <c r="BI318" i="11"/>
  <c r="BH318" i="11"/>
  <c r="BG318" i="11"/>
  <c r="BF318" i="11"/>
  <c r="T318" i="11"/>
  <c r="R318" i="11"/>
  <c r="P318" i="11"/>
  <c r="BI315" i="11"/>
  <c r="BH315" i="11"/>
  <c r="BG315" i="11"/>
  <c r="BF315" i="11"/>
  <c r="T315" i="11"/>
  <c r="R315" i="11"/>
  <c r="P315" i="11"/>
  <c r="BI313" i="11"/>
  <c r="BH313" i="11"/>
  <c r="BG313" i="11"/>
  <c r="BF313" i="11"/>
  <c r="T313" i="11"/>
  <c r="R313" i="11"/>
  <c r="P313" i="11"/>
  <c r="BI306" i="11"/>
  <c r="BH306" i="11"/>
  <c r="BG306" i="11"/>
  <c r="BF306" i="11"/>
  <c r="T306" i="11"/>
  <c r="R306" i="11"/>
  <c r="P306" i="11"/>
  <c r="BI297" i="11"/>
  <c r="BH297" i="11"/>
  <c r="BG297" i="11"/>
  <c r="BF297" i="11"/>
  <c r="T297" i="11"/>
  <c r="R297" i="11"/>
  <c r="P297" i="11"/>
  <c r="BI295" i="11"/>
  <c r="BH295" i="11"/>
  <c r="BG295" i="11"/>
  <c r="BF295" i="11"/>
  <c r="T295" i="11"/>
  <c r="R295" i="11"/>
  <c r="P295" i="11"/>
  <c r="BI282" i="11"/>
  <c r="BH282" i="11"/>
  <c r="BG282" i="11"/>
  <c r="BF282" i="11"/>
  <c r="T282" i="11"/>
  <c r="R282" i="11"/>
  <c r="P282" i="11"/>
  <c r="BI279" i="11"/>
  <c r="BH279" i="11"/>
  <c r="BG279" i="11"/>
  <c r="BF279" i="11"/>
  <c r="T279" i="11"/>
  <c r="R279" i="11"/>
  <c r="P279" i="11"/>
  <c r="BI265" i="11"/>
  <c r="BH265" i="11"/>
  <c r="BG265" i="11"/>
  <c r="BF265" i="11"/>
  <c r="T265" i="11"/>
  <c r="R265" i="11"/>
  <c r="P265" i="11"/>
  <c r="BI254" i="11"/>
  <c r="BH254" i="11"/>
  <c r="BG254" i="11"/>
  <c r="BF254" i="11"/>
  <c r="T254" i="11"/>
  <c r="R254" i="11"/>
  <c r="P254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0" i="11"/>
  <c r="BH240" i="11"/>
  <c r="BG240" i="11"/>
  <c r="BF240" i="11"/>
  <c r="T240" i="11"/>
  <c r="R240" i="11"/>
  <c r="P240" i="11"/>
  <c r="BI237" i="11"/>
  <c r="BH237" i="11"/>
  <c r="BG237" i="11"/>
  <c r="BF237" i="11"/>
  <c r="T237" i="11"/>
  <c r="R237" i="11"/>
  <c r="P237" i="11"/>
  <c r="BI233" i="11"/>
  <c r="BH233" i="11"/>
  <c r="BG233" i="11"/>
  <c r="BF233" i="11"/>
  <c r="T233" i="11"/>
  <c r="R233" i="11"/>
  <c r="P233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2" i="11"/>
  <c r="BH202" i="11"/>
  <c r="BG202" i="11"/>
  <c r="BF202" i="11"/>
  <c r="T202" i="11"/>
  <c r="R202" i="11"/>
  <c r="P202" i="11"/>
  <c r="BI195" i="11"/>
  <c r="BH195" i="11"/>
  <c r="BG195" i="11"/>
  <c r="BF195" i="11"/>
  <c r="T195" i="11"/>
  <c r="R195" i="11"/>
  <c r="P195" i="11"/>
  <c r="BI189" i="11"/>
  <c r="BH189" i="11"/>
  <c r="BG189" i="11"/>
  <c r="BF189" i="11"/>
  <c r="T189" i="11"/>
  <c r="R189" i="11"/>
  <c r="P189" i="11"/>
  <c r="BI186" i="11"/>
  <c r="BH186" i="11"/>
  <c r="BG186" i="11"/>
  <c r="BF186" i="11"/>
  <c r="T186" i="11"/>
  <c r="R186" i="11"/>
  <c r="P186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7" i="11"/>
  <c r="BH177" i="11"/>
  <c r="BG177" i="11"/>
  <c r="BF177" i="11"/>
  <c r="T177" i="11"/>
  <c r="R177" i="11"/>
  <c r="P177" i="11"/>
  <c r="BI173" i="11"/>
  <c r="BH173" i="11"/>
  <c r="BG173" i="11"/>
  <c r="BF173" i="11"/>
  <c r="T173" i="11"/>
  <c r="R173" i="11"/>
  <c r="P173" i="11"/>
  <c r="BI168" i="11"/>
  <c r="BH168" i="11"/>
  <c r="BG168" i="11"/>
  <c r="BF168" i="11"/>
  <c r="T168" i="11"/>
  <c r="R168" i="11"/>
  <c r="P168" i="11"/>
  <c r="BI164" i="11"/>
  <c r="BH164" i="11"/>
  <c r="BG164" i="11"/>
  <c r="BF164" i="11"/>
  <c r="T164" i="11"/>
  <c r="R164" i="11"/>
  <c r="P164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0" i="11"/>
  <c r="BH130" i="11"/>
  <c r="BG130" i="11"/>
  <c r="BF130" i="11"/>
  <c r="T130" i="11"/>
  <c r="R130" i="11"/>
  <c r="P130" i="11"/>
  <c r="BI126" i="11"/>
  <c r="BH126" i="11"/>
  <c r="BG126" i="11"/>
  <c r="BF126" i="11"/>
  <c r="T126" i="11"/>
  <c r="R126" i="11"/>
  <c r="P126" i="11"/>
  <c r="BI119" i="11"/>
  <c r="BH119" i="11"/>
  <c r="BG119" i="11"/>
  <c r="BF119" i="11"/>
  <c r="T119" i="11"/>
  <c r="R119" i="11"/>
  <c r="P119" i="11"/>
  <c r="BI114" i="11"/>
  <c r="BH114" i="11"/>
  <c r="BG114" i="11"/>
  <c r="BF114" i="11"/>
  <c r="T114" i="11"/>
  <c r="R114" i="11"/>
  <c r="P114" i="11"/>
  <c r="BI110" i="11"/>
  <c r="BH110" i="11"/>
  <c r="BG110" i="11"/>
  <c r="BF110" i="11"/>
  <c r="T110" i="11"/>
  <c r="R110" i="11"/>
  <c r="P110" i="11"/>
  <c r="BI107" i="11"/>
  <c r="BH107" i="11"/>
  <c r="BG107" i="11"/>
  <c r="BF107" i="11"/>
  <c r="T107" i="11"/>
  <c r="R107" i="11"/>
  <c r="P107" i="11"/>
  <c r="BI103" i="11"/>
  <c r="BH103" i="11"/>
  <c r="BG103" i="11"/>
  <c r="BF103" i="11"/>
  <c r="T103" i="11"/>
  <c r="R103" i="11"/>
  <c r="P103" i="11"/>
  <c r="J97" i="11"/>
  <c r="J96" i="11"/>
  <c r="F96" i="11"/>
  <c r="F94" i="11"/>
  <c r="E92" i="11"/>
  <c r="J55" i="11"/>
  <c r="J54" i="11"/>
  <c r="F54" i="11"/>
  <c r="F52" i="11"/>
  <c r="E50" i="11"/>
  <c r="J18" i="11"/>
  <c r="E18" i="11"/>
  <c r="F55" i="11" s="1"/>
  <c r="J17" i="11"/>
  <c r="J12" i="11"/>
  <c r="J94" i="11" s="1"/>
  <c r="E7" i="11"/>
  <c r="E90" i="11"/>
  <c r="J161" i="10"/>
  <c r="J39" i="10"/>
  <c r="J38" i="10"/>
  <c r="AY65" i="1"/>
  <c r="J37" i="10"/>
  <c r="AX65" i="1" s="1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J66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J86" i="10"/>
  <c r="J85" i="10"/>
  <c r="F85" i="10"/>
  <c r="F83" i="10"/>
  <c r="E81" i="10"/>
  <c r="J59" i="10"/>
  <c r="J58" i="10"/>
  <c r="F58" i="10"/>
  <c r="F56" i="10"/>
  <c r="E54" i="10"/>
  <c r="J20" i="10"/>
  <c r="E20" i="10"/>
  <c r="F86" i="10" s="1"/>
  <c r="J19" i="10"/>
  <c r="J14" i="10"/>
  <c r="J56" i="10" s="1"/>
  <c r="E7" i="10"/>
  <c r="E77" i="10" s="1"/>
  <c r="J37" i="9"/>
  <c r="J36" i="9"/>
  <c r="AY64" i="1"/>
  <c r="J35" i="9"/>
  <c r="AX64" i="1" s="1"/>
  <c r="BI393" i="9"/>
  <c r="BH393" i="9"/>
  <c r="BG393" i="9"/>
  <c r="BF393" i="9"/>
  <c r="T393" i="9"/>
  <c r="T392" i="9"/>
  <c r="R393" i="9"/>
  <c r="R392" i="9" s="1"/>
  <c r="P393" i="9"/>
  <c r="P392" i="9"/>
  <c r="BI390" i="9"/>
  <c r="BH390" i="9"/>
  <c r="BG390" i="9"/>
  <c r="BF390" i="9"/>
  <c r="T390" i="9"/>
  <c r="R390" i="9"/>
  <c r="P390" i="9"/>
  <c r="BI384" i="9"/>
  <c r="BH384" i="9"/>
  <c r="BG384" i="9"/>
  <c r="BF384" i="9"/>
  <c r="T384" i="9"/>
  <c r="R384" i="9"/>
  <c r="P384" i="9"/>
  <c r="BI382" i="9"/>
  <c r="BH382" i="9"/>
  <c r="BG382" i="9"/>
  <c r="BF382" i="9"/>
  <c r="T382" i="9"/>
  <c r="R382" i="9"/>
  <c r="P382" i="9"/>
  <c r="BI379" i="9"/>
  <c r="BH379" i="9"/>
  <c r="BG379" i="9"/>
  <c r="BF379" i="9"/>
  <c r="T379" i="9"/>
  <c r="R379" i="9"/>
  <c r="P379" i="9"/>
  <c r="BI378" i="9"/>
  <c r="BH378" i="9"/>
  <c r="BG378" i="9"/>
  <c r="BF378" i="9"/>
  <c r="T378" i="9"/>
  <c r="R378" i="9"/>
  <c r="P378" i="9"/>
  <c r="BI376" i="9"/>
  <c r="BH376" i="9"/>
  <c r="BG376" i="9"/>
  <c r="BF376" i="9"/>
  <c r="T376" i="9"/>
  <c r="R376" i="9"/>
  <c r="P376" i="9"/>
  <c r="BI375" i="9"/>
  <c r="BH375" i="9"/>
  <c r="BG375" i="9"/>
  <c r="BF375" i="9"/>
  <c r="T375" i="9"/>
  <c r="R375" i="9"/>
  <c r="P375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71" i="9"/>
  <c r="BH371" i="9"/>
  <c r="BG371" i="9"/>
  <c r="BF371" i="9"/>
  <c r="T371" i="9"/>
  <c r="R371" i="9"/>
  <c r="P371" i="9"/>
  <c r="BI369" i="9"/>
  <c r="BH369" i="9"/>
  <c r="BG369" i="9"/>
  <c r="BF369" i="9"/>
  <c r="T369" i="9"/>
  <c r="R369" i="9"/>
  <c r="P369" i="9"/>
  <c r="BI366" i="9"/>
  <c r="BH366" i="9"/>
  <c r="BG366" i="9"/>
  <c r="BF366" i="9"/>
  <c r="T366" i="9"/>
  <c r="R366" i="9"/>
  <c r="P366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8" i="9"/>
  <c r="BH358" i="9"/>
  <c r="BG358" i="9"/>
  <c r="BF358" i="9"/>
  <c r="T358" i="9"/>
  <c r="R358" i="9"/>
  <c r="P358" i="9"/>
  <c r="BI356" i="9"/>
  <c r="BH356" i="9"/>
  <c r="BG356" i="9"/>
  <c r="BF356" i="9"/>
  <c r="T356" i="9"/>
  <c r="R356" i="9"/>
  <c r="P356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48" i="9"/>
  <c r="BH348" i="9"/>
  <c r="BG348" i="9"/>
  <c r="BF348" i="9"/>
  <c r="T348" i="9"/>
  <c r="R348" i="9"/>
  <c r="P348" i="9"/>
  <c r="BI345" i="9"/>
  <c r="BH345" i="9"/>
  <c r="BG345" i="9"/>
  <c r="BF345" i="9"/>
  <c r="T345" i="9"/>
  <c r="R345" i="9"/>
  <c r="P345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2" i="9"/>
  <c r="BH332" i="9"/>
  <c r="BG332" i="9"/>
  <c r="BF332" i="9"/>
  <c r="T332" i="9"/>
  <c r="R332" i="9"/>
  <c r="P332" i="9"/>
  <c r="BI329" i="9"/>
  <c r="BH329" i="9"/>
  <c r="BG329" i="9"/>
  <c r="BF329" i="9"/>
  <c r="T329" i="9"/>
  <c r="R329" i="9"/>
  <c r="P329" i="9"/>
  <c r="BI324" i="9"/>
  <c r="BH324" i="9"/>
  <c r="BG324" i="9"/>
  <c r="BF324" i="9"/>
  <c r="T324" i="9"/>
  <c r="T323" i="9"/>
  <c r="R324" i="9"/>
  <c r="R323" i="9" s="1"/>
  <c r="P324" i="9"/>
  <c r="P323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6" i="9"/>
  <c r="BH316" i="9"/>
  <c r="BG316" i="9"/>
  <c r="BF316" i="9"/>
  <c r="T316" i="9"/>
  <c r="R316" i="9"/>
  <c r="P316" i="9"/>
  <c r="BI310" i="9"/>
  <c r="BH310" i="9"/>
  <c r="BG310" i="9"/>
  <c r="BF310" i="9"/>
  <c r="T310" i="9"/>
  <c r="R310" i="9"/>
  <c r="P310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2" i="9"/>
  <c r="BH272" i="9"/>
  <c r="BG272" i="9"/>
  <c r="BF272" i="9"/>
  <c r="T272" i="9"/>
  <c r="R272" i="9"/>
  <c r="P272" i="9"/>
  <c r="BI269" i="9"/>
  <c r="BH269" i="9"/>
  <c r="BG269" i="9"/>
  <c r="BF269" i="9"/>
  <c r="T269" i="9"/>
  <c r="R269" i="9"/>
  <c r="P269" i="9"/>
  <c r="BI266" i="9"/>
  <c r="BH266" i="9"/>
  <c r="BG266" i="9"/>
  <c r="BF266" i="9"/>
  <c r="T266" i="9"/>
  <c r="R266" i="9"/>
  <c r="P266" i="9"/>
  <c r="BI263" i="9"/>
  <c r="BH263" i="9"/>
  <c r="BG263" i="9"/>
  <c r="BF263" i="9"/>
  <c r="T263" i="9"/>
  <c r="R263" i="9"/>
  <c r="P263" i="9"/>
  <c r="BI256" i="9"/>
  <c r="BH256" i="9"/>
  <c r="BG256" i="9"/>
  <c r="BF256" i="9"/>
  <c r="T256" i="9"/>
  <c r="R256" i="9"/>
  <c r="P256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35" i="9"/>
  <c r="BH235" i="9"/>
  <c r="BG235" i="9"/>
  <c r="BF235" i="9"/>
  <c r="T235" i="9"/>
  <c r="R235" i="9"/>
  <c r="P235" i="9"/>
  <c r="BI227" i="9"/>
  <c r="BH227" i="9"/>
  <c r="BG227" i="9"/>
  <c r="BF227" i="9"/>
  <c r="T227" i="9"/>
  <c r="R227" i="9"/>
  <c r="P227" i="9"/>
  <c r="BI224" i="9"/>
  <c r="BH224" i="9"/>
  <c r="BG224" i="9"/>
  <c r="BF224" i="9"/>
  <c r="T224" i="9"/>
  <c r="R224" i="9"/>
  <c r="P224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1" i="9"/>
  <c r="BH211" i="9"/>
  <c r="BG211" i="9"/>
  <c r="BF211" i="9"/>
  <c r="T211" i="9"/>
  <c r="R211" i="9"/>
  <c r="P211" i="9"/>
  <c r="BI206" i="9"/>
  <c r="BH206" i="9"/>
  <c r="BG206" i="9"/>
  <c r="BF206" i="9"/>
  <c r="T206" i="9"/>
  <c r="R206" i="9"/>
  <c r="P206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7" i="9"/>
  <c r="BH197" i="9"/>
  <c r="BG197" i="9"/>
  <c r="BF197" i="9"/>
  <c r="T197" i="9"/>
  <c r="R197" i="9"/>
  <c r="P197" i="9"/>
  <c r="BI194" i="9"/>
  <c r="BH194" i="9"/>
  <c r="BG194" i="9"/>
  <c r="BF194" i="9"/>
  <c r="T194" i="9"/>
  <c r="R194" i="9"/>
  <c r="P194" i="9"/>
  <c r="BI190" i="9"/>
  <c r="BH190" i="9"/>
  <c r="BG190" i="9"/>
  <c r="BF190" i="9"/>
  <c r="T190" i="9"/>
  <c r="R190" i="9"/>
  <c r="P190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3" i="9"/>
  <c r="BH173" i="9"/>
  <c r="BG173" i="9"/>
  <c r="BF173" i="9"/>
  <c r="T173" i="9"/>
  <c r="R173" i="9"/>
  <c r="P173" i="9"/>
  <c r="BI166" i="9"/>
  <c r="BH166" i="9"/>
  <c r="BG166" i="9"/>
  <c r="BF166" i="9"/>
  <c r="T166" i="9"/>
  <c r="R166" i="9"/>
  <c r="P166" i="9"/>
  <c r="BI158" i="9"/>
  <c r="BH158" i="9"/>
  <c r="BG158" i="9"/>
  <c r="BF158" i="9"/>
  <c r="T158" i="9"/>
  <c r="R158" i="9"/>
  <c r="P158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4" i="9"/>
  <c r="BH124" i="9"/>
  <c r="BG124" i="9"/>
  <c r="BF124" i="9"/>
  <c r="T124" i="9"/>
  <c r="R124" i="9"/>
  <c r="P124" i="9"/>
  <c r="BI118" i="9"/>
  <c r="BH118" i="9"/>
  <c r="BG118" i="9"/>
  <c r="BF118" i="9"/>
  <c r="T118" i="9"/>
  <c r="R118" i="9"/>
  <c r="P118" i="9"/>
  <c r="BI107" i="9"/>
  <c r="BH107" i="9"/>
  <c r="BG107" i="9"/>
  <c r="BF107" i="9"/>
  <c r="T107" i="9"/>
  <c r="R107" i="9"/>
  <c r="P107" i="9"/>
  <c r="BI100" i="9"/>
  <c r="BH100" i="9"/>
  <c r="BG100" i="9"/>
  <c r="BF100" i="9"/>
  <c r="T100" i="9"/>
  <c r="R100" i="9"/>
  <c r="P100" i="9"/>
  <c r="BI96" i="9"/>
  <c r="BH96" i="9"/>
  <c r="BG96" i="9"/>
  <c r="BF96" i="9"/>
  <c r="T96" i="9"/>
  <c r="R96" i="9"/>
  <c r="P96" i="9"/>
  <c r="J90" i="9"/>
  <c r="J89" i="9"/>
  <c r="F89" i="9"/>
  <c r="F87" i="9"/>
  <c r="E85" i="9"/>
  <c r="J55" i="9"/>
  <c r="J54" i="9"/>
  <c r="F54" i="9"/>
  <c r="F52" i="9"/>
  <c r="E50" i="9"/>
  <c r="J18" i="9"/>
  <c r="E18" i="9"/>
  <c r="F90" i="9" s="1"/>
  <c r="J17" i="9"/>
  <c r="J12" i="9"/>
  <c r="J87" i="9" s="1"/>
  <c r="E7" i="9"/>
  <c r="E48" i="9" s="1"/>
  <c r="J37" i="8"/>
  <c r="J36" i="8"/>
  <c r="AY62" i="1"/>
  <c r="J35" i="8"/>
  <c r="AX62" i="1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3" i="8"/>
  <c r="BH93" i="8"/>
  <c r="BG93" i="8"/>
  <c r="BF93" i="8"/>
  <c r="T93" i="8"/>
  <c r="R93" i="8"/>
  <c r="P93" i="8"/>
  <c r="BI89" i="8"/>
  <c r="BH89" i="8"/>
  <c r="BG89" i="8"/>
  <c r="BF89" i="8"/>
  <c r="T89" i="8"/>
  <c r="R89" i="8"/>
  <c r="P89" i="8"/>
  <c r="BI85" i="8"/>
  <c r="BH85" i="8"/>
  <c r="BG85" i="8"/>
  <c r="BF85" i="8"/>
  <c r="T85" i="8"/>
  <c r="R85" i="8"/>
  <c r="P85" i="8"/>
  <c r="J79" i="8"/>
  <c r="J78" i="8"/>
  <c r="F78" i="8"/>
  <c r="F76" i="8"/>
  <c r="E74" i="8"/>
  <c r="J55" i="8"/>
  <c r="J54" i="8"/>
  <c r="F54" i="8"/>
  <c r="F52" i="8"/>
  <c r="E50" i="8"/>
  <c r="J18" i="8"/>
  <c r="E18" i="8"/>
  <c r="F55" i="8" s="1"/>
  <c r="J17" i="8"/>
  <c r="J12" i="8"/>
  <c r="J76" i="8" s="1"/>
  <c r="E7" i="8"/>
  <c r="E48" i="8" s="1"/>
  <c r="J37" i="7"/>
  <c r="J36" i="7"/>
  <c r="AY61" i="1"/>
  <c r="J35" i="7"/>
  <c r="AX61" i="1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0" i="7"/>
  <c r="F78" i="7"/>
  <c r="E76" i="7"/>
  <c r="J54" i="7"/>
  <c r="F52" i="7"/>
  <c r="E50" i="7"/>
  <c r="J24" i="7"/>
  <c r="E24" i="7"/>
  <c r="J55" i="7" s="1"/>
  <c r="J23" i="7"/>
  <c r="J18" i="7"/>
  <c r="E18" i="7"/>
  <c r="F55" i="7"/>
  <c r="J17" i="7"/>
  <c r="J15" i="7"/>
  <c r="E15" i="7"/>
  <c r="F54" i="7" s="1"/>
  <c r="J14" i="7"/>
  <c r="J12" i="7"/>
  <c r="J52" i="7"/>
  <c r="E7" i="7"/>
  <c r="E48" i="7" s="1"/>
  <c r="J37" i="6"/>
  <c r="J36" i="6"/>
  <c r="AY60" i="1" s="1"/>
  <c r="J35" i="6"/>
  <c r="AX60" i="1" s="1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78" i="6"/>
  <c r="BH178" i="6"/>
  <c r="BG178" i="6"/>
  <c r="BF178" i="6"/>
  <c r="T178" i="6"/>
  <c r="R178" i="6"/>
  <c r="P178" i="6"/>
  <c r="BI172" i="6"/>
  <c r="BH172" i="6"/>
  <c r="BG172" i="6"/>
  <c r="BF172" i="6"/>
  <c r="T172" i="6"/>
  <c r="T171" i="6" s="1"/>
  <c r="R172" i="6"/>
  <c r="R171" i="6" s="1"/>
  <c r="P172" i="6"/>
  <c r="P171" i="6" s="1"/>
  <c r="BI169" i="6"/>
  <c r="BH169" i="6"/>
  <c r="BG169" i="6"/>
  <c r="BF169" i="6"/>
  <c r="T169" i="6"/>
  <c r="R169" i="6"/>
  <c r="P169" i="6"/>
  <c r="BI162" i="6"/>
  <c r="BH162" i="6"/>
  <c r="BG162" i="6"/>
  <c r="BF162" i="6"/>
  <c r="T162" i="6"/>
  <c r="R162" i="6"/>
  <c r="P162" i="6"/>
  <c r="BI156" i="6"/>
  <c r="BH156" i="6"/>
  <c r="BG156" i="6"/>
  <c r="BF156" i="6"/>
  <c r="T156" i="6"/>
  <c r="R156" i="6"/>
  <c r="P156" i="6"/>
  <c r="BI150" i="6"/>
  <c r="BH150" i="6"/>
  <c r="BG150" i="6"/>
  <c r="BF150" i="6"/>
  <c r="T150" i="6"/>
  <c r="R150" i="6"/>
  <c r="P150" i="6"/>
  <c r="BI136" i="6"/>
  <c r="BH136" i="6"/>
  <c r="BG136" i="6"/>
  <c r="BF136" i="6"/>
  <c r="T136" i="6"/>
  <c r="R136" i="6"/>
  <c r="P136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18" i="6"/>
  <c r="BH118" i="6"/>
  <c r="BG118" i="6"/>
  <c r="BF118" i="6"/>
  <c r="T118" i="6"/>
  <c r="R118" i="6"/>
  <c r="P118" i="6"/>
  <c r="BI110" i="6"/>
  <c r="BH110" i="6"/>
  <c r="BG110" i="6"/>
  <c r="BF110" i="6"/>
  <c r="T110" i="6"/>
  <c r="R110" i="6"/>
  <c r="P110" i="6"/>
  <c r="BI106" i="6"/>
  <c r="BH106" i="6"/>
  <c r="BG106" i="6"/>
  <c r="BF106" i="6"/>
  <c r="T106" i="6"/>
  <c r="R106" i="6"/>
  <c r="P106" i="6"/>
  <c r="BI98" i="6"/>
  <c r="BH98" i="6"/>
  <c r="BG98" i="6"/>
  <c r="BF98" i="6"/>
  <c r="T98" i="6"/>
  <c r="R98" i="6"/>
  <c r="P98" i="6"/>
  <c r="BI90" i="6"/>
  <c r="BH90" i="6"/>
  <c r="BG90" i="6"/>
  <c r="BF90" i="6"/>
  <c r="T90" i="6"/>
  <c r="R90" i="6"/>
  <c r="P90" i="6"/>
  <c r="J84" i="6"/>
  <c r="J83" i="6"/>
  <c r="F83" i="6"/>
  <c r="F81" i="6"/>
  <c r="E79" i="6"/>
  <c r="J55" i="6"/>
  <c r="J54" i="6"/>
  <c r="F54" i="6"/>
  <c r="F52" i="6"/>
  <c r="E50" i="6"/>
  <c r="J18" i="6"/>
  <c r="E18" i="6"/>
  <c r="F84" i="6"/>
  <c r="J17" i="6"/>
  <c r="J12" i="6"/>
  <c r="J52" i="6" s="1"/>
  <c r="E7" i="6"/>
  <c r="E77" i="6"/>
  <c r="J146" i="5"/>
  <c r="J39" i="5"/>
  <c r="J38" i="5"/>
  <c r="AY59" i="1" s="1"/>
  <c r="J37" i="5"/>
  <c r="AX59" i="1" s="1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J6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J87" i="5"/>
  <c r="J86" i="5"/>
  <c r="F86" i="5"/>
  <c r="F84" i="5"/>
  <c r="E82" i="5"/>
  <c r="J59" i="5"/>
  <c r="J58" i="5"/>
  <c r="F58" i="5"/>
  <c r="F56" i="5"/>
  <c r="E54" i="5"/>
  <c r="J20" i="5"/>
  <c r="E20" i="5"/>
  <c r="F87" i="5" s="1"/>
  <c r="J19" i="5"/>
  <c r="J14" i="5"/>
  <c r="J56" i="5" s="1"/>
  <c r="E7" i="5"/>
  <c r="E50" i="5" s="1"/>
  <c r="J37" i="4"/>
  <c r="J36" i="4"/>
  <c r="AY58" i="1" s="1"/>
  <c r="J35" i="4"/>
  <c r="AX58" i="1"/>
  <c r="BI207" i="4"/>
  <c r="BH207" i="4"/>
  <c r="BG207" i="4"/>
  <c r="BF207" i="4"/>
  <c r="T207" i="4"/>
  <c r="T206" i="4" s="1"/>
  <c r="R207" i="4"/>
  <c r="R206" i="4"/>
  <c r="P207" i="4"/>
  <c r="P206" i="4" s="1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1" i="4"/>
  <c r="BH121" i="4"/>
  <c r="BG121" i="4"/>
  <c r="BF121" i="4"/>
  <c r="T121" i="4"/>
  <c r="R121" i="4"/>
  <c r="P121" i="4"/>
  <c r="BI116" i="4"/>
  <c r="BH116" i="4"/>
  <c r="BG116" i="4"/>
  <c r="BF116" i="4"/>
  <c r="T116" i="4"/>
  <c r="R116" i="4"/>
  <c r="P116" i="4"/>
  <c r="BI107" i="4"/>
  <c r="BH107" i="4"/>
  <c r="BG107" i="4"/>
  <c r="BF107" i="4"/>
  <c r="T107" i="4"/>
  <c r="R107" i="4"/>
  <c r="P107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89" i="4"/>
  <c r="BH89" i="4"/>
  <c r="BG89" i="4"/>
  <c r="BF89" i="4"/>
  <c r="T89" i="4"/>
  <c r="R89" i="4"/>
  <c r="P89" i="4"/>
  <c r="J83" i="4"/>
  <c r="J82" i="4"/>
  <c r="F82" i="4"/>
  <c r="F80" i="4"/>
  <c r="E78" i="4"/>
  <c r="J55" i="4"/>
  <c r="J54" i="4"/>
  <c r="F54" i="4"/>
  <c r="F52" i="4"/>
  <c r="E50" i="4"/>
  <c r="J18" i="4"/>
  <c r="E18" i="4"/>
  <c r="F55" i="4" s="1"/>
  <c r="J17" i="4"/>
  <c r="J12" i="4"/>
  <c r="J52" i="4" s="1"/>
  <c r="E7" i="4"/>
  <c r="E76" i="4" s="1"/>
  <c r="J37" i="3"/>
  <c r="J36" i="3"/>
  <c r="AY56" i="1" s="1"/>
  <c r="J35" i="3"/>
  <c r="AX56" i="1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4" i="3"/>
  <c r="BH204" i="3"/>
  <c r="BG204" i="3"/>
  <c r="BF204" i="3"/>
  <c r="T204" i="3"/>
  <c r="R204" i="3"/>
  <c r="P204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59" i="3"/>
  <c r="BH159" i="3"/>
  <c r="BG159" i="3"/>
  <c r="BF159" i="3"/>
  <c r="T159" i="3"/>
  <c r="T158" i="3" s="1"/>
  <c r="R159" i="3"/>
  <c r="R158" i="3" s="1"/>
  <c r="P159" i="3"/>
  <c r="P158" i="3" s="1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79" i="3" s="1"/>
  <c r="E7" i="3"/>
  <c r="E75" i="3"/>
  <c r="J37" i="2"/>
  <c r="J36" i="2"/>
  <c r="AY55" i="1" s="1"/>
  <c r="J35" i="2"/>
  <c r="AX55" i="1"/>
  <c r="BI414" i="2"/>
  <c r="BH414" i="2"/>
  <c r="BG414" i="2"/>
  <c r="BF414" i="2"/>
  <c r="T414" i="2"/>
  <c r="T413" i="2" s="1"/>
  <c r="T412" i="2" s="1"/>
  <c r="R414" i="2"/>
  <c r="R413" i="2" s="1"/>
  <c r="R412" i="2" s="1"/>
  <c r="P414" i="2"/>
  <c r="P413" i="2" s="1"/>
  <c r="P412" i="2" s="1"/>
  <c r="BI408" i="2"/>
  <c r="BH408" i="2"/>
  <c r="BG408" i="2"/>
  <c r="BF408" i="2"/>
  <c r="T408" i="2"/>
  <c r="T407" i="2"/>
  <c r="T406" i="2" s="1"/>
  <c r="R408" i="2"/>
  <c r="R407" i="2" s="1"/>
  <c r="R406" i="2" s="1"/>
  <c r="P408" i="2"/>
  <c r="P407" i="2" s="1"/>
  <c r="P406" i="2" s="1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T191" i="2"/>
  <c r="R192" i="2"/>
  <c r="R191" i="2"/>
  <c r="P192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6" i="2"/>
  <c r="BH116" i="2"/>
  <c r="BG116" i="2"/>
  <c r="BF116" i="2"/>
  <c r="T116" i="2"/>
  <c r="R116" i="2"/>
  <c r="P116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 s="1"/>
  <c r="J17" i="2"/>
  <c r="J12" i="2"/>
  <c r="J52" i="2" s="1"/>
  <c r="E7" i="2"/>
  <c r="E82" i="2"/>
  <c r="L50" i="1"/>
  <c r="AM50" i="1"/>
  <c r="AM49" i="1"/>
  <c r="L49" i="1"/>
  <c r="AM47" i="1"/>
  <c r="L47" i="1"/>
  <c r="L45" i="1"/>
  <c r="L44" i="1"/>
  <c r="BK383" i="2"/>
  <c r="BK401" i="2"/>
  <c r="BK221" i="2"/>
  <c r="J257" i="2"/>
  <c r="J204" i="3"/>
  <c r="BK149" i="3"/>
  <c r="J170" i="4"/>
  <c r="BK143" i="5"/>
  <c r="BK233" i="6"/>
  <c r="J226" i="6"/>
  <c r="J218" i="6"/>
  <c r="J92" i="7"/>
  <c r="BK94" i="7"/>
  <c r="BK97" i="7"/>
  <c r="BK246" i="9"/>
  <c r="J358" i="9"/>
  <c r="J153" i="10"/>
  <c r="J94" i="10"/>
  <c r="BK650" i="11"/>
  <c r="BK487" i="11"/>
  <c r="J575" i="11"/>
  <c r="J650" i="11"/>
  <c r="J396" i="11"/>
  <c r="J110" i="11"/>
  <c r="J118" i="12"/>
  <c r="BK115" i="12"/>
  <c r="J165" i="12"/>
  <c r="J186" i="13"/>
  <c r="J157" i="14"/>
  <c r="BK120" i="15"/>
  <c r="J99" i="16"/>
  <c r="J202" i="17"/>
  <c r="J233" i="17"/>
  <c r="BK88" i="18"/>
  <c r="J106" i="19"/>
  <c r="BK268" i="2"/>
  <c r="BK307" i="2"/>
  <c r="BK164" i="2"/>
  <c r="J216" i="2"/>
  <c r="J170" i="2"/>
  <c r="J95" i="2"/>
  <c r="BK246" i="2"/>
  <c r="BK155" i="3"/>
  <c r="J174" i="4"/>
  <c r="J104" i="5"/>
  <c r="J107" i="5"/>
  <c r="BK253" i="6"/>
  <c r="J235" i="6"/>
  <c r="J162" i="7"/>
  <c r="J157" i="7"/>
  <c r="BK174" i="7"/>
  <c r="BK120" i="7"/>
  <c r="J390" i="9"/>
  <c r="J363" i="9"/>
  <c r="BK107" i="9"/>
  <c r="BK235" i="9"/>
  <c r="J107" i="10"/>
  <c r="BK152" i="10"/>
  <c r="BK149" i="10"/>
  <c r="BK318" i="11"/>
  <c r="BK578" i="11"/>
  <c r="J295" i="11"/>
  <c r="BK142" i="11"/>
  <c r="J186" i="11"/>
  <c r="BK180" i="12"/>
  <c r="BK157" i="12"/>
  <c r="J144" i="12"/>
  <c r="J165" i="13"/>
  <c r="BK137" i="14"/>
  <c r="BK114" i="15"/>
  <c r="BK104" i="16"/>
  <c r="BK190" i="17"/>
  <c r="J133" i="17"/>
  <c r="J114" i="18"/>
  <c r="J124" i="19"/>
  <c r="J91" i="20"/>
  <c r="BK290" i="2"/>
  <c r="J155" i="2"/>
  <c r="J241" i="2"/>
  <c r="BK303" i="2"/>
  <c r="J109" i="3"/>
  <c r="J130" i="4"/>
  <c r="J150" i="5"/>
  <c r="J128" i="5"/>
  <c r="J260" i="6"/>
  <c r="BK136" i="6"/>
  <c r="BK177" i="7"/>
  <c r="BK192" i="7"/>
  <c r="BK98" i="7"/>
  <c r="J105" i="7"/>
  <c r="BK85" i="8"/>
  <c r="BK202" i="9"/>
  <c r="BK332" i="9"/>
  <c r="BK136" i="10"/>
  <c r="BK147" i="10"/>
  <c r="J245" i="11"/>
  <c r="BK148" i="11"/>
  <c r="BK589" i="11"/>
  <c r="J240" i="11"/>
  <c r="J560" i="11"/>
  <c r="J180" i="11"/>
  <c r="BK125" i="12"/>
  <c r="J94" i="12"/>
  <c r="J147" i="12"/>
  <c r="J192" i="13"/>
  <c r="J100" i="13"/>
  <c r="BK122" i="15"/>
  <c r="BK101" i="16"/>
  <c r="BK127" i="17"/>
  <c r="J248" i="17"/>
  <c r="BK109" i="19"/>
  <c r="BK100" i="20"/>
  <c r="BK103" i="3"/>
  <c r="BK165" i="4"/>
  <c r="J140" i="5"/>
  <c r="J132" i="5"/>
  <c r="BK102" i="5"/>
  <c r="J242" i="6"/>
  <c r="J156" i="6"/>
  <c r="BK167" i="7"/>
  <c r="J93" i="7"/>
  <c r="BK123" i="7"/>
  <c r="BK248" i="9"/>
  <c r="J321" i="9"/>
  <c r="J137" i="9"/>
  <c r="J100" i="10"/>
  <c r="J128" i="10"/>
  <c r="BK597" i="11"/>
  <c r="BK571" i="11"/>
  <c r="J567" i="11"/>
  <c r="BK137" i="11"/>
  <c r="J164" i="11"/>
  <c r="J133" i="12"/>
  <c r="J143" i="12"/>
  <c r="J169" i="12"/>
  <c r="BK114" i="12"/>
  <c r="BK101" i="13"/>
  <c r="BK116" i="15"/>
  <c r="J96" i="16"/>
  <c r="J139" i="17"/>
  <c r="J97" i="17"/>
  <c r="BK102" i="18"/>
  <c r="BK106" i="19"/>
  <c r="BK357" i="2"/>
  <c r="J333" i="2"/>
  <c r="J309" i="2"/>
  <c r="BK186" i="3"/>
  <c r="BK194" i="3"/>
  <c r="J89" i="4"/>
  <c r="J116" i="5"/>
  <c r="BK117" i="5"/>
  <c r="J250" i="6"/>
  <c r="J217" i="6"/>
  <c r="BK238" i="6"/>
  <c r="J118" i="7"/>
  <c r="J96" i="7"/>
  <c r="BK113" i="7"/>
  <c r="J130" i="7"/>
  <c r="J85" i="8"/>
  <c r="BK335" i="9"/>
  <c r="J324" i="9"/>
  <c r="J100" i="9"/>
  <c r="BK113" i="10"/>
  <c r="J144" i="10"/>
  <c r="J159" i="10"/>
  <c r="BK662" i="11"/>
  <c r="BK306" i="11"/>
  <c r="J221" i="11"/>
  <c r="BK641" i="11"/>
  <c r="J555" i="11"/>
  <c r="BK348" i="11"/>
  <c r="J168" i="12"/>
  <c r="BK92" i="12"/>
  <c r="BK122" i="12"/>
  <c r="BK127" i="12"/>
  <c r="J143" i="13"/>
  <c r="J144" i="14"/>
  <c r="J103" i="15"/>
  <c r="BK214" i="17"/>
  <c r="J180" i="17"/>
  <c r="J143" i="19"/>
  <c r="BK221" i="11"/>
  <c r="J391" i="11"/>
  <c r="BK652" i="11"/>
  <c r="BK139" i="11"/>
  <c r="BK341" i="11"/>
  <c r="BK123" i="12"/>
  <c r="J148" i="12"/>
  <c r="BK148" i="12"/>
  <c r="BK183" i="13"/>
  <c r="BK165" i="14"/>
  <c r="J112" i="15"/>
  <c r="J102" i="15"/>
  <c r="J137" i="17"/>
  <c r="J149" i="17"/>
  <c r="J137" i="18"/>
  <c r="BK143" i="19"/>
  <c r="BK136" i="20"/>
  <c r="BK154" i="4"/>
  <c r="J118" i="5"/>
  <c r="J97" i="5"/>
  <c r="BK110" i="5"/>
  <c r="BK222" i="6"/>
  <c r="J253" i="6"/>
  <c r="J190" i="7"/>
  <c r="J153" i="7"/>
  <c r="BK107" i="7"/>
  <c r="BK165" i="7"/>
  <c r="BK374" i="9"/>
  <c r="J181" i="9"/>
  <c r="J269" i="9"/>
  <c r="BK291" i="9"/>
  <c r="BK102" i="10"/>
  <c r="J110" i="10"/>
  <c r="J334" i="11"/>
  <c r="J425" i="11"/>
  <c r="BK330" i="11"/>
  <c r="BK189" i="11"/>
  <c r="BK295" i="11"/>
  <c r="BK665" i="11"/>
  <c r="J129" i="12"/>
  <c r="BK98" i="12"/>
  <c r="J153" i="12"/>
  <c r="BK212" i="13"/>
  <c r="J147" i="14"/>
  <c r="BK107" i="15"/>
  <c r="BK103" i="16"/>
  <c r="BK212" i="17"/>
  <c r="BK87" i="17"/>
  <c r="BK128" i="18"/>
  <c r="BK118" i="19"/>
  <c r="J313" i="2"/>
  <c r="J310" i="2"/>
  <c r="J321" i="2"/>
  <c r="J246" i="2"/>
  <c r="J315" i="2"/>
  <c r="BK170" i="2"/>
  <c r="J177" i="3"/>
  <c r="BK96" i="4"/>
  <c r="J178" i="4"/>
  <c r="J112" i="5"/>
  <c r="J137" i="5"/>
  <c r="BK240" i="6"/>
  <c r="J222" i="6"/>
  <c r="J181" i="7"/>
  <c r="BK145" i="7"/>
  <c r="J143" i="7"/>
  <c r="J148" i="9"/>
  <c r="BK275" i="9"/>
  <c r="BK194" i="9"/>
  <c r="BK104" i="10"/>
  <c r="J158" i="10"/>
  <c r="J160" i="10"/>
  <c r="J130" i="11"/>
  <c r="BK333" i="2"/>
  <c r="BK273" i="2"/>
  <c r="J263" i="2"/>
  <c r="BK350" i="2"/>
  <c r="BK414" i="2"/>
  <c r="BK172" i="3"/>
  <c r="J155" i="3"/>
  <c r="BK190" i="4"/>
  <c r="BK113" i="5"/>
  <c r="J145" i="5"/>
  <c r="BK90" i="6"/>
  <c r="BK191" i="6"/>
  <c r="BK182" i="7"/>
  <c r="BK133" i="7"/>
  <c r="BK170" i="7"/>
  <c r="BK132" i="7"/>
  <c r="J378" i="9"/>
  <c r="BK190" i="9"/>
  <c r="BK156" i="10"/>
  <c r="BK103" i="10"/>
  <c r="BK118" i="10"/>
  <c r="J306" i="11"/>
  <c r="BK362" i="11"/>
  <c r="J348" i="11"/>
  <c r="BK119" i="11"/>
  <c r="BK629" i="11"/>
  <c r="BK416" i="11"/>
  <c r="BK154" i="12"/>
  <c r="J138" i="12"/>
  <c r="J98" i="12"/>
  <c r="BK108" i="12"/>
  <c r="BK147" i="13"/>
  <c r="BK130" i="14"/>
  <c r="BK99" i="15"/>
  <c r="J193" i="17"/>
  <c r="J144" i="18"/>
  <c r="J121" i="19"/>
  <c r="J137" i="20"/>
  <c r="BK315" i="2"/>
  <c r="BK100" i="2"/>
  <c r="BK161" i="2"/>
  <c r="BK365" i="2"/>
  <c r="BK238" i="2"/>
  <c r="J312" i="2"/>
  <c r="BK281" i="2"/>
  <c r="BK120" i="3"/>
  <c r="J107" i="4"/>
  <c r="BK138" i="5"/>
  <c r="BK106" i="5"/>
  <c r="J105" i="5"/>
  <c r="BK255" i="6"/>
  <c r="J162" i="6"/>
  <c r="J178" i="7"/>
  <c r="J188" i="7"/>
  <c r="BK88" i="7"/>
  <c r="J156" i="7"/>
  <c r="BK337" i="9"/>
  <c r="J244" i="9"/>
  <c r="J138" i="10"/>
  <c r="J151" i="10"/>
  <c r="J131" i="10"/>
  <c r="BK206" i="11"/>
  <c r="BK598" i="11"/>
  <c r="BK660" i="11"/>
  <c r="J403" i="11"/>
  <c r="J537" i="11"/>
  <c r="BK138" i="12"/>
  <c r="BK94" i="12"/>
  <c r="J163" i="12"/>
  <c r="J212" i="13"/>
  <c r="J140" i="13"/>
  <c r="BK147" i="14"/>
  <c r="J95" i="15"/>
  <c r="J107" i="16"/>
  <c r="J92" i="17"/>
  <c r="BK204" i="17"/>
  <c r="BK146" i="19"/>
  <c r="BK129" i="20"/>
  <c r="J189" i="2"/>
  <c r="J182" i="2"/>
  <c r="J178" i="2"/>
  <c r="BK109" i="3"/>
  <c r="J190" i="4"/>
  <c r="BK141" i="5"/>
  <c r="BK142" i="5"/>
  <c r="J115" i="5"/>
  <c r="J240" i="6"/>
  <c r="J190" i="6"/>
  <c r="J94" i="7"/>
  <c r="BK127" i="7"/>
  <c r="BK137" i="7"/>
  <c r="BK129" i="7"/>
  <c r="J97" i="8"/>
  <c r="J356" i="9"/>
  <c r="J375" i="9"/>
  <c r="BK384" i="9"/>
  <c r="J295" i="9"/>
  <c r="J235" i="9"/>
  <c r="BK146" i="9"/>
  <c r="BK219" i="9"/>
  <c r="BK134" i="10"/>
  <c r="J104" i="10"/>
  <c r="BK163" i="10"/>
  <c r="J117" i="10"/>
  <c r="J141" i="10"/>
  <c r="J123" i="10"/>
  <c r="J447" i="11"/>
  <c r="BK386" i="11"/>
  <c r="J103" i="11"/>
  <c r="BK413" i="11"/>
  <c r="J595" i="11"/>
  <c r="BK560" i="11"/>
  <c r="BK147" i="12"/>
  <c r="BK106" i="12"/>
  <c r="J184" i="12"/>
  <c r="J136" i="13"/>
  <c r="J161" i="14"/>
  <c r="J124" i="15"/>
  <c r="J104" i="16"/>
  <c r="BK151" i="17"/>
  <c r="BK248" i="17"/>
  <c r="J157" i="17"/>
  <c r="BK133" i="18"/>
  <c r="BK97" i="20"/>
  <c r="BK157" i="3"/>
  <c r="J166" i="4"/>
  <c r="BK108" i="5"/>
  <c r="J124" i="5"/>
  <c r="J224" i="6"/>
  <c r="BK98" i="6"/>
  <c r="BK138" i="7"/>
  <c r="BK144" i="7"/>
  <c r="J144" i="7"/>
  <c r="BK105" i="7"/>
  <c r="J266" i="9"/>
  <c r="J194" i="9"/>
  <c r="BK345" i="9"/>
  <c r="J163" i="10"/>
  <c r="BK98" i="10"/>
  <c r="J357" i="11"/>
  <c r="J421" i="11"/>
  <c r="BK229" i="11"/>
  <c r="J322" i="11"/>
  <c r="J629" i="11"/>
  <c r="J111" i="12"/>
  <c r="J100" i="12"/>
  <c r="J112" i="12"/>
  <c r="BK98" i="13"/>
  <c r="BK136" i="13"/>
  <c r="J118" i="15"/>
  <c r="BK98" i="15"/>
  <c r="BK213" i="17"/>
  <c r="BK209" i="17"/>
  <c r="BK114" i="18"/>
  <c r="BK132" i="19"/>
  <c r="AS57" i="1"/>
  <c r="BK366" i="2"/>
  <c r="J133" i="3"/>
  <c r="J181" i="3"/>
  <c r="BK151" i="4"/>
  <c r="BK121" i="5"/>
  <c r="BK104" i="5"/>
  <c r="J203" i="6"/>
  <c r="J136" i="6"/>
  <c r="J194" i="7"/>
  <c r="BK89" i="7"/>
  <c r="J97" i="7"/>
  <c r="BK160" i="7"/>
  <c r="BK340" i="9"/>
  <c r="J393" i="9"/>
  <c r="J200" i="9"/>
  <c r="J114" i="10"/>
  <c r="BK112" i="10"/>
  <c r="J136" i="10"/>
  <c r="J521" i="11"/>
  <c r="BK173" i="11"/>
  <c r="J674" i="11"/>
  <c r="J507" i="11"/>
  <c r="J589" i="11"/>
  <c r="BK615" i="11"/>
  <c r="J149" i="12"/>
  <c r="BK144" i="12"/>
  <c r="BK151" i="12"/>
  <c r="BK95" i="13"/>
  <c r="BK117" i="13"/>
  <c r="BK110" i="14"/>
  <c r="BK94" i="15"/>
  <c r="BK217" i="17"/>
  <c r="BK232" i="17"/>
  <c r="BK110" i="18"/>
  <c r="J131" i="20"/>
  <c r="J573" i="11"/>
  <c r="BK297" i="11"/>
  <c r="J602" i="11"/>
  <c r="BK126" i="11"/>
  <c r="J175" i="12"/>
  <c r="BK173" i="12"/>
  <c r="BK124" i="12"/>
  <c r="J177" i="13"/>
  <c r="J97" i="14"/>
  <c r="BK101" i="15"/>
  <c r="J246" i="17"/>
  <c r="BK215" i="17"/>
  <c r="J98" i="18"/>
  <c r="BK138" i="20"/>
  <c r="BK125" i="4"/>
  <c r="J130" i="5"/>
  <c r="J98" i="5"/>
  <c r="J121" i="5"/>
  <c r="J236" i="6"/>
  <c r="BK214" i="6"/>
  <c r="J230" i="6"/>
  <c r="BK172" i="7"/>
  <c r="J127" i="7"/>
  <c r="J151" i="7"/>
  <c r="J138" i="7"/>
  <c r="J109" i="7"/>
  <c r="J148" i="7"/>
  <c r="J372" i="9"/>
  <c r="J382" i="9"/>
  <c r="BK100" i="9"/>
  <c r="BK378" i="9"/>
  <c r="J147" i="10"/>
  <c r="BK159" i="10"/>
  <c r="J166" i="10"/>
  <c r="J615" i="11"/>
  <c r="J438" i="11"/>
  <c r="J541" i="11"/>
  <c r="BK555" i="11"/>
  <c r="BK544" i="11"/>
  <c r="BK534" i="11"/>
  <c r="J408" i="11"/>
  <c r="J171" i="12"/>
  <c r="J141" i="12"/>
  <c r="J103" i="12"/>
  <c r="BK173" i="13"/>
  <c r="J107" i="14"/>
  <c r="BK103" i="15"/>
  <c r="BK106" i="16"/>
  <c r="BK157" i="17"/>
  <c r="BK242" i="17"/>
  <c r="BK105" i="18"/>
  <c r="J134" i="20"/>
  <c r="J125" i="20"/>
  <c r="BK192" i="2"/>
  <c r="BK189" i="2"/>
  <c r="BK257" i="2"/>
  <c r="BK304" i="2"/>
  <c r="BK260" i="2"/>
  <c r="BK377" i="2"/>
  <c r="J159" i="3"/>
  <c r="J215" i="3"/>
  <c r="BK188" i="4"/>
  <c r="J106" i="5"/>
  <c r="BK103" i="5"/>
  <c r="BK100" i="5"/>
  <c r="BK260" i="6"/>
  <c r="J170" i="7"/>
  <c r="BK100" i="7"/>
  <c r="BK179" i="7"/>
  <c r="BK95" i="7"/>
  <c r="BK366" i="9"/>
  <c r="J197" i="9"/>
  <c r="J124" i="10"/>
  <c r="BK100" i="10"/>
  <c r="BK109" i="10"/>
  <c r="BK590" i="11"/>
  <c r="J185" i="2"/>
  <c r="BK178" i="2"/>
  <c r="J323" i="2"/>
  <c r="J211" i="2"/>
  <c r="J207" i="2"/>
  <c r="BK133" i="3"/>
  <c r="J103" i="3"/>
  <c r="BK114" i="5"/>
  <c r="BK131" i="5"/>
  <c r="J109" i="5"/>
  <c r="BK247" i="6"/>
  <c r="J239" i="6"/>
  <c r="J87" i="7"/>
  <c r="BK173" i="7"/>
  <c r="BK159" i="7"/>
  <c r="BK348" i="9"/>
  <c r="J329" i="9"/>
  <c r="J300" i="9"/>
  <c r="BK121" i="10"/>
  <c r="J168" i="10"/>
  <c r="BK186" i="11"/>
  <c r="BK600" i="11"/>
  <c r="BK689" i="11"/>
  <c r="BK521" i="11"/>
  <c r="J189" i="11"/>
  <c r="J135" i="12"/>
  <c r="J145" i="12"/>
  <c r="J146" i="12"/>
  <c r="BK92" i="13"/>
  <c r="J113" i="13"/>
  <c r="J117" i="15"/>
  <c r="BK98" i="16"/>
  <c r="BK141" i="17"/>
  <c r="J213" i="17"/>
  <c r="J118" i="18"/>
  <c r="J113" i="20"/>
  <c r="J288" i="2"/>
  <c r="BK233" i="2"/>
  <c r="BK345" i="2"/>
  <c r="BK328" i="2"/>
  <c r="J294" i="2"/>
  <c r="J187" i="2"/>
  <c r="BK244" i="2"/>
  <c r="BK156" i="3"/>
  <c r="J185" i="3"/>
  <c r="BK121" i="4"/>
  <c r="J151" i="5"/>
  <c r="BK135" i="5"/>
  <c r="J212" i="6"/>
  <c r="J213" i="6"/>
  <c r="J130" i="6"/>
  <c r="BK158" i="7"/>
  <c r="BK143" i="7"/>
  <c r="BK134" i="7"/>
  <c r="J98" i="8"/>
  <c r="J132" i="9"/>
  <c r="BK353" i="9"/>
  <c r="J157" i="10"/>
  <c r="J167" i="10"/>
  <c r="BK127" i="10"/>
  <c r="BK606" i="11"/>
  <c r="J406" i="11"/>
  <c r="BK389" i="11"/>
  <c r="BK403" i="11"/>
  <c r="J467" i="11"/>
  <c r="J142" i="11"/>
  <c r="J125" i="12"/>
  <c r="J139" i="12"/>
  <c r="J136" i="12"/>
  <c r="J180" i="13"/>
  <c r="BK105" i="13"/>
  <c r="BK93" i="14"/>
  <c r="BK104" i="15"/>
  <c r="J198" i="17"/>
  <c r="BK196" i="17"/>
  <c r="J121" i="17"/>
  <c r="BK121" i="19"/>
  <c r="BK116" i="20"/>
  <c r="J381" i="2"/>
  <c r="BK310" i="2"/>
  <c r="BK211" i="3"/>
  <c r="J156" i="4"/>
  <c r="BK200" i="4"/>
  <c r="J117" i="5"/>
  <c r="J119" i="5"/>
  <c r="J110" i="6"/>
  <c r="J258" i="6"/>
  <c r="J128" i="7"/>
  <c r="BK112" i="7"/>
  <c r="BK176" i="7"/>
  <c r="BK153" i="7"/>
  <c r="BK129" i="9"/>
  <c r="J206" i="9"/>
  <c r="J263" i="9"/>
  <c r="J145" i="10"/>
  <c r="J127" i="10"/>
  <c r="J600" i="11"/>
  <c r="J529" i="11"/>
  <c r="BK180" i="11"/>
  <c r="BK481" i="11"/>
  <c r="J672" i="11"/>
  <c r="BK102" i="12"/>
  <c r="BK128" i="12"/>
  <c r="BK93" i="12"/>
  <c r="J151" i="13"/>
  <c r="J125" i="15"/>
  <c r="J115" i="15"/>
  <c r="BK93" i="16"/>
  <c r="J232" i="17"/>
  <c r="J217" i="17"/>
  <c r="BK142" i="18"/>
  <c r="J142" i="18"/>
  <c r="J88" i="20"/>
  <c r="BK312" i="2"/>
  <c r="J128" i="3"/>
  <c r="BK107" i="4"/>
  <c r="BK156" i="4"/>
  <c r="J127" i="5"/>
  <c r="BK128" i="5"/>
  <c r="BK220" i="6"/>
  <c r="BK110" i="6"/>
  <c r="J123" i="7"/>
  <c r="J90" i="7"/>
  <c r="J174" i="7"/>
  <c r="J371" i="9"/>
  <c r="BK310" i="9"/>
  <c r="BK181" i="9"/>
  <c r="BK164" i="10"/>
  <c r="BK128" i="10"/>
  <c r="BK195" i="11"/>
  <c r="BK322" i="11"/>
  <c r="J623" i="11"/>
  <c r="BK627" i="11"/>
  <c r="J330" i="11"/>
  <c r="J152" i="12"/>
  <c r="J176" i="12"/>
  <c r="J151" i="12"/>
  <c r="BK158" i="13"/>
  <c r="J93" i="14"/>
  <c r="J116" i="15"/>
  <c r="BK203" i="17"/>
  <c r="J240" i="17"/>
  <c r="J88" i="18"/>
  <c r="J100" i="20"/>
  <c r="J354" i="2"/>
  <c r="BK158" i="2"/>
  <c r="BK374" i="2"/>
  <c r="BK323" i="2"/>
  <c r="BK167" i="3"/>
  <c r="J116" i="4"/>
  <c r="J201" i="4"/>
  <c r="BK148" i="5"/>
  <c r="BK136" i="5"/>
  <c r="BK203" i="6"/>
  <c r="J182" i="7"/>
  <c r="J164" i="7"/>
  <c r="BK87" i="7"/>
  <c r="J179" i="7"/>
  <c r="J89" i="8"/>
  <c r="J227" i="9"/>
  <c r="BK124" i="9"/>
  <c r="J99" i="10"/>
  <c r="BK108" i="10"/>
  <c r="J116" i="10"/>
  <c r="BK313" i="11"/>
  <c r="BK441" i="11"/>
  <c r="J544" i="11"/>
  <c r="BK595" i="11"/>
  <c r="J341" i="11"/>
  <c r="BK493" i="11"/>
  <c r="J182" i="12"/>
  <c r="BK161" i="12"/>
  <c r="J93" i="12"/>
  <c r="J99" i="13"/>
  <c r="J133" i="13"/>
  <c r="BK117" i="15"/>
  <c r="BK118" i="15"/>
  <c r="J159" i="17"/>
  <c r="J199" i="17"/>
  <c r="BK153" i="17"/>
  <c r="BK94" i="20"/>
  <c r="J137" i="11"/>
  <c r="J692" i="11"/>
  <c r="J597" i="11"/>
  <c r="BK529" i="11"/>
  <c r="BK515" i="11"/>
  <c r="J174" i="12"/>
  <c r="J183" i="12"/>
  <c r="BK142" i="12"/>
  <c r="BK105" i="12"/>
  <c r="J102" i="12"/>
  <c r="BK127" i="13"/>
  <c r="J100" i="14"/>
  <c r="J122" i="15"/>
  <c r="J100" i="16"/>
  <c r="J165" i="17"/>
  <c r="J108" i="17"/>
  <c r="J133" i="18"/>
  <c r="BK122" i="20"/>
  <c r="J121" i="4"/>
  <c r="J148" i="5"/>
  <c r="J114" i="5"/>
  <c r="BK96" i="5"/>
  <c r="J266" i="6"/>
  <c r="J198" i="6"/>
  <c r="BK193" i="7"/>
  <c r="BK184" i="7"/>
  <c r="BK188" i="7"/>
  <c r="BK168" i="7"/>
  <c r="J289" i="9"/>
  <c r="BK217" i="9"/>
  <c r="J190" i="9"/>
  <c r="J109" i="10"/>
  <c r="BK143" i="10"/>
  <c r="BK166" i="10"/>
  <c r="J427" i="11"/>
  <c r="BK450" i="11"/>
  <c r="BK202" i="11"/>
  <c r="J641" i="11"/>
  <c r="BK557" i="11"/>
  <c r="BK586" i="11"/>
  <c r="J173" i="12"/>
  <c r="BK149" i="12"/>
  <c r="J161" i="12"/>
  <c r="BK132" i="12"/>
  <c r="BK203" i="13"/>
  <c r="J120" i="13"/>
  <c r="BK90" i="14"/>
  <c r="J94" i="15"/>
  <c r="BK90" i="17"/>
  <c r="J224" i="17"/>
  <c r="BK92" i="17"/>
  <c r="J118" i="19"/>
  <c r="J132" i="20"/>
  <c r="J345" i="2"/>
  <c r="BK354" i="2"/>
  <c r="J350" i="2"/>
  <c r="BK198" i="2"/>
  <c r="BK408" i="2"/>
  <c r="J92" i="3"/>
  <c r="BK157" i="4"/>
  <c r="J144" i="5"/>
  <c r="BK134" i="5"/>
  <c r="J113" i="5"/>
  <c r="BK172" i="6"/>
  <c r="BK185" i="7"/>
  <c r="BK90" i="7"/>
  <c r="BK163" i="7"/>
  <c r="J145" i="7"/>
  <c r="J186" i="9"/>
  <c r="BK382" i="9"/>
  <c r="J246" i="9"/>
  <c r="BK126" i="10"/>
  <c r="BK111" i="10"/>
  <c r="BK241" i="2"/>
  <c r="J129" i="2"/>
  <c r="BK97" i="2"/>
  <c r="BK135" i="2"/>
  <c r="J404" i="2"/>
  <c r="BK125" i="3"/>
  <c r="BK114" i="3"/>
  <c r="J133" i="5"/>
  <c r="BK97" i="5"/>
  <c r="BK213" i="6"/>
  <c r="J205" i="6"/>
  <c r="J116" i="7"/>
  <c r="J121" i="7"/>
  <c r="BK149" i="7"/>
  <c r="BK126" i="7"/>
  <c r="BK303" i="9"/>
  <c r="J348" i="9"/>
  <c r="J219" i="9"/>
  <c r="BK99" i="10"/>
  <c r="BK138" i="10"/>
  <c r="J512" i="11"/>
  <c r="J689" i="11"/>
  <c r="J531" i="11"/>
  <c r="BK408" i="11"/>
  <c r="BK240" i="11"/>
  <c r="J156" i="12"/>
  <c r="BK117" i="12"/>
  <c r="J121" i="12"/>
  <c r="BK169" i="13"/>
  <c r="J130" i="14"/>
  <c r="J120" i="15"/>
  <c r="BK102" i="16"/>
  <c r="J196" i="17"/>
  <c r="J141" i="17"/>
  <c r="J95" i="18"/>
  <c r="BK113" i="20"/>
  <c r="J401" i="2"/>
  <c r="BK398" i="2"/>
  <c r="BK216" i="2"/>
  <c r="J221" i="2"/>
  <c r="J166" i="2"/>
  <c r="J100" i="3"/>
  <c r="BK147" i="4"/>
  <c r="BK140" i="5"/>
  <c r="J135" i="5"/>
  <c r="BK266" i="6"/>
  <c r="J247" i="6"/>
  <c r="J100" i="7"/>
  <c r="BK169" i="7"/>
  <c r="J101" i="7"/>
  <c r="J173" i="9"/>
  <c r="BK272" i="9"/>
  <c r="J165" i="10"/>
  <c r="BK124" i="10"/>
  <c r="BK106" i="10"/>
  <c r="J413" i="11"/>
  <c r="J644" i="11"/>
  <c r="BK519" i="11"/>
  <c r="J151" i="11"/>
  <c r="BK391" i="11"/>
  <c r="J106" i="12"/>
  <c r="J110" i="12"/>
  <c r="BK116" i="12"/>
  <c r="J203" i="13"/>
  <c r="J110" i="14"/>
  <c r="BK111" i="15"/>
  <c r="J102" i="16"/>
  <c r="J242" i="17"/>
  <c r="J149" i="18"/>
  <c r="J97" i="20"/>
  <c r="J210" i="2"/>
  <c r="J260" i="2"/>
  <c r="BK207" i="2"/>
  <c r="BK204" i="3"/>
  <c r="J213" i="3"/>
  <c r="J165" i="4"/>
  <c r="J129" i="5"/>
  <c r="BK129" i="5"/>
  <c r="J178" i="6"/>
  <c r="J221" i="6"/>
  <c r="J184" i="7"/>
  <c r="J150" i="7"/>
  <c r="BK189" i="7"/>
  <c r="J135" i="7"/>
  <c r="BK173" i="9"/>
  <c r="J146" i="9"/>
  <c r="J285" i="9"/>
  <c r="J92" i="10"/>
  <c r="BK167" i="10"/>
  <c r="J584" i="11"/>
  <c r="BK639" i="11"/>
  <c r="BK282" i="11"/>
  <c r="BK456" i="11"/>
  <c r="BK167" i="12"/>
  <c r="J137" i="12"/>
  <c r="J166" i="12"/>
  <c r="BK180" i="13"/>
  <c r="J154" i="14"/>
  <c r="BK112" i="15"/>
  <c r="J106" i="16"/>
  <c r="BK206" i="17"/>
  <c r="J127" i="17"/>
  <c r="J136" i="17"/>
  <c r="BK154" i="18"/>
  <c r="BK109" i="20"/>
  <c r="BK183" i="3"/>
  <c r="BK132" i="4"/>
  <c r="J131" i="5"/>
  <c r="J101" i="5"/>
  <c r="J189" i="6"/>
  <c r="BK169" i="6"/>
  <c r="J183" i="7"/>
  <c r="J158" i="7"/>
  <c r="J173" i="7"/>
  <c r="J185" i="7"/>
  <c r="J335" i="9"/>
  <c r="BK269" i="9"/>
  <c r="BK211" i="9"/>
  <c r="J113" i="10"/>
  <c r="J134" i="10"/>
  <c r="J150" i="10"/>
  <c r="J456" i="11"/>
  <c r="BK237" i="11"/>
  <c r="BK539" i="11"/>
  <c r="BK411" i="11"/>
  <c r="BK233" i="11"/>
  <c r="BK583" i="11"/>
  <c r="BK175" i="12"/>
  <c r="J119" i="12"/>
  <c r="J179" i="12"/>
  <c r="BK211" i="13"/>
  <c r="J117" i="13"/>
  <c r="J133" i="14"/>
  <c r="BK125" i="15"/>
  <c r="BK94" i="16"/>
  <c r="BK161" i="17"/>
  <c r="BK198" i="17"/>
  <c r="J94" i="19"/>
  <c r="BK139" i="20"/>
  <c r="BK309" i="2"/>
  <c r="BK252" i="2"/>
  <c r="J198" i="2"/>
  <c r="BK254" i="2"/>
  <c r="J105" i="3"/>
  <c r="BK178" i="4"/>
  <c r="BK152" i="5"/>
  <c r="BK112" i="5"/>
  <c r="BK130" i="6"/>
  <c r="J192" i="7"/>
  <c r="BK180" i="7"/>
  <c r="J98" i="7"/>
  <c r="J175" i="7"/>
  <c r="J95" i="7"/>
  <c r="BK355" i="9"/>
  <c r="J283" i="9"/>
  <c r="J337" i="9"/>
  <c r="J142" i="10"/>
  <c r="J148" i="10"/>
  <c r="BK119" i="10"/>
  <c r="J381" i="11"/>
  <c r="J433" i="11"/>
  <c r="J450" i="11"/>
  <c r="BK254" i="11"/>
  <c r="BK107" i="11"/>
  <c r="BK504" i="11"/>
  <c r="J114" i="11"/>
  <c r="J134" i="12"/>
  <c r="J128" i="12"/>
  <c r="BK126" i="12"/>
  <c r="BK177" i="13"/>
  <c r="BK122" i="14"/>
  <c r="J107" i="15"/>
  <c r="J91" i="16"/>
  <c r="J102" i="17"/>
  <c r="J161" i="17"/>
  <c r="J87" i="19"/>
  <c r="J474" i="11"/>
  <c r="J411" i="11"/>
  <c r="BK436" i="11"/>
  <c r="J652" i="11"/>
  <c r="J206" i="11"/>
  <c r="J160" i="12"/>
  <c r="J127" i="12"/>
  <c r="J167" i="12"/>
  <c r="BK120" i="12"/>
  <c r="BK109" i="13"/>
  <c r="BK114" i="14"/>
  <c r="BK107" i="16"/>
  <c r="BK195" i="17"/>
  <c r="BK110" i="17"/>
  <c r="J104" i="17"/>
  <c r="BK94" i="19"/>
  <c r="BK91" i="20"/>
  <c r="BK166" i="4"/>
  <c r="BK127" i="4"/>
  <c r="BK126" i="5"/>
  <c r="BK130" i="5"/>
  <c r="BK106" i="6"/>
  <c r="BK228" i="6"/>
  <c r="BK122" i="7"/>
  <c r="J149" i="7"/>
  <c r="J167" i="7"/>
  <c r="J191" i="7"/>
  <c r="BK266" i="9"/>
  <c r="BK342" i="9"/>
  <c r="J319" i="9"/>
  <c r="BK137" i="10"/>
  <c r="BK168" i="10"/>
  <c r="J149" i="10"/>
  <c r="BK474" i="11"/>
  <c r="BK609" i="11"/>
  <c r="BK507" i="11"/>
  <c r="J682" i="11"/>
  <c r="J195" i="11"/>
  <c r="J562" i="11"/>
  <c r="BK109" i="12"/>
  <c r="BK131" i="12"/>
  <c r="J117" i="12"/>
  <c r="BK164" i="12"/>
  <c r="J130" i="13"/>
  <c r="J137" i="14"/>
  <c r="BK110" i="15"/>
  <c r="J101" i="16"/>
  <c r="BK139" i="17"/>
  <c r="BK219" i="17"/>
  <c r="J92" i="18"/>
  <c r="J102" i="19"/>
  <c r="J94" i="20"/>
  <c r="J398" i="2"/>
  <c r="J151" i="2"/>
  <c r="AS63" i="1"/>
  <c r="J320" i="2"/>
  <c r="BK96" i="3"/>
  <c r="J127" i="4"/>
  <c r="BK116" i="4"/>
  <c r="BK99" i="5"/>
  <c r="BK145" i="5"/>
  <c r="BK223" i="6"/>
  <c r="J211" i="6"/>
  <c r="J90" i="6"/>
  <c r="J139" i="7"/>
  <c r="BK119" i="7"/>
  <c r="BK321" i="9"/>
  <c r="BK285" i="9"/>
  <c r="BK375" i="9"/>
  <c r="BK283" i="9"/>
  <c r="BK130" i="10"/>
  <c r="BK154" i="10"/>
  <c r="BK592" i="11"/>
  <c r="BK637" i="11"/>
  <c r="J285" i="2"/>
  <c r="J295" i="2"/>
  <c r="J307" i="2"/>
  <c r="BK140" i="2"/>
  <c r="J192" i="2"/>
  <c r="J172" i="3"/>
  <c r="J167" i="3"/>
  <c r="BK153" i="5"/>
  <c r="J108" i="5"/>
  <c r="BK235" i="6"/>
  <c r="J133" i="7"/>
  <c r="J110" i="7"/>
  <c r="BK178" i="7"/>
  <c r="J93" i="8"/>
  <c r="J275" i="9"/>
  <c r="J178" i="9"/>
  <c r="J133" i="10"/>
  <c r="J130" i="10"/>
  <c r="J120" i="10"/>
  <c r="J571" i="11"/>
  <c r="BK682" i="11"/>
  <c r="BK575" i="11"/>
  <c r="BK512" i="11"/>
  <c r="J265" i="11"/>
  <c r="BK96" i="12"/>
  <c r="J99" i="12"/>
  <c r="J124" i="12"/>
  <c r="J211" i="13"/>
  <c r="J123" i="13"/>
  <c r="BK107" i="14"/>
  <c r="J105" i="15"/>
  <c r="J109" i="16"/>
  <c r="J110" i="17"/>
  <c r="BK117" i="17"/>
  <c r="J114" i="19"/>
  <c r="J338" i="2"/>
  <c r="J369" i="2"/>
  <c r="J365" i="2"/>
  <c r="BK124" i="2"/>
  <c r="BK279" i="2"/>
  <c r="BK362" i="2"/>
  <c r="BK338" i="2"/>
  <c r="J186" i="3"/>
  <c r="J120" i="3"/>
  <c r="BK207" i="4"/>
  <c r="BK119" i="5"/>
  <c r="J139" i="5"/>
  <c r="BK195" i="6"/>
  <c r="BK264" i="6"/>
  <c r="BK194" i="7"/>
  <c r="BK115" i="7"/>
  <c r="J103" i="7"/>
  <c r="BK148" i="7"/>
  <c r="BK93" i="8"/>
  <c r="BK356" i="9"/>
  <c r="J124" i="9"/>
  <c r="BK141" i="9"/>
  <c r="BK139" i="10"/>
  <c r="BK132" i="10"/>
  <c r="J103" i="10"/>
  <c r="BK569" i="11"/>
  <c r="BK406" i="11"/>
  <c r="BK587" i="11"/>
  <c r="BK541" i="11"/>
  <c r="J313" i="11"/>
  <c r="BK172" i="12"/>
  <c r="BK152" i="12"/>
  <c r="J116" i="12"/>
  <c r="J95" i="13"/>
  <c r="J154" i="13"/>
  <c r="J114" i="14"/>
  <c r="BK102" i="15"/>
  <c r="BK95" i="16"/>
  <c r="BK180" i="17"/>
  <c r="J185" i="17"/>
  <c r="BK137" i="18"/>
  <c r="BK139" i="19"/>
  <c r="J116" i="20"/>
  <c r="J202" i="2"/>
  <c r="BK321" i="2"/>
  <c r="BK353" i="2"/>
  <c r="BK128" i="3"/>
  <c r="J157" i="3"/>
  <c r="J101" i="4"/>
  <c r="J163" i="4"/>
  <c r="BK132" i="5"/>
  <c r="J142" i="5"/>
  <c r="BK230" i="6"/>
  <c r="BK218" i="6"/>
  <c r="BK178" i="6"/>
  <c r="BK162" i="7"/>
  <c r="BK116" i="7"/>
  <c r="BK156" i="7"/>
  <c r="J161" i="7"/>
  <c r="J376" i="9"/>
  <c r="J369" i="9"/>
  <c r="J166" i="9"/>
  <c r="BK306" i="9"/>
  <c r="BK114" i="10"/>
  <c r="BK116" i="10"/>
  <c r="BK150" i="10"/>
  <c r="J504" i="11"/>
  <c r="J557" i="11"/>
  <c r="J282" i="11"/>
  <c r="J490" i="11"/>
  <c r="J208" i="11"/>
  <c r="BK320" i="11"/>
  <c r="J97" i="12"/>
  <c r="J107" i="12"/>
  <c r="BK99" i="13"/>
  <c r="BK123" i="13"/>
  <c r="J151" i="14"/>
  <c r="BK95" i="15"/>
  <c r="BK199" i="17"/>
  <c r="J205" i="17"/>
  <c r="BK144" i="18"/>
  <c r="BK87" i="19"/>
  <c r="BK88" i="20"/>
  <c r="BK145" i="3"/>
  <c r="J152" i="3"/>
  <c r="J203" i="4"/>
  <c r="BK149" i="5"/>
  <c r="J154" i="5"/>
  <c r="BK217" i="6"/>
  <c r="BK250" i="6"/>
  <c r="BK190" i="7"/>
  <c r="BK103" i="7"/>
  <c r="BK102" i="7"/>
  <c r="J104" i="7"/>
  <c r="BK148" i="9"/>
  <c r="J366" i="9"/>
  <c r="J340" i="9"/>
  <c r="BK140" i="10"/>
  <c r="BK129" i="10"/>
  <c r="J93" i="10"/>
  <c r="J639" i="11"/>
  <c r="J493" i="11"/>
  <c r="J362" i="11"/>
  <c r="BK336" i="11"/>
  <c r="J469" i="11"/>
  <c r="J164" i="12"/>
  <c r="J96" i="12"/>
  <c r="BK136" i="12"/>
  <c r="BK163" i="12"/>
  <c r="BK186" i="13"/>
  <c r="BK158" i="14"/>
  <c r="J97" i="15"/>
  <c r="BK91" i="16"/>
  <c r="BK224" i="17"/>
  <c r="BK97" i="17"/>
  <c r="BK130" i="18"/>
  <c r="J105" i="20"/>
  <c r="BK295" i="2"/>
  <c r="J290" i="2"/>
  <c r="BK231" i="2"/>
  <c r="J158" i="2"/>
  <c r="J149" i="3"/>
  <c r="BK198" i="3"/>
  <c r="BK100" i="3"/>
  <c r="BK151" i="5"/>
  <c r="BK150" i="5"/>
  <c r="J243" i="6"/>
  <c r="BK242" i="6"/>
  <c r="BK110" i="7"/>
  <c r="BK125" i="7"/>
  <c r="J102" i="7"/>
  <c r="BK114" i="7"/>
  <c r="BK244" i="9"/>
  <c r="BK137" i="9"/>
  <c r="J379" i="9"/>
  <c r="BK158" i="9"/>
  <c r="J122" i="10"/>
  <c r="BK142" i="10"/>
  <c r="J654" i="11"/>
  <c r="BK151" i="11"/>
  <c r="BK377" i="11"/>
  <c r="J374" i="11"/>
  <c r="J119" i="11"/>
  <c r="J154" i="11"/>
  <c r="BK119" i="12"/>
  <c r="J105" i="12"/>
  <c r="BK168" i="12"/>
  <c r="J189" i="13"/>
  <c r="BK118" i="14"/>
  <c r="BK105" i="15"/>
  <c r="J110" i="16"/>
  <c r="BK133" i="17"/>
  <c r="J110" i="18"/>
  <c r="BK131" i="20"/>
  <c r="BK516" i="11"/>
  <c r="BK374" i="11"/>
  <c r="J327" i="11"/>
  <c r="J157" i="12"/>
  <c r="BK155" i="12"/>
  <c r="BK134" i="12"/>
  <c r="J101" i="13"/>
  <c r="BK165" i="13"/>
  <c r="J90" i="14"/>
  <c r="BK109" i="15"/>
  <c r="BK210" i="17"/>
  <c r="J206" i="17"/>
  <c r="BK193" i="17"/>
  <c r="BK95" i="18"/>
  <c r="J139" i="20"/>
  <c r="BK130" i="4"/>
  <c r="J185" i="4"/>
  <c r="J122" i="5"/>
  <c r="BK133" i="5"/>
  <c r="BK215" i="6"/>
  <c r="BK162" i="6"/>
  <c r="BK151" i="7"/>
  <c r="J111" i="7"/>
  <c r="BK91" i="7"/>
  <c r="BK136" i="7"/>
  <c r="J141" i="9"/>
  <c r="J374" i="9"/>
  <c r="BK186" i="9"/>
  <c r="J355" i="9"/>
  <c r="J154" i="10"/>
  <c r="J125" i="10"/>
  <c r="J146" i="10"/>
  <c r="J139" i="11"/>
  <c r="BK114" i="11"/>
  <c r="BK421" i="11"/>
  <c r="BK399" i="11"/>
  <c r="BK245" i="11"/>
  <c r="J120" i="12"/>
  <c r="BK111" i="12"/>
  <c r="BK112" i="12"/>
  <c r="J183" i="13"/>
  <c r="J104" i="14"/>
  <c r="BK113" i="15"/>
  <c r="J210" i="17"/>
  <c r="BK200" i="17"/>
  <c r="J131" i="17"/>
  <c r="J154" i="18"/>
  <c r="BK137" i="20"/>
  <c r="BK95" i="2"/>
  <c r="BK389" i="2"/>
  <c r="J180" i="2"/>
  <c r="BK166" i="2"/>
  <c r="J105" i="2"/>
  <c r="J131" i="3"/>
  <c r="BK131" i="3"/>
  <c r="BK170" i="4"/>
  <c r="BK139" i="5"/>
  <c r="J126" i="5"/>
  <c r="BK107" i="5"/>
  <c r="BK236" i="6"/>
  <c r="J191" i="6"/>
  <c r="J131" i="7"/>
  <c r="BK104" i="7"/>
  <c r="J89" i="7"/>
  <c r="J169" i="7"/>
  <c r="BK300" i="9"/>
  <c r="J384" i="9"/>
  <c r="BK160" i="10"/>
  <c r="BK92" i="10"/>
  <c r="BK133" i="10"/>
  <c r="BK484" i="11"/>
  <c r="J336" i="2"/>
  <c r="J226" i="2"/>
  <c r="BK301" i="2"/>
  <c r="J233" i="2"/>
  <c r="J301" i="2"/>
  <c r="BK88" i="3"/>
  <c r="J157" i="4"/>
  <c r="J111" i="5"/>
  <c r="J233" i="6"/>
  <c r="BK189" i="6"/>
  <c r="J150" i="6"/>
  <c r="BK142" i="7"/>
  <c r="BK99" i="7"/>
  <c r="BK92" i="7"/>
  <c r="BK101" i="8"/>
  <c r="J342" i="9"/>
  <c r="BK96" i="9"/>
  <c r="BK263" i="9"/>
  <c r="J156" i="10"/>
  <c r="BK125" i="10"/>
  <c r="J416" i="11"/>
  <c r="J583" i="11"/>
  <c r="BK225" i="11"/>
  <c r="BK567" i="11"/>
  <c r="J401" i="11"/>
  <c r="BK118" i="12"/>
  <c r="BK179" i="12"/>
  <c r="BK143" i="12"/>
  <c r="J162" i="13"/>
  <c r="J141" i="14"/>
  <c r="J109" i="15"/>
  <c r="BK202" i="17"/>
  <c r="BK106" i="17"/>
  <c r="J124" i="17"/>
  <c r="BK92" i="18"/>
  <c r="BK119" i="20"/>
  <c r="BK202" i="2"/>
  <c r="J268" i="2"/>
  <c r="J374" i="2"/>
  <c r="BK187" i="2"/>
  <c r="BK306" i="2"/>
  <c r="J306" i="2"/>
  <c r="BK129" i="2"/>
  <c r="BK107" i="3"/>
  <c r="J183" i="3"/>
  <c r="J154" i="4"/>
  <c r="J198" i="4"/>
  <c r="J103" i="5"/>
  <c r="J227" i="6"/>
  <c r="J98" i="6"/>
  <c r="J210" i="6"/>
  <c r="J120" i="7"/>
  <c r="J114" i="7"/>
  <c r="J122" i="7"/>
  <c r="BK390" i="9"/>
  <c r="J217" i="9"/>
  <c r="J303" i="9"/>
  <c r="BK117" i="10"/>
  <c r="J135" i="10"/>
  <c r="J95" i="10"/>
  <c r="J611" i="11"/>
  <c r="BK154" i="11"/>
  <c r="BK177" i="11"/>
  <c r="J598" i="11"/>
  <c r="J609" i="11"/>
  <c r="J227" i="11"/>
  <c r="BK145" i="12"/>
  <c r="BK110" i="12"/>
  <c r="J170" i="12"/>
  <c r="BK189" i="13"/>
  <c r="J126" i="14"/>
  <c r="J99" i="15"/>
  <c r="BK105" i="16"/>
  <c r="BK233" i="17"/>
  <c r="BK155" i="17"/>
  <c r="BK136" i="17"/>
  <c r="J105" i="18"/>
  <c r="J138" i="20"/>
  <c r="BK320" i="2"/>
  <c r="BK105" i="2"/>
  <c r="BK404" i="2"/>
  <c r="J156" i="3"/>
  <c r="J145" i="3"/>
  <c r="BK194" i="4"/>
  <c r="BK95" i="5"/>
  <c r="J152" i="5"/>
  <c r="J223" i="6"/>
  <c r="BK190" i="6"/>
  <c r="BK118" i="6"/>
  <c r="J140" i="7"/>
  <c r="J177" i="7"/>
  <c r="J119" i="7"/>
  <c r="BK98" i="8"/>
  <c r="J291" i="9"/>
  <c r="J316" i="9"/>
  <c r="BK166" i="9"/>
  <c r="BK93" i="10"/>
  <c r="J121" i="10"/>
  <c r="BK401" i="11"/>
  <c r="BK623" i="11"/>
  <c r="J484" i="11"/>
  <c r="J182" i="11"/>
  <c r="BK164" i="11"/>
  <c r="J123" i="12"/>
  <c r="J154" i="12"/>
  <c r="J131" i="12"/>
  <c r="J213" i="13"/>
  <c r="J118" i="14"/>
  <c r="J106" i="15"/>
  <c r="J228" i="17"/>
  <c r="J215" i="17"/>
  <c r="J112" i="19"/>
  <c r="J383" i="2"/>
  <c r="BK185" i="3"/>
  <c r="J125" i="4"/>
  <c r="J188" i="4"/>
  <c r="BK116" i="5"/>
  <c r="BK120" i="5"/>
  <c r="J125" i="6"/>
  <c r="BK207" i="6"/>
  <c r="BK93" i="7"/>
  <c r="BK181" i="7"/>
  <c r="J160" i="7"/>
  <c r="BK139" i="7"/>
  <c r="BK316" i="9"/>
  <c r="BK118" i="9"/>
  <c r="BK295" i="9"/>
  <c r="BK141" i="10"/>
  <c r="BK101" i="10"/>
  <c r="J115" i="10"/>
  <c r="J534" i="11"/>
  <c r="BK110" i="11"/>
  <c r="BK438" i="11"/>
  <c r="BK490" i="11"/>
  <c r="BK357" i="11"/>
  <c r="J142" i="12"/>
  <c r="BK150" i="12"/>
  <c r="BK99" i="12"/>
  <c r="J101" i="12"/>
  <c r="J147" i="13"/>
  <c r="BK133" i="14"/>
  <c r="BK108" i="16"/>
  <c r="BK124" i="17"/>
  <c r="J106" i="17"/>
  <c r="BK149" i="18"/>
  <c r="J122" i="20"/>
  <c r="J231" i="2"/>
  <c r="J377" i="2"/>
  <c r="J97" i="2"/>
  <c r="BK394" i="2"/>
  <c r="BK174" i="3"/>
  <c r="J160" i="4"/>
  <c r="BK192" i="4"/>
  <c r="BK124" i="5"/>
  <c r="BK122" i="5"/>
  <c r="BK125" i="6"/>
  <c r="BK258" i="6"/>
  <c r="BK157" i="7"/>
  <c r="BK96" i="7"/>
  <c r="J154" i="7"/>
  <c r="J152" i="7"/>
  <c r="J113" i="7"/>
  <c r="BK132" i="9"/>
  <c r="BK361" i="9"/>
  <c r="J129" i="9"/>
  <c r="BK206" i="9"/>
  <c r="J105" i="10"/>
  <c r="J139" i="10"/>
  <c r="BK458" i="11"/>
  <c r="BK479" i="11"/>
  <c r="J637" i="11"/>
  <c r="BK562" i="11"/>
  <c r="J399" i="11"/>
  <c r="BK223" i="11"/>
  <c r="J214" i="11"/>
  <c r="BK166" i="12"/>
  <c r="BK159" i="12"/>
  <c r="J150" i="12"/>
  <c r="BK199" i="13"/>
  <c r="J158" i="13"/>
  <c r="BK123" i="15"/>
  <c r="J93" i="16"/>
  <c r="J219" i="17"/>
  <c r="BK149" i="17"/>
  <c r="BK100" i="19"/>
  <c r="BK102" i="20"/>
  <c r="BK243" i="11"/>
  <c r="J173" i="11"/>
  <c r="BK584" i="11"/>
  <c r="BK611" i="11"/>
  <c r="J114" i="12"/>
  <c r="J172" i="12"/>
  <c r="BK141" i="12"/>
  <c r="BK207" i="13"/>
  <c r="BK151" i="13"/>
  <c r="BK157" i="14"/>
  <c r="J110" i="15"/>
  <c r="BK99" i="16"/>
  <c r="J195" i="17"/>
  <c r="BK104" i="17"/>
  <c r="J139" i="19"/>
  <c r="J198" i="3"/>
  <c r="J205" i="4"/>
  <c r="J96" i="5"/>
  <c r="BK101" i="5"/>
  <c r="J220" i="6"/>
  <c r="BK221" i="6"/>
  <c r="BK198" i="6"/>
  <c r="BK175" i="7"/>
  <c r="BK117" i="7"/>
  <c r="BK131" i="7"/>
  <c r="BK97" i="8"/>
  <c r="BK200" i="9"/>
  <c r="J345" i="9"/>
  <c r="BK197" i="9"/>
  <c r="BK135" i="10"/>
  <c r="BK123" i="10"/>
  <c r="J212" i="11"/>
  <c r="BK334" i="11"/>
  <c r="BK168" i="11"/>
  <c r="BK672" i="11"/>
  <c r="J436" i="11"/>
  <c r="BK182" i="11"/>
  <c r="J162" i="12"/>
  <c r="J158" i="12"/>
  <c r="BK95" i="12"/>
  <c r="BK182" i="12"/>
  <c r="BK192" i="13"/>
  <c r="J109" i="13"/>
  <c r="J111" i="15"/>
  <c r="J113" i="15"/>
  <c r="BK185" i="17"/>
  <c r="BK159" i="17"/>
  <c r="J130" i="18"/>
  <c r="BK130" i="19"/>
  <c r="J109" i="20"/>
  <c r="J281" i="2"/>
  <c r="BK211" i="2"/>
  <c r="J208" i="2"/>
  <c r="J244" i="2"/>
  <c r="BK386" i="2"/>
  <c r="J174" i="3"/>
  <c r="J125" i="3"/>
  <c r="J151" i="4"/>
  <c r="BK198" i="4"/>
  <c r="J149" i="5"/>
  <c r="J120" i="5"/>
  <c r="J118" i="6"/>
  <c r="J238" i="6"/>
  <c r="BK155" i="7"/>
  <c r="J129" i="7"/>
  <c r="J155" i="7"/>
  <c r="J124" i="7"/>
  <c r="J332" i="9"/>
  <c r="BK184" i="9"/>
  <c r="BK146" i="10"/>
  <c r="J129" i="10"/>
  <c r="J137" i="10"/>
  <c r="J510" i="11"/>
  <c r="J353" i="2"/>
  <c r="BK367" i="2"/>
  <c r="BK271" i="2"/>
  <c r="BK336" i="2"/>
  <c r="J362" i="2"/>
  <c r="BK215" i="3"/>
  <c r="BK154" i="5"/>
  <c r="BK125" i="5"/>
  <c r="BK127" i="6"/>
  <c r="J256" i="6"/>
  <c r="J166" i="7"/>
  <c r="BK191" i="7"/>
  <c r="J126" i="7"/>
  <c r="BK166" i="7"/>
  <c r="BK393" i="9"/>
  <c r="J306" i="9"/>
  <c r="J101" i="10"/>
  <c r="BK148" i="10"/>
  <c r="BK145" i="10"/>
  <c r="BK315" i="11"/>
  <c r="J202" i="11"/>
  <c r="J320" i="11"/>
  <c r="J168" i="11"/>
  <c r="J612" i="11"/>
  <c r="BK162" i="12"/>
  <c r="BK97" i="12"/>
  <c r="BK160" i="12"/>
  <c r="J98" i="13"/>
  <c r="BK133" i="13"/>
  <c r="BK168" i="14"/>
  <c r="BK110" i="16"/>
  <c r="BK167" i="17"/>
  <c r="J203" i="17"/>
  <c r="BK205" i="17"/>
  <c r="J120" i="18"/>
  <c r="J130" i="19"/>
  <c r="BK132" i="20"/>
  <c r="J100" i="2"/>
  <c r="BK208" i="2"/>
  <c r="BK313" i="2"/>
  <c r="J254" i="2"/>
  <c r="BK116" i="2"/>
  <c r="J408" i="2"/>
  <c r="J107" i="3"/>
  <c r="J189" i="3"/>
  <c r="BK201" i="4"/>
  <c r="J94" i="5"/>
  <c r="J138" i="5"/>
  <c r="J102" i="5"/>
  <c r="J209" i="6"/>
  <c r="J214" i="6"/>
  <c r="BK150" i="7"/>
  <c r="J132" i="7"/>
  <c r="BK146" i="7"/>
  <c r="J171" i="7"/>
  <c r="J248" i="9"/>
  <c r="J158" i="9"/>
  <c r="BK319" i="9"/>
  <c r="J98" i="10"/>
  <c r="J111" i="10"/>
  <c r="J112" i="10"/>
  <c r="BK103" i="11"/>
  <c r="J315" i="11"/>
  <c r="BK279" i="11"/>
  <c r="BK692" i="11"/>
  <c r="J159" i="12"/>
  <c r="J115" i="12"/>
  <c r="BK183" i="12"/>
  <c r="BK153" i="12"/>
  <c r="BK120" i="13"/>
  <c r="J165" i="14"/>
  <c r="J101" i="15"/>
  <c r="BK237" i="17"/>
  <c r="BK137" i="17"/>
  <c r="J102" i="18"/>
  <c r="J127" i="19"/>
  <c r="BK381" i="2"/>
  <c r="J368" i="2"/>
  <c r="BK368" i="2"/>
  <c r="BK155" i="2"/>
  <c r="BK105" i="3"/>
  <c r="J88" i="3"/>
  <c r="BK205" i="4"/>
  <c r="J95" i="5"/>
  <c r="BK115" i="5"/>
  <c r="BK118" i="5"/>
  <c r="J215" i="6"/>
  <c r="BK243" i="6"/>
  <c r="J163" i="7"/>
  <c r="BK154" i="7"/>
  <c r="J159" i="7"/>
  <c r="BK183" i="7"/>
  <c r="J211" i="9"/>
  <c r="J301" i="9"/>
  <c r="BK289" i="9"/>
  <c r="J256" i="9"/>
  <c r="BK224" i="9"/>
  <c r="BK301" i="9"/>
  <c r="BK158" i="10"/>
  <c r="J155" i="10"/>
  <c r="J118" i="10"/>
  <c r="BK96" i="10"/>
  <c r="BK105" i="10"/>
  <c r="J177" i="11"/>
  <c r="BK602" i="11"/>
  <c r="J552" i="11"/>
  <c r="BK381" i="11"/>
  <c r="BK654" i="11"/>
  <c r="J233" i="11"/>
  <c r="BK135" i="12"/>
  <c r="J181" i="12"/>
  <c r="BK181" i="12"/>
  <c r="BK140" i="12"/>
  <c r="BK162" i="13"/>
  <c r="BK154" i="14"/>
  <c r="BK106" i="15"/>
  <c r="BK96" i="16"/>
  <c r="BK131" i="17"/>
  <c r="BK178" i="17"/>
  <c r="J108" i="18"/>
  <c r="BK124" i="19"/>
  <c r="J179" i="3"/>
  <c r="BK185" i="4"/>
  <c r="BK109" i="5"/>
  <c r="BK105" i="5"/>
  <c r="J255" i="6"/>
  <c r="BK224" i="6"/>
  <c r="J168" i="7"/>
  <c r="J134" i="7"/>
  <c r="BK164" i="7"/>
  <c r="BK128" i="7"/>
  <c r="J100" i="8"/>
  <c r="BK227" i="9"/>
  <c r="J184" i="9"/>
  <c r="BK143" i="9"/>
  <c r="BK115" i="10"/>
  <c r="BK151" i="10"/>
  <c r="J96" i="10"/>
  <c r="J586" i="11"/>
  <c r="J662" i="11"/>
  <c r="BK212" i="11"/>
  <c r="J578" i="11"/>
  <c r="J130" i="12"/>
  <c r="BK113" i="12"/>
  <c r="BK139" i="12"/>
  <c r="J199" i="13"/>
  <c r="J127" i="13"/>
  <c r="BK161" i="14"/>
  <c r="BK109" i="16"/>
  <c r="BK108" i="17"/>
  <c r="J200" i="17"/>
  <c r="BK125" i="18"/>
  <c r="J109" i="19"/>
  <c r="J394" i="2"/>
  <c r="BK210" i="2"/>
  <c r="BK182" i="2"/>
  <c r="J414" i="2"/>
  <c r="BK152" i="3"/>
  <c r="J96" i="3"/>
  <c r="J192" i="4"/>
  <c r="J143" i="5"/>
  <c r="J134" i="5"/>
  <c r="J153" i="5"/>
  <c r="J264" i="6"/>
  <c r="J106" i="6"/>
  <c r="J127" i="6"/>
  <c r="BK141" i="7"/>
  <c r="J176" i="7"/>
  <c r="BK130" i="7"/>
  <c r="J136" i="7"/>
  <c r="BK256" i="9"/>
  <c r="BK371" i="9"/>
  <c r="BK153" i="10"/>
  <c r="BK131" i="10"/>
  <c r="J119" i="10"/>
  <c r="BK573" i="11"/>
  <c r="BK427" i="11"/>
  <c r="J386" i="11"/>
  <c r="J126" i="11"/>
  <c r="J519" i="11"/>
  <c r="J229" i="11"/>
  <c r="J113" i="12"/>
  <c r="J108" i="12"/>
  <c r="BK156" i="12"/>
  <c r="J169" i="13"/>
  <c r="BK144" i="14"/>
  <c r="J121" i="15"/>
  <c r="BK100" i="16"/>
  <c r="J155" i="17"/>
  <c r="J90" i="17"/>
  <c r="BK127" i="19"/>
  <c r="BK612" i="11"/>
  <c r="BK130" i="11"/>
  <c r="BK227" i="11"/>
  <c r="J279" i="11"/>
  <c r="BK531" i="11"/>
  <c r="BK137" i="12"/>
  <c r="J104" i="12"/>
  <c r="J155" i="12"/>
  <c r="BK213" i="13"/>
  <c r="BK143" i="13"/>
  <c r="BK151" i="14"/>
  <c r="BK115" i="15"/>
  <c r="J108" i="16"/>
  <c r="J237" i="17"/>
  <c r="BK121" i="17"/>
  <c r="BK120" i="18"/>
  <c r="J100" i="19"/>
  <c r="BK134" i="20"/>
  <c r="J181" i="4"/>
  <c r="J99" i="5"/>
  <c r="J96" i="9"/>
  <c r="BK120" i="10"/>
  <c r="J102" i="10"/>
  <c r="J479" i="11"/>
  <c r="J430" i="11"/>
  <c r="BK447" i="11"/>
  <c r="J606" i="11"/>
  <c r="J107" i="11"/>
  <c r="J148" i="11"/>
  <c r="BK100" i="12"/>
  <c r="J92" i="12"/>
  <c r="BK130" i="12"/>
  <c r="BK154" i="13"/>
  <c r="BK104" i="14"/>
  <c r="BK97" i="15"/>
  <c r="J105" i="16"/>
  <c r="J167" i="17"/>
  <c r="J190" i="17"/>
  <c r="BK118" i="18"/>
  <c r="BK125" i="20"/>
  <c r="BK263" i="2"/>
  <c r="J279" i="2"/>
  <c r="J303" i="2"/>
  <c r="J135" i="2"/>
  <c r="J238" i="2"/>
  <c r="BK159" i="3"/>
  <c r="BK179" i="3"/>
  <c r="J96" i="4"/>
  <c r="J207" i="4"/>
  <c r="J100" i="5"/>
  <c r="BK226" i="6"/>
  <c r="BK239" i="6"/>
  <c r="BK209" i="6"/>
  <c r="J115" i="7"/>
  <c r="BK109" i="7"/>
  <c r="J172" i="7"/>
  <c r="J101" i="8"/>
  <c r="BK376" i="9"/>
  <c r="J310" i="9"/>
  <c r="J143" i="10"/>
  <c r="J108" i="10"/>
  <c r="J377" i="11"/>
  <c r="AS66" i="1"/>
  <c r="J366" i="2"/>
  <c r="BK288" i="2"/>
  <c r="BK226" i="2"/>
  <c r="J114" i="3"/>
  <c r="BK101" i="4"/>
  <c r="BK111" i="5"/>
  <c r="BK93" i="5"/>
  <c r="J169" i="6"/>
  <c r="BK210" i="6"/>
  <c r="BK161" i="7"/>
  <c r="BK124" i="7"/>
  <c r="J146" i="7"/>
  <c r="BK121" i="7"/>
  <c r="J202" i="9"/>
  <c r="J118" i="9"/>
  <c r="BK379" i="9"/>
  <c r="J140" i="10"/>
  <c r="BK94" i="10"/>
  <c r="J665" i="11"/>
  <c r="BK430" i="11"/>
  <c r="BK425" i="11"/>
  <c r="J481" i="11"/>
  <c r="J297" i="11"/>
  <c r="BK169" i="12"/>
  <c r="BK129" i="12"/>
  <c r="BK165" i="12"/>
  <c r="BK184" i="12"/>
  <c r="J195" i="13"/>
  <c r="BK141" i="14"/>
  <c r="J123" i="15"/>
  <c r="J114" i="15"/>
  <c r="BK246" i="17"/>
  <c r="J153" i="17"/>
  <c r="J117" i="17"/>
  <c r="BK108" i="18"/>
  <c r="BK112" i="19"/>
  <c r="J119" i="20"/>
  <c r="J331" i="2"/>
  <c r="J124" i="2"/>
  <c r="J271" i="2"/>
  <c r="J386" i="2"/>
  <c r="BK331" i="2"/>
  <c r="J161" i="2"/>
  <c r="BK180" i="2"/>
  <c r="BK181" i="3"/>
  <c r="J194" i="3"/>
  <c r="J194" i="4"/>
  <c r="BK174" i="4"/>
  <c r="J110" i="5"/>
  <c r="J125" i="5"/>
  <c r="J207" i="6"/>
  <c r="J180" i="7"/>
  <c r="BK135" i="7"/>
  <c r="BK171" i="7"/>
  <c r="BK108" i="7"/>
  <c r="J108" i="7"/>
  <c r="J272" i="9"/>
  <c r="BK358" i="9"/>
  <c r="BK363" i="9"/>
  <c r="J106" i="10"/>
  <c r="J97" i="10"/>
  <c r="J164" i="10"/>
  <c r="BK467" i="11"/>
  <c r="J225" i="11"/>
  <c r="J587" i="11"/>
  <c r="J441" i="11"/>
  <c r="BK265" i="11"/>
  <c r="J539" i="11"/>
  <c r="BK121" i="12"/>
  <c r="J95" i="12"/>
  <c r="BK176" i="12"/>
  <c r="BK100" i="13"/>
  <c r="BK130" i="13"/>
  <c r="J122" i="14"/>
  <c r="J126" i="15"/>
  <c r="J98" i="16"/>
  <c r="BK240" i="17"/>
  <c r="J125" i="18"/>
  <c r="J102" i="20"/>
  <c r="J304" i="2"/>
  <c r="J140" i="2"/>
  <c r="J164" i="2"/>
  <c r="BK151" i="2"/>
  <c r="BK189" i="3"/>
  <c r="BK160" i="4"/>
  <c r="BK181" i="4"/>
  <c r="J136" i="5"/>
  <c r="BK150" i="6"/>
  <c r="BK256" i="6"/>
  <c r="J193" i="7"/>
  <c r="J106" i="7"/>
  <c r="BK106" i="7"/>
  <c r="J112" i="7"/>
  <c r="J142" i="7"/>
  <c r="BK324" i="9"/>
  <c r="BK279" i="9"/>
  <c r="J132" i="10"/>
  <c r="BK157" i="10"/>
  <c r="BK97" i="10"/>
  <c r="BK644" i="11"/>
  <c r="BK676" i="11"/>
  <c r="BK396" i="11"/>
  <c r="J237" i="11"/>
  <c r="BK674" i="11"/>
  <c r="J487" i="11"/>
  <c r="BK101" i="12"/>
  <c r="BK158" i="12"/>
  <c r="J109" i="12"/>
  <c r="J207" i="13"/>
  <c r="BK113" i="13"/>
  <c r="J168" i="14"/>
  <c r="BK124" i="15"/>
  <c r="J95" i="16"/>
  <c r="J178" i="17"/>
  <c r="BK165" i="17"/>
  <c r="BK98" i="18"/>
  <c r="BK114" i="19"/>
  <c r="J129" i="20"/>
  <c r="J273" i="2"/>
  <c r="BK92" i="3"/>
  <c r="BK163" i="4"/>
  <c r="J141" i="5"/>
  <c r="BK98" i="5"/>
  <c r="BK227" i="6"/>
  <c r="BK205" i="6"/>
  <c r="J117" i="7"/>
  <c r="BK118" i="7"/>
  <c r="J141" i="7"/>
  <c r="J137" i="7"/>
  <c r="BK89" i="8"/>
  <c r="BK369" i="9"/>
  <c r="BK372" i="9"/>
  <c r="J152" i="10"/>
  <c r="BK144" i="10"/>
  <c r="BK552" i="11"/>
  <c r="J660" i="11"/>
  <c r="BK510" i="11"/>
  <c r="J676" i="11"/>
  <c r="BK208" i="11"/>
  <c r="J122" i="12"/>
  <c r="BK174" i="12"/>
  <c r="BK146" i="12"/>
  <c r="J173" i="13"/>
  <c r="BK100" i="14"/>
  <c r="J104" i="15"/>
  <c r="BK97" i="16"/>
  <c r="J204" i="17"/>
  <c r="BK102" i="17"/>
  <c r="J132" i="19"/>
  <c r="J136" i="20"/>
  <c r="BK369" i="2"/>
  <c r="BK294" i="2"/>
  <c r="J252" i="2"/>
  <c r="J211" i="3"/>
  <c r="BK177" i="3"/>
  <c r="BK89" i="4"/>
  <c r="J132" i="4"/>
  <c r="BK94" i="5"/>
  <c r="BK211" i="6"/>
  <c r="J228" i="6"/>
  <c r="BK212" i="6"/>
  <c r="J125" i="7"/>
  <c r="BK140" i="7"/>
  <c r="J165" i="7"/>
  <c r="J88" i="7"/>
  <c r="J143" i="9"/>
  <c r="J224" i="9"/>
  <c r="J353" i="9"/>
  <c r="BK165" i="10"/>
  <c r="BK155" i="10"/>
  <c r="BK537" i="11"/>
  <c r="BK469" i="11"/>
  <c r="J592" i="11"/>
  <c r="J515" i="11"/>
  <c r="BK214" i="11"/>
  <c r="J458" i="11"/>
  <c r="J336" i="11"/>
  <c r="BK133" i="12"/>
  <c r="BK107" i="12"/>
  <c r="J180" i="12"/>
  <c r="BK104" i="12"/>
  <c r="J105" i="13"/>
  <c r="BK126" i="14"/>
  <c r="BK121" i="15"/>
  <c r="J97" i="16"/>
  <c r="J151" i="17"/>
  <c r="J209" i="17"/>
  <c r="J146" i="19"/>
  <c r="J389" i="11"/>
  <c r="J569" i="11"/>
  <c r="J516" i="11"/>
  <c r="BK433" i="11"/>
  <c r="J223" i="11"/>
  <c r="J126" i="12"/>
  <c r="BK103" i="12"/>
  <c r="BK171" i="12"/>
  <c r="BK195" i="13"/>
  <c r="J158" i="14"/>
  <c r="J98" i="15"/>
  <c r="J94" i="16"/>
  <c r="J212" i="17"/>
  <c r="J214" i="17"/>
  <c r="J128" i="18"/>
  <c r="BK105" i="20"/>
  <c r="J147" i="4"/>
  <c r="J200" i="4"/>
  <c r="BK137" i="5"/>
  <c r="J93" i="5"/>
  <c r="J187" i="6"/>
  <c r="BK156" i="6"/>
  <c r="J172" i="6"/>
  <c r="BK101" i="7"/>
  <c r="J107" i="7"/>
  <c r="J189" i="7"/>
  <c r="BK111" i="7"/>
  <c r="BK100" i="8"/>
  <c r="J279" i="9"/>
  <c r="J361" i="9"/>
  <c r="BK329" i="9"/>
  <c r="BK122" i="10"/>
  <c r="J126" i="10"/>
  <c r="BK110" i="10"/>
  <c r="J627" i="11"/>
  <c r="J590" i="11"/>
  <c r="J318" i="11"/>
  <c r="BK327" i="11"/>
  <c r="J254" i="11"/>
  <c r="J140" i="12"/>
  <c r="J132" i="12"/>
  <c r="BK170" i="12"/>
  <c r="J92" i="13"/>
  <c r="BK140" i="13"/>
  <c r="BK97" i="14"/>
  <c r="BK126" i="15"/>
  <c r="J103" i="16"/>
  <c r="BK228" i="17"/>
  <c r="J87" i="17"/>
  <c r="BK102" i="19"/>
  <c r="J389" i="2"/>
  <c r="J328" i="2"/>
  <c r="J116" i="2"/>
  <c r="J367" i="2"/>
  <c r="J357" i="2"/>
  <c r="BK285" i="2"/>
  <c r="BK185" i="2"/>
  <c r="BK213" i="3"/>
  <c r="BK203" i="4"/>
  <c r="BK127" i="5"/>
  <c r="BK144" i="5"/>
  <c r="BK187" i="6"/>
  <c r="J195" i="6"/>
  <c r="BK152" i="7"/>
  <c r="J99" i="7"/>
  <c r="J91" i="7"/>
  <c r="J107" i="9"/>
  <c r="BK178" i="9"/>
  <c r="BK107" i="10"/>
  <c r="BK95" i="10"/>
  <c r="J243" i="11"/>
  <c r="R314" i="2" l="1"/>
  <c r="R94" i="2"/>
  <c r="BK197" i="2"/>
  <c r="J197" i="2" s="1"/>
  <c r="J63" i="2" s="1"/>
  <c r="R197" i="2"/>
  <c r="P314" i="2"/>
  <c r="T380" i="2"/>
  <c r="BK151" i="3"/>
  <c r="J151" i="3"/>
  <c r="J62" i="3" s="1"/>
  <c r="P171" i="3"/>
  <c r="R88" i="4"/>
  <c r="R173" i="4"/>
  <c r="R180" i="4"/>
  <c r="BK147" i="5"/>
  <c r="J147" i="5" s="1"/>
  <c r="J68" i="5" s="1"/>
  <c r="BK202" i="6"/>
  <c r="J202" i="6" s="1"/>
  <c r="J64" i="6" s="1"/>
  <c r="T257" i="6"/>
  <c r="R86" i="7"/>
  <c r="T187" i="7"/>
  <c r="T186" i="7" s="1"/>
  <c r="BK84" i="8"/>
  <c r="T84" i="8"/>
  <c r="T253" i="11"/>
  <c r="BK420" i="11"/>
  <c r="J420" i="11" s="1"/>
  <c r="J69" i="11" s="1"/>
  <c r="R440" i="11"/>
  <c r="P533" i="11"/>
  <c r="R533" i="11"/>
  <c r="R554" i="11"/>
  <c r="P614" i="11"/>
  <c r="T643" i="11"/>
  <c r="P91" i="13"/>
  <c r="P198" i="13"/>
  <c r="P96" i="15"/>
  <c r="T100" i="15"/>
  <c r="P119" i="15"/>
  <c r="T192" i="17"/>
  <c r="R113" i="18"/>
  <c r="P86" i="19"/>
  <c r="R138" i="19"/>
  <c r="R397" i="2"/>
  <c r="T151" i="3"/>
  <c r="T171" i="3"/>
  <c r="BK88" i="4"/>
  <c r="J88" i="4"/>
  <c r="J61" i="4"/>
  <c r="T153" i="4"/>
  <c r="T187" i="4"/>
  <c r="BK92" i="5"/>
  <c r="J92" i="5"/>
  <c r="J65" i="5" s="1"/>
  <c r="P202" i="6"/>
  <c r="R257" i="6"/>
  <c r="T86" i="7"/>
  <c r="R187" i="7"/>
  <c r="R186" i="7" s="1"/>
  <c r="R92" i="8"/>
  <c r="P157" i="9"/>
  <c r="T223" i="9"/>
  <c r="R271" i="9"/>
  <c r="BK328" i="9"/>
  <c r="J328" i="9"/>
  <c r="J69" i="9" s="1"/>
  <c r="P339" i="9"/>
  <c r="T368" i="9"/>
  <c r="BK102" i="11"/>
  <c r="J102" i="11" s="1"/>
  <c r="J61" i="11" s="1"/>
  <c r="P253" i="11"/>
  <c r="BK440" i="11"/>
  <c r="J440" i="11" s="1"/>
  <c r="J70" i="11" s="1"/>
  <c r="BK492" i="11"/>
  <c r="J492" i="11"/>
  <c r="J71" i="11" s="1"/>
  <c r="BK577" i="11"/>
  <c r="J577" i="11"/>
  <c r="J75" i="11"/>
  <c r="T614" i="11"/>
  <c r="R664" i="11"/>
  <c r="T91" i="13"/>
  <c r="T198" i="13"/>
  <c r="R89" i="14"/>
  <c r="R88" i="14"/>
  <c r="R87" i="14"/>
  <c r="BK96" i="15"/>
  <c r="J96" i="15" s="1"/>
  <c r="J66" i="15" s="1"/>
  <c r="R100" i="15"/>
  <c r="BK119" i="15"/>
  <c r="J119" i="15" s="1"/>
  <c r="J69" i="15" s="1"/>
  <c r="P92" i="16"/>
  <c r="P89" i="16" s="1"/>
  <c r="P88" i="16" s="1"/>
  <c r="AU72" i="1" s="1"/>
  <c r="T86" i="17"/>
  <c r="T85" i="17"/>
  <c r="T84" i="17" s="1"/>
  <c r="P177" i="17"/>
  <c r="T245" i="17"/>
  <c r="P113" i="18"/>
  <c r="P117" i="19"/>
  <c r="BK86" i="7"/>
  <c r="BK187" i="7"/>
  <c r="BK186" i="7"/>
  <c r="J186" i="7" s="1"/>
  <c r="J63" i="7" s="1"/>
  <c r="BK92" i="8"/>
  <c r="J92" i="8" s="1"/>
  <c r="J62" i="8" s="1"/>
  <c r="P178" i="12"/>
  <c r="P91" i="12"/>
  <c r="P90" i="12"/>
  <c r="P89" i="12" s="1"/>
  <c r="AU68" i="1" s="1"/>
  <c r="P139" i="13"/>
  <c r="BK93" i="15"/>
  <c r="R108" i="15"/>
  <c r="R86" i="17"/>
  <c r="T177" i="17"/>
  <c r="R245" i="17"/>
  <c r="T87" i="18"/>
  <c r="P129" i="18"/>
  <c r="R86" i="19"/>
  <c r="BK138" i="19"/>
  <c r="J138" i="19" s="1"/>
  <c r="J63" i="19" s="1"/>
  <c r="T87" i="20"/>
  <c r="T112" i="20"/>
  <c r="P94" i="2"/>
  <c r="BK215" i="2"/>
  <c r="J215" i="2"/>
  <c r="J64" i="2" s="1"/>
  <c r="BK314" i="2"/>
  <c r="J314" i="2"/>
  <c r="J66" i="2"/>
  <c r="R380" i="2"/>
  <c r="P87" i="3"/>
  <c r="R151" i="3"/>
  <c r="R171" i="3"/>
  <c r="BK210" i="3"/>
  <c r="J210" i="3" s="1"/>
  <c r="J65" i="3" s="1"/>
  <c r="T88" i="4"/>
  <c r="P173" i="4"/>
  <c r="R187" i="4"/>
  <c r="R92" i="5"/>
  <c r="R89" i="6"/>
  <c r="R177" i="6"/>
  <c r="BK263" i="6"/>
  <c r="BK262" i="6"/>
  <c r="J262" i="6"/>
  <c r="J66" i="6"/>
  <c r="P147" i="7"/>
  <c r="T92" i="8"/>
  <c r="P95" i="9"/>
  <c r="R157" i="9"/>
  <c r="BK271" i="9"/>
  <c r="J271" i="9"/>
  <c r="J65" i="9"/>
  <c r="BK302" i="9"/>
  <c r="J302" i="9" s="1"/>
  <c r="J66" i="9" s="1"/>
  <c r="BK339" i="9"/>
  <c r="J339" i="9" s="1"/>
  <c r="J70" i="9" s="1"/>
  <c r="BK368" i="9"/>
  <c r="J368" i="9"/>
  <c r="J71" i="9"/>
  <c r="R381" i="9"/>
  <c r="BK162" i="10"/>
  <c r="J162" i="10"/>
  <c r="J67" i="10" s="1"/>
  <c r="P163" i="11"/>
  <c r="BK201" i="11"/>
  <c r="J201" i="11"/>
  <c r="J63" i="11"/>
  <c r="T201" i="11"/>
  <c r="P232" i="11"/>
  <c r="BK380" i="11"/>
  <c r="J380" i="11" s="1"/>
  <c r="J66" i="11" s="1"/>
  <c r="T440" i="11"/>
  <c r="T554" i="11"/>
  <c r="R614" i="11"/>
  <c r="P664" i="11"/>
  <c r="T139" i="13"/>
  <c r="R93" i="15"/>
  <c r="BK108" i="15"/>
  <c r="J108" i="15" s="1"/>
  <c r="J68" i="15" s="1"/>
  <c r="R92" i="16"/>
  <c r="R89" i="16"/>
  <c r="R88" i="16" s="1"/>
  <c r="BK192" i="17"/>
  <c r="J192" i="17"/>
  <c r="J63" i="17" s="1"/>
  <c r="P87" i="18"/>
  <c r="P86" i="18"/>
  <c r="P85" i="18"/>
  <c r="AU74" i="1"/>
  <c r="BK129" i="18"/>
  <c r="J129" i="18"/>
  <c r="J63" i="18"/>
  <c r="T86" i="19"/>
  <c r="T138" i="19"/>
  <c r="R87" i="20"/>
  <c r="P112" i="20"/>
  <c r="T121" i="20"/>
  <c r="T215" i="2"/>
  <c r="BK87" i="3"/>
  <c r="J87" i="3"/>
  <c r="J61" i="3" s="1"/>
  <c r="P88" i="4"/>
  <c r="BK173" i="4"/>
  <c r="J173" i="4"/>
  <c r="J63" i="4"/>
  <c r="P187" i="4"/>
  <c r="T92" i="5"/>
  <c r="T147" i="5"/>
  <c r="T123" i="5" s="1"/>
  <c r="T202" i="6"/>
  <c r="T263" i="6"/>
  <c r="T262" i="6"/>
  <c r="BK147" i="7"/>
  <c r="J147" i="7" s="1"/>
  <c r="J62" i="7" s="1"/>
  <c r="P84" i="8"/>
  <c r="R95" i="9"/>
  <c r="BK223" i="9"/>
  <c r="J223" i="9"/>
  <c r="J63" i="9"/>
  <c r="P271" i="9"/>
  <c r="T302" i="9"/>
  <c r="T339" i="9"/>
  <c r="P381" i="9"/>
  <c r="T162" i="10"/>
  <c r="T91" i="10"/>
  <c r="T90" i="10" s="1"/>
  <c r="T89" i="10" s="1"/>
  <c r="P102" i="11"/>
  <c r="R253" i="11"/>
  <c r="P420" i="11"/>
  <c r="T492" i="11"/>
  <c r="T577" i="11"/>
  <c r="R608" i="11"/>
  <c r="BK664" i="11"/>
  <c r="J664" i="11" s="1"/>
  <c r="J79" i="11" s="1"/>
  <c r="BK178" i="12"/>
  <c r="J178" i="12"/>
  <c r="J67" i="12"/>
  <c r="BK139" i="13"/>
  <c r="J139" i="13"/>
  <c r="J66" i="13" s="1"/>
  <c r="P89" i="14"/>
  <c r="P88" i="14"/>
  <c r="P87" i="14" s="1"/>
  <c r="AU70" i="1" s="1"/>
  <c r="R96" i="15"/>
  <c r="P108" i="15"/>
  <c r="P192" i="17"/>
  <c r="BK113" i="18"/>
  <c r="J113" i="18"/>
  <c r="J62" i="18"/>
  <c r="R129" i="18"/>
  <c r="BK117" i="19"/>
  <c r="J117" i="19"/>
  <c r="J62" i="19" s="1"/>
  <c r="R112" i="20"/>
  <c r="BK128" i="20"/>
  <c r="J128" i="20"/>
  <c r="J65" i="20"/>
  <c r="BK94" i="2"/>
  <c r="J94" i="2" s="1"/>
  <c r="J61" i="2" s="1"/>
  <c r="P215" i="2"/>
  <c r="BK300" i="2"/>
  <c r="J300" i="2" s="1"/>
  <c r="J65" i="2" s="1"/>
  <c r="R300" i="2"/>
  <c r="P380" i="2"/>
  <c r="T397" i="2"/>
  <c r="T87" i="3"/>
  <c r="BK153" i="4"/>
  <c r="J153" i="4" s="1"/>
  <c r="J62" i="4" s="1"/>
  <c r="T173" i="4"/>
  <c r="P180" i="4"/>
  <c r="P92" i="5"/>
  <c r="BK89" i="6"/>
  <c r="J89" i="6"/>
  <c r="J61" i="6" s="1"/>
  <c r="R202" i="6"/>
  <c r="R263" i="6"/>
  <c r="R262" i="6"/>
  <c r="P86" i="7"/>
  <c r="P85" i="7" s="1"/>
  <c r="P187" i="7"/>
  <c r="P186" i="7" s="1"/>
  <c r="P92" i="8"/>
  <c r="BK95" i="9"/>
  <c r="T157" i="9"/>
  <c r="T271" i="9"/>
  <c r="R328" i="9"/>
  <c r="R368" i="9"/>
  <c r="T102" i="11"/>
  <c r="T163" i="11"/>
  <c r="R201" i="11"/>
  <c r="R232" i="11"/>
  <c r="R380" i="11"/>
  <c r="R420" i="11"/>
  <c r="R492" i="11"/>
  <c r="T533" i="11"/>
  <c r="P554" i="11"/>
  <c r="BK614" i="11"/>
  <c r="J614" i="11" s="1"/>
  <c r="J77" i="11" s="1"/>
  <c r="R643" i="11"/>
  <c r="R178" i="12"/>
  <c r="R91" i="12"/>
  <c r="R90" i="12" s="1"/>
  <c r="R89" i="12" s="1"/>
  <c r="R91" i="13"/>
  <c r="BK198" i="13"/>
  <c r="J198" i="13"/>
  <c r="J67" i="13"/>
  <c r="BK89" i="14"/>
  <c r="BK88" i="14" s="1"/>
  <c r="P93" i="15"/>
  <c r="BK100" i="15"/>
  <c r="J100" i="15"/>
  <c r="J67" i="15"/>
  <c r="R119" i="15"/>
  <c r="BK92" i="16"/>
  <c r="J92" i="16" s="1"/>
  <c r="J66" i="16" s="1"/>
  <c r="BK86" i="17"/>
  <c r="J86" i="17" s="1"/>
  <c r="J61" i="17" s="1"/>
  <c r="BK177" i="17"/>
  <c r="J177" i="17" s="1"/>
  <c r="J62" i="17" s="1"/>
  <c r="BK245" i="17"/>
  <c r="J245" i="17" s="1"/>
  <c r="J64" i="17" s="1"/>
  <c r="BK87" i="18"/>
  <c r="J87" i="18" s="1"/>
  <c r="J61" i="18" s="1"/>
  <c r="BK86" i="19"/>
  <c r="J86" i="19" s="1"/>
  <c r="J61" i="19" s="1"/>
  <c r="P138" i="19"/>
  <c r="BK87" i="20"/>
  <c r="J87" i="20" s="1"/>
  <c r="J61" i="20" s="1"/>
  <c r="R121" i="20"/>
  <c r="P128" i="20"/>
  <c r="R215" i="2"/>
  <c r="P300" i="2"/>
  <c r="T300" i="2"/>
  <c r="BK380" i="2"/>
  <c r="J380" i="2" s="1"/>
  <c r="J67" i="2" s="1"/>
  <c r="P397" i="2"/>
  <c r="P151" i="3"/>
  <c r="P210" i="3"/>
  <c r="R210" i="3"/>
  <c r="T210" i="3"/>
  <c r="R153" i="4"/>
  <c r="BK180" i="4"/>
  <c r="J180" i="4" s="1"/>
  <c r="J64" i="4" s="1"/>
  <c r="T180" i="4"/>
  <c r="P147" i="5"/>
  <c r="P123" i="5" s="1"/>
  <c r="P89" i="6"/>
  <c r="BK177" i="6"/>
  <c r="J177" i="6" s="1"/>
  <c r="J63" i="6" s="1"/>
  <c r="P177" i="6"/>
  <c r="BK257" i="6"/>
  <c r="J257" i="6" s="1"/>
  <c r="J65" i="6" s="1"/>
  <c r="P263" i="6"/>
  <c r="P262" i="6"/>
  <c r="T147" i="7"/>
  <c r="BK157" i="9"/>
  <c r="J157" i="9"/>
  <c r="J62" i="9" s="1"/>
  <c r="P223" i="9"/>
  <c r="BK265" i="9"/>
  <c r="J265" i="9"/>
  <c r="J64" i="9"/>
  <c r="R265" i="9"/>
  <c r="R302" i="9"/>
  <c r="P328" i="9"/>
  <c r="R339" i="9"/>
  <c r="BK381" i="9"/>
  <c r="J381" i="9" s="1"/>
  <c r="J72" i="9" s="1"/>
  <c r="R162" i="10"/>
  <c r="R91" i="10" s="1"/>
  <c r="R90" i="10" s="1"/>
  <c r="R89" i="10" s="1"/>
  <c r="BK163" i="11"/>
  <c r="J163" i="11" s="1"/>
  <c r="J62" i="11" s="1"/>
  <c r="BK253" i="11"/>
  <c r="J253" i="11" s="1"/>
  <c r="J65" i="11" s="1"/>
  <c r="P380" i="11"/>
  <c r="T420" i="11"/>
  <c r="P492" i="11"/>
  <c r="R577" i="11"/>
  <c r="P608" i="11"/>
  <c r="BK643" i="11"/>
  <c r="J643" i="11" s="1"/>
  <c r="J78" i="11" s="1"/>
  <c r="T664" i="11"/>
  <c r="BK91" i="13"/>
  <c r="J91" i="13" s="1"/>
  <c r="J65" i="13" s="1"/>
  <c r="R198" i="13"/>
  <c r="P100" i="15"/>
  <c r="T108" i="15"/>
  <c r="T92" i="16"/>
  <c r="T89" i="16"/>
  <c r="T88" i="16"/>
  <c r="P86" i="17"/>
  <c r="P85" i="17" s="1"/>
  <c r="P84" i="17" s="1"/>
  <c r="AU73" i="1" s="1"/>
  <c r="R177" i="17"/>
  <c r="P245" i="17"/>
  <c r="R87" i="18"/>
  <c r="R86" i="18"/>
  <c r="R85" i="18" s="1"/>
  <c r="T117" i="19"/>
  <c r="BK112" i="20"/>
  <c r="J112" i="20"/>
  <c r="J63" i="20" s="1"/>
  <c r="P121" i="20"/>
  <c r="R128" i="20"/>
  <c r="T94" i="2"/>
  <c r="T93" i="2" s="1"/>
  <c r="T92" i="2" s="1"/>
  <c r="P197" i="2"/>
  <c r="T197" i="2"/>
  <c r="T314" i="2"/>
  <c r="BK397" i="2"/>
  <c r="J397" i="2" s="1"/>
  <c r="J68" i="2" s="1"/>
  <c r="R87" i="3"/>
  <c r="R86" i="3" s="1"/>
  <c r="R85" i="3" s="1"/>
  <c r="BK171" i="3"/>
  <c r="J171" i="3" s="1"/>
  <c r="J64" i="3" s="1"/>
  <c r="P153" i="4"/>
  <c r="BK187" i="4"/>
  <c r="J187" i="4" s="1"/>
  <c r="J65" i="4" s="1"/>
  <c r="R147" i="5"/>
  <c r="R123" i="5"/>
  <c r="T89" i="6"/>
  <c r="T88" i="6" s="1"/>
  <c r="T87" i="6" s="1"/>
  <c r="T177" i="6"/>
  <c r="P257" i="6"/>
  <c r="R147" i="7"/>
  <c r="R84" i="8"/>
  <c r="R83" i="8"/>
  <c r="R82" i="8" s="1"/>
  <c r="T95" i="9"/>
  <c r="T94" i="9" s="1"/>
  <c r="R223" i="9"/>
  <c r="P265" i="9"/>
  <c r="T265" i="9"/>
  <c r="P302" i="9"/>
  <c r="T328" i="9"/>
  <c r="T327" i="9" s="1"/>
  <c r="P368" i="9"/>
  <c r="T381" i="9"/>
  <c r="P162" i="10"/>
  <c r="P91" i="10" s="1"/>
  <c r="P90" i="10" s="1"/>
  <c r="P89" i="10" s="1"/>
  <c r="AU65" i="1" s="1"/>
  <c r="R102" i="11"/>
  <c r="R101" i="11" s="1"/>
  <c r="R163" i="11"/>
  <c r="P201" i="11"/>
  <c r="BK232" i="11"/>
  <c r="J232" i="11" s="1"/>
  <c r="J64" i="11" s="1"/>
  <c r="T232" i="11"/>
  <c r="T380" i="11"/>
  <c r="P440" i="11"/>
  <c r="BK533" i="11"/>
  <c r="J533" i="11" s="1"/>
  <c r="J72" i="11" s="1"/>
  <c r="BK554" i="11"/>
  <c r="J554" i="11"/>
  <c r="J74" i="11" s="1"/>
  <c r="P577" i="11"/>
  <c r="BK608" i="11"/>
  <c r="J608" i="11"/>
  <c r="J76" i="11" s="1"/>
  <c r="T608" i="11"/>
  <c r="P643" i="11"/>
  <c r="T178" i="12"/>
  <c r="T91" i="12"/>
  <c r="T90" i="12" s="1"/>
  <c r="T89" i="12" s="1"/>
  <c r="R139" i="13"/>
  <c r="T89" i="14"/>
  <c r="T88" i="14" s="1"/>
  <c r="T87" i="14" s="1"/>
  <c r="T93" i="15"/>
  <c r="T96" i="15"/>
  <c r="T119" i="15"/>
  <c r="R192" i="17"/>
  <c r="T113" i="18"/>
  <c r="T129" i="18"/>
  <c r="R117" i="19"/>
  <c r="P87" i="20"/>
  <c r="P86" i="20"/>
  <c r="P85" i="20"/>
  <c r="AU76" i="1" s="1"/>
  <c r="BK121" i="20"/>
  <c r="J121" i="20"/>
  <c r="J64" i="20" s="1"/>
  <c r="T128" i="20"/>
  <c r="BK191" i="2"/>
  <c r="J191" i="2"/>
  <c r="J62" i="2"/>
  <c r="BK206" i="4"/>
  <c r="J206" i="4" s="1"/>
  <c r="J66" i="4" s="1"/>
  <c r="BK90" i="16"/>
  <c r="J90" i="16" s="1"/>
  <c r="J65" i="16" s="1"/>
  <c r="BK392" i="9"/>
  <c r="J392" i="9"/>
  <c r="J73" i="9" s="1"/>
  <c r="BK91" i="10"/>
  <c r="J91" i="10" s="1"/>
  <c r="J65" i="10" s="1"/>
  <c r="BK407" i="2"/>
  <c r="J407" i="2" s="1"/>
  <c r="J70" i="2" s="1"/>
  <c r="BK171" i="6"/>
  <c r="J171" i="6" s="1"/>
  <c r="J62" i="6" s="1"/>
  <c r="BK323" i="9"/>
  <c r="J323" i="9"/>
  <c r="J67" i="9" s="1"/>
  <c r="BK543" i="11"/>
  <c r="J543" i="11" s="1"/>
  <c r="J73" i="11" s="1"/>
  <c r="BK158" i="3"/>
  <c r="J158" i="3" s="1"/>
  <c r="J63" i="3" s="1"/>
  <c r="BK415" i="11"/>
  <c r="J415" i="11" s="1"/>
  <c r="J67" i="11" s="1"/>
  <c r="BK691" i="11"/>
  <c r="J691" i="11"/>
  <c r="J80" i="11" s="1"/>
  <c r="BK145" i="19"/>
  <c r="J145" i="19" s="1"/>
  <c r="J64" i="19" s="1"/>
  <c r="BK108" i="20"/>
  <c r="J108" i="20" s="1"/>
  <c r="J62" i="20" s="1"/>
  <c r="BK141" i="18"/>
  <c r="J141" i="18" s="1"/>
  <c r="J64" i="18" s="1"/>
  <c r="BK91" i="12"/>
  <c r="J91" i="12"/>
  <c r="J65" i="12" s="1"/>
  <c r="BK413" i="2"/>
  <c r="J413" i="2" s="1"/>
  <c r="J72" i="2" s="1"/>
  <c r="BK153" i="18"/>
  <c r="J153" i="18" s="1"/>
  <c r="J65" i="18" s="1"/>
  <c r="BE137" i="20"/>
  <c r="BE138" i="20"/>
  <c r="E48" i="20"/>
  <c r="F55" i="20"/>
  <c r="BE100" i="20"/>
  <c r="BE102" i="20"/>
  <c r="J79" i="20"/>
  <c r="BE134" i="20"/>
  <c r="BK85" i="19"/>
  <c r="BK84" i="19" s="1"/>
  <c r="J84" i="19" s="1"/>
  <c r="J30" i="19" s="1"/>
  <c r="BE136" i="20"/>
  <c r="BE139" i="20"/>
  <c r="BE105" i="20"/>
  <c r="BE109" i="20"/>
  <c r="BE113" i="20"/>
  <c r="BE116" i="20"/>
  <c r="BE129" i="20"/>
  <c r="BE88" i="20"/>
  <c r="BE94" i="20"/>
  <c r="BE131" i="20"/>
  <c r="BE132" i="20"/>
  <c r="BE91" i="20"/>
  <c r="BE97" i="20"/>
  <c r="BE119" i="20"/>
  <c r="BE122" i="20"/>
  <c r="BE125" i="20"/>
  <c r="F55" i="19"/>
  <c r="BE114" i="19"/>
  <c r="BE121" i="19"/>
  <c r="BE139" i="19"/>
  <c r="BE146" i="19"/>
  <c r="BE124" i="19"/>
  <c r="BE130" i="19"/>
  <c r="BE132" i="19"/>
  <c r="J52" i="19"/>
  <c r="E48" i="19"/>
  <c r="BE109" i="19"/>
  <c r="BE112" i="19"/>
  <c r="BE127" i="19"/>
  <c r="BE143" i="19"/>
  <c r="BE118" i="19"/>
  <c r="BE87" i="19"/>
  <c r="BE94" i="19"/>
  <c r="BE100" i="19"/>
  <c r="BE102" i="19"/>
  <c r="BE106" i="19"/>
  <c r="E48" i="18"/>
  <c r="BE98" i="18"/>
  <c r="BE105" i="18"/>
  <c r="BE108" i="18"/>
  <c r="BE120" i="18"/>
  <c r="BE154" i="18"/>
  <c r="BE144" i="18"/>
  <c r="J52" i="18"/>
  <c r="BE110" i="18"/>
  <c r="BE128" i="18"/>
  <c r="BE142" i="18"/>
  <c r="BE130" i="18"/>
  <c r="BE133" i="18"/>
  <c r="BE137" i="18"/>
  <c r="F82" i="18"/>
  <c r="BE88" i="18"/>
  <c r="BE102" i="18"/>
  <c r="BE125" i="18"/>
  <c r="BE118" i="18"/>
  <c r="BE149" i="18"/>
  <c r="BE92" i="18"/>
  <c r="BE95" i="18"/>
  <c r="BE114" i="18"/>
  <c r="E48" i="17"/>
  <c r="BE127" i="17"/>
  <c r="BE131" i="17"/>
  <c r="BE139" i="17"/>
  <c r="BE87" i="17"/>
  <c r="BE90" i="17"/>
  <c r="BE106" i="17"/>
  <c r="BE110" i="17"/>
  <c r="BE141" i="17"/>
  <c r="BE196" i="17"/>
  <c r="BE202" i="17"/>
  <c r="BE203" i="17"/>
  <c r="BE232" i="17"/>
  <c r="BE233" i="17"/>
  <c r="BE237" i="17"/>
  <c r="J52" i="17"/>
  <c r="BE124" i="17"/>
  <c r="BE155" i="17"/>
  <c r="BE157" i="17"/>
  <c r="BE190" i="17"/>
  <c r="BE193" i="17"/>
  <c r="BE195" i="17"/>
  <c r="BE224" i="17"/>
  <c r="BE228" i="17"/>
  <c r="F55" i="17"/>
  <c r="BE121" i="17"/>
  <c r="BE136" i="17"/>
  <c r="BE153" i="17"/>
  <c r="BE97" i="17"/>
  <c r="BE137" i="17"/>
  <c r="BE185" i="17"/>
  <c r="BE198" i="17"/>
  <c r="BE200" i="17"/>
  <c r="BE210" i="17"/>
  <c r="BE212" i="17"/>
  <c r="BE213" i="17"/>
  <c r="BE214" i="17"/>
  <c r="BE215" i="17"/>
  <c r="BE217" i="17"/>
  <c r="BE219" i="17"/>
  <c r="BK89" i="16"/>
  <c r="J89" i="16" s="1"/>
  <c r="J64" i="16" s="1"/>
  <c r="BE92" i="17"/>
  <c r="BE199" i="17"/>
  <c r="BE206" i="17"/>
  <c r="BE209" i="17"/>
  <c r="BE246" i="17"/>
  <c r="BE248" i="17"/>
  <c r="BE149" i="17"/>
  <c r="BE151" i="17"/>
  <c r="BE159" i="17"/>
  <c r="BE161" i="17"/>
  <c r="BE165" i="17"/>
  <c r="BE167" i="17"/>
  <c r="BE242" i="17"/>
  <c r="BE102" i="17"/>
  <c r="BE104" i="17"/>
  <c r="BE108" i="17"/>
  <c r="BE117" i="17"/>
  <c r="BE133" i="17"/>
  <c r="BE178" i="17"/>
  <c r="BE180" i="17"/>
  <c r="BE204" i="17"/>
  <c r="BE205" i="17"/>
  <c r="BE240" i="17"/>
  <c r="E50" i="16"/>
  <c r="F85" i="16"/>
  <c r="BE93" i="16"/>
  <c r="BE106" i="16"/>
  <c r="J82" i="16"/>
  <c r="BE107" i="16"/>
  <c r="BE100" i="16"/>
  <c r="BE102" i="16"/>
  <c r="BE103" i="16"/>
  <c r="BE104" i="16"/>
  <c r="BE109" i="16"/>
  <c r="BE91" i="16"/>
  <c r="BE105" i="16"/>
  <c r="J93" i="15"/>
  <c r="J65" i="15"/>
  <c r="BE99" i="16"/>
  <c r="BE94" i="16"/>
  <c r="BE95" i="16"/>
  <c r="BE96" i="16"/>
  <c r="BE108" i="16"/>
  <c r="BE97" i="16"/>
  <c r="BE98" i="16"/>
  <c r="BE101" i="16"/>
  <c r="BE110" i="16"/>
  <c r="BE95" i="15"/>
  <c r="BE99" i="15"/>
  <c r="BE101" i="15"/>
  <c r="BE113" i="15"/>
  <c r="BE115" i="15"/>
  <c r="BE120" i="15"/>
  <c r="BE121" i="15"/>
  <c r="BE123" i="15"/>
  <c r="J89" i="14"/>
  <c r="J65" i="14" s="1"/>
  <c r="F59" i="15"/>
  <c r="BE97" i="15"/>
  <c r="BE98" i="15"/>
  <c r="BE105" i="15"/>
  <c r="BE116" i="15"/>
  <c r="E79" i="15"/>
  <c r="J85" i="15"/>
  <c r="BE94" i="15"/>
  <c r="BE122" i="15"/>
  <c r="BE124" i="15"/>
  <c r="BE103" i="15"/>
  <c r="BE104" i="15"/>
  <c r="BE106" i="15"/>
  <c r="BE107" i="15"/>
  <c r="BE111" i="15"/>
  <c r="BE125" i="15"/>
  <c r="BE102" i="15"/>
  <c r="BE117" i="15"/>
  <c r="BE126" i="15"/>
  <c r="BE110" i="15"/>
  <c r="BE112" i="15"/>
  <c r="BE118" i="15"/>
  <c r="BE109" i="15"/>
  <c r="BE114" i="15"/>
  <c r="BE100" i="14"/>
  <c r="BE161" i="14"/>
  <c r="BE168" i="14"/>
  <c r="BE114" i="14"/>
  <c r="BE157" i="14"/>
  <c r="BE165" i="14"/>
  <c r="E50" i="14"/>
  <c r="F84" i="14"/>
  <c r="BE133" i="14"/>
  <c r="BE147" i="14"/>
  <c r="BE154" i="14"/>
  <c r="BE126" i="14"/>
  <c r="J56" i="14"/>
  <c r="BE104" i="14"/>
  <c r="BE107" i="14"/>
  <c r="BE118" i="14"/>
  <c r="BE122" i="14"/>
  <c r="BE144" i="14"/>
  <c r="BE90" i="14"/>
  <c r="BE137" i="14"/>
  <c r="BE130" i="14"/>
  <c r="BE93" i="14"/>
  <c r="BE97" i="14"/>
  <c r="BE110" i="14"/>
  <c r="BE141" i="14"/>
  <c r="BE151" i="14"/>
  <c r="BE158" i="14"/>
  <c r="E77" i="13"/>
  <c r="F86" i="13"/>
  <c r="BE92" i="13"/>
  <c r="BE95" i="13"/>
  <c r="BE99" i="13"/>
  <c r="BE101" i="13"/>
  <c r="BE105" i="13"/>
  <c r="BE109" i="13"/>
  <c r="BE113" i="13"/>
  <c r="BE117" i="13"/>
  <c r="BE120" i="13"/>
  <c r="BE123" i="13"/>
  <c r="BE127" i="13"/>
  <c r="BE130" i="13"/>
  <c r="BE133" i="13"/>
  <c r="BE136" i="13"/>
  <c r="BE140" i="13"/>
  <c r="BE143" i="13"/>
  <c r="BE147" i="13"/>
  <c r="BE151" i="13"/>
  <c r="BE154" i="13"/>
  <c r="BE158" i="13"/>
  <c r="BE162" i="13"/>
  <c r="BE165" i="13"/>
  <c r="BE169" i="13"/>
  <c r="BE173" i="13"/>
  <c r="BE177" i="13"/>
  <c r="BE180" i="13"/>
  <c r="BE183" i="13"/>
  <c r="BE186" i="13"/>
  <c r="BE189" i="13"/>
  <c r="BE192" i="13"/>
  <c r="BE195" i="13"/>
  <c r="BE199" i="13"/>
  <c r="BE203" i="13"/>
  <c r="BE207" i="13"/>
  <c r="BE211" i="13"/>
  <c r="BE212" i="13"/>
  <c r="BE213" i="13"/>
  <c r="J83" i="13"/>
  <c r="BE98" i="13"/>
  <c r="BE100" i="13"/>
  <c r="BK90" i="12"/>
  <c r="BK89" i="12" s="1"/>
  <c r="J89" i="12" s="1"/>
  <c r="J63" i="12" s="1"/>
  <c r="J83" i="12"/>
  <c r="BE98" i="12"/>
  <c r="BE101" i="12"/>
  <c r="BE105" i="12"/>
  <c r="BE106" i="12"/>
  <c r="BE115" i="12"/>
  <c r="BE116" i="12"/>
  <c r="BE117" i="12"/>
  <c r="BE118" i="12"/>
  <c r="BE125" i="12"/>
  <c r="BE126" i="12"/>
  <c r="BE128" i="12"/>
  <c r="BE129" i="12"/>
  <c r="BE144" i="12"/>
  <c r="BE147" i="12"/>
  <c r="BE157" i="12"/>
  <c r="BE159" i="12"/>
  <c r="BE162" i="12"/>
  <c r="BE175" i="12"/>
  <c r="BE176" i="12"/>
  <c r="BE180" i="12"/>
  <c r="BE183" i="12"/>
  <c r="BE184" i="12"/>
  <c r="F59" i="12"/>
  <c r="BE93" i="12"/>
  <c r="BE94" i="12"/>
  <c r="BE95" i="12"/>
  <c r="BE99" i="12"/>
  <c r="BE100" i="12"/>
  <c r="BE130" i="12"/>
  <c r="BE138" i="12"/>
  <c r="BE145" i="12"/>
  <c r="BE149" i="12"/>
  <c r="BE156" i="12"/>
  <c r="BE102" i="12"/>
  <c r="BE103" i="12"/>
  <c r="BE109" i="12"/>
  <c r="BE110" i="12"/>
  <c r="BE121" i="12"/>
  <c r="BE158" i="12"/>
  <c r="BE161" i="12"/>
  <c r="BE163" i="12"/>
  <c r="BE92" i="12"/>
  <c r="BE113" i="12"/>
  <c r="BE114" i="12"/>
  <c r="BE139" i="12"/>
  <c r="BE140" i="12"/>
  <c r="BE174" i="12"/>
  <c r="BE96" i="12"/>
  <c r="BE97" i="12"/>
  <c r="BE111" i="12"/>
  <c r="BE112" i="12"/>
  <c r="BE119" i="12"/>
  <c r="BE122" i="12"/>
  <c r="BE123" i="12"/>
  <c r="BE124" i="12"/>
  <c r="BE133" i="12"/>
  <c r="BE134" i="12"/>
  <c r="BE135" i="12"/>
  <c r="BE141" i="12"/>
  <c r="BE153" i="12"/>
  <c r="BE154" i="12"/>
  <c r="BE160" i="12"/>
  <c r="BE164" i="12"/>
  <c r="BE166" i="12"/>
  <c r="BE167" i="12"/>
  <c r="BE168" i="12"/>
  <c r="BE170" i="12"/>
  <c r="BE171" i="12"/>
  <c r="BE173" i="12"/>
  <c r="BE181" i="12"/>
  <c r="E77" i="12"/>
  <c r="BE104" i="12"/>
  <c r="BE131" i="12"/>
  <c r="BE137" i="12"/>
  <c r="BE142" i="12"/>
  <c r="BE143" i="12"/>
  <c r="BE150" i="12"/>
  <c r="BE169" i="12"/>
  <c r="BE172" i="12"/>
  <c r="BE179" i="12"/>
  <c r="BE107" i="12"/>
  <c r="BE108" i="12"/>
  <c r="BE120" i="12"/>
  <c r="BE127" i="12"/>
  <c r="BE132" i="12"/>
  <c r="BE136" i="12"/>
  <c r="BE146" i="12"/>
  <c r="BE148" i="12"/>
  <c r="BE151" i="12"/>
  <c r="BE152" i="12"/>
  <c r="BE155" i="12"/>
  <c r="BE165" i="12"/>
  <c r="BE182" i="12"/>
  <c r="BE130" i="11"/>
  <c r="BE173" i="11"/>
  <c r="BE189" i="11"/>
  <c r="BE279" i="11"/>
  <c r="BE306" i="11"/>
  <c r="BE362" i="11"/>
  <c r="BE421" i="11"/>
  <c r="BE436" i="11"/>
  <c r="BE447" i="11"/>
  <c r="BE487" i="11"/>
  <c r="BE507" i="11"/>
  <c r="BE510" i="11"/>
  <c r="BE521" i="11"/>
  <c r="BE534" i="11"/>
  <c r="BE557" i="11"/>
  <c r="BE571" i="11"/>
  <c r="BE627" i="11"/>
  <c r="BE692" i="11"/>
  <c r="BE103" i="11"/>
  <c r="BE137" i="11"/>
  <c r="BE202" i="11"/>
  <c r="BE243" i="11"/>
  <c r="BE377" i="11"/>
  <c r="BE381" i="11"/>
  <c r="BE389" i="11"/>
  <c r="BE430" i="11"/>
  <c r="BE433" i="11"/>
  <c r="BE479" i="11"/>
  <c r="BE493" i="11"/>
  <c r="BE529" i="11"/>
  <c r="BE598" i="11"/>
  <c r="BE615" i="11"/>
  <c r="BE623" i="11"/>
  <c r="BE660" i="11"/>
  <c r="J52" i="11"/>
  <c r="BE180" i="11"/>
  <c r="BE318" i="11"/>
  <c r="BE334" i="11"/>
  <c r="BE399" i="11"/>
  <c r="BE411" i="11"/>
  <c r="BE438" i="11"/>
  <c r="BE441" i="11"/>
  <c r="BE573" i="11"/>
  <c r="BE583" i="11"/>
  <c r="BE595" i="11"/>
  <c r="BE597" i="11"/>
  <c r="BE611" i="11"/>
  <c r="BE612" i="11"/>
  <c r="BE637" i="11"/>
  <c r="BE639" i="11"/>
  <c r="F97" i="11"/>
  <c r="BE151" i="11"/>
  <c r="BE186" i="11"/>
  <c r="BE245" i="11"/>
  <c r="BE254" i="11"/>
  <c r="BE295" i="11"/>
  <c r="BE297" i="11"/>
  <c r="BE313" i="11"/>
  <c r="BE315" i="11"/>
  <c r="BE330" i="11"/>
  <c r="BE386" i="11"/>
  <c r="BE427" i="11"/>
  <c r="BE469" i="11"/>
  <c r="BE474" i="11"/>
  <c r="BE539" i="11"/>
  <c r="BE552" i="11"/>
  <c r="BE560" i="11"/>
  <c r="BE584" i="11"/>
  <c r="BE592" i="11"/>
  <c r="BE609" i="11"/>
  <c r="BE674" i="11"/>
  <c r="BE110" i="11"/>
  <c r="BE195" i="11"/>
  <c r="BE212" i="11"/>
  <c r="BE214" i="11"/>
  <c r="BE221" i="11"/>
  <c r="BE240" i="11"/>
  <c r="BE336" i="11"/>
  <c r="BE401" i="11"/>
  <c r="BE403" i="11"/>
  <c r="BE450" i="11"/>
  <c r="BE456" i="11"/>
  <c r="BE458" i="11"/>
  <c r="BE567" i="11"/>
  <c r="BE665" i="11"/>
  <c r="BE672" i="11"/>
  <c r="BE689" i="11"/>
  <c r="BE119" i="11"/>
  <c r="BE126" i="11"/>
  <c r="BE148" i="11"/>
  <c r="BE177" i="11"/>
  <c r="BE206" i="11"/>
  <c r="BE223" i="11"/>
  <c r="BE227" i="11"/>
  <c r="BE237" i="11"/>
  <c r="BE265" i="11"/>
  <c r="BE374" i="11"/>
  <c r="BE408" i="11"/>
  <c r="BE413" i="11"/>
  <c r="BE425" i="11"/>
  <c r="BE467" i="11"/>
  <c r="BE481" i="11"/>
  <c r="BE519" i="11"/>
  <c r="BE537" i="11"/>
  <c r="BE555" i="11"/>
  <c r="BE562" i="11"/>
  <c r="BE569" i="11"/>
  <c r="BE652" i="11"/>
  <c r="BE662" i="11"/>
  <c r="BK90" i="10"/>
  <c r="BK89" i="10"/>
  <c r="J89" i="10" s="1"/>
  <c r="J32" i="10" s="1"/>
  <c r="BE139" i="11"/>
  <c r="BE142" i="11"/>
  <c r="BE154" i="11"/>
  <c r="BE164" i="11"/>
  <c r="BE182" i="11"/>
  <c r="BE208" i="11"/>
  <c r="BE282" i="11"/>
  <c r="BE348" i="11"/>
  <c r="BE357" i="11"/>
  <c r="BE416" i="11"/>
  <c r="BE484" i="11"/>
  <c r="BE490" i="11"/>
  <c r="BE504" i="11"/>
  <c r="BE512" i="11"/>
  <c r="BE544" i="11"/>
  <c r="BE586" i="11"/>
  <c r="BE587" i="11"/>
  <c r="BE589" i="11"/>
  <c r="BE606" i="11"/>
  <c r="BE641" i="11"/>
  <c r="BE644" i="11"/>
  <c r="BE650" i="11"/>
  <c r="BE654" i="11"/>
  <c r="BE682" i="11"/>
  <c r="E48" i="11"/>
  <c r="BE107" i="11"/>
  <c r="BE114" i="11"/>
  <c r="BE168" i="11"/>
  <c r="BE225" i="11"/>
  <c r="BE229" i="11"/>
  <c r="BE233" i="11"/>
  <c r="BE320" i="11"/>
  <c r="BE322" i="11"/>
  <c r="BE327" i="11"/>
  <c r="BE341" i="11"/>
  <c r="BE391" i="11"/>
  <c r="BE396" i="11"/>
  <c r="BE406" i="11"/>
  <c r="BE515" i="11"/>
  <c r="BE516" i="11"/>
  <c r="BE531" i="11"/>
  <c r="BE541" i="11"/>
  <c r="BE575" i="11"/>
  <c r="BE578" i="11"/>
  <c r="BE590" i="11"/>
  <c r="BE600" i="11"/>
  <c r="BE602" i="11"/>
  <c r="BE629" i="11"/>
  <c r="BE676" i="11"/>
  <c r="J95" i="9"/>
  <c r="J61" i="9"/>
  <c r="F59" i="10"/>
  <c r="BE99" i="10"/>
  <c r="BE100" i="10"/>
  <c r="BE108" i="10"/>
  <c r="BE109" i="10"/>
  <c r="BE125" i="10"/>
  <c r="BE153" i="10"/>
  <c r="BE164" i="10"/>
  <c r="BK327" i="9"/>
  <c r="J327" i="9"/>
  <c r="J68" i="9" s="1"/>
  <c r="BE98" i="10"/>
  <c r="BE103" i="10"/>
  <c r="BE105" i="10"/>
  <c r="BE106" i="10"/>
  <c r="BE110" i="10"/>
  <c r="BE143" i="10"/>
  <c r="BE147" i="10"/>
  <c r="BE156" i="10"/>
  <c r="BE157" i="10"/>
  <c r="BE159" i="10"/>
  <c r="BE160" i="10"/>
  <c r="BE92" i="10"/>
  <c r="BE93" i="10"/>
  <c r="BE102" i="10"/>
  <c r="BE104" i="10"/>
  <c r="BE112" i="10"/>
  <c r="BE113" i="10"/>
  <c r="BE117" i="10"/>
  <c r="BE163" i="10"/>
  <c r="J83" i="10"/>
  <c r="BE111" i="10"/>
  <c r="BE120" i="10"/>
  <c r="E50" i="10"/>
  <c r="BE101" i="10"/>
  <c r="BE115" i="10"/>
  <c r="BE123" i="10"/>
  <c r="BE132" i="10"/>
  <c r="BE133" i="10"/>
  <c r="BE134" i="10"/>
  <c r="BE138" i="10"/>
  <c r="BE139" i="10"/>
  <c r="BE140" i="10"/>
  <c r="BE141" i="10"/>
  <c r="BE142" i="10"/>
  <c r="BE165" i="10"/>
  <c r="BE94" i="10"/>
  <c r="BE114" i="10"/>
  <c r="BE118" i="10"/>
  <c r="BE127" i="10"/>
  <c r="BE137" i="10"/>
  <c r="BE149" i="10"/>
  <c r="BE150" i="10"/>
  <c r="BE151" i="10"/>
  <c r="BE155" i="10"/>
  <c r="BE158" i="10"/>
  <c r="BE168" i="10"/>
  <c r="BE107" i="10"/>
  <c r="BE116" i="10"/>
  <c r="BE119" i="10"/>
  <c r="BE122" i="10"/>
  <c r="BE124" i="10"/>
  <c r="BE128" i="10"/>
  <c r="BE129" i="10"/>
  <c r="BE135" i="10"/>
  <c r="BE136" i="10"/>
  <c r="BE146" i="10"/>
  <c r="BE148" i="10"/>
  <c r="BE166" i="10"/>
  <c r="BE95" i="10"/>
  <c r="BE96" i="10"/>
  <c r="BE97" i="10"/>
  <c r="BE121" i="10"/>
  <c r="BE126" i="10"/>
  <c r="BE130" i="10"/>
  <c r="BE131" i="10"/>
  <c r="BE144" i="10"/>
  <c r="BE145" i="10"/>
  <c r="BE152" i="10"/>
  <c r="BE154" i="10"/>
  <c r="BE167" i="10"/>
  <c r="BE137" i="9"/>
  <c r="BE143" i="9"/>
  <c r="BE158" i="9"/>
  <c r="BE173" i="9"/>
  <c r="BE184" i="9"/>
  <c r="BE197" i="9"/>
  <c r="BE217" i="9"/>
  <c r="BE256" i="9"/>
  <c r="BE285" i="9"/>
  <c r="E83" i="9"/>
  <c r="BE118" i="9"/>
  <c r="BE329" i="9"/>
  <c r="BE332" i="9"/>
  <c r="BE340" i="9"/>
  <c r="BE342" i="9"/>
  <c r="BE356" i="9"/>
  <c r="BE361" i="9"/>
  <c r="BE374" i="9"/>
  <c r="BE375" i="9"/>
  <c r="BE376" i="9"/>
  <c r="BE269" i="9"/>
  <c r="BE272" i="9"/>
  <c r="BE295" i="9"/>
  <c r="BE310" i="9"/>
  <c r="BE366" i="9"/>
  <c r="BE369" i="9"/>
  <c r="J84" i="8"/>
  <c r="J61" i="8" s="1"/>
  <c r="F55" i="9"/>
  <c r="BE132" i="9"/>
  <c r="BE148" i="9"/>
  <c r="BE211" i="9"/>
  <c r="BE335" i="9"/>
  <c r="BE337" i="9"/>
  <c r="BE353" i="9"/>
  <c r="BE363" i="9"/>
  <c r="BE378" i="9"/>
  <c r="BE379" i="9"/>
  <c r="BE96" i="9"/>
  <c r="BE263" i="9"/>
  <c r="BE266" i="9"/>
  <c r="BE303" i="9"/>
  <c r="BE324" i="9"/>
  <c r="BE348" i="9"/>
  <c r="BE355" i="9"/>
  <c r="BE382" i="9"/>
  <c r="BE384" i="9"/>
  <c r="BE390" i="9"/>
  <c r="J52" i="9"/>
  <c r="BE100" i="9"/>
  <c r="BE107" i="9"/>
  <c r="BE124" i="9"/>
  <c r="BE129" i="9"/>
  <c r="BE141" i="9"/>
  <c r="BE146" i="9"/>
  <c r="BE166" i="9"/>
  <c r="BE200" i="9"/>
  <c r="BE224" i="9"/>
  <c r="BE227" i="9"/>
  <c r="BE235" i="9"/>
  <c r="BE244" i="9"/>
  <c r="BE246" i="9"/>
  <c r="BE248" i="9"/>
  <c r="BE291" i="9"/>
  <c r="BE319" i="9"/>
  <c r="BE371" i="9"/>
  <c r="BE372" i="9"/>
  <c r="BE393" i="9"/>
  <c r="BE186" i="9"/>
  <c r="BE190" i="9"/>
  <c r="BE194" i="9"/>
  <c r="BE202" i="9"/>
  <c r="BE206" i="9"/>
  <c r="BE219" i="9"/>
  <c r="BE275" i="9"/>
  <c r="BE279" i="9"/>
  <c r="BE283" i="9"/>
  <c r="BE300" i="9"/>
  <c r="BE306" i="9"/>
  <c r="BE316" i="9"/>
  <c r="BE321" i="9"/>
  <c r="BE358" i="9"/>
  <c r="BE178" i="9"/>
  <c r="BE181" i="9"/>
  <c r="BE289" i="9"/>
  <c r="BE301" i="9"/>
  <c r="BE345" i="9"/>
  <c r="J187" i="7"/>
  <c r="J64" i="7" s="1"/>
  <c r="E72" i="8"/>
  <c r="J52" i="8"/>
  <c r="BE97" i="8"/>
  <c r="BE98" i="8"/>
  <c r="J86" i="7"/>
  <c r="J61" i="7"/>
  <c r="F79" i="8"/>
  <c r="BE93" i="8"/>
  <c r="BE89" i="8"/>
  <c r="BE100" i="8"/>
  <c r="BE101" i="8"/>
  <c r="BE85" i="8"/>
  <c r="J78" i="7"/>
  <c r="BE92" i="7"/>
  <c r="BE96" i="7"/>
  <c r="BE97" i="7"/>
  <c r="BE100" i="7"/>
  <c r="BE101" i="7"/>
  <c r="BE102" i="7"/>
  <c r="BE103" i="7"/>
  <c r="BE106" i="7"/>
  <c r="BE108" i="7"/>
  <c r="BE109" i="7"/>
  <c r="BE111" i="7"/>
  <c r="BE122" i="7"/>
  <c r="BE123" i="7"/>
  <c r="BE131" i="7"/>
  <c r="BE138" i="7"/>
  <c r="BE149" i="7"/>
  <c r="BE163" i="7"/>
  <c r="BE165" i="7"/>
  <c r="BE167" i="7"/>
  <c r="BE170" i="7"/>
  <c r="BE180" i="7"/>
  <c r="BE182" i="7"/>
  <c r="BE188" i="7"/>
  <c r="BE193" i="7"/>
  <c r="E74" i="7"/>
  <c r="BE94" i="7"/>
  <c r="BE95" i="7"/>
  <c r="BE116" i="7"/>
  <c r="BE118" i="7"/>
  <c r="BE126" i="7"/>
  <c r="BE127" i="7"/>
  <c r="BE128" i="7"/>
  <c r="BE150" i="7"/>
  <c r="BE151" i="7"/>
  <c r="F81" i="7"/>
  <c r="BE90" i="7"/>
  <c r="BE104" i="7"/>
  <c r="BE110" i="7"/>
  <c r="BE117" i="7"/>
  <c r="BE124" i="7"/>
  <c r="BE125" i="7"/>
  <c r="BE133" i="7"/>
  <c r="BE134" i="7"/>
  <c r="BE136" i="7"/>
  <c r="BE141" i="7"/>
  <c r="BE143" i="7"/>
  <c r="BE154" i="7"/>
  <c r="BE164" i="7"/>
  <c r="BE168" i="7"/>
  <c r="BE169" i="7"/>
  <c r="BE173" i="7"/>
  <c r="BE87" i="7"/>
  <c r="BE105" i="7"/>
  <c r="BE107" i="7"/>
  <c r="BE113" i="7"/>
  <c r="BE115" i="7"/>
  <c r="BE119" i="7"/>
  <c r="BE120" i="7"/>
  <c r="BE152" i="7"/>
  <c r="BE153" i="7"/>
  <c r="BE160" i="7"/>
  <c r="BE161" i="7"/>
  <c r="BE172" i="7"/>
  <c r="BE177" i="7"/>
  <c r="BE178" i="7"/>
  <c r="BE190" i="7"/>
  <c r="BE192" i="7"/>
  <c r="J81" i="7"/>
  <c r="BE91" i="7"/>
  <c r="BE112" i="7"/>
  <c r="BE139" i="7"/>
  <c r="BE140" i="7"/>
  <c r="BE157" i="7"/>
  <c r="BE158" i="7"/>
  <c r="BE159" i="7"/>
  <c r="BE166" i="7"/>
  <c r="BE175" i="7"/>
  <c r="BE183" i="7"/>
  <c r="BE194" i="7"/>
  <c r="F80" i="7"/>
  <c r="BE93" i="7"/>
  <c r="BE99" i="7"/>
  <c r="BE142" i="7"/>
  <c r="BE144" i="7"/>
  <c r="BE162" i="7"/>
  <c r="J263" i="6"/>
  <c r="J67" i="6" s="1"/>
  <c r="BE98" i="7"/>
  <c r="BE121" i="7"/>
  <c r="BE155" i="7"/>
  <c r="BE174" i="7"/>
  <c r="BE179" i="7"/>
  <c r="BE185" i="7"/>
  <c r="BE88" i="7"/>
  <c r="BE89" i="7"/>
  <c r="BE114" i="7"/>
  <c r="BE129" i="7"/>
  <c r="BE130" i="7"/>
  <c r="BE132" i="7"/>
  <c r="BE135" i="7"/>
  <c r="BE137" i="7"/>
  <c r="BE145" i="7"/>
  <c r="BE146" i="7"/>
  <c r="BE148" i="7"/>
  <c r="BE156" i="7"/>
  <c r="BE171" i="7"/>
  <c r="BE176" i="7"/>
  <c r="BE181" i="7"/>
  <c r="BE184" i="7"/>
  <c r="BE189" i="7"/>
  <c r="BE191" i="7"/>
  <c r="BE106" i="6"/>
  <c r="BE211" i="6"/>
  <c r="BE110" i="6"/>
  <c r="BE187" i="6"/>
  <c r="BE212" i="6"/>
  <c r="BE213" i="6"/>
  <c r="BE214" i="6"/>
  <c r="BE243" i="6"/>
  <c r="BE247" i="6"/>
  <c r="BE250" i="6"/>
  <c r="F55" i="6"/>
  <c r="BE136" i="6"/>
  <c r="BE162" i="6"/>
  <c r="E48" i="6"/>
  <c r="BE172" i="6"/>
  <c r="BE178" i="6"/>
  <c r="BE189" i="6"/>
  <c r="BE190" i="6"/>
  <c r="BE207" i="6"/>
  <c r="BE223" i="6"/>
  <c r="BE224" i="6"/>
  <c r="BE226" i="6"/>
  <c r="BE230" i="6"/>
  <c r="BE233" i="6"/>
  <c r="BE253" i="6"/>
  <c r="BE255" i="6"/>
  <c r="BE264" i="6"/>
  <c r="BE266" i="6"/>
  <c r="J81" i="6"/>
  <c r="BE118" i="6"/>
  <c r="BE125" i="6"/>
  <c r="BE130" i="6"/>
  <c r="BE150" i="6"/>
  <c r="BE191" i="6"/>
  <c r="BE195" i="6"/>
  <c r="BE215" i="6"/>
  <c r="BE217" i="6"/>
  <c r="BE220" i="6"/>
  <c r="BE221" i="6"/>
  <c r="BE235" i="6"/>
  <c r="BE98" i="6"/>
  <c r="BE156" i="6"/>
  <c r="BE205" i="6"/>
  <c r="BE236" i="6"/>
  <c r="BE238" i="6"/>
  <c r="BE239" i="6"/>
  <c r="BE169" i="6"/>
  <c r="BE209" i="6"/>
  <c r="BE210" i="6"/>
  <c r="BE218" i="6"/>
  <c r="BE227" i="6"/>
  <c r="BE228" i="6"/>
  <c r="BE260" i="6"/>
  <c r="BE90" i="6"/>
  <c r="BE127" i="6"/>
  <c r="BE198" i="6"/>
  <c r="BE203" i="6"/>
  <c r="BE222" i="6"/>
  <c r="BE240" i="6"/>
  <c r="BE242" i="6"/>
  <c r="BE256" i="6"/>
  <c r="BE258" i="6"/>
  <c r="BE94" i="5"/>
  <c r="BE117" i="5"/>
  <c r="BE118" i="5"/>
  <c r="BE120" i="5"/>
  <c r="BE121" i="5"/>
  <c r="BE122" i="5"/>
  <c r="BE124" i="5"/>
  <c r="BE132" i="5"/>
  <c r="BE137" i="5"/>
  <c r="BE138" i="5"/>
  <c r="BE139" i="5"/>
  <c r="BE140" i="5"/>
  <c r="BE142" i="5"/>
  <c r="BE149" i="5"/>
  <c r="BE153" i="5"/>
  <c r="E78" i="5"/>
  <c r="BE96" i="5"/>
  <c r="BE134" i="5"/>
  <c r="BE135" i="5"/>
  <c r="J84" i="5"/>
  <c r="BE105" i="5"/>
  <c r="BE108" i="5"/>
  <c r="BE110" i="5"/>
  <c r="BE113" i="5"/>
  <c r="BE115" i="5"/>
  <c r="BE143" i="5"/>
  <c r="BE148" i="5"/>
  <c r="BE152" i="5"/>
  <c r="BE95" i="5"/>
  <c r="BE99" i="5"/>
  <c r="BE116" i="5"/>
  <c r="BE125" i="5"/>
  <c r="BE141" i="5"/>
  <c r="BE151" i="5"/>
  <c r="BE154" i="5"/>
  <c r="BE102" i="5"/>
  <c r="BE103" i="5"/>
  <c r="BE104" i="5"/>
  <c r="BE114" i="5"/>
  <c r="BE133" i="5"/>
  <c r="F59" i="5"/>
  <c r="BE93" i="5"/>
  <c r="BE98" i="5"/>
  <c r="BE100" i="5"/>
  <c r="BE101" i="5"/>
  <c r="BE106" i="5"/>
  <c r="BE111" i="5"/>
  <c r="BE119" i="5"/>
  <c r="BE130" i="5"/>
  <c r="BE144" i="5"/>
  <c r="BE97" i="5"/>
  <c r="BE107" i="5"/>
  <c r="BE127" i="5"/>
  <c r="BE128" i="5"/>
  <c r="BE129" i="5"/>
  <c r="BE131" i="5"/>
  <c r="BE136" i="5"/>
  <c r="BE150" i="5"/>
  <c r="BE109" i="5"/>
  <c r="BE112" i="5"/>
  <c r="BE126" i="5"/>
  <c r="BE145" i="5"/>
  <c r="E48" i="4"/>
  <c r="BE125" i="4"/>
  <c r="BE170" i="4"/>
  <c r="BE185" i="4"/>
  <c r="BE190" i="4"/>
  <c r="BE192" i="4"/>
  <c r="BE194" i="4"/>
  <c r="BE198" i="4"/>
  <c r="BE200" i="4"/>
  <c r="BE201" i="4"/>
  <c r="BE203" i="4"/>
  <c r="BE205" i="4"/>
  <c r="BE207" i="4"/>
  <c r="BE121" i="4"/>
  <c r="BE132" i="4"/>
  <c r="BE157" i="4"/>
  <c r="BE174" i="4"/>
  <c r="BE178" i="4"/>
  <c r="BE181" i="4"/>
  <c r="BE188" i="4"/>
  <c r="F83" i="4"/>
  <c r="BE96" i="4"/>
  <c r="BE116" i="4"/>
  <c r="BE147" i="4"/>
  <c r="BE151" i="4"/>
  <c r="BE166" i="4"/>
  <c r="BE154" i="4"/>
  <c r="BE156" i="4"/>
  <c r="BE165" i="4"/>
  <c r="J80" i="4"/>
  <c r="BE89" i="4"/>
  <c r="BE101" i="4"/>
  <c r="BE160" i="4"/>
  <c r="BE163" i="4"/>
  <c r="BE127" i="4"/>
  <c r="BE130" i="4"/>
  <c r="BK86" i="3"/>
  <c r="J86" i="3" s="1"/>
  <c r="J60" i="3" s="1"/>
  <c r="BE107" i="4"/>
  <c r="BK406" i="2"/>
  <c r="J406" i="2" s="1"/>
  <c r="J69" i="2" s="1"/>
  <c r="E48" i="3"/>
  <c r="BE109" i="3"/>
  <c r="BE155" i="3"/>
  <c r="BE174" i="3"/>
  <c r="BE183" i="3"/>
  <c r="BE185" i="3"/>
  <c r="BE211" i="3"/>
  <c r="BE215" i="3"/>
  <c r="BK93" i="2"/>
  <c r="J93" i="2"/>
  <c r="J60" i="2" s="1"/>
  <c r="BK412" i="2"/>
  <c r="J412" i="2" s="1"/>
  <c r="J71" i="2" s="1"/>
  <c r="BE131" i="3"/>
  <c r="BE133" i="3"/>
  <c r="BE149" i="3"/>
  <c r="BE159" i="3"/>
  <c r="BE172" i="3"/>
  <c r="BE194" i="3"/>
  <c r="BE198" i="3"/>
  <c r="BE103" i="3"/>
  <c r="BE105" i="3"/>
  <c r="BE128" i="3"/>
  <c r="J52" i="3"/>
  <c r="BE96" i="3"/>
  <c r="BE107" i="3"/>
  <c r="BE181" i="3"/>
  <c r="BE88" i="3"/>
  <c r="BE114" i="3"/>
  <c r="BE125" i="3"/>
  <c r="BE145" i="3"/>
  <c r="BE157" i="3"/>
  <c r="BE167" i="3"/>
  <c r="BE213" i="3"/>
  <c r="F55" i="3"/>
  <c r="BE92" i="3"/>
  <c r="BE120" i="3"/>
  <c r="BE156" i="3"/>
  <c r="BE177" i="3"/>
  <c r="BE179" i="3"/>
  <c r="BE204" i="3"/>
  <c r="BE100" i="3"/>
  <c r="BE152" i="3"/>
  <c r="BE186" i="3"/>
  <c r="BE189" i="3"/>
  <c r="BE100" i="2"/>
  <c r="BE105" i="2"/>
  <c r="BE189" i="2"/>
  <c r="BE211" i="2"/>
  <c r="BE231" i="2"/>
  <c r="BE233" i="2"/>
  <c r="BE271" i="2"/>
  <c r="BE290" i="2"/>
  <c r="BE306" i="2"/>
  <c r="BE333" i="2"/>
  <c r="BE389" i="2"/>
  <c r="BE398" i="2"/>
  <c r="BE401" i="2"/>
  <c r="BE404" i="2"/>
  <c r="BE408" i="2"/>
  <c r="BE414" i="2"/>
  <c r="J86" i="2"/>
  <c r="BE97" i="2"/>
  <c r="BE182" i="2"/>
  <c r="BE185" i="2"/>
  <c r="BE216" i="2"/>
  <c r="BE241" i="2"/>
  <c r="BE279" i="2"/>
  <c r="BE303" i="2"/>
  <c r="BE328" i="2"/>
  <c r="BE354" i="2"/>
  <c r="BE124" i="2"/>
  <c r="BE140" i="2"/>
  <c r="BE257" i="2"/>
  <c r="BE310" i="2"/>
  <c r="BE312" i="2"/>
  <c r="BE321" i="2"/>
  <c r="BE323" i="2"/>
  <c r="BE365" i="2"/>
  <c r="BE369" i="2"/>
  <c r="BE381" i="2"/>
  <c r="BE383" i="2"/>
  <c r="BE386" i="2"/>
  <c r="F55" i="2"/>
  <c r="BE155" i="2"/>
  <c r="BE170" i="2"/>
  <c r="BE192" i="2"/>
  <c r="BE207" i="2"/>
  <c r="BE254" i="2"/>
  <c r="BE263" i="2"/>
  <c r="BE320" i="2"/>
  <c r="BE377" i="2"/>
  <c r="BE129" i="2"/>
  <c r="BE135" i="2"/>
  <c r="BE208" i="2"/>
  <c r="BE221" i="2"/>
  <c r="BE238" i="2"/>
  <c r="BE268" i="2"/>
  <c r="BE273" i="2"/>
  <c r="BE313" i="2"/>
  <c r="BE338" i="2"/>
  <c r="BE345" i="2"/>
  <c r="BE357" i="2"/>
  <c r="BE362" i="2"/>
  <c r="BE366" i="2"/>
  <c r="BE202" i="2"/>
  <c r="BE210" i="2"/>
  <c r="BE252" i="2"/>
  <c r="BE285" i="2"/>
  <c r="BE288" i="2"/>
  <c r="BE301" i="2"/>
  <c r="BE304" i="2"/>
  <c r="BE307" i="2"/>
  <c r="BE336" i="2"/>
  <c r="E48" i="2"/>
  <c r="BE95" i="2"/>
  <c r="BE178" i="2"/>
  <c r="BE281" i="2"/>
  <c r="BE295" i="2"/>
  <c r="BE353" i="2"/>
  <c r="BE368" i="2"/>
  <c r="BE394" i="2"/>
  <c r="BE116" i="2"/>
  <c r="BE151" i="2"/>
  <c r="BE158" i="2"/>
  <c r="BE161" i="2"/>
  <c r="BE164" i="2"/>
  <c r="BE166" i="2"/>
  <c r="BE180" i="2"/>
  <c r="BE187" i="2"/>
  <c r="BE198" i="2"/>
  <c r="BE226" i="2"/>
  <c r="BE244" i="2"/>
  <c r="BE246" i="2"/>
  <c r="BE260" i="2"/>
  <c r="BE294" i="2"/>
  <c r="BE309" i="2"/>
  <c r="BE315" i="2"/>
  <c r="BE331" i="2"/>
  <c r="BE350" i="2"/>
  <c r="BE367" i="2"/>
  <c r="BE374" i="2"/>
  <c r="F37" i="10"/>
  <c r="BB65" i="1" s="1"/>
  <c r="F37" i="4"/>
  <c r="BD58" i="1" s="1"/>
  <c r="F38" i="12"/>
  <c r="BC68" i="1" s="1"/>
  <c r="F39" i="5"/>
  <c r="BD59" i="1" s="1"/>
  <c r="F35" i="18"/>
  <c r="BB74" i="1" s="1"/>
  <c r="J34" i="7"/>
  <c r="AW61" i="1" s="1"/>
  <c r="F34" i="17"/>
  <c r="BA73" i="1" s="1"/>
  <c r="F35" i="3"/>
  <c r="BB56" i="1" s="1"/>
  <c r="J34" i="20"/>
  <c r="AW76" i="1" s="1"/>
  <c r="F37" i="3"/>
  <c r="BD56" i="1" s="1"/>
  <c r="F36" i="19"/>
  <c r="BC75" i="1" s="1"/>
  <c r="F37" i="6"/>
  <c r="BD60" i="1" s="1"/>
  <c r="F34" i="6"/>
  <c r="BA60" i="1" s="1"/>
  <c r="F35" i="6"/>
  <c r="BB60" i="1" s="1"/>
  <c r="F36" i="14"/>
  <c r="BA70" i="1" s="1"/>
  <c r="F38" i="15"/>
  <c r="BC71" i="1" s="1"/>
  <c r="F36" i="9"/>
  <c r="BC64" i="1" s="1"/>
  <c r="F39" i="13"/>
  <c r="BD69" i="1" s="1"/>
  <c r="F34" i="7"/>
  <c r="BA61" i="1" s="1"/>
  <c r="F36" i="18"/>
  <c r="BC74" i="1" s="1"/>
  <c r="J34" i="6"/>
  <c r="AW60" i="1" s="1"/>
  <c r="F39" i="12"/>
  <c r="BD68" i="1" s="1"/>
  <c r="J36" i="10"/>
  <c r="AW65" i="1" s="1"/>
  <c r="J36" i="16"/>
  <c r="AW72" i="1" s="1"/>
  <c r="J34" i="18"/>
  <c r="AW74" i="1" s="1"/>
  <c r="J36" i="5"/>
  <c r="AW59" i="1" s="1"/>
  <c r="F38" i="10"/>
  <c r="BC65" i="1" s="1"/>
  <c r="F36" i="2"/>
  <c r="BC55" i="1" s="1"/>
  <c r="F37" i="15"/>
  <c r="BB71" i="1" s="1"/>
  <c r="F35" i="7"/>
  <c r="BB61" i="1" s="1"/>
  <c r="J36" i="12"/>
  <c r="AW68" i="1"/>
  <c r="F36" i="15"/>
  <c r="BA71" i="1"/>
  <c r="F35" i="19"/>
  <c r="BB75" i="1"/>
  <c r="J34" i="19"/>
  <c r="AW75" i="1"/>
  <c r="F34" i="4"/>
  <c r="BA58" i="1"/>
  <c r="F39" i="15"/>
  <c r="BD71" i="1"/>
  <c r="F37" i="7"/>
  <c r="BD61" i="1"/>
  <c r="F36" i="7"/>
  <c r="BC61" i="1"/>
  <c r="F36" i="10"/>
  <c r="BA65" i="1"/>
  <c r="J34" i="3"/>
  <c r="AW56" i="1"/>
  <c r="F35" i="8"/>
  <c r="BB62" i="1"/>
  <c r="F38" i="13"/>
  <c r="BC69" i="1"/>
  <c r="F34" i="20"/>
  <c r="BA76" i="1"/>
  <c r="F37" i="11"/>
  <c r="BD67" i="1"/>
  <c r="F37" i="8"/>
  <c r="BD62" i="1"/>
  <c r="F34" i="9"/>
  <c r="BA64" i="1"/>
  <c r="J36" i="13"/>
  <c r="AW69" i="1"/>
  <c r="F39" i="14"/>
  <c r="BD70" i="1"/>
  <c r="F36" i="5"/>
  <c r="BA59" i="1"/>
  <c r="F34" i="18"/>
  <c r="BA74" i="1"/>
  <c r="F35" i="2"/>
  <c r="BB55" i="1"/>
  <c r="F36" i="8"/>
  <c r="BC62" i="1"/>
  <c r="F34" i="19"/>
  <c r="BA75" i="1"/>
  <c r="F36" i="4"/>
  <c r="BC58" i="1"/>
  <c r="F37" i="12"/>
  <c r="BB68" i="1"/>
  <c r="F37" i="2"/>
  <c r="BD55" i="1"/>
  <c r="F36" i="12"/>
  <c r="BA68" i="1"/>
  <c r="J36" i="15"/>
  <c r="AW71" i="1"/>
  <c r="J34" i="2"/>
  <c r="AW55" i="1" s="1"/>
  <c r="F39" i="16"/>
  <c r="BD72" i="1"/>
  <c r="F36" i="20"/>
  <c r="BC76" i="1"/>
  <c r="F37" i="13"/>
  <c r="BB69" i="1"/>
  <c r="F34" i="3"/>
  <c r="BA56" i="1"/>
  <c r="F36" i="6"/>
  <c r="BC60" i="1"/>
  <c r="F34" i="11"/>
  <c r="BA67" i="1" s="1"/>
  <c r="F37" i="20"/>
  <c r="BD76" i="1"/>
  <c r="F37" i="16"/>
  <c r="BB72" i="1"/>
  <c r="AS54" i="1"/>
  <c r="F36" i="3"/>
  <c r="BC56" i="1" s="1"/>
  <c r="J34" i="8"/>
  <c r="AW62" i="1"/>
  <c r="F37" i="9"/>
  <c r="BD64" i="1" s="1"/>
  <c r="F37" i="19"/>
  <c r="BD75" i="1"/>
  <c r="J34" i="9"/>
  <c r="AW64" i="1" s="1"/>
  <c r="F37" i="5"/>
  <c r="BB59" i="1"/>
  <c r="F35" i="4"/>
  <c r="BB58" i="1" s="1"/>
  <c r="F38" i="14"/>
  <c r="BC70" i="1"/>
  <c r="F39" i="10"/>
  <c r="BD65" i="1" s="1"/>
  <c r="F35" i="20"/>
  <c r="BB76" i="1" s="1"/>
  <c r="F36" i="16"/>
  <c r="BA72" i="1" s="1"/>
  <c r="F35" i="17"/>
  <c r="BB73" i="1"/>
  <c r="F34" i="8"/>
  <c r="BA62" i="1" s="1"/>
  <c r="F36" i="17"/>
  <c r="BC73" i="1" s="1"/>
  <c r="J36" i="14"/>
  <c r="AW70" i="1" s="1"/>
  <c r="F37" i="17"/>
  <c r="BD73" i="1"/>
  <c r="F38" i="16"/>
  <c r="BC72" i="1" s="1"/>
  <c r="F37" i="18"/>
  <c r="BD74" i="1" s="1"/>
  <c r="F38" i="5"/>
  <c r="BC59" i="1" s="1"/>
  <c r="F36" i="13"/>
  <c r="BA69" i="1"/>
  <c r="F35" i="9"/>
  <c r="BB64" i="1" s="1"/>
  <c r="J34" i="17"/>
  <c r="AW73" i="1" s="1"/>
  <c r="J34" i="4"/>
  <c r="AW58" i="1" s="1"/>
  <c r="F35" i="11"/>
  <c r="BB67" i="1"/>
  <c r="J34" i="11"/>
  <c r="AW67" i="1" s="1"/>
  <c r="F34" i="2"/>
  <c r="BA55" i="1" s="1"/>
  <c r="F37" i="14"/>
  <c r="BB70" i="1" s="1"/>
  <c r="F36" i="11"/>
  <c r="BC67" i="1" s="1"/>
  <c r="BK87" i="14" l="1"/>
  <c r="J87" i="14" s="1"/>
  <c r="J32" i="14" s="1"/>
  <c r="J88" i="14"/>
  <c r="J64" i="14" s="1"/>
  <c r="P84" i="7"/>
  <c r="AU61" i="1" s="1"/>
  <c r="T93" i="9"/>
  <c r="BK101" i="11"/>
  <c r="J101" i="11" s="1"/>
  <c r="J60" i="11" s="1"/>
  <c r="BK86" i="18"/>
  <c r="J86" i="18" s="1"/>
  <c r="J60" i="18" s="1"/>
  <c r="BK85" i="17"/>
  <c r="J85" i="17" s="1"/>
  <c r="J60" i="17" s="1"/>
  <c r="BK123" i="5"/>
  <c r="BK87" i="4"/>
  <c r="J87" i="4" s="1"/>
  <c r="J60" i="4" s="1"/>
  <c r="BK88" i="6"/>
  <c r="BK87" i="6" s="1"/>
  <c r="J87" i="6" s="1"/>
  <c r="J30" i="6" s="1"/>
  <c r="BK419" i="11"/>
  <c r="J419" i="11" s="1"/>
  <c r="J68" i="11" s="1"/>
  <c r="BK90" i="13"/>
  <c r="J90" i="13" s="1"/>
  <c r="J64" i="13" s="1"/>
  <c r="P88" i="6"/>
  <c r="P87" i="6"/>
  <c r="AU60" i="1"/>
  <c r="P94" i="9"/>
  <c r="R91" i="5"/>
  <c r="R90" i="5"/>
  <c r="R85" i="19"/>
  <c r="R84" i="19" s="1"/>
  <c r="BK92" i="15"/>
  <c r="J92" i="15"/>
  <c r="J64" i="15"/>
  <c r="R87" i="4"/>
  <c r="R86" i="4" s="1"/>
  <c r="P327" i="9"/>
  <c r="P92" i="15"/>
  <c r="P91" i="15" s="1"/>
  <c r="AU71" i="1" s="1"/>
  <c r="BK94" i="9"/>
  <c r="J94" i="9"/>
  <c r="J60" i="9" s="1"/>
  <c r="R94" i="9"/>
  <c r="P93" i="2"/>
  <c r="P92" i="2"/>
  <c r="AU55" i="1" s="1"/>
  <c r="T83" i="8"/>
  <c r="T82" i="8"/>
  <c r="T92" i="15"/>
  <c r="T91" i="15" s="1"/>
  <c r="T101" i="11"/>
  <c r="P419" i="11"/>
  <c r="T91" i="5"/>
  <c r="T90" i="5" s="1"/>
  <c r="R86" i="20"/>
  <c r="R85" i="20"/>
  <c r="T87" i="4"/>
  <c r="T86" i="4" s="1"/>
  <c r="R419" i="11"/>
  <c r="R100" i="11"/>
  <c r="P91" i="5"/>
  <c r="P90" i="5" s="1"/>
  <c r="AU59" i="1" s="1"/>
  <c r="P101" i="11"/>
  <c r="P100" i="11"/>
  <c r="AU67" i="1" s="1"/>
  <c r="P83" i="8"/>
  <c r="P82" i="8"/>
  <c r="AU62" i="1"/>
  <c r="R92" i="15"/>
  <c r="R91" i="15"/>
  <c r="R93" i="2"/>
  <c r="R92" i="2"/>
  <c r="T419" i="11"/>
  <c r="R90" i="13"/>
  <c r="R89" i="13"/>
  <c r="R327" i="9"/>
  <c r="T86" i="3"/>
  <c r="T85" i="3"/>
  <c r="T85" i="19"/>
  <c r="T84" i="19"/>
  <c r="T86" i="20"/>
  <c r="T85" i="20" s="1"/>
  <c r="P90" i="13"/>
  <c r="P89" i="13"/>
  <c r="AU69" i="1" s="1"/>
  <c r="P87" i="4"/>
  <c r="P86" i="4"/>
  <c r="AU58" i="1"/>
  <c r="P86" i="3"/>
  <c r="P85" i="3" s="1"/>
  <c r="AU56" i="1" s="1"/>
  <c r="BK85" i="7"/>
  <c r="BK84" i="7" s="1"/>
  <c r="J84" i="7" s="1"/>
  <c r="J30" i="7" s="1"/>
  <c r="AG61" i="1" s="1"/>
  <c r="AN61" i="1" s="1"/>
  <c r="BK83" i="8"/>
  <c r="BK82" i="8"/>
  <c r="J82" i="8" s="1"/>
  <c r="J30" i="8" s="1"/>
  <c r="AG62" i="1" s="1"/>
  <c r="T86" i="18"/>
  <c r="T85" i="18" s="1"/>
  <c r="T85" i="7"/>
  <c r="T84" i="7" s="1"/>
  <c r="R88" i="6"/>
  <c r="R87" i="6"/>
  <c r="R85" i="17"/>
  <c r="R84" i="17" s="1"/>
  <c r="T90" i="13"/>
  <c r="T89" i="13" s="1"/>
  <c r="P85" i="19"/>
  <c r="P84" i="19" s="1"/>
  <c r="AU75" i="1" s="1"/>
  <c r="R85" i="7"/>
  <c r="R84" i="7"/>
  <c r="BK86" i="20"/>
  <c r="BK85" i="20" s="1"/>
  <c r="J85" i="20" s="1"/>
  <c r="J30" i="20" s="1"/>
  <c r="AG76" i="1" s="1"/>
  <c r="AG75" i="1"/>
  <c r="J59" i="19"/>
  <c r="J85" i="19"/>
  <c r="J60" i="19"/>
  <c r="BK85" i="18"/>
  <c r="J85" i="18" s="1"/>
  <c r="J59" i="18" s="1"/>
  <c r="BK88" i="16"/>
  <c r="J88" i="16"/>
  <c r="J63" i="16"/>
  <c r="AG70" i="1"/>
  <c r="J63" i="14"/>
  <c r="BK89" i="13"/>
  <c r="J89" i="13" s="1"/>
  <c r="J32" i="13" s="1"/>
  <c r="AG69" i="1" s="1"/>
  <c r="J90" i="12"/>
  <c r="J64" i="12" s="1"/>
  <c r="BK100" i="11"/>
  <c r="J100" i="11"/>
  <c r="AG65" i="1"/>
  <c r="J90" i="10"/>
  <c r="J64" i="10" s="1"/>
  <c r="J63" i="10"/>
  <c r="AG60" i="1"/>
  <c r="J59" i="6"/>
  <c r="J88" i="6"/>
  <c r="J60" i="6"/>
  <c r="BK86" i="4"/>
  <c r="J86" i="4" s="1"/>
  <c r="J30" i="4" s="1"/>
  <c r="AG58" i="1" s="1"/>
  <c r="BK85" i="3"/>
  <c r="J85" i="3"/>
  <c r="J59" i="3"/>
  <c r="BK92" i="2"/>
  <c r="J92" i="2" s="1"/>
  <c r="J59" i="2" s="1"/>
  <c r="J33" i="8"/>
  <c r="AV62" i="1" s="1"/>
  <c r="AT62" i="1" s="1"/>
  <c r="BB57" i="1"/>
  <c r="AX57" i="1"/>
  <c r="F35" i="5"/>
  <c r="AZ59" i="1" s="1"/>
  <c r="F33" i="17"/>
  <c r="AZ73" i="1"/>
  <c r="BB63" i="1"/>
  <c r="AX63" i="1"/>
  <c r="F35" i="12"/>
  <c r="AZ68" i="1"/>
  <c r="F33" i="19"/>
  <c r="AZ75" i="1" s="1"/>
  <c r="F33" i="8"/>
  <c r="AZ62" i="1"/>
  <c r="F33" i="18"/>
  <c r="AZ74" i="1"/>
  <c r="F33" i="11"/>
  <c r="AZ67" i="1"/>
  <c r="F35" i="14"/>
  <c r="AZ70" i="1" s="1"/>
  <c r="J35" i="12"/>
  <c r="AV68" i="1" s="1"/>
  <c r="AT68" i="1" s="1"/>
  <c r="J33" i="17"/>
  <c r="AV73" i="1"/>
  <c r="AT73" i="1"/>
  <c r="J30" i="11"/>
  <c r="AG67" i="1" s="1"/>
  <c r="F35" i="15"/>
  <c r="AZ71" i="1" s="1"/>
  <c r="F35" i="10"/>
  <c r="AZ65" i="1"/>
  <c r="F35" i="16"/>
  <c r="AZ72" i="1"/>
  <c r="J33" i="3"/>
  <c r="AV56" i="1" s="1"/>
  <c r="AT56" i="1" s="1"/>
  <c r="J33" i="11"/>
  <c r="AV67" i="1" s="1"/>
  <c r="AT67" i="1" s="1"/>
  <c r="J32" i="12"/>
  <c r="AG68" i="1"/>
  <c r="BB66" i="1"/>
  <c r="AX66" i="1" s="1"/>
  <c r="BA57" i="1"/>
  <c r="AW57" i="1" s="1"/>
  <c r="J33" i="7"/>
  <c r="AV61" i="1"/>
  <c r="AT61" i="1"/>
  <c r="J35" i="13"/>
  <c r="AV69" i="1"/>
  <c r="AT69" i="1"/>
  <c r="BC63" i="1"/>
  <c r="AY63" i="1" s="1"/>
  <c r="F35" i="13"/>
  <c r="AZ69" i="1"/>
  <c r="BD66" i="1"/>
  <c r="F33" i="20"/>
  <c r="AZ76" i="1"/>
  <c r="BC57" i="1"/>
  <c r="AY57" i="1" s="1"/>
  <c r="BC66" i="1"/>
  <c r="AY66" i="1"/>
  <c r="J33" i="18"/>
  <c r="AV74" i="1" s="1"/>
  <c r="AT74" i="1" s="1"/>
  <c r="F33" i="6"/>
  <c r="AZ60" i="1" s="1"/>
  <c r="J35" i="14"/>
  <c r="AV70" i="1"/>
  <c r="AT70" i="1"/>
  <c r="AN70" i="1"/>
  <c r="J33" i="19"/>
  <c r="AV75" i="1"/>
  <c r="AT75" i="1" s="1"/>
  <c r="AN75" i="1" s="1"/>
  <c r="F33" i="9"/>
  <c r="AZ64" i="1"/>
  <c r="J33" i="9"/>
  <c r="AV64" i="1" s="1"/>
  <c r="AT64" i="1" s="1"/>
  <c r="BD57" i="1"/>
  <c r="BA66" i="1"/>
  <c r="AW66" i="1"/>
  <c r="J33" i="20"/>
  <c r="AV76" i="1"/>
  <c r="AT76" i="1" s="1"/>
  <c r="J35" i="15"/>
  <c r="AV71" i="1"/>
  <c r="AT71" i="1"/>
  <c r="J35" i="10"/>
  <c r="AV65" i="1"/>
  <c r="AT65" i="1"/>
  <c r="AN65" i="1"/>
  <c r="J35" i="16"/>
  <c r="AV72" i="1" s="1"/>
  <c r="AT72" i="1" s="1"/>
  <c r="J33" i="6"/>
  <c r="AV60" i="1" s="1"/>
  <c r="AT60" i="1" s="1"/>
  <c r="AN60" i="1" s="1"/>
  <c r="F33" i="4"/>
  <c r="AZ58" i="1" s="1"/>
  <c r="F33" i="2"/>
  <c r="AZ55" i="1"/>
  <c r="J35" i="5"/>
  <c r="AV59" i="1" s="1"/>
  <c r="AT59" i="1" s="1"/>
  <c r="F33" i="3"/>
  <c r="AZ56" i="1" s="1"/>
  <c r="J33" i="4"/>
  <c r="AV58" i="1" s="1"/>
  <c r="AT58" i="1" s="1"/>
  <c r="BA63" i="1"/>
  <c r="AW63" i="1"/>
  <c r="BD63" i="1"/>
  <c r="F33" i="7"/>
  <c r="AZ61" i="1" s="1"/>
  <c r="J33" i="2"/>
  <c r="AV55" i="1" s="1"/>
  <c r="AT55" i="1" s="1"/>
  <c r="J123" i="5" l="1"/>
  <c r="J66" i="5" s="1"/>
  <c r="BK91" i="5"/>
  <c r="BK84" i="17"/>
  <c r="J84" i="17" s="1"/>
  <c r="J30" i="17" s="1"/>
  <c r="AG73" i="1" s="1"/>
  <c r="AN73" i="1" s="1"/>
  <c r="T100" i="11"/>
  <c r="R93" i="9"/>
  <c r="P93" i="9"/>
  <c r="AU64" i="1" s="1"/>
  <c r="AU63" i="1" s="1"/>
  <c r="J83" i="8"/>
  <c r="J60" i="8"/>
  <c r="J59" i="20"/>
  <c r="J86" i="20"/>
  <c r="J60" i="20"/>
  <c r="J85" i="7"/>
  <c r="J60" i="7"/>
  <c r="J59" i="8"/>
  <c r="J59" i="7"/>
  <c r="BK93" i="9"/>
  <c r="J93" i="9"/>
  <c r="J59" i="9"/>
  <c r="BK91" i="15"/>
  <c r="J91" i="15"/>
  <c r="J63" i="15"/>
  <c r="J39" i="20"/>
  <c r="J39" i="19"/>
  <c r="J59" i="17"/>
  <c r="J39" i="17"/>
  <c r="AN69" i="1"/>
  <c r="J63" i="13"/>
  <c r="J41" i="14"/>
  <c r="AN68" i="1"/>
  <c r="J41" i="13"/>
  <c r="AN67" i="1"/>
  <c r="J41" i="12"/>
  <c r="J59" i="11"/>
  <c r="J39" i="11"/>
  <c r="J41" i="10"/>
  <c r="J39" i="8"/>
  <c r="J39" i="7"/>
  <c r="J39" i="6"/>
  <c r="AN58" i="1"/>
  <c r="J59" i="4"/>
  <c r="J39" i="4"/>
  <c r="AN62" i="1"/>
  <c r="AN76" i="1"/>
  <c r="AU66" i="1"/>
  <c r="J30" i="18"/>
  <c r="AG74" i="1"/>
  <c r="AN74" i="1"/>
  <c r="J32" i="16"/>
  <c r="AG72" i="1"/>
  <c r="AN72" i="1"/>
  <c r="BA54" i="1"/>
  <c r="AW54" i="1" s="1"/>
  <c r="AK30" i="1" s="1"/>
  <c r="AU57" i="1"/>
  <c r="J30" i="2"/>
  <c r="AG55" i="1"/>
  <c r="BB54" i="1"/>
  <c r="W31" i="1" s="1"/>
  <c r="AZ63" i="1"/>
  <c r="AV63" i="1" s="1"/>
  <c r="AT63" i="1" s="1"/>
  <c r="AZ66" i="1"/>
  <c r="AV66" i="1"/>
  <c r="AT66" i="1"/>
  <c r="AZ57" i="1"/>
  <c r="AV57" i="1"/>
  <c r="AT57" i="1"/>
  <c r="J30" i="3"/>
  <c r="AG56" i="1"/>
  <c r="AN56" i="1"/>
  <c r="BD54" i="1"/>
  <c r="W33" i="1" s="1"/>
  <c r="BC54" i="1"/>
  <c r="W32" i="1" s="1"/>
  <c r="BK90" i="5" l="1"/>
  <c r="J90" i="5" s="1"/>
  <c r="J91" i="5"/>
  <c r="J64" i="5" s="1"/>
  <c r="J39" i="18"/>
  <c r="J41" i="16"/>
  <c r="J39" i="3"/>
  <c r="J39" i="2"/>
  <c r="AN55" i="1"/>
  <c r="AX54" i="1"/>
  <c r="J32" i="15"/>
  <c r="AG71" i="1"/>
  <c r="AN71" i="1"/>
  <c r="J30" i="9"/>
  <c r="AG64" i="1"/>
  <c r="AG63" i="1" s="1"/>
  <c r="AZ54" i="1"/>
  <c r="W29" i="1" s="1"/>
  <c r="AY54" i="1"/>
  <c r="AU54" i="1"/>
  <c r="W30" i="1"/>
  <c r="J32" i="5" l="1"/>
  <c r="J63" i="5"/>
  <c r="J41" i="15"/>
  <c r="AN64" i="1"/>
  <c r="J39" i="9"/>
  <c r="AN63" i="1"/>
  <c r="AG66" i="1"/>
  <c r="AV54" i="1"/>
  <c r="AK29" i="1" s="1"/>
  <c r="AG59" i="1" l="1"/>
  <c r="J41" i="5"/>
  <c r="AN66" i="1"/>
  <c r="AT54" i="1"/>
  <c r="AN59" i="1" l="1"/>
  <c r="AG57" i="1"/>
  <c r="AN57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<sst xmlns="http://schemas.openxmlformats.org/spreadsheetml/2006/main" count="29165" uniqueCount="4300">
  <si>
    <t>Export Komplet</t>
  </si>
  <si>
    <t>VZ</t>
  </si>
  <si>
    <t>2.0</t>
  </si>
  <si>
    <t>ZAMOK</t>
  </si>
  <si>
    <t>False</t>
  </si>
  <si>
    <t>{083e7c73-bcf8-4b6d-8f24-96854af348a8}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</si>
  <si>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</si>
  <si>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</si>
  <si>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</si>
  <si>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</si>
  <si>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</si>
  <si>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</si>
  <si>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</si>
  <si>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</si>
  <si>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2002803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</si>
  <si>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</si>
  <si>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</si>
  <si>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Kylešovice - sběrný dvůr</t>
  </si>
  <si>
    <t>KSO:</t>
  </si>
  <si>
    <t/>
  </si>
  <si>
    <t>CC-CZ:</t>
  </si>
  <si>
    <t>Místo:</t>
  </si>
  <si>
    <t>Kylešovice</t>
  </si>
  <si>
    <t>Datum:</t>
  </si>
  <si>
    <t>19. 10. 2023</t>
  </si>
  <si>
    <t>Zadavatel:</t>
  </si>
  <si>
    <t>IČ:</t>
  </si>
  <si>
    <t>003 00 535</t>
  </si>
  <si>
    <t>statutární město Opava, Horní náměstí 69, Opava</t>
  </si>
  <si>
    <t>DIČ:</t>
  </si>
  <si>
    <t>Uchazeč:</t>
  </si>
  <si>
    <t>Vyplň údaj</t>
  </si>
  <si>
    <t>Projektant:</t>
  </si>
  <si>
    <t>499 74 424</t>
  </si>
  <si>
    <t>Agroprojekt Jihlava, spol.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</si>
  <si>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</si>
  <si>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</si>
  <si>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</si>
  <si>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</si>
  <si>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</si>
  <si>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</si>
  <si>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</si>
  <si>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</si>
  <si>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</si>
  <si>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</si>
  <si>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</si>
  <si>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</si>
  <si>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</si>
  <si>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</si>
  <si>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</si>
  <si>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</si>
  <si>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</si>
  <si>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</si>
  <si>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</si>
  <si>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</si>
  <si>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</si>
  <si>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</si>
  <si>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</si>
  <si>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</si>
  <si>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</si>
  <si>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</si>
  <si>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</si>
  <si>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</si>
  <si>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</si>
  <si>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</si>
  <si>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</si>
  <si>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</si>
  <si>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</si>
  <si>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</si>
  <si>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</si>
  <si>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</si>
  <si>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</si>
  <si>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</si>
  <si>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</si>
  <si>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</si>
  <si>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</si>
  <si>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</si>
  <si>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</si>
  <si>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</si>
  <si>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Komunikace a zpevněné plochy</t>
  </si>
  <si>
    <t>ING</t>
  </si>
  <si>
    <t>1</t>
  </si>
  <si>
    <t>{303a5501-fdba-4db2-a122-2bba5a255ced}</t>
  </si>
  <si>
    <t>2</t>
  </si>
  <si>
    <t>IO 02</t>
  </si>
  <si>
    <t>Splašková kanalizace + jímka na vyvážení</t>
  </si>
  <si>
    <t>{ab9e0ea5-79ee-496b-bb3c-da9f95aded98}</t>
  </si>
  <si>
    <t>IO 03</t>
  </si>
  <si>
    <t>Vodovodní přípojka + vrt s trvalou životností</t>
  </si>
  <si>
    <t>{a65bcb12-c4c0-46e2-9fc3-844835ac09bd}</t>
  </si>
  <si>
    <t>Soupis</t>
  </si>
  <si>
    <t>###NOINSERT###</t>
  </si>
  <si>
    <t>IO 03 El</t>
  </si>
  <si>
    <t>Elektrovýzbroj vrtu</t>
  </si>
  <si>
    <t>{102a9e32-ae72-428a-8764-a49a605a8a33}</t>
  </si>
  <si>
    <t>IO 04</t>
  </si>
  <si>
    <t>Likvidace dešťových vod</t>
  </si>
  <si>
    <t>{016115a5-8f26-4e77-afef-e77638196714}</t>
  </si>
  <si>
    <t>IO 05</t>
  </si>
  <si>
    <t>Areálové rozvody NN a VO</t>
  </si>
  <si>
    <t>{8e1d8f94-f0e7-431d-9ce0-e7f66cdbc9fb}</t>
  </si>
  <si>
    <t>PBŘ</t>
  </si>
  <si>
    <t>Požárně bezpečnostní řešení</t>
  </si>
  <si>
    <t>PRO</t>
  </si>
  <si>
    <t>{d327e986-1e49-4bf1-85f1-35f7a0eb772f}</t>
  </si>
  <si>
    <t>SO 01</t>
  </si>
  <si>
    <t>Skladovací hala</t>
  </si>
  <si>
    <t>STA</t>
  </si>
  <si>
    <t>{129934f7-1091-49ac-bd28-4934c7014a0d}</t>
  </si>
  <si>
    <t>D.1.4.1</t>
  </si>
  <si>
    <t>Elektroinstalace</t>
  </si>
  <si>
    <t>{e1bd7ec1-af6e-41be-a8c4-9e72e50d0dff}</t>
  </si>
  <si>
    <t>SO 02</t>
  </si>
  <si>
    <t>Objekt obsluhy SD</t>
  </si>
  <si>
    <t>{963aa1d0-fe77-426c-be74-ad2b3989fd35}</t>
  </si>
  <si>
    <t>{441bab5e-8228-4781-9639-2742457693c7}</t>
  </si>
  <si>
    <t>D.1.4.2 a</t>
  </si>
  <si>
    <t>ZTI - vnitřní kanalizace</t>
  </si>
  <si>
    <t>{447200ff-67e8-4881-a1a6-007ecbec6a46}</t>
  </si>
  <si>
    <t>D.1.4.2 b</t>
  </si>
  <si>
    <t>ZTI - vnitřní vodovod</t>
  </si>
  <si>
    <t>{df3a00a9-5b6d-440b-84c6-6c7b9f227459}</t>
  </si>
  <si>
    <t>D.1.4.3</t>
  </si>
  <si>
    <t>Vytápění</t>
  </si>
  <si>
    <t>{6bdaecbf-a8c7-4a0d-b1b0-61f9dc3937f9}</t>
  </si>
  <si>
    <t>D.1.4.4</t>
  </si>
  <si>
    <t>Vzduchotechnika</t>
  </si>
  <si>
    <t>{d843bd60-59f5-4b1b-bcfc-79483a8e0cae}</t>
  </si>
  <si>
    <t>SO 03</t>
  </si>
  <si>
    <t>Oplocení a sadové úpravy</t>
  </si>
  <si>
    <t>{b5c4fefe-3637-4df9-bc68-26c60f000370}</t>
  </si>
  <si>
    <t>SO 04</t>
  </si>
  <si>
    <t>Mostní váha</t>
  </si>
  <si>
    <t>{4121fede-3cf7-4d93-8fa7-1d843f339bb7}</t>
  </si>
  <si>
    <t>SO 05</t>
  </si>
  <si>
    <t>Betonový box</t>
  </si>
  <si>
    <t>{5dc24be4-4945-4c10-839b-e440de8e4d18}</t>
  </si>
  <si>
    <t>VON</t>
  </si>
  <si>
    <t>Vedlejší a ostatní náklady</t>
  </si>
  <si>
    <t>{f3ddb9c2-b8cb-40b0-b210-cd976a6e6efd}</t>
  </si>
  <si>
    <t>KRYCÍ LIST SOUPISU PRACÍ</t>
  </si>
  <si>
    <t>Objekt:</t>
  </si>
  <si>
    <t>IO 01 -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</si>
  <si>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</si>
  <si>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</si>
  <si>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</si>
  <si>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</si>
  <si>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</si>
  <si>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</si>
  <si>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</si>
  <si>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</si>
  <si>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</si>
  <si>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</si>
  <si>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</si>
  <si>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</si>
  <si>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</si>
  <si>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</si>
  <si>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789 - Povrchové úpravy ocelových konstrukcí a technologických zařízení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</si>
  <si>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</si>
  <si>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</si>
  <si>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</si>
  <si>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</si>
  <si>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</si>
  <si>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</si>
  <si>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</si>
  <si>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</si>
  <si>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</si>
  <si>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</si>
  <si>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</si>
  <si>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</si>
  <si>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</si>
  <si>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</si>
  <si>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</si>
  <si>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</si>
  <si>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</si>
  <si>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</si>
  <si>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</si>
  <si>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</si>
  <si>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113107323</t>
  </si>
  <si>
    <t>Odstranění podkladů strojně plochy jednotlivě do 50 m2 s přemístěním hmot na skládku na vzdálenost do 3 m nebo s naložením na dopravní prostředek z kameniva hrubého drceného, o tl. vrstvy přes 200 do 300 mm</t>
  </si>
  <si>
    <t>m2</t>
  </si>
  <si>
    <t>4</t>
  </si>
  <si>
    <t>-158757214</t>
  </si>
  <si>
    <t>Online PSC</t>
  </si>
  <si>
    <t>https://podminky.urs.cz/item/CS_URS_2022_01/113107323</t>
  </si>
  <si>
    <t>113107342</t>
  </si>
  <si>
    <t>Odstranění krytů strojně plochy jednotlivě do 50 m2 s přemístěním hmot na skládku na vzdálenost do 3 m nebo s naložením na dopravní prostředek živičných, o tl. vrstvy přes 50 do 100 mm</t>
  </si>
  <si>
    <t>-415554997</t>
  </si>
  <si>
    <t>https://podminky.urs.cz/item/CS_URS_2022_01/113107342</t>
  </si>
  <si>
    <t>VV</t>
  </si>
  <si>
    <t>"stávající hospodářský sjezd z asfaltového povrchu "18</t>
  </si>
  <si>
    <t>3</t>
  </si>
  <si>
    <t>113154111</t>
  </si>
  <si>
    <t>Frézování živičného podkladu nebo krytu s naložením na dopravní prostředek plochy do 500 m2 bez překážek v trase pruhu šířky do 0,5 m, tloušťky vrstvy do 30 mm</t>
  </si>
  <si>
    <t>-308287895</t>
  </si>
  <si>
    <t>https://podminky.urs.cz/item/CS_URS_2022_01/113154111</t>
  </si>
  <si>
    <t>24,36*0,3</t>
  </si>
  <si>
    <t>5*0,3</t>
  </si>
  <si>
    <t>Součet</t>
  </si>
  <si>
    <t>121151126</t>
  </si>
  <si>
    <t>Sejmutí ornice strojně při souvislé ploše přes 500 m2, tl. vrstvy přes 300 do 400 mm</t>
  </si>
  <si>
    <t>-825686550</t>
  </si>
  <si>
    <t>https://podminky.urs.cz/item/CS_URS_2022_01/121151126</t>
  </si>
  <si>
    <t>P</t>
  </si>
  <si>
    <t>Poznámka k položce:_x000D_
UŽITÍ_x000D_
1. Ceny lze použít i pro sejmutí podorničí._x000D_
_x000D_
OBSAH_x000D_
2. V cenách jsou započteny i náklady na
_x000D_
a) naložení sejmuté ornice na dopravní prostředek,
_x000D_
b) vodorovné přemístění na hromady v místě upotřebení nebo na dočasné či trvalé skládky na vzdálenost do 50 m a se složením._x000D_
3. V cenách nejsou započteny náklady na odstranění nevhodných přimísenin (kamenů, kořenů apod.); tyto práce se ocení individuálně.</t>
  </si>
  <si>
    <t>"asfaltová plocha severního traktu, bez části plochy sjezdu" 3754-34,8</t>
  </si>
  <si>
    <t>"asfaltová plocha jižního traktu" 861</t>
  </si>
  <si>
    <t>"parkovací staní z betonové dlažby" 26</t>
  </si>
  <si>
    <t>"betonová dlažba u vstupu" 3</t>
  </si>
  <si>
    <t xml:space="preserve">"betonové panely nad VTL potrubím" 81 </t>
  </si>
  <si>
    <t xml:space="preserve">"plocha obrubníků" (350*0,15)+(12,5*0,1)+(5,5*0,15) </t>
  </si>
  <si>
    <t>4745</t>
  </si>
  <si>
    <t>5</t>
  </si>
  <si>
    <t>131151106</t>
  </si>
  <si>
    <t>Hloubení nezapažených jam a zářezů strojně s urovnáním dna do předepsaného profilu a spádu v hornině třídy těžitelnosti I skupiny 1 a 2 přes 1 000 do 5 000 m3</t>
  </si>
  <si>
    <t>m3</t>
  </si>
  <si>
    <t>-48999311</t>
  </si>
  <si>
    <t>https://podminky.urs.cz/item/CS_URS_2022_01/131151106</t>
  </si>
  <si>
    <t>Poznámka k položce:_x000D_
V cenách jsou započteny i náklady na přehození výkopku na vzdálenost do 3 m, nebo naložení na dopravní prostředek.</t>
  </si>
  <si>
    <t>"asfaltová plocha severního traktu, bez části plochy sjezdu" (3754-34,8)*0,7</t>
  </si>
  <si>
    <t>"asfaltová plocha jižního traktu" 861*0,7</t>
  </si>
  <si>
    <t>"parkovací staní z betonové dlažby" 26*0,7</t>
  </si>
  <si>
    <t>"plocha obrubníků" ((350*0,15)+(12,5*0,1)+(5,5*0,15) )*0,3</t>
  </si>
  <si>
    <t>6</t>
  </si>
  <si>
    <t>132112231</t>
  </si>
  <si>
    <t>Hloubení rýh šířky přes 800 do 2 000 mm při překopech inženýrských sítí ručně zapažených i nezapažených, s urovnáním dna do předepsaného profilu a spádu objemu do 15 m3 v hornině třídy těžitelnosti I skupiny 1 a 2 soudržných</t>
  </si>
  <si>
    <t>-1431480891</t>
  </si>
  <si>
    <t>https://podminky.urs.cz/item/CS_URS_2022_01/132112231</t>
  </si>
  <si>
    <t>Poznámka k položce:_x000D_
1. Ceny jsou určeny pouze pro případy havárií, přeložek nebo běžných oprav inženýrských sítí._x000D_
2. Ceny nelze použít v rámci výstavby nových inženýrských sítí._x000D_
_x000D_
OBSAH_x000D_
3. V cenách jsou započteny i náklady na případné nutné přemístění výkopku ve výkopišti na vzdálenost do 3 m a na přehození výkopku na přilehlém terénu na vzdálenost do 3 m od okraje jámy nebo naložení na dopravní prostředek.</t>
  </si>
  <si>
    <t>VTL plynovodní potrubí pod navrhovanou komunikací ze silničních panelů</t>
  </si>
  <si>
    <t>1,2*12*1,1</t>
  </si>
  <si>
    <t>7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</si>
  <si>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</si>
  <si>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</si>
  <si>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518609059</t>
  </si>
  <si>
    <t>https://podminky.urs.cz/item/CS_URS_2022_01/132151252</t>
  </si>
  <si>
    <t>"pro trubní propustek pod novým sjezdem" 20,2*1,4*0,64</t>
  </si>
  <si>
    <t>"pro trubní propustek pod novým hospodářským sjezdem" 10,2*1,4*0,9</t>
  </si>
  <si>
    <t>31</t>
  </si>
  <si>
    <t>8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</si>
  <si>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</si>
  <si>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</si>
  <si>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-301093966</t>
  </si>
  <si>
    <t>https://podminky.urs.cz/item/CS_URS_2022_01/162251101</t>
  </si>
  <si>
    <t>"výkop" 3240,713+15,84+31</t>
  </si>
  <si>
    <t>"odečíst zásyp" -5,4</t>
  </si>
  <si>
    <t>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</si>
  <si>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</si>
  <si>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</si>
  <si>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-1214044336</t>
  </si>
  <si>
    <t>https://podminky.urs.cz/item/CS_URS_2022_01/162251102</t>
  </si>
  <si>
    <t>"fr. 0-22 mm, obsyp propustků Dn 600" 24,432</t>
  </si>
  <si>
    <t>"fr. 0-8 mm, obsyp VTL potrubí" 6,823</t>
  </si>
  <si>
    <t>"lože pod vpustě" 0,697</t>
  </si>
  <si>
    <t xml:space="preserve">"fr. 8-16 mm, štěrky pod betonovou dažbu u vstupu a parkovacího stání" 2,6+0,3 </t>
  </si>
  <si>
    <t>"fr. 16-32 mm, podklad pod bet. panely VTL potrubí" 14,31</t>
  </si>
  <si>
    <t>"fr. 16-32 mm, štěrky pod betonovou dažbu u vstupu a parkovacího stání" 2,9</t>
  </si>
  <si>
    <t>"podklad ze ŠD pod parkovací stání" 7,28</t>
  </si>
  <si>
    <t>"podklad ze ŠD pod hosdpodářský sjezd" 7,8</t>
  </si>
  <si>
    <t>10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</si>
  <si>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</si>
  <si>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</si>
  <si>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1445641635</t>
  </si>
  <si>
    <t>https://podminky.urs.cz/item/CS_URS_2022_01/162351104</t>
  </si>
  <si>
    <t>odvoz přebytečné ornice ke zúrodnění pozemků na parc. č. 2123/1 a 2124/1</t>
  </si>
  <si>
    <t>(4745*0,4)-(804*0,2)</t>
  </si>
  <si>
    <t>11</t>
  </si>
  <si>
    <t>162751119</t>
  </si>
  <si>
    <t>Příplatek k vodorovnému přemístění výkopku/sypaniny z horniny třídy těžitelnosti I skupiny 1 až 3 ZKD 1000 m přes 10000 m</t>
  </si>
  <si>
    <t>1429780602</t>
  </si>
  <si>
    <t>https://podminky.urs.cz/item/CS_URS_2022_01/162751119</t>
  </si>
  <si>
    <t>3282,153*30</t>
  </si>
  <si>
    <t>12</t>
  </si>
  <si>
    <t>167151101</t>
  </si>
  <si>
    <t>Nakládání, skládání a překládání neulehlého výkopku nebo sypaniny strojně nakládání, množství do 100 m3, z horniny třídy těžitelnosti I, skupiny 1 až 3</t>
  </si>
  <si>
    <t>-438933518</t>
  </si>
  <si>
    <t>https://podminky.urs.cz/item/CS_URS_2022_01/167151101</t>
  </si>
  <si>
    <t>"nakládání štěrků a štěrkopísku z meziskládky pro odvoz na místo určení" 67,142</t>
  </si>
  <si>
    <t>13</t>
  </si>
  <si>
    <t>171201231</t>
  </si>
  <si>
    <t>Poplatek za uložení stavebního odpadu na recyklační skládce (skládkovné) zeminy a kamení zatříděného do Katalogu odpadů pod kódem 17 05 04</t>
  </si>
  <si>
    <t>t</t>
  </si>
  <si>
    <t>-480566854</t>
  </si>
  <si>
    <t>https://podminky.urs.cz/item/CS_URS_2022_01/171201231</t>
  </si>
  <si>
    <t>3282,153*1,8</t>
  </si>
  <si>
    <t>14</t>
  </si>
  <si>
    <t>171251201</t>
  </si>
  <si>
    <t>Uložení sypaniny na skládky nebo meziskládky bez hutnění s upravením uložené sypaniny do předepsaného tvaru</t>
  </si>
  <si>
    <t>1650811262</t>
  </si>
  <si>
    <t>https://podminky.urs.cz/item/CS_URS_2022_01/171251201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</si>
  <si>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</si>
  <si>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</si>
  <si>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1053788491</t>
  </si>
  <si>
    <t>https://podminky.urs.cz/item/CS_URS_2022_01/174111103</t>
  </si>
  <si>
    <t>zásyp rýhy VTL plynovodu</t>
  </si>
  <si>
    <t>1,5*12*0,3</t>
  </si>
  <si>
    <t>16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</si>
  <si>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</si>
  <si>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</si>
  <si>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1420471212</t>
  </si>
  <si>
    <t>https://podminky.urs.cz/item/CS_URS_2022_01/175151101</t>
  </si>
  <si>
    <t>propustky DN 600</t>
  </si>
  <si>
    <t>(20,2*1,4*1)-(3,14*0,4*0,4*20,2)</t>
  </si>
  <si>
    <t>(10,2*1,4*0,8)-(3,14*0,4*0,4*10,2)</t>
  </si>
  <si>
    <t>VTL plynovod DN 200</t>
  </si>
  <si>
    <t>(12*1,2*0,5)-(3,14*0,1*0,1*12)</t>
  </si>
  <si>
    <t>17</t>
  </si>
  <si>
    <t>M</t>
  </si>
  <si>
    <t>58337331</t>
  </si>
  <si>
    <t>štěrkopísek frakce 0/22</t>
  </si>
  <si>
    <t>858932347</t>
  </si>
  <si>
    <t>24,43*2 'Přepočtené koeficientem množství</t>
  </si>
  <si>
    <t>18</t>
  </si>
  <si>
    <t>58337303</t>
  </si>
  <si>
    <t>štěrkopísek frakce 0/8</t>
  </si>
  <si>
    <t>-1249724977</t>
  </si>
  <si>
    <t>"obsyp VTL plynovodu" 13,65</t>
  </si>
  <si>
    <t>19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</si>
  <si>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</si>
  <si>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</si>
  <si>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-1143580</t>
  </si>
  <si>
    <t>https://podminky.urs.cz/item/CS_URS_2022_01/181151321</t>
  </si>
  <si>
    <t>Poznámka k položce:_x000D_
Ceny jsou určeny pro vyrovnání nerovností neupraveného rostlého nebo ulehlého terénu._x000D_
Ceny lze použít pro vyrovnání terénu při zakládání trávníku.</t>
  </si>
  <si>
    <t>20</t>
  </si>
  <si>
    <t>181351113</t>
  </si>
  <si>
    <t>Rozprostření a urovnání ornice v rovině nebo ve svahu sklonu do 1:5 strojně při souvislé ploše přes 500 m2, tl. vrstvy do 200 mm</t>
  </si>
  <si>
    <t>-1822731812</t>
  </si>
  <si>
    <t>https://podminky.urs.cz/item/CS_URS_2022_01/181351113</t>
  </si>
  <si>
    <t>181411131</t>
  </si>
  <si>
    <t>Založení trávníku na půdě předem připravené plochy do 1000 m2 výsevem včetně utažení parkového v rovině nebo na svahu do 1:5</t>
  </si>
  <si>
    <t>-738448635</t>
  </si>
  <si>
    <t>https://podminky.urs.cz/item/CS_URS_2022_01/181411131</t>
  </si>
  <si>
    <t>22</t>
  </si>
  <si>
    <t>00572410</t>
  </si>
  <si>
    <t>osivo směs travní parková</t>
  </si>
  <si>
    <t>kg</t>
  </si>
  <si>
    <t>579109939</t>
  </si>
  <si>
    <t>804*0,02 'Přepočtené koeficientem množství</t>
  </si>
  <si>
    <t>Zakládání</t>
  </si>
  <si>
    <t>23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</si>
  <si>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</si>
  <si>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</si>
  <si>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m</t>
  </si>
  <si>
    <t>2026250682</t>
  </si>
  <si>
    <t>https://podminky.urs.cz/item/CS_URS_2022_01/212752401</t>
  </si>
  <si>
    <t>"severní trakt" 22,65+65,73</t>
  </si>
  <si>
    <t>"jižní trakt" 15,16+12,7</t>
  </si>
  <si>
    <t>Vodorovné konstrukce</t>
  </si>
  <si>
    <t>24</t>
  </si>
  <si>
    <t>451573111</t>
  </si>
  <si>
    <t>Lože pod potrubí, stoky a drobné objekty v otevřeném výkopu z písku a štěrkopísku do 63 mm</t>
  </si>
  <si>
    <t>2143743802</t>
  </si>
  <si>
    <t>https://podminky.urs.cz/item/CS_URS_2022_01/451573111</t>
  </si>
  <si>
    <t>podkladní štěrk pod vpustě fr. 16-32 mm</t>
  </si>
  <si>
    <t>(0,65*0,65*0,15)*11</t>
  </si>
  <si>
    <t>25</t>
  </si>
  <si>
    <t>452111111</t>
  </si>
  <si>
    <t>Osazení betonových dílců pražců pod potrubí v otevřeném výkopu, průřezové plochy do 25000 mm2</t>
  </si>
  <si>
    <t>kus</t>
  </si>
  <si>
    <t>-1114890051</t>
  </si>
  <si>
    <t>https://podminky.urs.cz/item/CS_URS_2022_01/452111111</t>
  </si>
  <si>
    <t>"hospodářský sjezd" 6</t>
  </si>
  <si>
    <t>"sjezd" 14</t>
  </si>
  <si>
    <t>26</t>
  </si>
  <si>
    <t>4X01</t>
  </si>
  <si>
    <t>podkladek pro trouby DN 600, 800x170x150 mm (LxHxŠ)</t>
  </si>
  <si>
    <t>69986406</t>
  </si>
  <si>
    <t>27</t>
  </si>
  <si>
    <t>452112112</t>
  </si>
  <si>
    <t>Osazení betonových dílců prstenců nebo rámů pod poklopy a mříže, výšky do 100 mm</t>
  </si>
  <si>
    <t>1331021224</t>
  </si>
  <si>
    <t>https://podminky.urs.cz/item/CS_URS_2022_01/452112112</t>
  </si>
  <si>
    <t>28</t>
  </si>
  <si>
    <t>59223864</t>
  </si>
  <si>
    <t>prstenec pro uliční vpusť vyrovnávací betonový 450x60x130mm</t>
  </si>
  <si>
    <t>137483618</t>
  </si>
  <si>
    <t>29</t>
  </si>
  <si>
    <t>452311131</t>
  </si>
  <si>
    <t>Podkladní a zajišťovací konstrukce z betonu prostého v otevřeném výkopu desky pod potrubí, stoky a drobné objekty z betonu tř. C 12/15</t>
  </si>
  <si>
    <t>800879774</t>
  </si>
  <si>
    <t>https://podminky.urs.cz/item/CS_URS_2022_01/452311131</t>
  </si>
  <si>
    <t>podkladní beton pod vpustě</t>
  </si>
  <si>
    <t>(0,65*0,65*0,1)*11</t>
  </si>
  <si>
    <t>Komunikace pozemní</t>
  </si>
  <si>
    <t>30</t>
  </si>
  <si>
    <t>564730001</t>
  </si>
  <si>
    <t>Podklad nebo kryt z kameniva hrubého drceného vel. 8-16 mm s rozprostřením a zhutněním plochy jednotlivě do 100 m2, po zhutnění tl. 100 mm</t>
  </si>
  <si>
    <t>-939438918</t>
  </si>
  <si>
    <t>https://podminky.urs.cz/item/CS_URS_2022_01/564730001</t>
  </si>
  <si>
    <t>"parkovací stání z betonové dlažby" 26</t>
  </si>
  <si>
    <t>564750101</t>
  </si>
  <si>
    <t>Podklad nebo kryt z kameniva hrubého drceného vel. 16-32 mm s rozprostřením a zhutněním plochy jednotlivě do 100 m2, po zhutnění tl. 150 mm</t>
  </si>
  <si>
    <t>-994336068</t>
  </si>
  <si>
    <t>https://podminky.urs.cz/item/CS_URS_2022_01/564750101</t>
  </si>
  <si>
    <t>"podklad pod krytí VTL plynovodu" 12*1,2</t>
  </si>
  <si>
    <t xml:space="preserve">"podklad pod betonové panely komunikace nad VTL potrubím" 81 </t>
  </si>
  <si>
    <t>32</t>
  </si>
  <si>
    <t>564760101</t>
  </si>
  <si>
    <t>Podklad nebo kryt z kameniva hrubého drceného vel. 16-32 mm s rozprostřením a zhutněním plochy jednotlivě do 100 m2, po zhutnění tl. 200 mm</t>
  </si>
  <si>
    <t>229458979</t>
  </si>
  <si>
    <t>https://podminky.urs.cz/item/CS_URS_2022_01/564760101</t>
  </si>
  <si>
    <t>33</t>
  </si>
  <si>
    <t>564851114</t>
  </si>
  <si>
    <t>Podklad ze štěrkodrti ŠD s rozprostřením a zhutněním plochy přes 100 m2, po zhutnění tl. 180 mm</t>
  </si>
  <si>
    <t>-1805500384</t>
  </si>
  <si>
    <t>https://podminky.urs.cz/item/CS_URS_2022_01/564851114</t>
  </si>
  <si>
    <t>34</t>
  </si>
  <si>
    <t>564861111</t>
  </si>
  <si>
    <t>Podklad ze štěrkodrti ŠD s rozprostřením a zhutněním plochy přes 100 m2, po zhutnění tl. 200 mm</t>
  </si>
  <si>
    <t>1524132528</t>
  </si>
  <si>
    <t>https://podminky.urs.cz/item/CS_URS_2022_01/564861111</t>
  </si>
  <si>
    <t>"asfaltová plocha" 4615</t>
  </si>
  <si>
    <t>"odečíst plochu nad propustkem" -43</t>
  </si>
  <si>
    <t>35</t>
  </si>
  <si>
    <t>564871014</t>
  </si>
  <si>
    <t>Podklad ze štěrkodrti ŠD s rozprostřením a zhutněním plochy jednotlivě do 100 m2, po zhutnění tl. 280 mm</t>
  </si>
  <si>
    <t>651120065</t>
  </si>
  <si>
    <t>https://podminky.urs.cz/item/CS_URS_2022_01/564871014</t>
  </si>
  <si>
    <t>36</t>
  </si>
  <si>
    <t>564871016</t>
  </si>
  <si>
    <t>Podklad ze štěrkodrti ŠD s rozprostřením a zhutněním plochy jednotlivě do 100 m2, po zhutnění tl. 300 mm</t>
  </si>
  <si>
    <t>2078556648</t>
  </si>
  <si>
    <t>https://podminky.urs.cz/item/CS_URS_2022_01/564871016</t>
  </si>
  <si>
    <t>"plocha hospodářského sjezdu" 26</t>
  </si>
  <si>
    <t>37</t>
  </si>
  <si>
    <t>564952113</t>
  </si>
  <si>
    <t>Podklad z mechanicky zpevněného kameniva MZK (minerální beton) s rozprostřením a s hutněním, po zhutnění tl. 170 mm</t>
  </si>
  <si>
    <t>-130524576</t>
  </si>
  <si>
    <t>https://podminky.urs.cz/item/CS_URS_2022_01/564952113</t>
  </si>
  <si>
    <t>38</t>
  </si>
  <si>
    <t>565135121</t>
  </si>
  <si>
    <t>Asfaltový beton vrstva podkladní ACP 16 (obalované kamenivo střednězrnné - OKS) s rozprostřením a zhutněním v pruhu šířky přes 3 m, po zhutnění tl. 50 mm</t>
  </si>
  <si>
    <t>1857799884</t>
  </si>
  <si>
    <t>https://podminky.urs.cz/item/CS_URS_2022_01/565135121</t>
  </si>
  <si>
    <t>"asfaltová plocha severního traktu včetně sjezdu" 3754</t>
  </si>
  <si>
    <t>39</t>
  </si>
  <si>
    <t>573111113</t>
  </si>
  <si>
    <t>Postřik infiltrační PI z asfaltu silničního s posypem kamenivem, v množství 1,50 kg/m2</t>
  </si>
  <si>
    <t>-724336209</t>
  </si>
  <si>
    <t>https://podminky.urs.cz/item/CS_URS_2022_01/573111113</t>
  </si>
  <si>
    <t>40</t>
  </si>
  <si>
    <t>573111115</t>
  </si>
  <si>
    <t>Postřik infiltrační PI z asfaltu silničního s posypem kamenivem, v množství 2,50 kg/m2</t>
  </si>
  <si>
    <t>488377462</t>
  </si>
  <si>
    <t>https://podminky.urs.cz/item/CS_URS_2022_01/573111115</t>
  </si>
  <si>
    <t>41</t>
  </si>
  <si>
    <t>573211107</t>
  </si>
  <si>
    <t>Postřik spojovací PS bez posypu kamenivem z asfaltu silničního, v množství 0,30 kg/m2</t>
  </si>
  <si>
    <t>1065734007</t>
  </si>
  <si>
    <t>https://podminky.urs.cz/item/CS_URS_2022_01/573211107</t>
  </si>
  <si>
    <t>4615*2</t>
  </si>
  <si>
    <t>42</t>
  </si>
  <si>
    <t>573211111</t>
  </si>
  <si>
    <t>Postřik spojovací PS bez posypu kamenivem z asfaltu silničního, v množství 0,60 kg/m2</t>
  </si>
  <si>
    <t>-192286696</t>
  </si>
  <si>
    <t>https://podminky.urs.cz/item/CS_URS_2022_01/573211111</t>
  </si>
  <si>
    <t>43</t>
  </si>
  <si>
    <t>577134121</t>
  </si>
  <si>
    <t>Asfaltový beton vrstva obrusná ACO 11 (ABS) s rozprostřením a se zhutněním z nemodifikovaného asfaltu v pruhu šířky přes 3 m tř. I, po zhutnění tl. 40 mm</t>
  </si>
  <si>
    <t>-1835636786</t>
  </si>
  <si>
    <t>https://podminky.urs.cz/item/CS_URS_2022_01/577134121</t>
  </si>
  <si>
    <t>44</t>
  </si>
  <si>
    <t>577144121</t>
  </si>
  <si>
    <t>Asfaltový beton vrstva obrusná ACO 11 (ABS) s rozprostřením a se zhutněním z nemodifikovaného asfaltu v pruhu šířky přes 3 m tř. I, po zhutnění tl. 50 mm</t>
  </si>
  <si>
    <t>-875638593</t>
  </si>
  <si>
    <t>https://podminky.urs.cz/item/CS_URS_2022_01/577144121</t>
  </si>
  <si>
    <t>45</t>
  </si>
  <si>
    <t>577155122</t>
  </si>
  <si>
    <t>Asfaltový beton vrstva ložní ACL 16 (ABH) s rozprostřením a zhutněním z nemodifikovaného asfaltu v pruhu šířky přes 3 m, po zhutnění tl. 60 mm</t>
  </si>
  <si>
    <t>448624932</t>
  </si>
  <si>
    <t>https://podminky.urs.cz/item/CS_URS_2022_01/577155122</t>
  </si>
  <si>
    <t>46</t>
  </si>
  <si>
    <t>584121108</t>
  </si>
  <si>
    <t>Osazení silničních dílců ze železového betonu s podkladem z kameniva těženého do tl. 40 mm jakéhokoliv druhu a velikosti, na plochu jednotlivě do 15 m2</t>
  </si>
  <si>
    <t>-1479729084</t>
  </si>
  <si>
    <t>https://podminky.urs.cz/item/CS_URS_2022_01/584121108</t>
  </si>
  <si>
    <t>Poznámka k položce:_x000D_
1. V ceně nejsou započteny náklady na:
_x000D_
a) dodání dílců, které se oceňuje ve specifikaci,
_x000D_
b) výplň spár, které se oceňují cenami souboru cen 599 . 4-11 Vyplnění spár mezi silničními dílci jakékoliv tloušťky._x000D_
_x000D_
ZPŮSOB MĚŘENÍ_x000D_
2. Počet měrných jednotek se určuje v m2 půdorysné plochy krytu z dílců včetně spár.</t>
  </si>
  <si>
    <t>"krytí VTL plynovodu" (3*1,2)*4</t>
  </si>
  <si>
    <t>47</t>
  </si>
  <si>
    <t>59381009</t>
  </si>
  <si>
    <t>panel silniční 3,00x1,00x0,15m</t>
  </si>
  <si>
    <t>183516400</t>
  </si>
  <si>
    <t>108*0,25 'Přepočtené koeficientem množství</t>
  </si>
  <si>
    <t>48</t>
  </si>
  <si>
    <t>59381003</t>
  </si>
  <si>
    <t>panel silniční 3,00x1,50x0,15m</t>
  </si>
  <si>
    <t>-2046174887</t>
  </si>
  <si>
    <t>mechanické krytí potrubí DN 200 VTL</t>
  </si>
  <si>
    <t>11/3</t>
  </si>
  <si>
    <t>49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</si>
  <si>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</si>
  <si>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</si>
  <si>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1291786732</t>
  </si>
  <si>
    <t>https://podminky.urs.cz/item/CS_URS_2022_01/596211110</t>
  </si>
  <si>
    <t>50</t>
  </si>
  <si>
    <t>59245015</t>
  </si>
  <si>
    <t>dlažba zámková tvaru I 200x165x60mm přírodní</t>
  </si>
  <si>
    <t>-923530402</t>
  </si>
  <si>
    <t>3*1,03 'Přepočtené koeficientem množství</t>
  </si>
  <si>
    <t>51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</si>
  <si>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</si>
  <si>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</si>
  <si>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1655522858</t>
  </si>
  <si>
    <t>https://podminky.urs.cz/item/CS_URS_2022_01/596412210</t>
  </si>
  <si>
    <t>Poznámka k položce:_x000D_
 V cenách jsou započteny i náklady na dodávku hmot pro lože.</t>
  </si>
  <si>
    <t>52</t>
  </si>
  <si>
    <t>5X01</t>
  </si>
  <si>
    <t>betonová dlažba s distančníky 200x200x80 mm, barva přírodní</t>
  </si>
  <si>
    <t>-672402109</t>
  </si>
  <si>
    <t>53</t>
  </si>
  <si>
    <t>599141111</t>
  </si>
  <si>
    <t>Vyplnění spár mezi silničními dílci jakékoliv tloušťky živičnou zálivkou</t>
  </si>
  <si>
    <t>-540096488</t>
  </si>
  <si>
    <t>https://podminky.urs.cz/item/CS_URS_2022_01/599141111</t>
  </si>
  <si>
    <t>10*9</t>
  </si>
  <si>
    <t>2*9</t>
  </si>
  <si>
    <t>Trubní vedení</t>
  </si>
  <si>
    <t>54</t>
  </si>
  <si>
    <t>895941302</t>
  </si>
  <si>
    <t>Osazení vpusti uliční z betonových dílců DN 450 dno s kalištěm</t>
  </si>
  <si>
    <t>-525518923</t>
  </si>
  <si>
    <t>https://podminky.urs.cz/item/CS_URS_2022_01/895941302</t>
  </si>
  <si>
    <t>55</t>
  </si>
  <si>
    <t>59224495</t>
  </si>
  <si>
    <t>vpusť uliční DN 450 kaliště nízké 450/240x50mm</t>
  </si>
  <si>
    <t>1784800420</t>
  </si>
  <si>
    <t>56</t>
  </si>
  <si>
    <t>895941313</t>
  </si>
  <si>
    <t>Osazení vpusti uliční z betonových dílců DN 450 skruž horní 295 mm</t>
  </si>
  <si>
    <t>540944686</t>
  </si>
  <si>
    <t>https://podminky.urs.cz/item/CS_URS_2022_01/895941313</t>
  </si>
  <si>
    <t>57</t>
  </si>
  <si>
    <t>59224485</t>
  </si>
  <si>
    <t>vpusť uliční DN 450 skruž horní betonová 450/295x50mm</t>
  </si>
  <si>
    <t>628636585</t>
  </si>
  <si>
    <t>58</t>
  </si>
  <si>
    <t>895941331</t>
  </si>
  <si>
    <t>Osazení vpusti uliční z betonových dílců DN 450 skruž průběžná s výtokem</t>
  </si>
  <si>
    <t>1233603658</t>
  </si>
  <si>
    <t>https://podminky.urs.cz/item/CS_URS_2022_01/895941331</t>
  </si>
  <si>
    <t>59</t>
  </si>
  <si>
    <t>59224489</t>
  </si>
  <si>
    <t>vpusť uliční DN 450 skruž průběžná s odtokem 150mm  450/450x50mm</t>
  </si>
  <si>
    <t>287338742</t>
  </si>
  <si>
    <t>60</t>
  </si>
  <si>
    <t>899204112</t>
  </si>
  <si>
    <t>Osazení mříží litinových včetně rámů a košů na bahno pro třídu zatížení D400, E600</t>
  </si>
  <si>
    <t>864098847</t>
  </si>
  <si>
    <t>https://podminky.urs.cz/item/CS_URS_2022_01/899204112</t>
  </si>
  <si>
    <t>61</t>
  </si>
  <si>
    <t>55242320</t>
  </si>
  <si>
    <t>mříž vtoková litinová plochá 500x500mm</t>
  </si>
  <si>
    <t>80691193</t>
  </si>
  <si>
    <t>62</t>
  </si>
  <si>
    <t>28661789</t>
  </si>
  <si>
    <t>koš kalový ocelový pro silniční vpusť 425mm vč. madla</t>
  </si>
  <si>
    <t>-1427220812</t>
  </si>
  <si>
    <t>Ostatní konstrukce a práce, bourání</t>
  </si>
  <si>
    <t>63</t>
  </si>
  <si>
    <t>912211111</t>
  </si>
  <si>
    <t>Montáž směrového sloupku plastového s odrazkou prostým uložením bez betonového základu silničního</t>
  </si>
  <si>
    <t>-401984114</t>
  </si>
  <si>
    <t>https://podminky.urs.cz/item/CS_URS_2022_01/912211111</t>
  </si>
  <si>
    <t>"přesun stávajících směrových sloupků" 2</t>
  </si>
  <si>
    <t>"osazení nových směrových sloupků" 2</t>
  </si>
  <si>
    <t>64</t>
  </si>
  <si>
    <t>40445158</t>
  </si>
  <si>
    <t>sloupek směrový silniční červený plastový 1,2m</t>
  </si>
  <si>
    <t>322882077</t>
  </si>
  <si>
    <t>65</t>
  </si>
  <si>
    <t>914511111</t>
  </si>
  <si>
    <t>Montáž sloupku dopravních značek délky do 3,5 m do betonového základu</t>
  </si>
  <si>
    <t>-1962749375</t>
  </si>
  <si>
    <t>https://podminky.urs.cz/item/CS_URS_2022_01/914511111</t>
  </si>
  <si>
    <t>66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</si>
  <si>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</si>
  <si>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</si>
  <si>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1441820604</t>
  </si>
  <si>
    <t>https://podminky.urs.cz/item/CS_URS_2022_01/916131213</t>
  </si>
  <si>
    <t>"silniční" 350</t>
  </si>
  <si>
    <t>"nájezdový" 5,5</t>
  </si>
  <si>
    <t>67</t>
  </si>
  <si>
    <t>59217031</t>
  </si>
  <si>
    <t>obrubník betonový silniční 1000x150x250mm</t>
  </si>
  <si>
    <t>695035898</t>
  </si>
  <si>
    <t>350</t>
  </si>
  <si>
    <t>350*1,02 'Přepočtené koeficientem množství</t>
  </si>
  <si>
    <t>68</t>
  </si>
  <si>
    <t>59217029</t>
  </si>
  <si>
    <t>obrubník betonový silniční nájezdový 1000x150x150mm</t>
  </si>
  <si>
    <t>1585749085</t>
  </si>
  <si>
    <t>5,5</t>
  </si>
  <si>
    <t>69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</si>
  <si>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</si>
  <si>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</si>
  <si>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1426209175</t>
  </si>
  <si>
    <t>https://podminky.urs.cz/item/CS_URS_2022_01/916231213</t>
  </si>
  <si>
    <t>Poznámka k položce:_x000D_
V cenách chodníkových obrubníků ležatých i stojatých jsou započteny pro osazení
_x000D_
a) do lože z kameniva těženého i náklady na dodání hmot pro lože tl. 80 až 100 mm,
_x000D_
b) do lože z betonu prostého i náklady na dodání hmot pro lože tl. 80 až 100 mm; v cenách -1113 a -1213 též náklady na zřízení bočních opěr.</t>
  </si>
  <si>
    <t>70</t>
  </si>
  <si>
    <t>59217017</t>
  </si>
  <si>
    <t>obrubník betonový chodníkový 1000x100x250mm</t>
  </si>
  <si>
    <t>554234871</t>
  </si>
  <si>
    <t>12,5*1,02 'Přepočtené koeficientem množství</t>
  </si>
  <si>
    <t>71</t>
  </si>
  <si>
    <t>919125111</t>
  </si>
  <si>
    <t>Těsnění svislé spáry mezi živičným krytem a ostatními prvky asfaltovou páskou samolepicí šířky 35 mm tl. 8 mm</t>
  </si>
  <si>
    <t>1850923576</t>
  </si>
  <si>
    <t>https://podminky.urs.cz/item/CS_URS_2022_01/919125111</t>
  </si>
  <si>
    <t xml:space="preserve">Poznámka k položce:_x000D_
Cena jsou určena pro napojení obrubníků, odvodňovacích žlabů, roštů apod. na živičný povrch, pro napojení nového živičného povrchu na stávající, apod._x000D_
V ceně jsou započteny i náklady na vyčištění trhlin._x000D_
</t>
  </si>
  <si>
    <t>"silniční obruby" 350</t>
  </si>
  <si>
    <t>"nájezdové obruby" 5,5</t>
  </si>
  <si>
    <t>"liniový žlab" 6,5*2</t>
  </si>
  <si>
    <t>72</t>
  </si>
  <si>
    <t>919521140</t>
  </si>
  <si>
    <t>Zřízení silničního propustku z trub betonových nebo železobetonových DN 600 mm</t>
  </si>
  <si>
    <t>815079957</t>
  </si>
  <si>
    <t>https://podminky.urs.cz/item/CS_URS_2022_01/919521140</t>
  </si>
  <si>
    <t xml:space="preserve">Poznámka k položce:_x000D_
Ceny jsou určeny pro trubní propustky spádu do 10 %._x000D_
V cenách jsou započteny i náklady na:
_x000D_
a) podkladní vrstvu ze štěrkopísku a podkladní vrstvu (lože) z betonu prostého,
_x000D_
b) utěsnění trub cementovou maltou._x000D_
</t>
  </si>
  <si>
    <t>celková délka propustků vč. čel</t>
  </si>
  <si>
    <t>20,2+10,2</t>
  </si>
  <si>
    <t>73</t>
  </si>
  <si>
    <t>59222001</t>
  </si>
  <si>
    <t>trouba ŽB hrdlová DN 600</t>
  </si>
  <si>
    <t>-1530991804</t>
  </si>
  <si>
    <t>17,6+7,6</t>
  </si>
  <si>
    <t>25,2*1,01 'Přepočtené koeficientem množství</t>
  </si>
  <si>
    <t>74</t>
  </si>
  <si>
    <t>9X01</t>
  </si>
  <si>
    <t>šikmé čelo prospustku TBM-Q 900/1000/600</t>
  </si>
  <si>
    <t>1382956921</t>
  </si>
  <si>
    <t>75</t>
  </si>
  <si>
    <t>919731122</t>
  </si>
  <si>
    <t>Zarovnání styčné plochy podkladu nebo krytu podél vybourané části komunikace nebo zpevněné plochy živičné tl. přes 50 do 100 mm</t>
  </si>
  <si>
    <t>1420137957</t>
  </si>
  <si>
    <t>https://podminky.urs.cz/item/CS_URS_2022_01/919731122</t>
  </si>
  <si>
    <t>"stávající hospodářský sjezd z asfaltového povrchu "5</t>
  </si>
  <si>
    <t>76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</si>
  <si>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</si>
  <si>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</si>
  <si>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1290467542</t>
  </si>
  <si>
    <t>https://podminky.urs.cz/item/CS_URS_2022_01/919732211</t>
  </si>
  <si>
    <t>"nový sjezd" 24,36</t>
  </si>
  <si>
    <t>"nový hospodářský sjezd" 5</t>
  </si>
  <si>
    <t>77</t>
  </si>
  <si>
    <t>935113111</t>
  </si>
  <si>
    <t>Osazení odvodňovacího žlabu s krycím roštem polymerbetonového šířky do 200 mm</t>
  </si>
  <si>
    <t>-1929720491</t>
  </si>
  <si>
    <t>https://podminky.urs.cz/item/CS_URS_2022_01/935113111</t>
  </si>
  <si>
    <t>Poznámka k položce:_x000D_
V cenách jsou započteny i náklady na předepsané obetonování a lože z betonu.</t>
  </si>
  <si>
    <t>78</t>
  </si>
  <si>
    <t>9X03</t>
  </si>
  <si>
    <t>žlab odvodňovací z polymerbetonu bez spádu dna 1000x250x320 mm, sš. 200 mm</t>
  </si>
  <si>
    <t>-660173912</t>
  </si>
  <si>
    <t>79</t>
  </si>
  <si>
    <t>9X04</t>
  </si>
  <si>
    <t>revizní díl včetně můstkového roštu 500x250x330 mm, sš. 200 mm</t>
  </si>
  <si>
    <t>603682315</t>
  </si>
  <si>
    <t>80</t>
  </si>
  <si>
    <t>59227027</t>
  </si>
  <si>
    <t>čelo plné na začátek a konec odvodňovacího žlabu polymerický beton všechny stavební výšky</t>
  </si>
  <si>
    <t>1868563634</t>
  </si>
  <si>
    <t>81</t>
  </si>
  <si>
    <t>9X02</t>
  </si>
  <si>
    <t>vpust 500/250/645 mm pro horizontální připojení potrubí DN/OD 160</t>
  </si>
  <si>
    <t>-1741182391</t>
  </si>
  <si>
    <t>82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</si>
  <si>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</si>
  <si>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</si>
  <si>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-2003368729</t>
  </si>
  <si>
    <t>https://podminky.urs.cz/item/CS_URS_2022_01/938902113</t>
  </si>
  <si>
    <t>"mezi novými sjezdy" 15</t>
  </si>
  <si>
    <t>"za novými sjezdy" 20</t>
  </si>
  <si>
    <t>83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</si>
  <si>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</si>
  <si>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</si>
  <si>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-347545369</t>
  </si>
  <si>
    <t>https://podminky.urs.cz/item/CS_URS_2022_01/966006132</t>
  </si>
  <si>
    <t xml:space="preserve">Poznámka k položce:_x000D_
Ceny jsou určeny pro odstranění značek z jakéhokoliv materiálu._x000D_
</t>
  </si>
  <si>
    <t>84</t>
  </si>
  <si>
    <t>966008112</t>
  </si>
  <si>
    <t>Bourání trubního propustku s odklizením a uložením vybouraného materiálu na skládku na vzdálenost do 3 m nebo s naložením na dopravní prostředek z trub DN přes 300 do 500 mm</t>
  </si>
  <si>
    <t>-58351334</t>
  </si>
  <si>
    <t>https://podminky.urs.cz/item/CS_URS_2022_01/966008112</t>
  </si>
  <si>
    <t>Poznámka k položce:_x000D_
Ceny lze použít i pro bourání hospodářských přejezdů a propustků z trub obetonovaných._x000D_
V cenách jsou započteny i náklady na případné bourání betonového lože nebo prahů pod troubami propustku._x000D_
V cenách nejsou započteny náklady na zemní práce nutné při rozebírání propustků, které se oceňují cenami katalogu 800-1 Zemní práce.</t>
  </si>
  <si>
    <t>997</t>
  </si>
  <si>
    <t>Přesun sutě</t>
  </si>
  <si>
    <t>85</t>
  </si>
  <si>
    <t>997221571</t>
  </si>
  <si>
    <t>Vodorovná doprava vybouraných hmot bez naložení, ale se složením a s hrubým urovnáním na vzdálenost do 1 km</t>
  </si>
  <si>
    <t>-1610589995</t>
  </si>
  <si>
    <t>https://podminky.urs.cz/item/CS_URS_2022_01/997221571</t>
  </si>
  <si>
    <t>86</t>
  </si>
  <si>
    <t>997221579</t>
  </si>
  <si>
    <t>Příplatek ZKD 1 km u vodorovné dopravy vybouraných hmot</t>
  </si>
  <si>
    <t>-245415741</t>
  </si>
  <si>
    <t>https://podminky.urs.cz/item/CS_URS_2022_01/997221579</t>
  </si>
  <si>
    <t>28,728*30</t>
  </si>
  <si>
    <t>87</t>
  </si>
  <si>
    <t>997221862</t>
  </si>
  <si>
    <t>Poplatek za uložení stavebního odpadu na recyklační skládce (skládkovné) z armovaného betonu zatříděného do Katalogu odpadů pod kódem 17 01 01</t>
  </si>
  <si>
    <t>1030291694</t>
  </si>
  <si>
    <t>https://podminky.urs.cz/item/CS_URS_2022_01/997221862</t>
  </si>
  <si>
    <t>"propustek" 4,9</t>
  </si>
  <si>
    <t>88</t>
  </si>
  <si>
    <t>997221873</t>
  </si>
  <si>
    <t>538199515</t>
  </si>
  <si>
    <t>https://podminky.urs.cz/item/CS_URS_2022_01/997221873</t>
  </si>
  <si>
    <t>"kamenivo" 7,92</t>
  </si>
  <si>
    <t>"zemina z čištění příkopu" 11,34</t>
  </si>
  <si>
    <t>89</t>
  </si>
  <si>
    <t>997221875</t>
  </si>
  <si>
    <t>Poplatek za uložení stavebního odpadu na recyklační skládce (skládkovné) asfaltového bez obsahu dehtu zatříděného do Katalogu odpadů pod kódem 17 03 02</t>
  </si>
  <si>
    <t>1630131861</t>
  </si>
  <si>
    <t>https://podminky.urs.cz/item/CS_URS_2022_01/997221875</t>
  </si>
  <si>
    <t>3,96+0,608</t>
  </si>
  <si>
    <t>998</t>
  </si>
  <si>
    <t>Přesun hmot</t>
  </si>
  <si>
    <t>90</t>
  </si>
  <si>
    <t>998223011</t>
  </si>
  <si>
    <t>Přesun hmot pro pozemní komunikace s krytem dlážděným dopravní vzdálenost do 200 m jakékoliv délky objektu</t>
  </si>
  <si>
    <t>-211411526</t>
  </si>
  <si>
    <t>https://podminky.urs.cz/item/CS_URS_2022_01/998223011</t>
  </si>
  <si>
    <t>Poznámka k položce:_x000D_
V přesunu hmot je zohledněna vnitrostaveništní manipulace._x000D_
_x000D_
POZN.:_x000D_
U podkladů z kameniva a štěrkopísku u betonových podkladů a živičných povrchů je uvažováno dodání materiálu přímo na místo zabudování nebo do prostoru technologické manipulace. U těchto položek se hmotnost materiálu nezapočítává do výpočtu přesunu hmot.</t>
  </si>
  <si>
    <t>91</t>
  </si>
  <si>
    <t>998225111</t>
  </si>
  <si>
    <t>Přesun hmot pro komunikace s krytem z kameniva, monolitickým betonovým nebo živičným dopravní vzdálenost do 200 m jakékoliv délky objektu</t>
  </si>
  <si>
    <t>1394873151</t>
  </si>
  <si>
    <t>https://podminky.urs.cz/item/CS_URS_2022_01/998225111</t>
  </si>
  <si>
    <t>92</t>
  </si>
  <si>
    <t>998274101</t>
  </si>
  <si>
    <t>Přesun hmot pro trubní vedení hloubené z trub betonových nebo železobetonových pro vodovody nebo kanalizace v otevřeném výkopu dopravní vzdálenost do 15 m</t>
  </si>
  <si>
    <t>229867867</t>
  </si>
  <si>
    <t>https://podminky.urs.cz/item/CS_URS_2022_01/998274101</t>
  </si>
  <si>
    <t>PSV</t>
  </si>
  <si>
    <t>Práce a dodávky PSV</t>
  </si>
  <si>
    <t>789</t>
  </si>
  <si>
    <t>Povrchové úpravy ocelových konstrukcí a technologických zařízení</t>
  </si>
  <si>
    <t>93</t>
  </si>
  <si>
    <t>789233532</t>
  </si>
  <si>
    <t>Otryskání povrchu potrubí do DN 250 stupeň zarezivění C, stupeň přípravy Sa 2½</t>
  </si>
  <si>
    <t>-2026388582</t>
  </si>
  <si>
    <t>https://podminky.urs.cz/item/CS_URS_2022_01/789233532</t>
  </si>
  <si>
    <t>VTL plynovod DN 200 v délce 12-ti m</t>
  </si>
  <si>
    <t>(2*PI*0,1*0,1+2*PI*0,1*12)</t>
  </si>
  <si>
    <t>Práce a dodávky M</t>
  </si>
  <si>
    <t>23-M</t>
  </si>
  <si>
    <t>Montáže potrubí</t>
  </si>
  <si>
    <t>94</t>
  </si>
  <si>
    <t>230210003</t>
  </si>
  <si>
    <t>Oprava továrního opláštění a izolace svarů ovinem páskou za studena 2 vrstvy</t>
  </si>
  <si>
    <t>-321566225</t>
  </si>
  <si>
    <t>https://podminky.urs.cz/item/CS_URS_2022_01/230210003</t>
  </si>
  <si>
    <t>IO 02 - Splašková kanalizace + jímka na vyvážení</t>
  </si>
  <si>
    <t xml:space="preserve">    3 - Svislé a kompletní konstrukce</t>
  </si>
  <si>
    <t>121151106</t>
  </si>
  <si>
    <t>Sejmutí ornice strojně při souvislé ploše do 100 m2, tl. vrstvy přes 300 do 400 mm</t>
  </si>
  <si>
    <t>1334264683</t>
  </si>
  <si>
    <t>https://podminky.urs.cz/item/CS_URS_2022_01/121151106</t>
  </si>
  <si>
    <t>3,35*3,35</t>
  </si>
  <si>
    <t>131151100</t>
  </si>
  <si>
    <t>Hloubení nezapažených jam a zářezů strojně s urovnáním dna do předepsaného profilu a spádu v hornině třídy těžitelnosti I skupiny 1 a 2 do 20 m3</t>
  </si>
  <si>
    <t>-204781529</t>
  </si>
  <si>
    <t>https://podminky.urs.cz/item/CS_URS_2022_01/131151100</t>
  </si>
  <si>
    <t>3,35*3,35*1,55</t>
  </si>
  <si>
    <t>17,4</t>
  </si>
  <si>
    <t>131251100</t>
  </si>
  <si>
    <t>Hloubení nezapažených jam a zářezů strojně s urovnáním dna do předepsaného profilu a spádu v hornině třídy těžitelnosti I skupiny 3 do 20 m3</t>
  </si>
  <si>
    <t>-175153609</t>
  </si>
  <si>
    <t>https://podminky.urs.cz/item/CS_URS_2022_01/131251100</t>
  </si>
  <si>
    <t>151101201</t>
  </si>
  <si>
    <t>Zřízení pažení stěn výkopu bez rozepření nebo vzepření příložné, hloubky do 4 m</t>
  </si>
  <si>
    <t>-1223520446</t>
  </si>
  <si>
    <t>https://podminky.urs.cz/item/CS_URS_2022_01/151101201</t>
  </si>
  <si>
    <t>(3,35*4)*3,5</t>
  </si>
  <si>
    <t>151101211</t>
  </si>
  <si>
    <t>Odstranění pažení stěn výkopu bez rozepření nebo vzepření s uložením pažin na vzdálenost do 3 m od okraje výkopu příložné, hloubky do 4 m</t>
  </si>
  <si>
    <t>-86238843</t>
  </si>
  <si>
    <t>https://podminky.urs.cz/item/CS_URS_2022_01/151101211</t>
  </si>
  <si>
    <t>151101401</t>
  </si>
  <si>
    <t>Zřízení vzepření zapažených stěn výkopů s potřebným přepažováním při pažení příložném, hloubky do 4 m</t>
  </si>
  <si>
    <t>-20358171</t>
  </si>
  <si>
    <t>https://podminky.urs.cz/item/CS_URS_2022_01/151101401</t>
  </si>
  <si>
    <t>151101411</t>
  </si>
  <si>
    <t>Odstranění vzepření stěn výkopů s uložením materiálu na vzdálenost do 3 m od kraje výkopu při pažení příložném, hloubky do 4 m</t>
  </si>
  <si>
    <t>-259367809</t>
  </si>
  <si>
    <t>https://podminky.urs.cz/item/CS_URS_2022_01/151101411</t>
  </si>
  <si>
    <t>1559361285</t>
  </si>
  <si>
    <t>"výkop" 17,4+17,4</t>
  </si>
  <si>
    <t>"odečíst zásyp" -20,3</t>
  </si>
  <si>
    <t>-1507963245</t>
  </si>
  <si>
    <t>přemístění štěrkopísku na místo upotřebení</t>
  </si>
  <si>
    <t>"pro obsyp potrubí" 0,385</t>
  </si>
  <si>
    <t>"lože" 2,119</t>
  </si>
  <si>
    <t>1563454367</t>
  </si>
  <si>
    <t>(11,223*0,4)</t>
  </si>
  <si>
    <t>4,5</t>
  </si>
  <si>
    <t>-928276460</t>
  </si>
  <si>
    <t>14,5*30</t>
  </si>
  <si>
    <t>-17859778</t>
  </si>
  <si>
    <t>14,5*1,8</t>
  </si>
  <si>
    <t>960829967</t>
  </si>
  <si>
    <t>1198632615</t>
  </si>
  <si>
    <t>obsyp nádrže</t>
  </si>
  <si>
    <t>"výkop" 34,8</t>
  </si>
  <si>
    <t>"odečíst lože" -1,984</t>
  </si>
  <si>
    <t>"odečíst podkladní desku" -1,305</t>
  </si>
  <si>
    <t>"odečíst objem jímky" -(PI*1,325*1,325*2)</t>
  </si>
  <si>
    <t>"odečíst obetonování" -1,047</t>
  </si>
  <si>
    <t>obsyp šachty PP DN 425</t>
  </si>
  <si>
    <t>(PI*0,5*0,5*1,25)-(PI*0,2125*0,2125*1,25)</t>
  </si>
  <si>
    <t>20,3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</si>
  <si>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</si>
  <si>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</si>
  <si>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399436086</t>
  </si>
  <si>
    <t>https://podminky.urs.cz/item/CS_URS_2022_01/175111101</t>
  </si>
  <si>
    <t>PVC DN 160</t>
  </si>
  <si>
    <t>(1*0,9*0,45)-(3,14*0,08*0,08*1)</t>
  </si>
  <si>
    <t>58337302</t>
  </si>
  <si>
    <t>štěrkopísek frakce 0/16</t>
  </si>
  <si>
    <t>-216028619</t>
  </si>
  <si>
    <t>0,385*2 'Přepočtené koeficientem množství</t>
  </si>
  <si>
    <t>Svislé a kompletní konstrukce</t>
  </si>
  <si>
    <t>382413117</t>
  </si>
  <si>
    <t>Osazení plastové jímky z polypropylenu PP na obetonování objemu 9000 l</t>
  </si>
  <si>
    <t>-1791275683</t>
  </si>
  <si>
    <t>https://podminky.urs.cz/item/CS_URS_2022_01/382413117</t>
  </si>
  <si>
    <t>Poznámka k položce:_x000D_
V cenách nejsou započteny náklady na:
_x000D_
obetonování stěn jímky, toto se oceňuje cenami souboru cen 899 62-31 Obetonování potrubí nebo zdiva stok betonem prostým v otevřeném výkopu, části A01 tohoto katalogu.</t>
  </si>
  <si>
    <t>56230021</t>
  </si>
  <si>
    <t>jímka plastová na obetonování 3x2x1,5m objem 9m3</t>
  </si>
  <si>
    <t>1050364077</t>
  </si>
  <si>
    <t>56230107</t>
  </si>
  <si>
    <t>vstupní otvory do nádrže pro potrubí od Du 110 do 312mm</t>
  </si>
  <si>
    <t>-1816740665</t>
  </si>
  <si>
    <t>56230100</t>
  </si>
  <si>
    <t>vlez do plastové nádrže k obetonování kruhový D 600mm</t>
  </si>
  <si>
    <t>-1704546699</t>
  </si>
  <si>
    <t>1235808922</t>
  </si>
  <si>
    <t>lože pod nádrž</t>
  </si>
  <si>
    <t>"fr. 4-8 mm" 3,15*3,15*0,1</t>
  </si>
  <si>
    <t>"fr. 8-16 mm" 3,15*3,15*0,1</t>
  </si>
  <si>
    <t>lože pod potrubí PVC DN 160</t>
  </si>
  <si>
    <t>"fr. 0-16 mm" 1*0,9*0,15</t>
  </si>
  <si>
    <t>452311141</t>
  </si>
  <si>
    <t>Podkladní a zajišťovací konstrukce z betonu prostého v otevřeném výkopu desky pod potrubí, stoky a drobné objekty z betonu tř. C 16/20</t>
  </si>
  <si>
    <t>-110901866</t>
  </si>
  <si>
    <t>https://podminky.urs.cz/item/CS_URS_2022_01/452311141</t>
  </si>
  <si>
    <t>pod nádrž</t>
  </si>
  <si>
    <t>2,95*2,95*0,15</t>
  </si>
  <si>
    <t>871315211</t>
  </si>
  <si>
    <t>Kanalizační potrubí z tvrdého PVC v otevřeném výkopu ve sklonu do 20 %, hladkého plnostěnného jednovrstvého, tuhost třídy SN 4 DN 160</t>
  </si>
  <si>
    <t>-2145378733</t>
  </si>
  <si>
    <t>https://podminky.urs.cz/item/CS_URS_2022_01/871315211</t>
  </si>
  <si>
    <t>894812201</t>
  </si>
  <si>
    <t>Revizní a čistící šachta z polypropylenu PP pro hladké trouby DN 425 šachtové dno (DN šachty / DN trubního vedení) DN 425/150 průtočné</t>
  </si>
  <si>
    <t>-2095800168</t>
  </si>
  <si>
    <t>https://podminky.urs.cz/item/CS_URS_2022_01/894812201</t>
  </si>
  <si>
    <t>Poznámka k položce:_x000D_
V příslušných cenách jsou započteny i náklady na:
_x000D_
a) vyrovnávací násypnou vrstvu ze štěrkopísku tl. 100 mm,
_x000D_
b) dodání a montáž šachtového dna, trouby šachty, teleskopu a poklopu, příslušného dílu šachty,
_x000D_
c) napojení stávajícího kanalizačního potrubí._x000D_
_x000D_
2. V cenách nejsou započteny náklady na:
_x000D_
a) fixování šachty obsypem.</t>
  </si>
  <si>
    <t>894812231</t>
  </si>
  <si>
    <t>Revizní a čistící šachta z polypropylenu PP pro hladké trouby DN 425 roura šachtová korugovaná bez hrdla, světlé hloubky 1500 mm</t>
  </si>
  <si>
    <t>1511333559</t>
  </si>
  <si>
    <t>https://podminky.urs.cz/item/CS_URS_2022_01/894812231</t>
  </si>
  <si>
    <t>894812249</t>
  </si>
  <si>
    <t>Příplatek k rourám revizní a čistící šachty z PP DN 425 za uříznutí šachtové roury</t>
  </si>
  <si>
    <t>-1834668176</t>
  </si>
  <si>
    <t>https://podminky.urs.cz/item/CS_URS_2022_01/894812249</t>
  </si>
  <si>
    <t>894812261</t>
  </si>
  <si>
    <t>Revizní a čistící šachta z polypropylenu PP pro hladké trouby DN 425 poklop litinový (pro třídu zatížení) s teleskopickou rourou (3 t)</t>
  </si>
  <si>
    <t>-1621834060</t>
  </si>
  <si>
    <t>https://podminky.urs.cz/item/CS_URS_2022_01/894812261</t>
  </si>
  <si>
    <t>899102112</t>
  </si>
  <si>
    <t>Osazení poklopů litinových a ocelových včetně rámů pro třídu zatížení A15, A50</t>
  </si>
  <si>
    <t>472732099</t>
  </si>
  <si>
    <t>https://podminky.urs.cz/item/CS_URS_2022_01/899102112</t>
  </si>
  <si>
    <t>28661932</t>
  </si>
  <si>
    <t>poklop šachtový litinový  DN 600 pro třídu zatížení A15</t>
  </si>
  <si>
    <t>-398735748</t>
  </si>
  <si>
    <t>899623151</t>
  </si>
  <si>
    <t>Obetonování potrubí nebo zdiva stok betonem prostým v otevřeném výkopu, betonem tř. C 16/20</t>
  </si>
  <si>
    <t>2033025601</t>
  </si>
  <si>
    <t>https://podminky.urs.cz/item/CS_URS_2022_01/899623151</t>
  </si>
  <si>
    <t>"přebetonování stropu nádrže" (PI*1,325*1,325*0,06)-(PI*0,3*0,3*0,06)</t>
  </si>
  <si>
    <t>899633141</t>
  </si>
  <si>
    <t>Obetonování potrubí nebo zdiva stok betonem železovým v otevřeném výkopu bez zvláštních nároků na prostředí tř. C 16/20</t>
  </si>
  <si>
    <t>1594140119</t>
  </si>
  <si>
    <t>https://podminky.urs.cz/item/CS_URS_2022_01/899633141</t>
  </si>
  <si>
    <t>"výplň dvouplášťové nádrže" (PI*2*(1,325*1,325-1,225*1,225))</t>
  </si>
  <si>
    <t>"přebetonování stropu nádrže" (PI*1,325*1,325*0,14)-(PI*0,3*0,3*0,14)</t>
  </si>
  <si>
    <t>899643111</t>
  </si>
  <si>
    <t>Bednění pro obetonování potrubí v otevřeném výkopu</t>
  </si>
  <si>
    <t>-923532669</t>
  </si>
  <si>
    <t>https://podminky.urs.cz/item/CS_URS_2022_01/899643111</t>
  </si>
  <si>
    <t>8,33*0,2</t>
  </si>
  <si>
    <t>1,7</t>
  </si>
  <si>
    <t>894608112</t>
  </si>
  <si>
    <t>Výztuž nádrže z betonářské oceli 10 505 (R) nebo BSt 500</t>
  </si>
  <si>
    <t>336584859</t>
  </si>
  <si>
    <t>https://podminky.urs.cz/item/CS_URS_2022_01/894608112</t>
  </si>
  <si>
    <t>žebírková vůztuž průměr 10 mm - 0,617 kg/m</t>
  </si>
  <si>
    <t>"2*3,14*1,275"</t>
  </si>
  <si>
    <t>"8/0,2"</t>
  </si>
  <si>
    <t>"délka prutu 2,2 m" ((40*2,2)*0,617)/1000</t>
  </si>
  <si>
    <t>899658211</t>
  </si>
  <si>
    <t>Výztuž pro obetonování potrubí ze svařovaných sítí typu Kari</t>
  </si>
  <si>
    <t>-1316281126</t>
  </si>
  <si>
    <t>https://podminky.urs.cz/item/CS_URS_2022_01/899658211</t>
  </si>
  <si>
    <t>kari síť, průměr drátu 6 mm, oka 100x100 mm - 4,44 kg/m2</t>
  </si>
  <si>
    <t>((3,14*(1,325)^2)*4,44)/1000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</si>
  <si>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</si>
  <si>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</si>
  <si>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-1500770431</t>
  </si>
  <si>
    <t>https://podminky.urs.cz/item/CS_URS_2022_01/998142251</t>
  </si>
  <si>
    <t>998276101</t>
  </si>
  <si>
    <t>Přesun hmot pro trubní vedení hloubené z trub z plastických hmot nebo sklolaminátových pro vodovody nebo kanalizace v otevřeném výkopu dopravní vzdálenost do 15 m</t>
  </si>
  <si>
    <t>-2025601389</t>
  </si>
  <si>
    <t>https://podminky.urs.cz/item/CS_URS_2022_01/998276101</t>
  </si>
  <si>
    <t>998276124</t>
  </si>
  <si>
    <t>Příplatek k přesunu hmot pro trubní vedení z trub z plastických hmot za zvětšený přesun do 500 m</t>
  </si>
  <si>
    <t>-818827529</t>
  </si>
  <si>
    <t>https://podminky.urs.cz/item/CS_URS_2022_01/998276124</t>
  </si>
  <si>
    <t>IO 03 - Vodovodní přípojka + vrt s trvalou životností</t>
  </si>
  <si>
    <t>-1297648474</t>
  </si>
  <si>
    <t>https://podminky.urs.cz/item/CS_URS_2023_01/121151106</t>
  </si>
  <si>
    <t xml:space="preserve">Poznámka k položce:_x000D_
UŽITÍ_x000D_
1. Ceny lze použít i pro sejmutí podorničí._x000D_
_x000D_
OBSAH_x000D_
2. V cenách jsou započteny i náklady na
_x000D_
a) naložení sejmuté ornice na dopravní prostředek,
_x000D_
b) vodorovné přemístění na hromady v místě upotřebení nebo na dočasné či trvalé skládky na vzdálenost do 50 m a se složením._x000D_
</t>
  </si>
  <si>
    <t>"plocha studny vč. dlažby kolem" 3,14*(1,59)^2</t>
  </si>
  <si>
    <t>"plocha pro vodovodní přípojku" 28,5*0,8</t>
  </si>
  <si>
    <t>132151102</t>
  </si>
  <si>
    <t>Hloubení nezapažených rýh šířky do 800 mm strojně s urovnáním dna do předepsaného profilu a spádu v hornině třídy těžitelnosti I skupiny 1 a 2 přes 20 do 50 m3</t>
  </si>
  <si>
    <t>-1175160574</t>
  </si>
  <si>
    <t>https://podminky.urs.cz/item/CS_URS_2023_01/132151102</t>
  </si>
  <si>
    <t>Poznámka k položce:_x000D_
V cenách jsou započteny i náklady na přehození výkopku na přilehlém terénu na vzdálenost do 3 m od podélné osy rýhy nebo naložení na dopravní prostředek._x000D_
_x000D_
V případě, že bude úspěšná zkouška průzkumného vrtu dle předpokládaného umístění, bude realizována a fakturována přípojka vody v délce cca 17 m.</t>
  </si>
  <si>
    <t xml:space="preserve">vodovodní přípojka </t>
  </si>
  <si>
    <t>30*0,8*1,1</t>
  </si>
  <si>
    <t>134702101</t>
  </si>
  <si>
    <t>Vykopávky pro vodárenskou studnu nespouštěnou pro jakýkoliv tvar studny, se svislým přemístěním výkopku na terén a s vodorovným přemístěním výkopku do 20 m od kraje výkopu půdorysné plochy výkopu do 4 m2 v horninách třídy těžitelnosti I a II, skupiny 1 až 4 kromě hornin kašovité konsistence a tekoucích s pažením příložným nebo zátažným, v hloubce do 2 m</t>
  </si>
  <si>
    <t>921945423</t>
  </si>
  <si>
    <t>https://podminky.urs.cz/item/CS_URS_2023_01/134702101</t>
  </si>
  <si>
    <t>(PI*1,19*1,19*1,3)</t>
  </si>
  <si>
    <t>"výkop pro štěrkovou výplň pod studnou"  1,08*0,5</t>
  </si>
  <si>
    <t>6,33</t>
  </si>
  <si>
    <t>1886889436</t>
  </si>
  <si>
    <t>https://podminky.urs.cz/item/CS_URS_2023_01/162251102</t>
  </si>
  <si>
    <t>přesun štěrkopísků na místo určení</t>
  </si>
  <si>
    <t>"obsyp potrubí vodovodní přípojky" 7,2</t>
  </si>
  <si>
    <t>"lože vodovodní přípojky" 3,6</t>
  </si>
  <si>
    <t>"podklad pod betonovu dlažbu kolem studny" 6,85*0,1</t>
  </si>
  <si>
    <t>"výplň na dně vodárenské studny štěrkopískem" 0,54</t>
  </si>
  <si>
    <t>"zemina pro zásyp" 25</t>
  </si>
  <si>
    <t>-249639903</t>
  </si>
  <si>
    <t>https://podminky.urs.cz/item/CS_URS_2023_01/162351104</t>
  </si>
  <si>
    <t>"výkop" 26,4+6,33</t>
  </si>
  <si>
    <t>"odečíst zásyp" -(25-9,6)</t>
  </si>
  <si>
    <t>-1121838077</t>
  </si>
  <si>
    <t>https://podminky.urs.cz/item/CS_URS_2023_01/162751119</t>
  </si>
  <si>
    <t>odvoz na skládku do 30-ti km</t>
  </si>
  <si>
    <t>17,33*30</t>
  </si>
  <si>
    <t>1902675936</t>
  </si>
  <si>
    <t>1270375887</t>
  </si>
  <si>
    <t>https://podminky.urs.cz/item/CS_URS_2023_01/171201231</t>
  </si>
  <si>
    <t>17,33*1,8</t>
  </si>
  <si>
    <t>-2129628977</t>
  </si>
  <si>
    <t>https://podminky.urs.cz/item/CS_URS_2023_01/171251201</t>
  </si>
  <si>
    <t>-1012301094</t>
  </si>
  <si>
    <t>https://podminky.urs.cz/item/CS_URS_2023_01/174111103</t>
  </si>
  <si>
    <t>"výkop" 26,4</t>
  </si>
  <si>
    <t>"odečíst lože" -3,6</t>
  </si>
  <si>
    <t>"odečíst obsyp" -7,2</t>
  </si>
  <si>
    <t>"doplnění vrchní vrstvy ornicí" 30*0,8*0,4</t>
  </si>
  <si>
    <t>studna</t>
  </si>
  <si>
    <t>"výkop" 6,33</t>
  </si>
  <si>
    <t>"jílové těsnění" -3,773</t>
  </si>
  <si>
    <t>"betonová deska" -0,902</t>
  </si>
  <si>
    <t xml:space="preserve">"výplň štěrkopískem na dně studny" -0,54 </t>
  </si>
  <si>
    <t>"šachtice" -(PI*0,59*0,59*1,5)</t>
  </si>
  <si>
    <t>-143369922</t>
  </si>
  <si>
    <t>https://podminky.urs.cz/item/CS_URS_2023_01/175151101</t>
  </si>
  <si>
    <t>30*0,8*0,3</t>
  </si>
  <si>
    <t>-892129918</t>
  </si>
  <si>
    <t>7,2*2 'Přepočtené koeficientem množství</t>
  </si>
  <si>
    <t>242111113</t>
  </si>
  <si>
    <t>Osazení pláště vodárenské kopané studny z betonových skruží na cementovou maltu MC 10 celokruhových, při vnitřním průměru studny 1,00 m</t>
  </si>
  <si>
    <t>-1444181148</t>
  </si>
  <si>
    <t>https://podminky.urs.cz/item/CS_URS_2023_01/242111113</t>
  </si>
  <si>
    <t>59225335</t>
  </si>
  <si>
    <t>skruž betonová studňová kruhová 100x100x9cm</t>
  </si>
  <si>
    <t>780366325</t>
  </si>
  <si>
    <t>243311111</t>
  </si>
  <si>
    <t>Výplň na dně vodárenské studny z betonu se zvýšenými nároky na prostředí tř. C 25/30</t>
  </si>
  <si>
    <t>-423236024</t>
  </si>
  <si>
    <t>https://podminky.urs.cz/item/CS_URS_2023_01/243311111</t>
  </si>
  <si>
    <t>"odměřeno graficky 4,51 m2" 4,51*0,2</t>
  </si>
  <si>
    <t>243571113</t>
  </si>
  <si>
    <t>Výplň na dně vodárenské studny z kameniva drobného těženého frakce 2 až 4 mm</t>
  </si>
  <si>
    <t>-681880392</t>
  </si>
  <si>
    <t>https://podminky.urs.cz/item/CS_URS_2023_01/243571113</t>
  </si>
  <si>
    <t>"odměřeno graficky 1,08 m2" 1,08*0,5</t>
  </si>
  <si>
    <t>245111111</t>
  </si>
  <si>
    <t>Osazení prefabrikované krycí desky vodárenské studny na maltu cementovou, s vyspárovaním dvoudílné</t>
  </si>
  <si>
    <t>1725731893</t>
  </si>
  <si>
    <t>https://podminky.urs.cz/item/CS_URS_2023_01/245111111</t>
  </si>
  <si>
    <t>59225782</t>
  </si>
  <si>
    <t>deska betonová zákrytová na skruž půlená 130x7,5cm</t>
  </si>
  <si>
    <t>1788040883</t>
  </si>
  <si>
    <t>247681114</t>
  </si>
  <si>
    <t>Obsyp a těsnění vodárenské studny těsnění se zhutněním z jílu</t>
  </si>
  <si>
    <t>-316577332</t>
  </si>
  <si>
    <t>https://podminky.urs.cz/item/CS_URS_2023_01/247681114</t>
  </si>
  <si>
    <t>kolem studny</t>
  </si>
  <si>
    <t>"odměřeno graficky 3,43 m2" 3,43*1,1</t>
  </si>
  <si>
    <t>58125110</t>
  </si>
  <si>
    <t>jíl surový kusový</t>
  </si>
  <si>
    <t>-1442476161</t>
  </si>
  <si>
    <t>objemová hmotnost vlhkého jílu: 2 054 kg.m-3</t>
  </si>
  <si>
    <t>3,773*2,054</t>
  </si>
  <si>
    <t>-1819936716</t>
  </si>
  <si>
    <t>https://podminky.urs.cz/item/CS_URS_2023_01/451573111</t>
  </si>
  <si>
    <t>30*0,8*0,15</t>
  </si>
  <si>
    <t>451577777</t>
  </si>
  <si>
    <t>Podklad nebo lože pod dlažbu (přídlažbu) v ploše vodorovné nebo ve sklonu do 1:5, tloušťky od 30 do 100 mm z kameniva těženého</t>
  </si>
  <si>
    <t>-124828473</t>
  </si>
  <si>
    <t>https://podminky.urs.cz/item/CS_URS_2023_01/451577777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</si>
  <si>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</si>
  <si>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</si>
  <si>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1665171918</t>
  </si>
  <si>
    <t>https://podminky.urs.cz/item/CS_URS_2023_01/596811220</t>
  </si>
  <si>
    <t>vydláždění plochy kolem studny do 1 m od okraje skruže</t>
  </si>
  <si>
    <t>"odměřeno graficky" 6,85</t>
  </si>
  <si>
    <t>59245601</t>
  </si>
  <si>
    <t>dlažba desková betonová tl 50mm přírodní</t>
  </si>
  <si>
    <t>886126336</t>
  </si>
  <si>
    <t>6,85*1,03 'Přepočtené koeficientem množství</t>
  </si>
  <si>
    <t>871161211</t>
  </si>
  <si>
    <t>Montáž vodovodního potrubí z plastů v otevřeném výkopu z polyetylenu PE 100 svařovaných elektrotvarovkou SDR 11/PN16 D 32 x 3,0 mm</t>
  </si>
  <si>
    <t>2063628420</t>
  </si>
  <si>
    <t>https://podminky.urs.cz/item/CS_URS_2023_01/871161211</t>
  </si>
  <si>
    <t>28613170</t>
  </si>
  <si>
    <t>trubka vodovodní PE100 SDR11 se signalizační vrstvou 32x3,0mm</t>
  </si>
  <si>
    <t>1321310653</t>
  </si>
  <si>
    <t>30*1,015 'Přepočtené koeficientem množství</t>
  </si>
  <si>
    <t>899722111</t>
  </si>
  <si>
    <t>Krytí potrubí z plastů výstražnou fólií z PVC šířky 20 cm</t>
  </si>
  <si>
    <t>-1920693332</t>
  </si>
  <si>
    <t>https://podminky.urs.cz/item/CS_URS_2023_01/899722111</t>
  </si>
  <si>
    <t>8X03</t>
  </si>
  <si>
    <t>Vrtaná studna pro odběr podzemní vody</t>
  </si>
  <si>
    <t>1456318442</t>
  </si>
  <si>
    <t>Poznámka k položce:_x000D_
Cena zahrnuje zhotovení (vrtaný průměr 200/185) a vystrojení vrtu, obsyp, jílování a vyčištění vrtu včetně dopravy vrtné soupravy na místo stavby._x000D_
Hloubka vrtu je odhadována na cca 27 m. Maximální hloubka vrtu nesmí překročit hranici 30-ti metrů._x000D_
V případě, že bude úspěšná zkouška průzkumného vrtu, budou položky č. 27, 28,30 provedeny a fakturovány v polovičním množství.</t>
  </si>
  <si>
    <t>2 vrty</t>
  </si>
  <si>
    <t>2*27</t>
  </si>
  <si>
    <t>8X04</t>
  </si>
  <si>
    <t>Čerpací technika</t>
  </si>
  <si>
    <t>1024</t>
  </si>
  <si>
    <t>-2092537499</t>
  </si>
  <si>
    <t>Poznámka k položce:_x000D_
Parametry čerpadla: průtok - 0-1,2 l/s; minimální  přetlak na konci výtlačného potrubí: 0,25 Mpa; dopravní výška čerpadla bude určena podle hloubky vrtu</t>
  </si>
  <si>
    <t>8X05</t>
  </si>
  <si>
    <t>Základní a bakteriologický rozbor studniční vody</t>
  </si>
  <si>
    <t>soubor</t>
  </si>
  <si>
    <t>2100860075</t>
  </si>
  <si>
    <t>8X06</t>
  </si>
  <si>
    <t>Průzkumný vrt vrtané studny</t>
  </si>
  <si>
    <t>1094018505</t>
  </si>
  <si>
    <t xml:space="preserve">Poznámka k položce:_x000D_
V ceně je zahrnuto:_x000D_
1. vrtané práce rotačně-příklepovou soupravou (do hl. cca 11 m, zapažení prac. ocelí průměr 20/185 s výstrojí PVC-U průměr 125, zaplášťový obsyp 4/8 mm, jíl. těsnění_x000D_
2. doprava vrtné soupravy_x000D_
3. sled a řízení terénních prací na místě hydrogeologem_x000D_
4.zatažení obsypu, čištění a aktivace přítoků do vrtu čerpáním_x000D_
</t>
  </si>
  <si>
    <t>8X07</t>
  </si>
  <si>
    <t>Dodávka a montáž domácí vodárny pro vrty 20-30 metrů s dvoustupňovou filtrací a vysokotlakou trubkou do vrtu</t>
  </si>
  <si>
    <t>1257084463</t>
  </si>
  <si>
    <t>Poznámka k položce:_x000D_
součástí dodávky je nerezové ponorné čerpadlo</t>
  </si>
  <si>
    <t>8X08</t>
  </si>
  <si>
    <t xml:space="preserve">Dodávka a montáž trubního vystrojení v objektu nad vrtem (např. zpětná klapka, odvzdušnění) </t>
  </si>
  <si>
    <t>875174545</t>
  </si>
  <si>
    <t>998254011</t>
  </si>
  <si>
    <t>Přesun hmot pro studny a jímání vody z betonu prostého, železového nebo montované z dílců jakéhokoliv rozsahu do 50 m</t>
  </si>
  <si>
    <t>-46009599</t>
  </si>
  <si>
    <t>https://podminky.urs.cz/item/CS_URS_2023_01/998254011</t>
  </si>
  <si>
    <t>Soupis:</t>
  </si>
  <si>
    <t>IO 03 El - Elektrovýzbroj vrtu</t>
  </si>
  <si>
    <t>M - M</t>
  </si>
  <si>
    <t xml:space="preserve">    21-M - Elektromontáže</t>
  </si>
  <si>
    <t xml:space="preserve">    46-M - Zemní práce při extr.mont.pracích</t>
  </si>
  <si>
    <t xml:space="preserve">      HSV - HSV</t>
  </si>
  <si>
    <t xml:space="preserve">      HZS - Práce mimo ceník</t>
  </si>
  <si>
    <t>21-M</t>
  </si>
  <si>
    <t>Elektromontáže</t>
  </si>
  <si>
    <t>210100173</t>
  </si>
  <si>
    <t>Ukončení kabelů smršťovací záklopkou nebo páskou se zapojením bez letování žíly do 3x4 mm2</t>
  </si>
  <si>
    <t>1451801796</t>
  </si>
  <si>
    <t>34343202</t>
  </si>
  <si>
    <t>trubka smršťovací středněstěnná s lepidlem</t>
  </si>
  <si>
    <t>-1442840955</t>
  </si>
  <si>
    <t>210160905</t>
  </si>
  <si>
    <t>Montáž přístrojů registračních se zapojením vodičů</t>
  </si>
  <si>
    <t>1145106246</t>
  </si>
  <si>
    <t>PC SHS</t>
  </si>
  <si>
    <t>Sonda k hladinovým spínačům</t>
  </si>
  <si>
    <t>1836640523</t>
  </si>
  <si>
    <t>210191501</t>
  </si>
  <si>
    <t>Montáž skříní v pilíři bez zapojení vodičů</t>
  </si>
  <si>
    <t>-472412950</t>
  </si>
  <si>
    <t>PC R6</t>
  </si>
  <si>
    <t>Rozvaděč RČ - venkovní pro vestavbu do pilíře (Komplet hladinového spínače + komunikace s DV)</t>
  </si>
  <si>
    <t>626087189</t>
  </si>
  <si>
    <t>210220020</t>
  </si>
  <si>
    <t>Montáž uzemňovacího vedení vodičů FeZn pomocí svorek v zemi páskou do 120 mm2 ve městské zástavbě</t>
  </si>
  <si>
    <t>-1197953023</t>
  </si>
  <si>
    <t>35442062</t>
  </si>
  <si>
    <t>pás zemnící 30x4mm FeZn</t>
  </si>
  <si>
    <t>-1379187603</t>
  </si>
  <si>
    <t>210220022</t>
  </si>
  <si>
    <t>Montáž uzemňovacího vedení vodičů FeZn pomocí svorek v zemi drátem do 10 mm ve městské zástavbě</t>
  </si>
  <si>
    <t>272359967</t>
  </si>
  <si>
    <t>35441073</t>
  </si>
  <si>
    <t>drát D 10mm FeZn</t>
  </si>
  <si>
    <t>-1207484141</t>
  </si>
  <si>
    <t>210220301</t>
  </si>
  <si>
    <t>Montáž svorek hromosvodných typu SS, SR 03 se 2 šrouby</t>
  </si>
  <si>
    <t>668409922</t>
  </si>
  <si>
    <t>35441996</t>
  </si>
  <si>
    <t>svorka SR03 odbočovací a spojovací pro spojování kruhových a páskových vodičů, FeZn</t>
  </si>
  <si>
    <t>-1926858822</t>
  </si>
  <si>
    <t>210220302</t>
  </si>
  <si>
    <t>Montáž svorek hromosvodných typu ST, SJ, SK, SZ, SR 01, 02 se 3 a více šrouby</t>
  </si>
  <si>
    <t>2061095305</t>
  </si>
  <si>
    <t>35441986</t>
  </si>
  <si>
    <t>svorka SR02 odbočovací a spojovací pro pásek 30x4 mm, FeZn</t>
  </si>
  <si>
    <t>840079369</t>
  </si>
  <si>
    <t>35431016</t>
  </si>
  <si>
    <t>svorka uzemnění FeZn zkušební, 62 mm</t>
  </si>
  <si>
    <t>-1269223538</t>
  </si>
  <si>
    <t>210220401</t>
  </si>
  <si>
    <t>Montáž vedení hromosvodné - štítků k označení svodů</t>
  </si>
  <si>
    <t>-527350664</t>
  </si>
  <si>
    <t>35442110</t>
  </si>
  <si>
    <t>štítek plastový - čísla svodů</t>
  </si>
  <si>
    <t>-1915075612</t>
  </si>
  <si>
    <t>210220458</t>
  </si>
  <si>
    <t>Antikorozní ochrana/nátěr vodičů</t>
  </si>
  <si>
    <t>315190342</t>
  </si>
  <si>
    <t>24617220</t>
  </si>
  <si>
    <t>nátěr asfaltový na podvozky stříbřitý efekt</t>
  </si>
  <si>
    <t>416552524</t>
  </si>
  <si>
    <t>210812001</t>
  </si>
  <si>
    <t>Montáž kabelu Cu plného nebo laněného do 1 kV žíly 2x1,5 až 6 mm2 (např. CYKY) bez ukončení uloženého volně nebo v liště</t>
  </si>
  <si>
    <t>-238192962</t>
  </si>
  <si>
    <t>34113148</t>
  </si>
  <si>
    <t>vodič k sondám SHR-1 a SHR-2, 1x 0.75 mm2 s atestem do pitné vody</t>
  </si>
  <si>
    <t>930620854</t>
  </si>
  <si>
    <t>210812063</t>
  </si>
  <si>
    <t>Montáž kabelu Cu plného nebo laněného do 1 kV žíly 5x4 až 6 mm2 (např. CYKY) bez ukončení uloženého volně nebo v liště</t>
  </si>
  <si>
    <t>-1311528093</t>
  </si>
  <si>
    <t>34111098</t>
  </si>
  <si>
    <t>kabel instalační jádro Cu plné izolace PVC plášť PVC 450/750V (CYKY) 5x4mm2</t>
  </si>
  <si>
    <t>-386730704</t>
  </si>
  <si>
    <t>210812071</t>
  </si>
  <si>
    <t>Montáž kabelu Cu plného nebo laněného do 1 kV žíly 7x1,5až 2,5 mm2 (např. CYKY) bez ukončení uloženého volně nebo v liště</t>
  </si>
  <si>
    <t>1853486827</t>
  </si>
  <si>
    <t>34111110</t>
  </si>
  <si>
    <t>kabel instalační jádro Cu plné izolace PVC plášť PVC 450/750V (CYKY) 7x1,5mm2</t>
  </si>
  <si>
    <t>-2129956104</t>
  </si>
  <si>
    <t>MD</t>
  </si>
  <si>
    <t>Mimostaveništní doprava</t>
  </si>
  <si>
    <t>%</t>
  </si>
  <si>
    <t>-544313420</t>
  </si>
  <si>
    <t>PD</t>
  </si>
  <si>
    <t>Přesun dodávek</t>
  </si>
  <si>
    <t>899843137</t>
  </si>
  <si>
    <t>PM</t>
  </si>
  <si>
    <t>Přidružený materiál</t>
  </si>
  <si>
    <t>-100002209</t>
  </si>
  <si>
    <t>PPV</t>
  </si>
  <si>
    <t>Podíl přidružených výkonů</t>
  </si>
  <si>
    <t>1091255926</t>
  </si>
  <si>
    <t>ZV</t>
  </si>
  <si>
    <t>Zednické výpomoci</t>
  </si>
  <si>
    <t>-263910612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</si>
  <si>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</si>
  <si>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</si>
  <si>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</si>
  <si>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</si>
  <si>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</si>
  <si>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-1616166194</t>
  </si>
  <si>
    <t>460061171</t>
  </si>
  <si>
    <t>Výstražná páska pro zabezpečení výkopu u elektromontážních prací</t>
  </si>
  <si>
    <t>-439081620</t>
  </si>
  <si>
    <t>460141112</t>
  </si>
  <si>
    <t>Hloubení nezapažených jam při elektromontážích strojně v hornině tř I skupiny 3</t>
  </si>
  <si>
    <t>-1576031801</t>
  </si>
  <si>
    <t>460171442</t>
  </si>
  <si>
    <t>Hloubení kabelových nezapažených rýh strojně š 65 cm hl 80 cm v hornině tř I skupiny 3</t>
  </si>
  <si>
    <t>-1301711334</t>
  </si>
  <si>
    <t>460242111</t>
  </si>
  <si>
    <t>Provizorní zajištění potrubí ve výkopech při křížení s kabelem</t>
  </si>
  <si>
    <t>56711358</t>
  </si>
  <si>
    <t>460242121</t>
  </si>
  <si>
    <t>Provizorní zajištění potrubí ve výkopech při souběhu s kabelem</t>
  </si>
  <si>
    <t>600299062</t>
  </si>
  <si>
    <t>460242221</t>
  </si>
  <si>
    <t>Provizorní zajištění kabelů ve výkopech při jejich souběhu</t>
  </si>
  <si>
    <t>85404768</t>
  </si>
  <si>
    <t>460341111</t>
  </si>
  <si>
    <t>Vodorovné přemístění horniny jakékoliv třídy dopravními prostředky při elektromontážích do 50 m</t>
  </si>
  <si>
    <t>-1183886259</t>
  </si>
  <si>
    <t>460341121</t>
  </si>
  <si>
    <t>Příplatek k vodorovnému přemístění horniny dopravními prostředky při elektromontážích za každých dalších 1000 m</t>
  </si>
  <si>
    <t>591479294</t>
  </si>
  <si>
    <t>460361111</t>
  </si>
  <si>
    <t>Poplatek za uložení zeminy na skládce (skládkovné) kód odpadu 17 05 04</t>
  </si>
  <si>
    <t>242148266</t>
  </si>
  <si>
    <t>460371121</t>
  </si>
  <si>
    <t>Naložení výkopku při elektromontážích strojně z hornin třídy I skupiny 1 až 3</t>
  </si>
  <si>
    <t>266742711</t>
  </si>
  <si>
    <t>460451462</t>
  </si>
  <si>
    <t>Zásyp kabelových rýh strojně se zhutněním š 65 cm hl 80 cm z horniny tř I skupiny 3</t>
  </si>
  <si>
    <t>-129318360</t>
  </si>
  <si>
    <t>460541112</t>
  </si>
  <si>
    <t>Úprava pláně při elektromontážích strojně v hornině třídy těžitelnosti I skupiny 1 až 3 se zhutněním</t>
  </si>
  <si>
    <t>773886615</t>
  </si>
  <si>
    <t>460661113</t>
  </si>
  <si>
    <t>Kabelové lože z písku pro kabely nn bez zakrytí š lože přes 50 do 65 cm</t>
  </si>
  <si>
    <t>1263299152</t>
  </si>
  <si>
    <t>460671114</t>
  </si>
  <si>
    <t>Výstražná fólie pro krytí kabelů šířky 40 cm</t>
  </si>
  <si>
    <t>538654513</t>
  </si>
  <si>
    <t>460742121</t>
  </si>
  <si>
    <t>Osazení kabelových prostupů z trub plastových do rýhy s obsypem z písku průměru do 10 cm</t>
  </si>
  <si>
    <t>1154223632</t>
  </si>
  <si>
    <t>34571354</t>
  </si>
  <si>
    <t>trubka elektroinstalační ohebná dvouplášťová korugovaná (chránička) D 75/90mm, HDPE+LDPE</t>
  </si>
  <si>
    <t>-98991155</t>
  </si>
  <si>
    <t>460861111</t>
  </si>
  <si>
    <t>Zemní značky včetně hloubením jámy - kabelový označník</t>
  </si>
  <si>
    <t>759610804</t>
  </si>
  <si>
    <t>460905221</t>
  </si>
  <si>
    <t>Montáž kompaktního plastového pilíře pro RČ</t>
  </si>
  <si>
    <t>-789306577</t>
  </si>
  <si>
    <t>35711671</t>
  </si>
  <si>
    <t>kompaktní pilíř celoplastové provedení pro RČ vč. základového dílu</t>
  </si>
  <si>
    <t>514263486</t>
  </si>
  <si>
    <t>5827923</t>
  </si>
  <si>
    <t>-238195167</t>
  </si>
  <si>
    <t>HZS</t>
  </si>
  <si>
    <t>Práce mimo ceník</t>
  </si>
  <si>
    <t>001</t>
  </si>
  <si>
    <t>Výchozí revize</t>
  </si>
  <si>
    <t>hod</t>
  </si>
  <si>
    <t>-132643741</t>
  </si>
  <si>
    <t>002</t>
  </si>
  <si>
    <t>Úprava PD dle potřeb realizace</t>
  </si>
  <si>
    <t>-1261276879</t>
  </si>
  <si>
    <t>003</t>
  </si>
  <si>
    <t>Dokumentace skutečného provedení</t>
  </si>
  <si>
    <t>-1821448506</t>
  </si>
  <si>
    <t>004</t>
  </si>
  <si>
    <t>Geodetické zaměření</t>
  </si>
  <si>
    <t>219812060</t>
  </si>
  <si>
    <t>006</t>
  </si>
  <si>
    <t>Ekologická likvidace odpadu</t>
  </si>
  <si>
    <t>blok</t>
  </si>
  <si>
    <t>1815290755</t>
  </si>
  <si>
    <t>007</t>
  </si>
  <si>
    <t>Koordinace s dodavateli</t>
  </si>
  <si>
    <t>-1517596924</t>
  </si>
  <si>
    <t>009</t>
  </si>
  <si>
    <t>Koordinace přípravy kabelových tras vč. mat.</t>
  </si>
  <si>
    <t>474731186</t>
  </si>
  <si>
    <t>IO 04 - Likvidace dešťových vod</t>
  </si>
  <si>
    <t xml:space="preserve">    721 - Zdravotechnika - vnitřní kanalizace</t>
  </si>
  <si>
    <t>131251104</t>
  </si>
  <si>
    <t>Hloubení nezapažených jam a zářezů strojně s urovnáním dna do předepsaného profilu a spádu v hornině třídy těžitelnosti I skupiny 3 přes 100 do 500 m3</t>
  </si>
  <si>
    <t>1705995339</t>
  </si>
  <si>
    <t>https://podminky.urs.cz/item/CS_URS_2022_01/131251104</t>
  </si>
  <si>
    <t>vsakovací objekt 1</t>
  </si>
  <si>
    <t>(((13,9+13,2)/2*1,42))*7,8</t>
  </si>
  <si>
    <t>vsakovací objekt 2</t>
  </si>
  <si>
    <t>(((4,3+3,6)/2*1,42))*6,6</t>
  </si>
  <si>
    <t>187,1</t>
  </si>
  <si>
    <t>132151104</t>
  </si>
  <si>
    <t>Hloubení nezapažených rýh šířky do 800 mm strojně s urovnáním dna do předepsaného profilu a spádu v hornině třídy těžitelnosti I skupiny 1 a 2 přes 100 m3</t>
  </si>
  <si>
    <t>-1347810613</t>
  </si>
  <si>
    <t>https://podminky.urs.cz/item/CS_URS_2022_01/132151104</t>
  </si>
  <si>
    <t>hloubka výkopu byla určena jako střední hodnota dle hloubky výkopů z podélných profilů po odečtení hloubky výkopu pro komunikace</t>
  </si>
  <si>
    <t>PVC DN 200</t>
  </si>
  <si>
    <t>(((1,6+0,8)/2*1,3))*120</t>
  </si>
  <si>
    <t>(((1,54+0,8)/2*1,15))*120</t>
  </si>
  <si>
    <t>133251102</t>
  </si>
  <si>
    <t>Hloubení nezapažených šachet strojně v hornině třídy těžitelnosti I skupiny 3 přes 20 do 50 m3</t>
  </si>
  <si>
    <t>2011926221</t>
  </si>
  <si>
    <t>https://podminky.urs.cz/item/CS_URS_2022_01/133251102</t>
  </si>
  <si>
    <t>Š1 -Š3</t>
  </si>
  <si>
    <t>((Pi*1,56/3*(1,35*1,35+1,35*1,66+1,66*1,66)))*3</t>
  </si>
  <si>
    <t>1694104079</t>
  </si>
  <si>
    <t>"štěrkopísky na zásyp vsakovacích boxů" 68,328</t>
  </si>
  <si>
    <t>"štěrkopísky na obsyp potrubí" 85,98</t>
  </si>
  <si>
    <t>"lože pod potrubí a objekty" 36,2</t>
  </si>
  <si>
    <t>"zemina pro zásyp" 327</t>
  </si>
  <si>
    <t>518</t>
  </si>
  <si>
    <t>-935248501</t>
  </si>
  <si>
    <t>odvoz do 30-ti km</t>
  </si>
  <si>
    <t>"výkop" 187,1+348,66+33,42</t>
  </si>
  <si>
    <t>"zásyp" -327</t>
  </si>
  <si>
    <t>242,2*30</t>
  </si>
  <si>
    <t>167151111</t>
  </si>
  <si>
    <t>Nakládání, skládání a překládání neulehlého výkopku nebo sypaniny strojně nakládání, množství přes 100 m3, z hornin třídy těžitelnosti I, skupiny 1 až 3</t>
  </si>
  <si>
    <t>-1699566270</t>
  </si>
  <si>
    <t>https://podminky.urs.cz/item/CS_URS_2023_01/167151111</t>
  </si>
  <si>
    <t>-1180948632</t>
  </si>
  <si>
    <t>242,2*1,8</t>
  </si>
  <si>
    <t>2112589327</t>
  </si>
  <si>
    <t>242,2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</si>
  <si>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</si>
  <si>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</si>
  <si>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379000291</t>
  </si>
  <si>
    <t>https://podminky.urs.cz/item/CS_URS_2022_01/174151103</t>
  </si>
  <si>
    <t>"výkop-objem" 150,08-(12*6,6*1,22)-(13,2*7,8*0,05)</t>
  </si>
  <si>
    <t>"výkop-objem" 37,019-(2,4*5,4*1,22)-(3,6*6,6*0,05)</t>
  </si>
  <si>
    <t>šachty Š1-Š2</t>
  </si>
  <si>
    <t>"výkop - objem šachet"33,42 -((PI*0,62*0,62*2,5)*3)</t>
  </si>
  <si>
    <t>potrubí</t>
  </si>
  <si>
    <t>"výkop" 348,66</t>
  </si>
  <si>
    <t>"lože pro potrubí" - 28,8</t>
  </si>
  <si>
    <t>"obsyp pro potrubí" -85,98</t>
  </si>
  <si>
    <t>327</t>
  </si>
  <si>
    <t>58343810</t>
  </si>
  <si>
    <t>kamenivo drcené hrubé frakce 4/8</t>
  </si>
  <si>
    <t>144537637</t>
  </si>
  <si>
    <t>zásyp vsakovacího objektu 1 štěrkopískem - 2,678 t/m3 (objemová hmotnost kameniva)</t>
  </si>
  <si>
    <t>(13,6*8,2*0,1)*2,678</t>
  </si>
  <si>
    <t>zásyp vsakovacího objektu 2 štěrkopískem - 2,678 t/m3 (objemová hmotnost kameniva)</t>
  </si>
  <si>
    <t>(7*4*0,1)*2,678</t>
  </si>
  <si>
    <t>58344197</t>
  </si>
  <si>
    <t>štěrkodrť frakce 0/63</t>
  </si>
  <si>
    <t>1867426251</t>
  </si>
  <si>
    <t>zásyp vsakovacího objektu 1 štěrkopískem - 2,658 t/m3 (objemová hmotnost kameniva)</t>
  </si>
  <si>
    <t>(13,6*8,2*0,1)*2,658</t>
  </si>
  <si>
    <t>zásyp vsakovacího objektu 2 štěrkopískem - 2,658 t/m3 (objemová hmotnost kameniva)</t>
  </si>
  <si>
    <t>(7*4*0,1)*2,658</t>
  </si>
  <si>
    <t>-1697240719</t>
  </si>
  <si>
    <t>(120*0,8*0,46)-(3,14*0,08*0,08*120)</t>
  </si>
  <si>
    <t>(120*0,8*0,5)-(3,14*0,1*0,1*120)</t>
  </si>
  <si>
    <t>-352588541</t>
  </si>
  <si>
    <t>85,98*2 'Přepočtené koeficientem množství</t>
  </si>
  <si>
    <t>359901211</t>
  </si>
  <si>
    <t>Monitoring stok (kamerový systém) jakékoli výšky nová kanalizace</t>
  </si>
  <si>
    <t>666854208</t>
  </si>
  <si>
    <t>https://podminky.urs.cz/item/CS_URS_2022_01/359901211</t>
  </si>
  <si>
    <t>"PVC 200" 120</t>
  </si>
  <si>
    <t>"PVC 160" 120</t>
  </si>
  <si>
    <t>1283917575</t>
  </si>
  <si>
    <t>hutněný štěrk fr. 16-32 mm pod betonové šachty Š1-Š3</t>
  </si>
  <si>
    <t>((PI*0,75*0,75*0,2))*3</t>
  </si>
  <si>
    <t>"vyrovnávací pláň pod vsakovací objekt 1 z štěrkopísku fr. 4/8" 13,2*7,8*0,05</t>
  </si>
  <si>
    <t>"vyrovnávací pláň pod vsakovací objekt 2 z štěrkopísku fr. 4/8" 6,6*3,6*0,05</t>
  </si>
  <si>
    <t>"lože pod potrubí" 240*0,8*0,15</t>
  </si>
  <si>
    <t>36,2</t>
  </si>
  <si>
    <t>388722195</t>
  </si>
  <si>
    <t>59224176</t>
  </si>
  <si>
    <t>prstenec šachtový vyrovnávací betonový 625x120x80mm</t>
  </si>
  <si>
    <t>-578139364</t>
  </si>
  <si>
    <t>59224187</t>
  </si>
  <si>
    <t>prstenec šachtový vyrovnávací betonový 625x120x100mm</t>
  </si>
  <si>
    <t>-1226647365</t>
  </si>
  <si>
    <t>306304930</t>
  </si>
  <si>
    <t>podkladní beton pod betonové šachty Š1-Š3</t>
  </si>
  <si>
    <t>(1,5*1,5*0,1)*3</t>
  </si>
  <si>
    <t>452351101</t>
  </si>
  <si>
    <t>Bednění podkladních a zajišťovacích konstrukcí v otevřeném výkopu desek nebo sedlových loží pod potrubí, stoky a drobné objekty</t>
  </si>
  <si>
    <t>-746610744</t>
  </si>
  <si>
    <t>https://podminky.urs.cz/item/CS_URS_2022_01/452351101</t>
  </si>
  <si>
    <t>((1,5*4)*0,1)*3</t>
  </si>
  <si>
    <t>452386121</t>
  </si>
  <si>
    <t>Podkladní a vyrovnávací konstrukce z betonu vyrovnávací prstence z prostého betonu tř. C 25/30 pod poklopy a mříže, výšky přes 100 do 200 mm</t>
  </si>
  <si>
    <t>1117178539</t>
  </si>
  <si>
    <t>https://podminky.urs.cz/item/CS_URS_2022_01/452386121</t>
  </si>
  <si>
    <t>Poznámka k položce:_x000D_
 V cenách jsou započteny i náklady na bednění, odbednění a na nátěr bednění proti přilnavosti betonu.</t>
  </si>
  <si>
    <t>"podbetonování poklopů integrovaných šachet vsakovacích boxů" 3</t>
  </si>
  <si>
    <t>871315241</t>
  </si>
  <si>
    <t>Kanalizační potrubí z tvrdého PVC v otevřeném výkopu ve sklonu do 20 %, hladkého plnostěnného vícevrstvého, tuhost třídy SN 12 DN 150</t>
  </si>
  <si>
    <t>1104459093</t>
  </si>
  <si>
    <t>https://podminky.urs.cz/item/CS_URS_2022_01/871315241</t>
  </si>
  <si>
    <t>871355241</t>
  </si>
  <si>
    <t>Kanalizační potrubí z tvrdého PVC v otevřeném výkopu ve sklonu do 20 %, hladkého plnostěnného vícevrstvého, tuhost třídy SN 12 DN 200</t>
  </si>
  <si>
    <t>-1231800886</t>
  </si>
  <si>
    <t>https://podminky.urs.cz/item/CS_URS_2022_01/871355241</t>
  </si>
  <si>
    <t>877315211</t>
  </si>
  <si>
    <t>Montáž tvarovek na kanalizačním potrubí z trub z plastu z tvrdého PVC nebo z polypropylenu v otevřeném výkopu jednoosých DN 160</t>
  </si>
  <si>
    <t>-1174222914</t>
  </si>
  <si>
    <t>https://podminky.urs.cz/item/CS_URS_2022_01/877315211</t>
  </si>
  <si>
    <t>28611359</t>
  </si>
  <si>
    <t>koleno kanalizace PVC KG 160x15°</t>
  </si>
  <si>
    <t>-830303147</t>
  </si>
  <si>
    <t>28611360</t>
  </si>
  <si>
    <t>koleno kanalizace PVC KG 160x30°</t>
  </si>
  <si>
    <t>106748400</t>
  </si>
  <si>
    <t>28611361</t>
  </si>
  <si>
    <t>koleno kanalizační PVC KG 160x45°</t>
  </si>
  <si>
    <t>474393237</t>
  </si>
  <si>
    <t>28611363</t>
  </si>
  <si>
    <t>koleno kanalizační PVC KG 160x87°</t>
  </si>
  <si>
    <t>-296479653</t>
  </si>
  <si>
    <t>28611506</t>
  </si>
  <si>
    <t>redukce kanalizační PVC 160/125</t>
  </si>
  <si>
    <t>-839121393</t>
  </si>
  <si>
    <t>28610413</t>
  </si>
  <si>
    <t>přechod drenážního potrubí systému budov DN 100 na potrubí KG 100 (na hrdlo)</t>
  </si>
  <si>
    <t>-644893988</t>
  </si>
  <si>
    <t>877315221</t>
  </si>
  <si>
    <t>Montáž tvarovek na kanalizačním potrubí z trub z plastu z tvrdého PVC nebo z polypropylenu v otevřeném výkopu dvouosých DN 160</t>
  </si>
  <si>
    <t>-848996207</t>
  </si>
  <si>
    <t>https://podminky.urs.cz/item/CS_URS_2022_01/877315221</t>
  </si>
  <si>
    <t>28611912</t>
  </si>
  <si>
    <t>odbočka kanalizační plastová s hrdlem KG 160/110/45°</t>
  </si>
  <si>
    <t>-1009660566</t>
  </si>
  <si>
    <t>877355211</t>
  </si>
  <si>
    <t>Montáž tvarovek na kanalizačním potrubí z trub z plastu z tvrdého PVC nebo z polypropylenu v otevřeném výkopu jednoosých DN 200</t>
  </si>
  <si>
    <t>1286088334</t>
  </si>
  <si>
    <t>https://podminky.urs.cz/item/CS_URS_2022_01/877355211</t>
  </si>
  <si>
    <t>28611364</t>
  </si>
  <si>
    <t>koleno kanalizace PVC KG 200x15°</t>
  </si>
  <si>
    <t>-126446908</t>
  </si>
  <si>
    <t>28611365</t>
  </si>
  <si>
    <t>koleno kanalizace PVC KG 200x30°</t>
  </si>
  <si>
    <t>-767251315</t>
  </si>
  <si>
    <t>28611366</t>
  </si>
  <si>
    <t>koleno kanalizace PVC KG 200x45°</t>
  </si>
  <si>
    <t>210006774</t>
  </si>
  <si>
    <t>28611508</t>
  </si>
  <si>
    <t>redukce kanalizační PVC 200/160</t>
  </si>
  <si>
    <t>233314409</t>
  </si>
  <si>
    <t>877355221</t>
  </si>
  <si>
    <t>Montáž tvarovek na kanalizačním potrubí z trub z plastu z tvrdého PVC nebo z polypropylenu v otevřeném výkopu dvouosých DN 200</t>
  </si>
  <si>
    <t>1525646189</t>
  </si>
  <si>
    <t>https://podminky.urs.cz/item/CS_URS_2022_01/877355221</t>
  </si>
  <si>
    <t>28611396</t>
  </si>
  <si>
    <t>odbočka kanalizační PVC s hrdlem 200/200/45°</t>
  </si>
  <si>
    <t>2082844765</t>
  </si>
  <si>
    <t>28611918</t>
  </si>
  <si>
    <t>odbočka kanalizační PVC s hrdlem 200/160/45°</t>
  </si>
  <si>
    <t>200575053</t>
  </si>
  <si>
    <t>892351111</t>
  </si>
  <si>
    <t>Tlakové zkoušky vodou na potrubí DN 150 nebo 200</t>
  </si>
  <si>
    <t>2056819882</t>
  </si>
  <si>
    <t>https://podminky.urs.cz/item/CS_URS_2022_01/892351111</t>
  </si>
  <si>
    <t>892372111</t>
  </si>
  <si>
    <t>Tlakové zkoušky vodou zabezpečení konců potrubí při tlakových zkouškách DN do 300</t>
  </si>
  <si>
    <t>-1520465884</t>
  </si>
  <si>
    <t>https://podminky.urs.cz/item/CS_URS_2022_01/892372111</t>
  </si>
  <si>
    <t>Poznámka k položce:_x000D_
V cenách jsou započteny náklady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řady.</t>
  </si>
  <si>
    <t>894410103</t>
  </si>
  <si>
    <t>Osazení betonových dílců šachet kanalizačních dno DN 1000, výšky 1000 mm</t>
  </si>
  <si>
    <t>-486709055</t>
  </si>
  <si>
    <t>https://podminky.urs.cz/item/CS_URS_2022_01/894410103</t>
  </si>
  <si>
    <t>59224339</t>
  </si>
  <si>
    <t>dno betonové šachty kanalizační přímé 100x100x60cm</t>
  </si>
  <si>
    <t>1493756896</t>
  </si>
  <si>
    <t>894410211</t>
  </si>
  <si>
    <t>Osazení betonových dílců šachet kanalizačních skruž rovná DN 1000, výšky 250 mm</t>
  </si>
  <si>
    <t>1677168091</t>
  </si>
  <si>
    <t>https://podminky.urs.cz/item/CS_URS_2022_01/894410211</t>
  </si>
  <si>
    <t>59224066</t>
  </si>
  <si>
    <t>skruž betonová DN 1000x250 PS, 100x25x12cm</t>
  </si>
  <si>
    <t>-15039478</t>
  </si>
  <si>
    <t>59224348</t>
  </si>
  <si>
    <t>těsnění elastomerové pro spojení šachetních dílů DN 1000</t>
  </si>
  <si>
    <t>2101928189</t>
  </si>
  <si>
    <t>894410232</t>
  </si>
  <si>
    <t>Osazení betonových dílců šachet kanalizačních skruž přechodová (konus) DN 1000</t>
  </si>
  <si>
    <t>1959559735</t>
  </si>
  <si>
    <t>https://podminky.urs.cz/item/CS_URS_2022_01/894410232</t>
  </si>
  <si>
    <t>59224312</t>
  </si>
  <si>
    <t>kónus šachetní betonový kapsové plastové stupadlo 100x62,5x58cm</t>
  </si>
  <si>
    <t>157772944</t>
  </si>
  <si>
    <t>897171122</t>
  </si>
  <si>
    <t>Akumulační boxy z polypropylenu PP pro vsakování dešťových vod pod plochy zatížené nákladními automobily o celkovém akumulačním objemu přes 10 do 30 m3</t>
  </si>
  <si>
    <t>-1058103830</t>
  </si>
  <si>
    <t>https://podminky.urs.cz/item/CS_URS_2022_01/897171122</t>
  </si>
  <si>
    <t xml:space="preserve">Poznámka k položce:_x000D_
1. V cenách jsou započteny náklady na:
_x000D_
a) osazení a dodávku plastových bloků včetně spojek a čel,
_x000D_
b) obalení boxů geotextilií včetně její dodávky._x000D_
_x000D_
_x000D_
</t>
  </si>
  <si>
    <t xml:space="preserve">"vsakovací objekt 2" 13,7 </t>
  </si>
  <si>
    <t>897171124</t>
  </si>
  <si>
    <t>Akumulační boxy z polypropylenu PP pro vsakování dešťových vod pod plochy zatížené nákladními automobily o celkovém akumulačním objemu přes 60 do 250 m3</t>
  </si>
  <si>
    <t>1783102977</t>
  </si>
  <si>
    <t>https://podminky.urs.cz/item/CS_URS_2022_01/897171124</t>
  </si>
  <si>
    <t>"vsakovací objekt 1" 84</t>
  </si>
  <si>
    <t>897173124</t>
  </si>
  <si>
    <t>Kontrolní šachta integrovaná do akumulačních boxů umístěných pod dopravními plochami zatíženými nákladními automobily, výšky přes 1 050 do 1 400 mm</t>
  </si>
  <si>
    <t>600969420</t>
  </si>
  <si>
    <t>https://podminky.urs.cz/item/CS_URS_2022_01/897173124</t>
  </si>
  <si>
    <t>Poznámka k položce:_x000D_
 V cenách jsou započteny náklady na montáž a dodávku šachtového tělesa včetně hrdlového kónusu a profilového těsnicího kroužku, nástavce, lapače nečistot a těsnění pod poklop.</t>
  </si>
  <si>
    <t>899104112</t>
  </si>
  <si>
    <t>Osazení poklopů litinových a ocelových včetně rámů pro třídu zatížení D400, E600</t>
  </si>
  <si>
    <t>-879402862</t>
  </si>
  <si>
    <t>https://podminky.urs.cz/item/CS_URS_2022_01/899104112</t>
  </si>
  <si>
    <t>55241005</t>
  </si>
  <si>
    <t>poklop kanalizační litinový, rám betonolitinový 160mm,s osazením pro lapač D 400 kruhová mříž</t>
  </si>
  <si>
    <t>-828992209</t>
  </si>
  <si>
    <t>55241031</t>
  </si>
  <si>
    <t>poklop šachtový třída D400, kruhový s ventilací</t>
  </si>
  <si>
    <t>1330082413</t>
  </si>
  <si>
    <t>1639269202</t>
  </si>
  <si>
    <t>-797471903</t>
  </si>
  <si>
    <t>721</t>
  </si>
  <si>
    <t>Zdravotechnika - vnitřní kanalizace</t>
  </si>
  <si>
    <t>721241102</t>
  </si>
  <si>
    <t>Lapače střešních splavenin litinové DN 125</t>
  </si>
  <si>
    <t>1579013</t>
  </si>
  <si>
    <t>https://podminky.urs.cz/item/CS_URS_2022_01/721241102</t>
  </si>
  <si>
    <t>998721101</t>
  </si>
  <si>
    <t>Přesun hmot pro vnitřní kanalizace stanovený z hmotnosti přesunovaného materiálu vodorovná dopravní vzdálenost do 50 m v objektech výšky do 6 m</t>
  </si>
  <si>
    <t>998027148</t>
  </si>
  <si>
    <t>https://podminky.urs.cz/item/CS_URS_2022_01/998721101</t>
  </si>
  <si>
    <t>IO 05 - Areálové rozvody NN a VO</t>
  </si>
  <si>
    <t>HSV - HSV</t>
  </si>
  <si>
    <t xml:space="preserve">    HZS - Práce mimo ceník</t>
  </si>
  <si>
    <t>210100701</t>
  </si>
  <si>
    <t>Ukončení kabelů celoplastových koncovkou do 1 kV venkovní KV a KVU žíly do 4x35 mm2</t>
  </si>
  <si>
    <t>35436552</t>
  </si>
  <si>
    <t>koncovka kabelová venkovní, 16-50mm2 dl 650mm</t>
  </si>
  <si>
    <t>210120001</t>
  </si>
  <si>
    <t>Montáž pojistek závitových E 27 do 25 A se zapojením vodičů</t>
  </si>
  <si>
    <t>34523415</t>
  </si>
  <si>
    <t>vložka pojistková E27 normální 2410 6A</t>
  </si>
  <si>
    <t>210120102</t>
  </si>
  <si>
    <t>Montáž pojistkových patron nožových</t>
  </si>
  <si>
    <t>35825442</t>
  </si>
  <si>
    <t>pojistka nožová výkonová do 160A charakteristiky aM, montážní velikosti NH2</t>
  </si>
  <si>
    <t>210120501</t>
  </si>
  <si>
    <t>Montáž jističů deionových vestavných do 100 A se zapojením vodičů</t>
  </si>
  <si>
    <t>35822404</t>
  </si>
  <si>
    <t>jistič 3-pólový 32 A vypínací charakteristika B vypínací schopnost 10 kA</t>
  </si>
  <si>
    <t>35822186</t>
  </si>
  <si>
    <t>jistič 3-pólový 63 A vypínací charakteristika B vypínací schopnost 10 kA</t>
  </si>
  <si>
    <t>Montáž skříní v pilíři SP, ER bez zapojení vodičů</t>
  </si>
  <si>
    <t>PC R5</t>
  </si>
  <si>
    <t>elektroměrový rozvaděč přímý dvoutarifní - venkovní pro vestavbu do pilíře</t>
  </si>
  <si>
    <t>210191503</t>
  </si>
  <si>
    <t>Propojení dvou skříní (pilířů) bez zapojení vodičů</t>
  </si>
  <si>
    <t>210191581</t>
  </si>
  <si>
    <t>Montáž skříní na stožár bez zapojení vodičů</t>
  </si>
  <si>
    <t>PC R4</t>
  </si>
  <si>
    <t>zásuvková skříň venkovní 400/2x230V - 32A/0,03mA</t>
  </si>
  <si>
    <t>210202013</t>
  </si>
  <si>
    <t>Montáž svítidlo výbojkové průmyslové nebo venkovní na výložník</t>
  </si>
  <si>
    <t>PC SV7</t>
  </si>
  <si>
    <t>VO - LED 140W, 17900 lm, 4000K vč. př</t>
  </si>
  <si>
    <t>210204011</t>
  </si>
  <si>
    <t>Montáž stožárů osvětlení ocelových samostatně stojících délky do 12 m</t>
  </si>
  <si>
    <t>31674108</t>
  </si>
  <si>
    <t>stožár osvětlovací uličnínadzemní část v 8m</t>
  </si>
  <si>
    <t>210204103</t>
  </si>
  <si>
    <t>Montáž výložníků osvětlení jednoramenných sloupových hmotnosti do 35 kg</t>
  </si>
  <si>
    <t>31674002</t>
  </si>
  <si>
    <t>výložník rovný jednoduchý k osvětlovacím stožárům uličním vyložení 1500mm</t>
  </si>
  <si>
    <t>210204105</t>
  </si>
  <si>
    <t>Montáž výložníků osvětlení dvouramenných sloupových hmotnosti do 70 kg</t>
  </si>
  <si>
    <t>31674008</t>
  </si>
  <si>
    <t>výložník rovný dvojnásobný k osvětlovacím stožárům uličním vyložení 1500mm</t>
  </si>
  <si>
    <t>210204126</t>
  </si>
  <si>
    <t>Montáž ochranných manžet stožárů osvětlení</t>
  </si>
  <si>
    <t>34343125</t>
  </si>
  <si>
    <t>Ochranná antikorozní manžeta pro stožáry, plastová</t>
  </si>
  <si>
    <t>210204201</t>
  </si>
  <si>
    <t>Montáž elektrovýzbroje stožárů osvětlení 1 okruh</t>
  </si>
  <si>
    <t>PC E1o</t>
  </si>
  <si>
    <t>Stožárová výzbroj - jednookruhová</t>
  </si>
  <si>
    <t>210204202</t>
  </si>
  <si>
    <t>Montáž elektrovýzbroje stožárů osvětlení 2 okruhy</t>
  </si>
  <si>
    <t>PC E2o</t>
  </si>
  <si>
    <t>Stožárová výzbroj - dvouokruhová</t>
  </si>
  <si>
    <t>210220463</t>
  </si>
  <si>
    <t>Montáž vysouvacího žebříku pro budovy nad 10m</t>
  </si>
  <si>
    <t>210812033</t>
  </si>
  <si>
    <t>Montáž kabel Cu plný kulatý do 1 kV 4x6 až 10 mm2 uložený volně nebo v liště (CYKY)</t>
  </si>
  <si>
    <t>34111076</t>
  </si>
  <si>
    <t>kabel silový s Cu jádrem 1 kV 4x10mm2</t>
  </si>
  <si>
    <t>210812037</t>
  </si>
  <si>
    <t>Montáž kabelu Cu plného nebo laněného do 1 kV žíly 4x25 až 35 mm2 (např. CYKY) bez ukončení uloženého volně nebo v liště</t>
  </si>
  <si>
    <t>34111610</t>
  </si>
  <si>
    <t>kabel silový jádro Cu izolace PVC plášť PVC 0,6/1kV (1-CYKY) 4x25mm2</t>
  </si>
  <si>
    <t>210812065</t>
  </si>
  <si>
    <t>Montáž kabelu Cu plného nebo laněného do 1 kV žíly 5x10 až 16 mm2 (např. CYKY) bez ukončení uloženého volně nebo v liště</t>
  </si>
  <si>
    <t>34113034</t>
  </si>
  <si>
    <t>kabel instalační jádro Cu plné izolace PVC plášť PVC 450/750V (CYKY) 5x10mm2</t>
  </si>
  <si>
    <t>34113035</t>
  </si>
  <si>
    <t>kabel instalační jádro Cu plné izolace PVC plášť PVC 450/750V (CYKY) 5x16mm2</t>
  </si>
  <si>
    <t>210813011</t>
  </si>
  <si>
    <t>Montáž kabel Cu plný kulatý do 1 kV 3x1,5 až 6 mm2 uložený pevně (např. CYKY)</t>
  </si>
  <si>
    <t>34111036</t>
  </si>
  <si>
    <t>kabel instalační jádro Cu plné izolace PVC plášť PVC 450/750V (CYKY) 3x2,5mm2</t>
  </si>
  <si>
    <t>460171322</t>
  </si>
  <si>
    <t>Hloubení kabelových nezapažených rýh strojně š 50 cm hl 120 cm v hornině tř I skupiny 3</t>
  </si>
  <si>
    <t>460171642</t>
  </si>
  <si>
    <t>Hloubení kabelových nezapažených rýh strojně š 80 cm hl 80 cm v hornině tř I skupiny 3</t>
  </si>
  <si>
    <t>460171682</t>
  </si>
  <si>
    <t>Hloubení kabelových nezapažených rýh strojně š 80 cm hl 120 cm v hornině tř I skupiny 3</t>
  </si>
  <si>
    <t>460172022</t>
  </si>
  <si>
    <t>Hloubení kabelových nezapažených rýh strojně š 120 cm hl 80 cm v hornině tř I skupiny 3</t>
  </si>
  <si>
    <t>460451312</t>
  </si>
  <si>
    <t>Zásyp kabelových rýh strojně se zhutněním š 50 cm hl 100 cm z horniny tř I skupiny 3</t>
  </si>
  <si>
    <t>460451662</t>
  </si>
  <si>
    <t>Zásyp kabelových rýh strojně se zhutněním š 80 cm hl 80 cm z horniny tř I skupiny 3</t>
  </si>
  <si>
    <t>460451712</t>
  </si>
  <si>
    <t>Zásyp kabelových rýh strojně se zhutněním š 80 cm hl 120 cm z horniny tř I skupiny 3</t>
  </si>
  <si>
    <t>460452032</t>
  </si>
  <si>
    <t>Zásyp kabelových rýh strojně se zhutněním š 120 cm hl 80 cm z horniny tř I skupiny 3</t>
  </si>
  <si>
    <t>460641124</t>
  </si>
  <si>
    <t>Základové konstrukce při elektromontážích ze ŽB tř. C 20/25 bez zvláštních nároků na prostředí</t>
  </si>
  <si>
    <t>460641411</t>
  </si>
  <si>
    <t>Zřízení nezabudovaného bednění základových konstrukcí při elektromontážích</t>
  </si>
  <si>
    <t>460641412</t>
  </si>
  <si>
    <t>Odstranění nezabudovaného bednění základových konstrukcí při elektromontážích</t>
  </si>
  <si>
    <t>460661112</t>
  </si>
  <si>
    <t>Kabelové lože z písku pro kabely nn bez zakrytí š do 50 cm</t>
  </si>
  <si>
    <t>460661114</t>
  </si>
  <si>
    <t>Kabelové lože z písku pro kabely nn bez zakrytí š lože přes 65 do 80 cm</t>
  </si>
  <si>
    <t>460661116</t>
  </si>
  <si>
    <t>Kabelové lože z písku pro kabely nn bez zakrytí š lože přes 100 do 120 cm</t>
  </si>
  <si>
    <t>460751111</t>
  </si>
  <si>
    <t>Osazení kabelových kanálů do rýhy z prefabrikovaných betonových žlabů vnější šířky do 20 cm</t>
  </si>
  <si>
    <t>59213009</t>
  </si>
  <si>
    <t>žlab kabelový betonový k ochraně zemního drátovodného vedení 100x17x14cm</t>
  </si>
  <si>
    <t>460871171</t>
  </si>
  <si>
    <t>Podklad vozovky a chodníku z betonu prostého při elektromontážích tloušťky do 10 cm</t>
  </si>
  <si>
    <t>Montáž kompaktního plastového pilíře pro rozvod nn v sestavě s dalším pilířem š přes 38 do 55 cm (např. SS300, SR322, ER122, RVO)</t>
  </si>
  <si>
    <t>95</t>
  </si>
  <si>
    <t>skříň rozváděče elektroměrového pro přímé měření  kompaktní pilíř celoplastové provedení pro 1x dvousazbový třífázový elektroměr a spínací prvek sazby přístroje na elektroměrové desce s plombovatelným krytem jističů (ER212/NKP7P)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</si>
  <si>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</si>
  <si>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</si>
  <si>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</si>
  <si>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</si>
  <si>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</si>
  <si>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</si>
  <si>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</si>
  <si>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</si>
  <si>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</si>
  <si>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</si>
  <si>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PBŘ - Požárně bezpečnostní řešení</t>
  </si>
  <si>
    <t>607894506</t>
  </si>
  <si>
    <t>https://podminky.urs.cz/item/CS_URS_2023_01/131151100</t>
  </si>
  <si>
    <t>41,507*0,13</t>
  </si>
  <si>
    <t>5,4</t>
  </si>
  <si>
    <t>181951112</t>
  </si>
  <si>
    <t>Úprava pláně vyrovnáním výškových rozdílů strojně v hornině třídy těžitelnosti I, skupiny 1 až 3 se zhutněním</t>
  </si>
  <si>
    <t>-977561890</t>
  </si>
  <si>
    <t>https://podminky.urs.cz/item/CS_URS_2022_01/181951112</t>
  </si>
  <si>
    <t>7,63*5,44</t>
  </si>
  <si>
    <t>Lože pod potrubí, stoky a drobné objekty v otevřeném výkopu z písku fr. 0/2 mm</t>
  </si>
  <si>
    <t>-228139951</t>
  </si>
  <si>
    <t xml:space="preserve">Poznámka k položce:_x000D_
Dodávka hmot je uvažována přímo na místo spotřeby. Hmotnost se nazpočítává do přesunu hmot. </t>
  </si>
  <si>
    <t>5,44*7,63*0,1</t>
  </si>
  <si>
    <t>Montáž hasičského vaku na vodu</t>
  </si>
  <si>
    <t>-632973163</t>
  </si>
  <si>
    <t>4X02</t>
  </si>
  <si>
    <t>flexibilní vak 6,63x4,44x1,3 m hasičského typu 25m3 zelený</t>
  </si>
  <si>
    <t>1860268483</t>
  </si>
  <si>
    <t>Poznámka k položce:_x000D_
V ceně je zahrnuto:_x000D_
1. příruba DN 100_x000D_
2. příruba DN 100 + antivortex_x000D_
3. verze: požární hydrant_x000D_
4. doprava_x000D_
5. tepelná ochrana ventilu DN 100</t>
  </si>
  <si>
    <t>4X03</t>
  </si>
  <si>
    <t xml:space="preserve">Montáž hasícího přístroje </t>
  </si>
  <si>
    <t>-244243020</t>
  </si>
  <si>
    <t>4X04</t>
  </si>
  <si>
    <t>PHP práškový 6,0 kg (hasící schopnost 34A/183B)</t>
  </si>
  <si>
    <t>796613111</t>
  </si>
  <si>
    <t>Poznámka k položce:_x000D_
Součástí dodávky je věšák pro upevnění přístroje.</t>
  </si>
  <si>
    <t>SO 01 - Skladovací hala</t>
  </si>
  <si>
    <t xml:space="preserve">    6 - Úpravy povrchů, podlahy a osazování výplní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</si>
  <si>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</si>
  <si>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</si>
  <si>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</si>
  <si>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</si>
  <si>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</si>
  <si>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121151116</t>
  </si>
  <si>
    <t>Sejmutí ornice strojně při souvislé ploše přes 100 do 500 m2, tl. vrstvy přes 300 do 400 mm</t>
  </si>
  <si>
    <t>1647161029</t>
  </si>
  <si>
    <t>https://podminky.urs.cz/item/CS_URS_2022_01/121151116</t>
  </si>
  <si>
    <t>"plocha výkopu" 11,3*37</t>
  </si>
  <si>
    <t>122151102</t>
  </si>
  <si>
    <t>Odkopávky a prokopávky nezapažené strojně v hornině třídy těžitelnosti I skupiny 1 a 2 přes 20 do 50 m3</t>
  </si>
  <si>
    <t>1040599484</t>
  </si>
  <si>
    <t>https://podminky.urs.cz/item/CS_URS_2022_01/122151102</t>
  </si>
  <si>
    <t>"plocha haly" 28,85*6,2*0,23</t>
  </si>
  <si>
    <t>"prohlubeň 1.02" 7,1*1,95*0,44</t>
  </si>
  <si>
    <t>47,3</t>
  </si>
  <si>
    <t>131151104</t>
  </si>
  <si>
    <t>Hloubení nezapažených jam a zářezů strojně s urovnáním dna do předepsaného profilu a spádu v hornině třídy těžitelnosti I skupiny 1 a 2 přes 100 do 500 m3</t>
  </si>
  <si>
    <t>-1707245698</t>
  </si>
  <si>
    <t>https://podminky.urs.cz/item/CS_URS_2022_01/131151104</t>
  </si>
  <si>
    <t>Poznámka k položce:_x000D_
V cenách jsou započteny i náklady na případné nutné přemístění výkopku ve výkopišti a na přehození výkopku na přilehlém terénu na vzdálenost do 3 m od okraje jámy nebo naložení na dopravní prostředek.</t>
  </si>
  <si>
    <t xml:space="preserve">jámy pro středové základové patky </t>
  </si>
  <si>
    <t>(((2,9+2,2)/2*1)*2,8)*14</t>
  </si>
  <si>
    <t>jižní jáma</t>
  </si>
  <si>
    <t>((2,9+2,2)/2*1,1)*12,5</t>
  </si>
  <si>
    <t>severní jáma</t>
  </si>
  <si>
    <t>((2,9+2,2)/2*0,98)*12,5</t>
  </si>
  <si>
    <t>166,3</t>
  </si>
  <si>
    <t>132151251</t>
  </si>
  <si>
    <t>Hloubení nezapažených rýh šířky přes 800 do 2 000 mm strojně s urovnáním dna do předepsaného profilu a spádu v hornině třídy těžitelnosti I skupiny 1 a 2 do 20 m3</t>
  </si>
  <si>
    <t>2073947172</t>
  </si>
  <si>
    <t>https://podminky.urs.cz/item/CS_URS_2022_01/132151251</t>
  </si>
  <si>
    <t>Poznámka k položce:_x000D_
V cenách jsou započteny i náklady na přehození výkopku na přilehlém terénu na vzdálenost do 3 m od podélné osy rýhy nebo naložení na dopravní prostředek.</t>
  </si>
  <si>
    <t>rýha pro základový pas</t>
  </si>
  <si>
    <t>6,9*1,7*1,03</t>
  </si>
  <si>
    <t>12,1</t>
  </si>
  <si>
    <t>2035897577</t>
  </si>
  <si>
    <t>"výkop" 47,3+166,3+12,1</t>
  </si>
  <si>
    <t>"odečíst zásyp" -54</t>
  </si>
  <si>
    <t>1340202192</t>
  </si>
  <si>
    <t>"přesun zeminy pro zpětný zásyp" 54</t>
  </si>
  <si>
    <t>1993140614</t>
  </si>
  <si>
    <t>odečíst ornici potřebnou pro zúrodnění plochy v prostoru živého plotu (SO 03)</t>
  </si>
  <si>
    <t>(418,1*0,4)-(360*0,25)</t>
  </si>
  <si>
    <t>-1948210119</t>
  </si>
  <si>
    <t>171,7*30</t>
  </si>
  <si>
    <t>-361641453</t>
  </si>
  <si>
    <t>https://podminky.urs.cz/item/CS_URS_2023_01/167151101</t>
  </si>
  <si>
    <t>62527741</t>
  </si>
  <si>
    <t>171,7*1,8</t>
  </si>
  <si>
    <t>-1809395881</t>
  </si>
  <si>
    <t>174151101</t>
  </si>
  <si>
    <t>Zásyp sypaninou z jakékoliv horniny strojně s uložením výkopku ve vrstvách se zhutněním jam, šachet, rýh nebo kolem objektů v těchto vykopávkách</t>
  </si>
  <si>
    <t>-2074995128</t>
  </si>
  <si>
    <t>https://podminky.urs.cz/item/CS_URS_2022_01/174151101</t>
  </si>
  <si>
    <t>"odečíst základové patky" -32</t>
  </si>
  <si>
    <t>"odečíst zákl. pas" -4,05</t>
  </si>
  <si>
    <t>"odečíst ochrannou vrstvu na zákl. spáře" -3,605</t>
  </si>
  <si>
    <t xml:space="preserve">"odečíst podklad ze štěrkodrťi" -132,45 </t>
  </si>
  <si>
    <t>213221111</t>
  </si>
  <si>
    <t>Ochranná vrstva na základové spáře z betonu prostého tl do 150 mm tř. C 25/30</t>
  </si>
  <si>
    <t>1119730073</t>
  </si>
  <si>
    <t>https://podminky.urs.cz/item/CS_URS_2022_01/213221111</t>
  </si>
  <si>
    <t>pod patky</t>
  </si>
  <si>
    <t>(1,6*1*0,1)*18</t>
  </si>
  <si>
    <t>(0,8*1*0,1)*4</t>
  </si>
  <si>
    <t>pod pas</t>
  </si>
  <si>
    <t>8,1*0,5*0,1</t>
  </si>
  <si>
    <t>213311151</t>
  </si>
  <si>
    <t>Polštáře zhutněné pod základy ze štěrkodrti netříděné</t>
  </si>
  <si>
    <t>-391844034</t>
  </si>
  <si>
    <t>https://podminky.urs.cz/item/CS_URS_2022_01/213311151</t>
  </si>
  <si>
    <t>Poznámka k položce:_x000D_
Ceny jsou určeny pro jakoukoliv míru zhutnění._x000D_
V cenách jsou započteny i náklady na urovnání povrchu polštáře.</t>
  </si>
  <si>
    <t>334*0,3</t>
  </si>
  <si>
    <t>48,1*0,3</t>
  </si>
  <si>
    <t>59,4*0,3</t>
  </si>
  <si>
    <t>273313511</t>
  </si>
  <si>
    <t>Základy z betonu prostého desky z betonu kamenem neprokládaného tř. C 12/15</t>
  </si>
  <si>
    <t>-1843170487</t>
  </si>
  <si>
    <t>https://podminky.urs.cz/item/CS_URS_2022_01/273313511</t>
  </si>
  <si>
    <t>Poznámka k položce:_x000D_
Položka obsahuje: _x000D_
geotextilie netkaná separační, ochranná, filtrační, drenážní PES(70%)+PP(30%) 400g/m2</t>
  </si>
  <si>
    <t>podkladní beton</t>
  </si>
  <si>
    <t>10,6*36,8*0,1</t>
  </si>
  <si>
    <t>273323511</t>
  </si>
  <si>
    <t>Základy z betonu železového (bez výztuže) desky z betonu pro konstrukce bílých van tř. C 25/30</t>
  </si>
  <si>
    <t>-795606056</t>
  </si>
  <si>
    <t>https://podminky.urs.cz/item/CS_URS_2022_01/273323511</t>
  </si>
  <si>
    <t>10,6*36,8*0,18</t>
  </si>
  <si>
    <t>273351121</t>
  </si>
  <si>
    <t>Bednění základů desek zřízení</t>
  </si>
  <si>
    <t>1809869010</t>
  </si>
  <si>
    <t>https://podminky.urs.cz/item/CS_URS_2022_01/273351121</t>
  </si>
  <si>
    <t>(2*(36,8+10,6))*0,3</t>
  </si>
  <si>
    <t>273351122</t>
  </si>
  <si>
    <t>Bednění základů desek odstranění</t>
  </si>
  <si>
    <t>-635682146</t>
  </si>
  <si>
    <t>https://podminky.urs.cz/item/CS_URS_2022_01/273351122</t>
  </si>
  <si>
    <t>273361821</t>
  </si>
  <si>
    <t>Výztuž základů desek z betonářské oceli 10 505 (R) nebo BSt 500</t>
  </si>
  <si>
    <t>156014583</t>
  </si>
  <si>
    <t>https://podminky.urs.cz/item/CS_URS_2022_01/273361821</t>
  </si>
  <si>
    <t>výškový odskok podlahy vyztužen vázanou výztuží (prohlubeň) - 150 kg/m3</t>
  </si>
  <si>
    <t>((0,15*0,32*16,6)*150)/1000</t>
  </si>
  <si>
    <t>273362021</t>
  </si>
  <si>
    <t>Výztuž základů desek ze svařovaných sítí z drátů typu KARI</t>
  </si>
  <si>
    <t>1445964946</t>
  </si>
  <si>
    <t>https://podminky.urs.cz/item/CS_URS_2022_01/273362021</t>
  </si>
  <si>
    <t>Kari síť průměr drátu 6 mm, oka 100x100 mm - 4,44 kg/m2</t>
  </si>
  <si>
    <t>((10,6*36,8)*4,44)/1000</t>
  </si>
  <si>
    <t>274321411</t>
  </si>
  <si>
    <t>Základy z betonu železového (bez výztuže) pasy z betonu bez zvláštních nároků na prostředí tř. C 20/25</t>
  </si>
  <si>
    <t>-1430949824</t>
  </si>
  <si>
    <t>https://podminky.urs.cz/item/CS_URS_2022_01/274321411</t>
  </si>
  <si>
    <t>8,1*0,5*1</t>
  </si>
  <si>
    <t>274351121</t>
  </si>
  <si>
    <t>Bednění základů pasů rovné zřízení</t>
  </si>
  <si>
    <t>-515867976</t>
  </si>
  <si>
    <t>https://podminky.urs.cz/item/CS_URS_2022_01/274351121</t>
  </si>
  <si>
    <t>(1,1*8,1)*2</t>
  </si>
  <si>
    <t>274351122</t>
  </si>
  <si>
    <t>Bednění základů pasů rovné odstranění</t>
  </si>
  <si>
    <t>-1912689553</t>
  </si>
  <si>
    <t>https://podminky.urs.cz/item/CS_URS_2022_01/274351122</t>
  </si>
  <si>
    <t>274361821</t>
  </si>
  <si>
    <t>Výztuž základů pasů z betonářské oceli 10 505 (R) nebo BSt 500</t>
  </si>
  <si>
    <t>1487425677</t>
  </si>
  <si>
    <t>https://podminky.urs.cz/item/CS_URS_2022_01/274361821</t>
  </si>
  <si>
    <t>výztuž 60 kg/m3</t>
  </si>
  <si>
    <t>(4,05*60)/1000</t>
  </si>
  <si>
    <t>275321411</t>
  </si>
  <si>
    <t>Základy z betonu železového (bez výztuže) patky z betonu bez zvláštních nároků na prostředí tř. C 20/25</t>
  </si>
  <si>
    <t>421345766</t>
  </si>
  <si>
    <t>https://podminky.urs.cz/item/CS_URS_2022_01/275321411</t>
  </si>
  <si>
    <t>(1,6*1*1)*18</t>
  </si>
  <si>
    <t>(0,8*1*1)*4</t>
  </si>
  <si>
    <t>275351121</t>
  </si>
  <si>
    <t>Bednění základů patek zřízení</t>
  </si>
  <si>
    <t>1349780313</t>
  </si>
  <si>
    <t>https://podminky.urs.cz/item/CS_URS_2022_01/275351121</t>
  </si>
  <si>
    <t>4,7*2</t>
  </si>
  <si>
    <t>(2*(1,6+1))*16</t>
  </si>
  <si>
    <t>(2*(1+0,8))*4</t>
  </si>
  <si>
    <t>275351122</t>
  </si>
  <si>
    <t>Bednění základů patek odstranění</t>
  </si>
  <si>
    <t>-115572501</t>
  </si>
  <si>
    <t>https://podminky.urs.cz/item/CS_URS_2022_01/275351122</t>
  </si>
  <si>
    <t>275361821</t>
  </si>
  <si>
    <t>Výztuž základů patek z betonářské oceli 10 505 (R)</t>
  </si>
  <si>
    <t>1969924613</t>
  </si>
  <si>
    <t>https://podminky.urs.cz/item/CS_URS_2022_01/275361821</t>
  </si>
  <si>
    <t>(32*60)/1000</t>
  </si>
  <si>
    <t>311270391</t>
  </si>
  <si>
    <t>Zdivo z přesných vápenopískových tvárnic na tenkovrstvou maltu, tloušťka zdiva 200 mm, formát a rozměr tvárnic 14DF 498x200x248 mm plných, pevnosti přes P15 do P25</t>
  </si>
  <si>
    <t>1606972655</t>
  </si>
  <si>
    <t>https://podminky.urs.cz/item/CS_URS_2022_01/311270391</t>
  </si>
  <si>
    <t>9,4*4,5</t>
  </si>
  <si>
    <t>312321814</t>
  </si>
  <si>
    <t>Nadzákladové zdi z betonu železového (bez výztuže) výplňové pohledového (v přírodní barvě drtí a přísad) tř. C 25/30</t>
  </si>
  <si>
    <t>-686132920</t>
  </si>
  <si>
    <t>https://podminky.urs.cz/item/CS_URS_2022_01/312321814</t>
  </si>
  <si>
    <t>sokl</t>
  </si>
  <si>
    <t>14,6*0,2*0,5</t>
  </si>
  <si>
    <t>41,3*0,2*0,3</t>
  </si>
  <si>
    <t>0,2*0,3*14</t>
  </si>
  <si>
    <t>0,45*0,2*0,3</t>
  </si>
  <si>
    <t>312351121</t>
  </si>
  <si>
    <t>Bednění nadzákladových zdí výplňových rovné oboustranné za každou stranu zřízení</t>
  </si>
  <si>
    <t>-475572801</t>
  </si>
  <si>
    <t>https://podminky.urs.cz/item/CS_URS_2022_01/312351121</t>
  </si>
  <si>
    <t>14,6*0,5</t>
  </si>
  <si>
    <t>41,3*0,3</t>
  </si>
  <si>
    <t>0,7*14</t>
  </si>
  <si>
    <t>0,45*0,3</t>
  </si>
  <si>
    <t>30*2</t>
  </si>
  <si>
    <t>312351122</t>
  </si>
  <si>
    <t>Bednění nadzákladových zdí výplňových rovné oboustranné za každou stranu odstranění</t>
  </si>
  <si>
    <t>-1675740349</t>
  </si>
  <si>
    <t>https://podminky.urs.cz/item/CS_URS_2022_01/312351122</t>
  </si>
  <si>
    <t>312351911</t>
  </si>
  <si>
    <t>Příplatek k cenám bednění výplňových nadzákladových zdí za pohledový beton</t>
  </si>
  <si>
    <t>18137281</t>
  </si>
  <si>
    <t>https://podminky.urs.cz/item/CS_URS_2022_01/312351911</t>
  </si>
  <si>
    <t>312362021</t>
  </si>
  <si>
    <t>Výztuž nadzákladových zdí výplňových svislých nebo odkloněných od svislice, rovných nebo oblých ze svařovaných sítí z drátů typu KARI</t>
  </si>
  <si>
    <t>-983304349</t>
  </si>
  <si>
    <t>https://podminky.urs.cz/item/CS_URS_2022_01/312362021</t>
  </si>
  <si>
    <t>sokl tl. 200 mm - 10 kg/m2 (dvě kari a shora zaúčkovány)</t>
  </si>
  <si>
    <t>((14,6*0,5)*10)/1000</t>
  </si>
  <si>
    <t>((41,3*0,3)*10)/1000</t>
  </si>
  <si>
    <t>((14*0,3)*10)/1000</t>
  </si>
  <si>
    <t>((0,45*0,3)*10)/1000</t>
  </si>
  <si>
    <t>342171111</t>
  </si>
  <si>
    <t>Montáž opláštění stěn ocelové konstrukce z tvarovaných ocelových plechů šroubovaných, výšky budovy do 6 m</t>
  </si>
  <si>
    <t>1981424097</t>
  </si>
  <si>
    <t>https://podminky.urs.cz/item/CS_URS_2022_01/342171111</t>
  </si>
  <si>
    <t>"severní šťít" 51,5-(3*2,1)</t>
  </si>
  <si>
    <t>"jižní šťít" 49,5-(3*2,1)</t>
  </si>
  <si>
    <t>"západní strana" (4,419*36,15)-(0,2*4,725)-(8*3,1)</t>
  </si>
  <si>
    <t>"východní strana" (4,419*36,15)-(0,2*4,725)-(3,825*4*8)</t>
  </si>
  <si>
    <t>15485108</t>
  </si>
  <si>
    <t>plech trapézový 35/207/1035 Pz tl 0,63mm</t>
  </si>
  <si>
    <t>1794785734</t>
  </si>
  <si>
    <t>258,804*1,05 'Přepočtené koeficientem množství</t>
  </si>
  <si>
    <t>444171111</t>
  </si>
  <si>
    <t>Montáž krytiny střech ocelových konstrukcí z tvarovaných ocelových plechů šroubovaných, výšky budovy do 6 m</t>
  </si>
  <si>
    <t>-1263637009</t>
  </si>
  <si>
    <t>https://podminky.urs.cz/item/CS_URS_2022_01/444171111</t>
  </si>
  <si>
    <t>2*(5,65*37)</t>
  </si>
  <si>
    <t>908303167</t>
  </si>
  <si>
    <t>418,1*1,133 'Přepočtené koeficientem množství</t>
  </si>
  <si>
    <t>Úpravy povrchů, podlahy a osazování výplní</t>
  </si>
  <si>
    <t>612321341</t>
  </si>
  <si>
    <t>Omítka vápenocementová vnitřních ploch nanášená strojně dvouvrstvá, tloušťky jádrové omítky do 10 mm a tloušťky štuku do 3 mm štuková svislých konstrukcí stěn</t>
  </si>
  <si>
    <t>546562093</t>
  </si>
  <si>
    <t>https://podminky.urs.cz/item/CS_URS_2022_01/612321341</t>
  </si>
  <si>
    <t>2*(9,4*4,35)</t>
  </si>
  <si>
    <t>631319211</t>
  </si>
  <si>
    <t>Příplatek k cenám betonových mazanin za vyztužení polypropylenovými mikrovlákny objemové vyztužení 0,9 kg/m3</t>
  </si>
  <si>
    <t>-1160952245</t>
  </si>
  <si>
    <t>https://podminky.urs.cz/item/CS_URS_2022_01/631319211</t>
  </si>
  <si>
    <t>deska</t>
  </si>
  <si>
    <t>631351101</t>
  </si>
  <si>
    <t>Bednění v podlahách rýh a hran zřízení</t>
  </si>
  <si>
    <t>1460759359</t>
  </si>
  <si>
    <t>https://podminky.urs.cz/item/CS_URS_2022_01/631351101</t>
  </si>
  <si>
    <t>prohlubeň</t>
  </si>
  <si>
    <t>(2*(1,3+6,7))*0,18</t>
  </si>
  <si>
    <t>631351102</t>
  </si>
  <si>
    <t>Bednění v podlahách rýh a hran odstranění</t>
  </si>
  <si>
    <t>-921623566</t>
  </si>
  <si>
    <t>https://podminky.urs.cz/item/CS_URS_2022_01/631351102</t>
  </si>
  <si>
    <t>634112115</t>
  </si>
  <si>
    <t>Obvodová dilatace mezi stěnou a mazaninou nebo potěrem podlahovým páskem z pěnového PE tl. do 10 mm, výšky 150 mm</t>
  </si>
  <si>
    <t>-314228697</t>
  </si>
  <si>
    <t>https://podminky.urs.cz/item/CS_URS_2022_01/634112115</t>
  </si>
  <si>
    <t>dilatace mezi deskou a vnitřní stěnou s vápenopískových tvárnic</t>
  </si>
  <si>
    <t>9,2*2</t>
  </si>
  <si>
    <t>634663113</t>
  </si>
  <si>
    <t>Výplň dilatačních spar mazanin polyuretanovou samonivelační hmotou, šířka spáry přes 15 do 20 mm</t>
  </si>
  <si>
    <t>-580526422</t>
  </si>
  <si>
    <t>https://podminky.urs.cz/item/CS_URS_2022_01/634663113</t>
  </si>
  <si>
    <t>634911133</t>
  </si>
  <si>
    <t>Řezání dilatačních nebo smršťovacích spár v čerstvé betonové mazanině nebo potěru šířky přes 10 do 20 mm, hloubky přes 20 do 50 mm</t>
  </si>
  <si>
    <t>1388222444</t>
  </si>
  <si>
    <t>https://podminky.urs.cz/item/CS_URS_2022_01/634911133</t>
  </si>
  <si>
    <t>Řízené spáry provedeny rozřezáním podlahy v modulu sloupů.</t>
  </si>
  <si>
    <t>6*9,2</t>
  </si>
  <si>
    <t>646171121</t>
  </si>
  <si>
    <t>Montáž prosvětlovacích pásů stěn ocelových konstrukcí z ocelových rámů, s výplní jednoduchým sklem, plochy otvoru do 5 m2</t>
  </si>
  <si>
    <t>-1876273922</t>
  </si>
  <si>
    <t>https://podminky.urs.cz/item/CS_URS_2022_01/646171121</t>
  </si>
  <si>
    <t>2,1*1*6</t>
  </si>
  <si>
    <t>3,1*1*8</t>
  </si>
  <si>
    <t>6X01</t>
  </si>
  <si>
    <t>okno v ocelovém rámu, otevíravé s jednoduchým zasklením 1000x2100 mm</t>
  </si>
  <si>
    <t>1068797292</t>
  </si>
  <si>
    <t>6X02</t>
  </si>
  <si>
    <t>okno v ocelovém rámu, otevíravé s jednoduchým zasklením 1000x3100 mm</t>
  </si>
  <si>
    <t>1301303472</t>
  </si>
  <si>
    <t>945412111</t>
  </si>
  <si>
    <t>Teleskopická hydraulická montážní plošina na samohybném podvozku, s otočným košem výšky zdvihu do 8 m</t>
  </si>
  <si>
    <t>den</t>
  </si>
  <si>
    <t>-1165610588</t>
  </si>
  <si>
    <t>https://podminky.urs.cz/item/CS_URS_2022_01/945412111</t>
  </si>
  <si>
    <t>949101112</t>
  </si>
  <si>
    <t>Lešení pomocné pracovní pro objekty pozemních staveb pro zatížení do 150 kg/m2, o výšce lešeňové podlahy přes 1,9 do 3,5 m</t>
  </si>
  <si>
    <t>2040814619</t>
  </si>
  <si>
    <t>https://podminky.urs.cz/item/CS_URS_2023_01/949101112</t>
  </si>
  <si>
    <t>pro výstavbu vnitřní stěny</t>
  </si>
  <si>
    <t>9,4*4,35</t>
  </si>
  <si>
    <t>953942121</t>
  </si>
  <si>
    <t>Osazování drobných kovových předmětů se zalitím maltou cementovou, do vysekaných kapes nebo připravených otvorů ochranných úhelníků</t>
  </si>
  <si>
    <t>-1214735406</t>
  </si>
  <si>
    <t>https://podminky.urs.cz/item/CS_URS_2023_01/953942121</t>
  </si>
  <si>
    <t>úhelník 50/40</t>
  </si>
  <si>
    <t>16,2/6</t>
  </si>
  <si>
    <t>úhelník ocelový nerovnostranný jakost S235JR (11 375) 50x40x5mm</t>
  </si>
  <si>
    <t>1932319662</t>
  </si>
  <si>
    <t>hmotnost 3,35 kg/m</t>
  </si>
  <si>
    <t>(16,2*3,35)/1000</t>
  </si>
  <si>
    <t>Ocelová rámová konstrukce - včetně spojovacího a kotvícího materiálu, dodávka včetně montáže a manipulační techniky</t>
  </si>
  <si>
    <t>-2005608215</t>
  </si>
  <si>
    <t>Poznámka k položce:_x000D_
V ceně je zahrnuto:_x000D_
- statický výpočet, dílenská dokumentace_x000D_
-jeřábnické práce spojené s manipulací a s montáží ocelové konstrukce_x000D_
-ocelový skelet, větrovací a ztužící prvky_x000D_
-spojovací materiál pozinkovaný_x000D_
-ocelové patky do betonu_x000D_
-předpoklad kotvení sloupů na -0,15 m_x000D_
_x000D_
Povrchová úprava :_x000D_
- veškeré prvky ocelové konstrukce jsou tryskané_x000D_
- konstrukce lakovaná do prostředí C2S_x000D_
- 1x základ + 1x  vrchní nátěr (syntetická barva)_x000D_
- celková tl.nátěru 120 µm</t>
  </si>
  <si>
    <t>Stěnové a střešní "Z a C" profily (pevnostní řada S 450 GD) - žárový zinek, dodávka včetně montáže a manipulační techniky</t>
  </si>
  <si>
    <t>-1807888718</t>
  </si>
  <si>
    <t>Poznámka k položce:_x000D_
V ceně je zahrnuto:_x000D_
-jeřábnické práce spojené s manipulací a s montáží střešního a stěnového systému_x000D_
-spojovací materiál pozinkovaný_x000D_
_x000D_
Povrchová úprava :_x000D_
-veškeré prvky konstrukce jsou tryskané_x000D_
-1x základ + 1x  vrchní nátěr (syntetická barva)_x000D_
-celková tl.nátěru 120 µm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</si>
  <si>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</si>
  <si>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</si>
  <si>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1071497676</t>
  </si>
  <si>
    <t>https://podminky.urs.cz/item/CS_URS_2022_01/998014211</t>
  </si>
  <si>
    <t>Poznámka k položce:_x000D_
V přesunu hmot je zohledněna vnitrostaveništní manipulace včetně čerpání betonu pro nadzákladové zdi a betonovou desku._x000D_
_x000D_
POZN.:_x000D_
1. Pokud se prefabrikáty příp. ocelové profily složí přímo do prostoru technologické manipulace (pracovní zóna jeřábu), nezapočítává se jejich hmotnost do hmotnosti pro výpočet přesunu hmot._x000D_
2. U podkladů z kameniva a štěrkopísku, u betonových podkladů (základových kcí) je uvažováno dodání materiálu přímo na místo zabudování nebo do prostoru technologické manipulace. U těchto položek se hmotnost materiálu nezapočítává do výpočtu přesunu hmot.</t>
  </si>
  <si>
    <t>711</t>
  </si>
  <si>
    <t>Izolace proti vodě, vlhkosti a plynům</t>
  </si>
  <si>
    <t>711831111</t>
  </si>
  <si>
    <t>Provedení izolace proti plynům radonu, metanu pásy na sucho spojenými pásy na ploše vodorovné V kladenými vrchem</t>
  </si>
  <si>
    <t>486534550</t>
  </si>
  <si>
    <t>https://podminky.urs.cz/item/CS_URS_2022_01/711831111</t>
  </si>
  <si>
    <t>36,8*10,6</t>
  </si>
  <si>
    <t>711831511</t>
  </si>
  <si>
    <t>Provedení izolace proti plynům radonu, metanu pásy na sucho spojenými pásy na ploše svislé S</t>
  </si>
  <si>
    <t>466393055</t>
  </si>
  <si>
    <t>https://podminky.urs.cz/item/CS_URS_2022_01/711831511</t>
  </si>
  <si>
    <t>"1.02" 17*0,2</t>
  </si>
  <si>
    <t>28323077</t>
  </si>
  <si>
    <t>fólie LDPE (800 kg/m3) proti zemní vlhkosti nad úrovní terénu tl 1,5mm</t>
  </si>
  <si>
    <t>-2041919647</t>
  </si>
  <si>
    <t>393,48*1,1655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</si>
  <si>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</si>
  <si>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</si>
  <si>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-1422956311</t>
  </si>
  <si>
    <t>https://podminky.urs.cz/item/CS_URS_2022_01/998711101</t>
  </si>
  <si>
    <t>764</t>
  </si>
  <si>
    <t>Konstrukce klempířské</t>
  </si>
  <si>
    <t>764211636</t>
  </si>
  <si>
    <t>Oplechování střešních prvků z pozinkovaného plechu s povrchovou úpravou hřebene nevětraného s použitím hřebenového plechu rš 500 mm</t>
  </si>
  <si>
    <t>1909935720</t>
  </si>
  <si>
    <t>https://podminky.urs.cz/item/CS_URS_2022_01/764211636</t>
  </si>
  <si>
    <t>764212634</t>
  </si>
  <si>
    <t>Oplechování střešních prvků z pozinkovaného plechu s povrchovou úpravou štítu závětrnou lištou rš 330 mm</t>
  </si>
  <si>
    <t>-1518040124</t>
  </si>
  <si>
    <t>https://podminky.urs.cz/item/CS_URS_2022_01/764212634</t>
  </si>
  <si>
    <t>5,7*4</t>
  </si>
  <si>
    <t>764212663</t>
  </si>
  <si>
    <t>Oplechování střešních prvků z pozinkovaného plechu s povrchovou úpravou okapu střechy rovné okapovým plechem rš 250 mm</t>
  </si>
  <si>
    <t>1652143928</t>
  </si>
  <si>
    <t>https://podminky.urs.cz/item/CS_URS_2022_01/764212663</t>
  </si>
  <si>
    <t>37*2</t>
  </si>
  <si>
    <t>764216600</t>
  </si>
  <si>
    <t>Oplechování parapetů z pozinkovaného plechu s povrchovou úpravou rovných mechanicky kotvené, bez rohů rš 100 mm</t>
  </si>
  <si>
    <t>-1818905947</t>
  </si>
  <si>
    <t>https://podminky.urs.cz/item/CS_URS_2022_01/764216600</t>
  </si>
  <si>
    <t>3,1*8</t>
  </si>
  <si>
    <t>2,1*6</t>
  </si>
  <si>
    <t>764306142</t>
  </si>
  <si>
    <t>Montáž ventilační turbíny na střeše s krytinou skládanou mimo prejzovou nebo z plechu</t>
  </si>
  <si>
    <t>-2131727426</t>
  </si>
  <si>
    <t>https://podminky.urs.cz/item/CS_URS_2022_01/764306142</t>
  </si>
  <si>
    <t>55381010</t>
  </si>
  <si>
    <t>turbína ventilační Al kompletní hlavice stavitelný krk se základnou přes D 350mm</t>
  </si>
  <si>
    <t>472129388</t>
  </si>
  <si>
    <t>764316605</t>
  </si>
  <si>
    <t>Lemování ventilačních nástavců z pozinkovaného plechu s povrchovou úpravou výšky do 1000 mm, se stříškou střech s krytinou prejzovou nebo vlnitou</t>
  </si>
  <si>
    <t>-635768120</t>
  </si>
  <si>
    <t>https://podminky.urs.cz/item/CS_URS_2022_01/764316605</t>
  </si>
  <si>
    <t>764511602</t>
  </si>
  <si>
    <t>Žlab podokapní z pozinkovaného plechu s povrchovou úpravou včetně háků a čel půlkruhový rš 330 mm</t>
  </si>
  <si>
    <t>57114442</t>
  </si>
  <si>
    <t>https://podminky.urs.cz/item/CS_URS_2022_01/764511602</t>
  </si>
  <si>
    <t>764511642</t>
  </si>
  <si>
    <t>Kotlík oválný (trychtýřový) pro podokapní žlaby z Pz s povrchovou úpravou 330/100 mm</t>
  </si>
  <si>
    <t>615321805</t>
  </si>
  <si>
    <t>https://podminky.urs.cz/item/CS_URS_2022_01/764511642</t>
  </si>
  <si>
    <t>764518622</t>
  </si>
  <si>
    <t>Svod z pozinkovaného plechu s upraveným povrchem včetně objímek, kolen a odskoků kruhový, průměru 100 mm</t>
  </si>
  <si>
    <t>2072188489</t>
  </si>
  <si>
    <t>https://podminky.urs.cz/item/CS_URS_2022_01/764518622</t>
  </si>
  <si>
    <t>5,3*6</t>
  </si>
  <si>
    <t>998764101</t>
  </si>
  <si>
    <t>Přesun hmot pro konstrukce klempířské stanovený z hmotnosti přesunovaného materiálu vodorovná dopravní vzdálenost do 50 m v objektech výšky do 6 m</t>
  </si>
  <si>
    <t>1931734148</t>
  </si>
  <si>
    <t>https://podminky.urs.cz/item/CS_URS_2022_01/998764101</t>
  </si>
  <si>
    <t>767</t>
  </si>
  <si>
    <t>Konstrukce zámečnické</t>
  </si>
  <si>
    <t>767590110</t>
  </si>
  <si>
    <t>Montáž podlahového roštu svařovaného</t>
  </si>
  <si>
    <t>-197098582</t>
  </si>
  <si>
    <t>https://podminky.urs.cz/item/CS_URS_2022_01/767590110</t>
  </si>
  <si>
    <t>55347051</t>
  </si>
  <si>
    <t>rošt podlahový svařovaný žárově zinkovaný velikost 30/3 mm 1500x1000mm</t>
  </si>
  <si>
    <t>990126361</t>
  </si>
  <si>
    <t>767651114</t>
  </si>
  <si>
    <t>Montáž vrat průmyslových sekčních, plochy přes 13 m2</t>
  </si>
  <si>
    <t>-919345971</t>
  </si>
  <si>
    <t>https://podminky.urs.cz/item/CS_URS_2022_01/767651114</t>
  </si>
  <si>
    <t>767X01</t>
  </si>
  <si>
    <t>průmyslová sekční vrata 3900 x 4000 mm</t>
  </si>
  <si>
    <t>-1799557898</t>
  </si>
  <si>
    <t>767X02</t>
  </si>
  <si>
    <t>průmyslová sekční vrata 3900x4000 mm s integrovanými vstupními dveřmi 800x2000 mm</t>
  </si>
  <si>
    <t>1378219773</t>
  </si>
  <si>
    <t>767651126</t>
  </si>
  <si>
    <t>Montáž vrat garážových nebo průmyslových příslušenství sekčních vrat elektrického pohonu</t>
  </si>
  <si>
    <t>261728797</t>
  </si>
  <si>
    <t>https://podminky.urs.cz/item/CS_URS_2022_01/767651126</t>
  </si>
  <si>
    <t>55345877</t>
  </si>
  <si>
    <t>pohon průmyslových vrat o síle 800N  max. 25 cyklů denně</t>
  </si>
  <si>
    <t>-468189171</t>
  </si>
  <si>
    <t>998767101</t>
  </si>
  <si>
    <t>Přesun hmot pro zámečnické konstrukce stanovený z hmotnosti přesunovaného materiálu vodorovná dopravní vzdálenost do 50 m v objektech výšky do 6 m</t>
  </si>
  <si>
    <t>1396773136</t>
  </si>
  <si>
    <t>https://podminky.urs.cz/item/CS_URS_2022_01/998767101</t>
  </si>
  <si>
    <t>783</t>
  </si>
  <si>
    <t>Dokončovací práce - nátěry</t>
  </si>
  <si>
    <t>783901453</t>
  </si>
  <si>
    <t>Příprava podkladu betonových podlah před provedením nátěru vysátím</t>
  </si>
  <si>
    <t>-1323018385</t>
  </si>
  <si>
    <t>https://podminky.urs.cz/item/CS_URS_2022_01/783901453</t>
  </si>
  <si>
    <t>783933171</t>
  </si>
  <si>
    <t>Penetrační nátěr betonových podlah hrubých epoxidový</t>
  </si>
  <si>
    <t>-2043860824</t>
  </si>
  <si>
    <t>https://podminky.urs.cz/item/CS_URS_2022_01/783933171</t>
  </si>
  <si>
    <t>sklad 1.02</t>
  </si>
  <si>
    <t>"plocha podlahy" 41,66</t>
  </si>
  <si>
    <t>"nátěr soklu do výšky 0,5 m" 24*0,5</t>
  </si>
  <si>
    <t>783937163</t>
  </si>
  <si>
    <t>Krycí (uzavírací) nátěr betonových podlah dvojnásobný epoxidový rozpouštědlový</t>
  </si>
  <si>
    <t>-520855362</t>
  </si>
  <si>
    <t>https://podminky.urs.cz/item/CS_URS_2022_01/783937163</t>
  </si>
  <si>
    <t>784</t>
  </si>
  <si>
    <t>Dokončovací práce - malby a tapety</t>
  </si>
  <si>
    <t>784211003</t>
  </si>
  <si>
    <t>Malby z malířských směsí oděruvzdorných za mokra jednonásobné, bílé za mokra odruvzdorné výborně v místnostech výšky přes 3,80 do 5,00 m</t>
  </si>
  <si>
    <t>-609899234</t>
  </si>
  <si>
    <t>https://podminky.urs.cz/item/CS_URS_2022_01/784211003</t>
  </si>
  <si>
    <t>D.1.4.1 - Elektroinstalace</t>
  </si>
  <si>
    <t>PSV - PSV</t>
  </si>
  <si>
    <t xml:space="preserve">    741 - Elektroinstalace - silnoproud</t>
  </si>
  <si>
    <t>741</t>
  </si>
  <si>
    <t>Elektroinstalace - silnoproud</t>
  </si>
  <si>
    <t>741110001</t>
  </si>
  <si>
    <t>Montáž trubka plastová tuhá D přes 16 do 23 mm uložená pevně</t>
  </si>
  <si>
    <t>-599201912</t>
  </si>
  <si>
    <t>34571091</t>
  </si>
  <si>
    <t>trubka elektroinstalační tuhá z PVC D 13,7/16mm</t>
  </si>
  <si>
    <t>-1282870506</t>
  </si>
  <si>
    <t>34571093</t>
  </si>
  <si>
    <t>trubka elektroinstalační tuhá z PVC D 22,1/25 mm, délka 3m</t>
  </si>
  <si>
    <t>2075278140</t>
  </si>
  <si>
    <t>741110423</t>
  </si>
  <si>
    <t>Montáž hadice ochranná kovová s nasunutím do krabic D přes 50 do 75 mm uložená pevně</t>
  </si>
  <si>
    <t>1679497778</t>
  </si>
  <si>
    <t>34571352</t>
  </si>
  <si>
    <t>trubka elektroinstalační ohebná dvouplášťová korugovaná (chránička) D 52/63mm, HDPE+LDPE</t>
  </si>
  <si>
    <t>21914897</t>
  </si>
  <si>
    <t>741112111</t>
  </si>
  <si>
    <t>Montáž rozvodka nástěnná plastová čtyřhranná vodič D do 4 mm2</t>
  </si>
  <si>
    <t>-1390135264</t>
  </si>
  <si>
    <t>34571480</t>
  </si>
  <si>
    <t>krabice v uzavřeném provedení PP s krytím IP 66 čtvercová 125x125mm</t>
  </si>
  <si>
    <t>1092411663</t>
  </si>
  <si>
    <t>741122611</t>
  </si>
  <si>
    <t>Montáž kabel Cu plný kulatý žíla 3x1,5 až 6 mm2 uložený pevně (např. CYKY)</t>
  </si>
  <si>
    <t>1163668444</t>
  </si>
  <si>
    <t>34111030</t>
  </si>
  <si>
    <t>kabel instalační jádro Cu plné izolace PVC plášť PVC 450/750V (CYKY) 3x1,5mm2</t>
  </si>
  <si>
    <t>-1854095221</t>
  </si>
  <si>
    <t>-1293680431</t>
  </si>
  <si>
    <t>741122641</t>
  </si>
  <si>
    <t>Montáž kabel Cu plný kulatý žíla 5x1,5 až 2,5 mm2 uložený pevně (např. CYKY)</t>
  </si>
  <si>
    <t>1803319810</t>
  </si>
  <si>
    <t>34111090</t>
  </si>
  <si>
    <t>kabel instalační jádro Cu plné izolace PVC plášť PVC 450/750V (CYKY) 5x1,5mm2</t>
  </si>
  <si>
    <t>1243349873</t>
  </si>
  <si>
    <t>34111094</t>
  </si>
  <si>
    <t>kabel instalační jádro Cu plné izolace PVC plášť PVC 450/750V (CYKY) 5x2,5mm2</t>
  </si>
  <si>
    <t>-444893829</t>
  </si>
  <si>
    <t>741122642</t>
  </si>
  <si>
    <t>Montáž kabel Cu plný kulatý žíla 5x4 až 6 mm2 uložený pevně (např. CYKY)</t>
  </si>
  <si>
    <t>2131028053</t>
  </si>
  <si>
    <t>1839473794</t>
  </si>
  <si>
    <t>741122647</t>
  </si>
  <si>
    <t>Montáž kabel Cu plný kulatý žíla 7x1,5 až 2,5 mm2 uložený pevně (např. CYKY)</t>
  </si>
  <si>
    <t>-1207196086</t>
  </si>
  <si>
    <t>532178941</t>
  </si>
  <si>
    <t>741130004</t>
  </si>
  <si>
    <t>Ukončení vodič izolovaný do 6 mm2 v rozváděči nebo na přístroji</t>
  </si>
  <si>
    <t>1958338484</t>
  </si>
  <si>
    <t>741130005</t>
  </si>
  <si>
    <t>Ukončení vodič izolovaný do 10 mm2 v rozváděči nebo na přístroji</t>
  </si>
  <si>
    <t>815319599</t>
  </si>
  <si>
    <t>741132145</t>
  </si>
  <si>
    <t>Ukončení kabelů 5x1,5 až 4 mm2 smršťovací záklopkou nebo páskem bez letování</t>
  </si>
  <si>
    <t>1891677733</t>
  </si>
  <si>
    <t>226431095</t>
  </si>
  <si>
    <t>741132147</t>
  </si>
  <si>
    <t>Ukončení kabelů 5x10 mm2 smršťovací záklopkou nebo páskem bez letování</t>
  </si>
  <si>
    <t>1206358504</t>
  </si>
  <si>
    <t>741210001</t>
  </si>
  <si>
    <t>Montáž rozvodnice oceloplechová nebo plastová běžná do 20 kg</t>
  </si>
  <si>
    <t>1870714344</t>
  </si>
  <si>
    <t>PC R1</t>
  </si>
  <si>
    <t>zásuvková skříň 400/2x230V - 16A/0,03mA</t>
  </si>
  <si>
    <t>-872700812</t>
  </si>
  <si>
    <t>741210002</t>
  </si>
  <si>
    <t>Montáž rozvodnice oceloplechová nebo plastová běžná do 50 kg</t>
  </si>
  <si>
    <t>-1187926443</t>
  </si>
  <si>
    <t>PC R2</t>
  </si>
  <si>
    <t>Rozvodnice RS</t>
  </si>
  <si>
    <t>-1629011051</t>
  </si>
  <si>
    <t>741310031</t>
  </si>
  <si>
    <t>Montáž vypínač nástěnný 1-jednopólový prostředí venkovní/mokré</t>
  </si>
  <si>
    <t>-1843196913</t>
  </si>
  <si>
    <t>34535054</t>
  </si>
  <si>
    <t>spínač nástěnný jednopólový, řazení 1, IP54, šroubové svorky</t>
  </si>
  <si>
    <t>1183652940</t>
  </si>
  <si>
    <t>741310042</t>
  </si>
  <si>
    <t>Montáž přepínač nástěnný 6-střídavý prostředí venkovní/mokré</t>
  </si>
  <si>
    <t>841017958</t>
  </si>
  <si>
    <t>34535057</t>
  </si>
  <si>
    <t>přepínač nástěnný střídavý, řazení 6, IP54, šroubové svorky</t>
  </si>
  <si>
    <t>-1431453135</t>
  </si>
  <si>
    <t>741310126</t>
  </si>
  <si>
    <t>Montáž přepínač (polo)zapuštěný bezšroubové připojení 7-křížový se zapojením vodičů</t>
  </si>
  <si>
    <t>-679343195</t>
  </si>
  <si>
    <t>34539014</t>
  </si>
  <si>
    <t>přístroj přepínače křížového, řazení 7, 7So bezšroubové svorky</t>
  </si>
  <si>
    <t>1454650321</t>
  </si>
  <si>
    <t>741311004</t>
  </si>
  <si>
    <t>Montáž čidlo pohybu nástěnné se zapojením vodičů</t>
  </si>
  <si>
    <t>1907760717</t>
  </si>
  <si>
    <t>3453509011</t>
  </si>
  <si>
    <t>pohybové čidlo - 180 st, min IP44</t>
  </si>
  <si>
    <t>-1238377938</t>
  </si>
  <si>
    <t>741313121</t>
  </si>
  <si>
    <t>Montáž zásuvek průmyslových spojovacích provedení IP 67 3P+N+PE 16 A</t>
  </si>
  <si>
    <t>1498208731</t>
  </si>
  <si>
    <t>35811308</t>
  </si>
  <si>
    <t>zásuvka spojovací 16A - 5pól, řazení 3P+N+PE IP67, šroubové svorky</t>
  </si>
  <si>
    <t>-1860225165</t>
  </si>
  <si>
    <t>741371104</t>
  </si>
  <si>
    <t>Montáž svítidel s krytem</t>
  </si>
  <si>
    <t>946901067</t>
  </si>
  <si>
    <t>SV 1</t>
  </si>
  <si>
    <t>D - LED,průmyslové,základna z ABS,difuzor translucentní AC, 43W, 5650lm, Ra85, 4000K vč. př.</t>
  </si>
  <si>
    <t>1214682857</t>
  </si>
  <si>
    <t>SV 2</t>
  </si>
  <si>
    <t>E - LED AS reflektor Industrial lighting,103W, 15762lm, Ra70, 4000K, vč. př.</t>
  </si>
  <si>
    <t>489047975</t>
  </si>
  <si>
    <t>741410022</t>
  </si>
  <si>
    <t>Montáž vodič uzemňovací pásek průřezu do 120 mm2 v průmyslové výstavbě v zemi</t>
  </si>
  <si>
    <t>739797506</t>
  </si>
  <si>
    <t>1587352508</t>
  </si>
  <si>
    <t>35441660</t>
  </si>
  <si>
    <t>podpěra vedení FeZn na konstrukce pro zemní pásek 30x4mm</t>
  </si>
  <si>
    <t>428042237</t>
  </si>
  <si>
    <t>35442183</t>
  </si>
  <si>
    <t>držák zemnící pásky</t>
  </si>
  <si>
    <t>-122162857</t>
  </si>
  <si>
    <t>741410072</t>
  </si>
  <si>
    <t>Montáž pospojování ochranné konstrukce ostatní vodičem do 16 mm2 uloženým pevně</t>
  </si>
  <si>
    <t>-1920592545</t>
  </si>
  <si>
    <t>34141142</t>
  </si>
  <si>
    <t>vodič propojovací jádro Cu lanované izolace PVC 450/750V (H07V-R) 1x16mm2</t>
  </si>
  <si>
    <t>10697859</t>
  </si>
  <si>
    <t>34140844</t>
  </si>
  <si>
    <t>vodič propojovací jádro Cu lanované izolace PVC 450/750V (H07V-R) 1x6mm2</t>
  </si>
  <si>
    <t>-339799347</t>
  </si>
  <si>
    <t>741420011</t>
  </si>
  <si>
    <t>Montáž drát nebo lano hromosvodné svodové D do 10 mm bez podpěry</t>
  </si>
  <si>
    <t>-429872794</t>
  </si>
  <si>
    <t>-1166502979</t>
  </si>
  <si>
    <t>35431000</t>
  </si>
  <si>
    <t>svorka/svár uzemnění FeZn univerzální</t>
  </si>
  <si>
    <t>-1756711765</t>
  </si>
  <si>
    <t>741420021</t>
  </si>
  <si>
    <t>Montáž svorka hromosvodná se 2 šrouby</t>
  </si>
  <si>
    <t>-461476210</t>
  </si>
  <si>
    <t>-1520987009</t>
  </si>
  <si>
    <t>741420022</t>
  </si>
  <si>
    <t>Montáž svorka hromosvodná se 3 a více šrouby</t>
  </si>
  <si>
    <t>1820597837</t>
  </si>
  <si>
    <t>1883069251</t>
  </si>
  <si>
    <t>35441895</t>
  </si>
  <si>
    <t>svorka SP1 připojovací k připojení kovových částí</t>
  </si>
  <si>
    <t>-474724089</t>
  </si>
  <si>
    <t>35431015</t>
  </si>
  <si>
    <t>svorka uzemnění FeZn zkušební, spoj hromosvod/uzemnění</t>
  </si>
  <si>
    <t>232305480</t>
  </si>
  <si>
    <t>741420054</t>
  </si>
  <si>
    <t>Montáž vedení hromosvodné-tvarování prvku</t>
  </si>
  <si>
    <t>-666624313</t>
  </si>
  <si>
    <t>741420083</t>
  </si>
  <si>
    <t>Montáž vedení hromosvodné-štítek k označení svodu</t>
  </si>
  <si>
    <t>-296778159</t>
  </si>
  <si>
    <t>1702477392</t>
  </si>
  <si>
    <t>35442115</t>
  </si>
  <si>
    <t>štítek plastový - uzemnění</t>
  </si>
  <si>
    <t>1742126237</t>
  </si>
  <si>
    <t>741910431</t>
  </si>
  <si>
    <t>Montáž žlab kovový šířky do 50 mm bez víka</t>
  </si>
  <si>
    <t>963760066</t>
  </si>
  <si>
    <t>34575471</t>
  </si>
  <si>
    <t>žlab kabelový drátěný 50x50 vč. př a vodivých propojek</t>
  </si>
  <si>
    <t>1842359888</t>
  </si>
  <si>
    <t>741910511</t>
  </si>
  <si>
    <t>Montáž se zhotovením konstrukce pro upevnění přístrojů do 5 kg</t>
  </si>
  <si>
    <t>-498403298</t>
  </si>
  <si>
    <t>741910512</t>
  </si>
  <si>
    <t>Montáž se zhotovením konstrukce pro upevnění přístrojů do 10 kg</t>
  </si>
  <si>
    <t>-1584299697</t>
  </si>
  <si>
    <t>741910513</t>
  </si>
  <si>
    <t>Montáž se zhotovením konstrukce pro upevnění přístrojů do 50 kg</t>
  </si>
  <si>
    <t>-540549808</t>
  </si>
  <si>
    <t>15422922</t>
  </si>
  <si>
    <t>profil ocelový U ohýbaný EN 10162 tl 3mm 40x20x20mm</t>
  </si>
  <si>
    <t>969010591</t>
  </si>
  <si>
    <t>14550226</t>
  </si>
  <si>
    <t>profil ocelový čtvercový svařovaný 30x30x2mm</t>
  </si>
  <si>
    <t>-1635531800</t>
  </si>
  <si>
    <t>1545656182</t>
  </si>
  <si>
    <t>802219213</t>
  </si>
  <si>
    <t>-1085982171</t>
  </si>
  <si>
    <t>608688677</t>
  </si>
  <si>
    <t>892425542</t>
  </si>
  <si>
    <t>1431087687</t>
  </si>
  <si>
    <t>-746879320</t>
  </si>
  <si>
    <t>-2076492516</t>
  </si>
  <si>
    <t>1870514352</t>
  </si>
  <si>
    <t>SO 02 - Objekt obsluhy SD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</si>
  <si>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</si>
  <si>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</si>
  <si>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</si>
  <si>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</si>
  <si>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</si>
  <si>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</si>
  <si>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</si>
  <si>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</si>
  <si>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-694368958</t>
  </si>
  <si>
    <t>6,9*13</t>
  </si>
  <si>
    <t>2012008671</t>
  </si>
  <si>
    <t>"jáma pro T.Č." 0,7*2,5*0,3</t>
  </si>
  <si>
    <t>132151101</t>
  </si>
  <si>
    <t>Hloubení nezapažených rýh šířky do 800 mm strojně s urovnáním dna do předepsaného profilu a spádu v hornině třídy těžitelnosti I skupiny 1 a 2 do 20 m3</t>
  </si>
  <si>
    <t>-755256884</t>
  </si>
  <si>
    <t>https://podminky.urs.cz/item/CS_URS_2022_01/132151101</t>
  </si>
  <si>
    <t>0,6*32,6*0,3</t>
  </si>
  <si>
    <t>100871564</t>
  </si>
  <si>
    <t>Poznámka k položce:_x000D_
V cenách jsou započteny i náklady na případné nutné přemístění výkopku ve výkopišti na vzdálenost do 3 m a na přehození výkopku na přilehlém terénu na vzdálenost do 3 m od osy rýhy nebo naložení na dopravní prostředek.</t>
  </si>
  <si>
    <t>1,8*0,4*32,6</t>
  </si>
  <si>
    <t>23,5</t>
  </si>
  <si>
    <t>672673623</t>
  </si>
  <si>
    <t>"štěrkodrť fr. 0-63 mm pro zásyp kolem základů T.Č." 1,9</t>
  </si>
  <si>
    <t>"podsyp fr. 8-16 mm pod okapový chodník" 1,224</t>
  </si>
  <si>
    <t>"zemina pro zásyp" 26,5</t>
  </si>
  <si>
    <t>1649247773</t>
  </si>
  <si>
    <t>89,7*0,4</t>
  </si>
  <si>
    <t>-202236313</t>
  </si>
  <si>
    <t>"výkop" 0,525+5,868+23,5</t>
  </si>
  <si>
    <t>"zásyp" -1,9</t>
  </si>
  <si>
    <t>28*30</t>
  </si>
  <si>
    <t>-421714607</t>
  </si>
  <si>
    <t>-968135199</t>
  </si>
  <si>
    <t>28*1,8</t>
  </si>
  <si>
    <t>-1624930591</t>
  </si>
  <si>
    <t>174111101</t>
  </si>
  <si>
    <t>Zásyp sypaninou z jakékoliv horniny ručně s uložením výkopku ve vrstvách se zhutněním jam, šachet, rýh nebo kolem objektů v těchto vykopávkách</t>
  </si>
  <si>
    <t>-759297364</t>
  </si>
  <si>
    <t>https://podminky.urs.cz/item/CS_URS_2022_01/174111101</t>
  </si>
  <si>
    <t>"zásyp prostoru kolem základu T.Č." (1,3*2,5*0,7)-(0,5*0,3*2,5)</t>
  </si>
  <si>
    <t>-408199862</t>
  </si>
  <si>
    <t xml:space="preserve">objemová hmotnost - 2,658 t/m3 </t>
  </si>
  <si>
    <t>1,9*2,658</t>
  </si>
  <si>
    <t>1221871385</t>
  </si>
  <si>
    <t>"výkop" 5,868+23,5+0,525</t>
  </si>
  <si>
    <t>"odečíst zákl. pas" -5,868</t>
  </si>
  <si>
    <t>"odečíst zákl. zdi z tvárnic ztraceného bednění (výška dle výkopu)" -21,1*0,37*0,3</t>
  </si>
  <si>
    <t>"zásyp nad hranicí výkopu" 0,45*0,9*17,5</t>
  </si>
  <si>
    <t>"odečíst prostor kolem základu pro T.Č." -(1,3*2,5*0,7)</t>
  </si>
  <si>
    <t>26,5</t>
  </si>
  <si>
    <t>271542211</t>
  </si>
  <si>
    <t>Podsyp pod základové konstrukce se zhutněním a urovnáním povrchu ze štěrkodrtě netříděné</t>
  </si>
  <si>
    <t>-145384135</t>
  </si>
  <si>
    <t>https://podminky.urs.cz/item/CS_URS_2022_01/271542211</t>
  </si>
  <si>
    <t>Poznámka k položce:_x000D_
Ceny slouží pro ocenění násypů pod základové konstrukce tloušťky vrstvy do 300 mm.</t>
  </si>
  <si>
    <t>4,8*10,9*0,3</t>
  </si>
  <si>
    <t>-638810364</t>
  </si>
  <si>
    <t>Poznámka k položce:_x000D_
Položka obsahuje geotextílii 400 g/m2.</t>
  </si>
  <si>
    <t>4,8*10,9*0,08</t>
  </si>
  <si>
    <t>273321411</t>
  </si>
  <si>
    <t>Základy z betonu železového (bez výztuže) desky z betonu bez zvláštních nároků na prostředí tř. C 20/25</t>
  </si>
  <si>
    <t>-2031040340</t>
  </si>
  <si>
    <t>https://podminky.urs.cz/item/CS_URS_2022_01/273321411</t>
  </si>
  <si>
    <t>5,4*11,5*0,15</t>
  </si>
  <si>
    <t>166493539</t>
  </si>
  <si>
    <t>(5,4+5,4+11,5+11,5)*0,3</t>
  </si>
  <si>
    <t>-1060667216</t>
  </si>
  <si>
    <t>107590838</t>
  </si>
  <si>
    <t>((11,5*5,4)*4,44)/1000</t>
  </si>
  <si>
    <t>274313711</t>
  </si>
  <si>
    <t>Základy z betonu prostého pasy betonu kamenem neprokládaného tř. C 20/25</t>
  </si>
  <si>
    <t>1827931057</t>
  </si>
  <si>
    <t>https://podminky.urs.cz/item/CS_URS_2022_01/274313711</t>
  </si>
  <si>
    <t>0,6*0,3*32,6</t>
  </si>
  <si>
    <t>279113144</t>
  </si>
  <si>
    <t>Základové zdi z tvárnic ztraceného bednění včetně výplně z betonu bez zvláštních nároků na vliv prostředí třídy C 20/25, tloušťky zdiva přes 250 do 300 mm</t>
  </si>
  <si>
    <t>-1499338057</t>
  </si>
  <si>
    <t>https://podminky.urs.cz/item/CS_URS_2022_01/279113144</t>
  </si>
  <si>
    <t>Poznámka k položce:_x000D_
V cenách jsou započteny i náklady na dodání a uložení betonu.</t>
  </si>
  <si>
    <t>"základ pro objekt SO 02" 32,6*0,75</t>
  </si>
  <si>
    <t>"základ pro T.Č." 0,5*2,5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</si>
  <si>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</si>
  <si>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</si>
  <si>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-1174063208</t>
  </si>
  <si>
    <t>https://podminky.urs.cz/item/CS_URS_2022_01/279361821</t>
  </si>
  <si>
    <t>žebírková výztuž - průměr 10 mm, á 500 mm, dl. 850 mm - 0,617 kg/m</t>
  </si>
  <si>
    <t>"32,6/0,5"</t>
  </si>
  <si>
    <t>"65,2*0,85"</t>
  </si>
  <si>
    <t>(76,7*0,617)/1000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</si>
  <si>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</si>
  <si>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</si>
  <si>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-250748415</t>
  </si>
  <si>
    <t>https://podminky.urs.cz/item/CS_URS_2022_01/311101212</t>
  </si>
  <si>
    <t>prostup pro vodovod</t>
  </si>
  <si>
    <t>0,3</t>
  </si>
  <si>
    <t>28611130</t>
  </si>
  <si>
    <t>trubka kanalizační PVC DN 160x500mm SN4</t>
  </si>
  <si>
    <t>951028831</t>
  </si>
  <si>
    <t>0,3*1,01 'Přepočtené koeficientem množství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</si>
  <si>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</si>
  <si>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</si>
  <si>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1372465964</t>
  </si>
  <si>
    <t>https://podminky.urs.cz/item/CS_URS_2022_01/311101213</t>
  </si>
  <si>
    <t xml:space="preserve">prostup pro splaškovou kanalizaci </t>
  </si>
  <si>
    <t>0,6</t>
  </si>
  <si>
    <t>28611140</t>
  </si>
  <si>
    <t>trubka kanalizační PVC DN 250x1000mm SN4</t>
  </si>
  <si>
    <t>509891302</t>
  </si>
  <si>
    <t>0,6*1,01 'Přepočtené koeficientem množství</t>
  </si>
  <si>
    <t>-980682186</t>
  </si>
  <si>
    <t>obvodové zdivo</t>
  </si>
  <si>
    <t>(33*3)-(1,5*1,5*5)-(1*1,5*4)-(1*2,05)</t>
  </si>
  <si>
    <t>atikové zdivo</t>
  </si>
  <si>
    <t>21,9*0,5</t>
  </si>
  <si>
    <t>317278001</t>
  </si>
  <si>
    <t>Překlady nosné vápenopískové výšky 240 mm, na maltu cementovou šířky 115 mm, délky 1000 mm</t>
  </si>
  <si>
    <t>-322990607</t>
  </si>
  <si>
    <t>https://podminky.urs.cz/item/CS_URS_2022_01/317278001</t>
  </si>
  <si>
    <t>317278002</t>
  </si>
  <si>
    <t>Překlady nosné vápenopískové výšky 240 mm, na maltu cementovou šířky 115 mm, délky 1250 mm</t>
  </si>
  <si>
    <t>-1598242854</t>
  </si>
  <si>
    <t>https://podminky.urs.cz/item/CS_URS_2022_01/317278002</t>
  </si>
  <si>
    <t>317278221</t>
  </si>
  <si>
    <t>Překlady nosné vápenopískové výšky 240 mm, na maltu cementovou šířky 200 mm, délky 1500 mm</t>
  </si>
  <si>
    <t>-408412996</t>
  </si>
  <si>
    <t>https://podminky.urs.cz/item/CS_URS_2022_01/317278221</t>
  </si>
  <si>
    <t>317278241</t>
  </si>
  <si>
    <t>Překlady nosné vápenopískové výšky 240 mm, na maltu cementovou šířky 200 mm, délky 2000 mm</t>
  </si>
  <si>
    <t>-354567637</t>
  </si>
  <si>
    <t>https://podminky.urs.cz/item/CS_URS_2022_01/317278241</t>
  </si>
  <si>
    <t>342271401</t>
  </si>
  <si>
    <t>Příčky z přesných vápenopískových tvárnic na tenkovrstvou maltu, tloušťka příčky 115 mm, formát a rozměr tvárnic 8DF 498x115x248 mm plných, pevnost tvárnic do P15</t>
  </si>
  <si>
    <t>68053499</t>
  </si>
  <si>
    <t>https://podminky.urs.cz/item/CS_URS_2022_01/342271401</t>
  </si>
  <si>
    <t>(21,35*3)-(1*2,05*2)-(0,8*2,05*3)-(0,7*2,05)-(0,65*2)</t>
  </si>
  <si>
    <t>411168285</t>
  </si>
  <si>
    <t>Stropy keramické z cihelných stropních vložek MIAKO a keramobetonových nosníků včetně zmonolitnění konstrukce z betonu C 20/25 a svařované sítě při osové vzdálenosti nosníků 50 cm, z vložek výšky 15 cm (MIAKO 15/50), tloušťky stropní konstrukce 21 cm, z nosníků délky přes 5 do 6,25 m</t>
  </si>
  <si>
    <t>-1462846557</t>
  </si>
  <si>
    <t>https://podminky.urs.cz/item/CS_URS_2022_01/411168285</t>
  </si>
  <si>
    <t xml:space="preserve">Poznámka k položce:_x000D_
V cenách jsou započteny náklady na:
_x000D_
a) dodání a osazení stropních keramobetonových nosníků včetně podmazání cementovou maltou,
_x000D_
b) dodání a osazení stropních vložek MIAKO,
_x000D_
c) dodání a osazení svařované sítě,
_x000D_
d) zalití konstrukce betonem C20/25 včetně jejího navlhčení a ošetřování betonu až do zatvrdnutí,
_x000D_
e) provizorní podepření nosníků včetně zavětrování v tomto rozsahu:
_x000D_
- nosníky délky do 2,0 m bez podepření,
_x000D_
- nosníky délky od 2,25 do 3,75 m podepření v polovině rozpětí,
_x000D_
- nosníky délky od 4,00 do 5,50 m podepření ve třetinách rozpětí,
_x000D_
- nosníky délky od 5,75 do 7,25 m podepření ve čtvrtinách rozpětí,
_x000D_
- nosníky délky přes 7,25 m podepření v pětinách rozpětí._x000D_
_x000D_
</t>
  </si>
  <si>
    <t>11,1*5</t>
  </si>
  <si>
    <t>417321414</t>
  </si>
  <si>
    <t>Ztužující pásy a věnce z betonu železového (bez výztuže) tř. C 20/25</t>
  </si>
  <si>
    <t>-637257268</t>
  </si>
  <si>
    <t>https://podminky.urs.cz/item/CS_URS_2022_01/417321414</t>
  </si>
  <si>
    <t>0,2*0,21*33</t>
  </si>
  <si>
    <t>417351115</t>
  </si>
  <si>
    <t>Bednění bočnic ztužujících pásů a věnců včetně vzpěr zřízení</t>
  </si>
  <si>
    <t>-1732490160</t>
  </si>
  <si>
    <t>https://podminky.urs.cz/item/CS_URS_2022_01/417351115</t>
  </si>
  <si>
    <t>33,8*0,3</t>
  </si>
  <si>
    <t>417351116</t>
  </si>
  <si>
    <t>Bednění bočnic ztužujících pásů a věnců včetně vzpěr odstranění</t>
  </si>
  <si>
    <t>-836698013</t>
  </si>
  <si>
    <t>https://podminky.urs.cz/item/CS_URS_2022_01/417351116</t>
  </si>
  <si>
    <t>417361821</t>
  </si>
  <si>
    <t>Výztuž ztužujících pásů a věnců z betonářské oceli 10 505 (R) nebo BSt 500</t>
  </si>
  <si>
    <t>-163589799</t>
  </si>
  <si>
    <t>https://podminky.urs.cz/item/CS_URS_2022_01/417361821</t>
  </si>
  <si>
    <t>žebírková výztuž, průměr 12 mm - 0,89 kg/m</t>
  </si>
  <si>
    <t>((4*33,8)*0,89)/1000</t>
  </si>
  <si>
    <t>třmínky - průměr 6 mm, po 200 mm, délka třmínku 600 mm - 0,22 kg/m</t>
  </si>
  <si>
    <t>"33,8*0,2"</t>
  </si>
  <si>
    <t>" 169 ks" ((169*0,6)*0,22)/1000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</si>
  <si>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</si>
  <si>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</si>
  <si>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292666946</t>
  </si>
  <si>
    <t>https://podminky.urs.cz/item/CS_URS_2022_01/611321341</t>
  </si>
  <si>
    <t>"1.01"2,743*1,843</t>
  </si>
  <si>
    <t>"1.02" 2,143*1,843</t>
  </si>
  <si>
    <t>"1.03" (5*3,693)+(5,45*2,743)</t>
  </si>
  <si>
    <t>"1.04"2,143*2,535</t>
  </si>
  <si>
    <t>"1.05" 1,635*1,135</t>
  </si>
  <si>
    <t>"1.06" 1,635*0,893</t>
  </si>
  <si>
    <t>"1.07" (1,135*0,935)+(0,893*0,935)</t>
  </si>
  <si>
    <t>53,1</t>
  </si>
  <si>
    <t>612927531</t>
  </si>
  <si>
    <t>"1.01" (2*2,85*(2,743+1,843))-(1*2,05*3)-(1*1,5)</t>
  </si>
  <si>
    <t>"1.02" (2*2,4*(2,143+1,843))-(1*2,05)</t>
  </si>
  <si>
    <t>"1.03" (28,286*2,85)-(1*2,05)-(0,8*2,05*2)-(1,5*1,5*4)-(1*1,5*3)</t>
  </si>
  <si>
    <t>"1.04" (2*2,85*(2,143+2,535))-(0,8*2,05)-(1,5*1,5)</t>
  </si>
  <si>
    <t>"1.05" (2*2,4*(1,635+1,135))-(0,8*2,05*2)-(0,7*2,05)</t>
  </si>
  <si>
    <t>"1.06" (2*2,4*(1,635+0,893))-(0,8*2,05)</t>
  </si>
  <si>
    <t>"1.07" (2*2,4*(1,135+0,935))-(0,7*2,05)-(0,65*2)</t>
  </si>
  <si>
    <t>"1.07, sprcha" (2*2,4*(0,893+0,935))-(0,65*2)</t>
  </si>
  <si>
    <t>"ostění a nadpraží - okna" (4,5*0,15*5)+(4*0,15*4)</t>
  </si>
  <si>
    <t>"ostění a nadpraží - dveře"5,1*0,1</t>
  </si>
  <si>
    <t>160,2</t>
  </si>
  <si>
    <t>619991011</t>
  </si>
  <si>
    <t>Zakrytí vnitřních ploch před znečištěním včetně pozdějšího odkrytí konstrukcí a prvků obalením fólií a přelepením páskou</t>
  </si>
  <si>
    <t>-1431659750</t>
  </si>
  <si>
    <t>https://podminky.urs.cz/item/CS_URS_2022_01/619991011</t>
  </si>
  <si>
    <t>"okna" (1,5*1,5*5)+(1*1,5*4)</t>
  </si>
  <si>
    <t>619991021</t>
  </si>
  <si>
    <t>Zakrytí vnitřních ploch před znečištěním včetně pozdějšího odkrytí rámů oken a dveří, keramických soklů oblepením malířskou páskou</t>
  </si>
  <si>
    <t>-2007671051</t>
  </si>
  <si>
    <t>https://podminky.urs.cz/item/CS_URS_2022_01/619991021</t>
  </si>
  <si>
    <t>obklady</t>
  </si>
  <si>
    <t>"1.02" 7</t>
  </si>
  <si>
    <t>"1.05 a 1.07" 9,5</t>
  </si>
  <si>
    <t>"1.06" 4,255</t>
  </si>
  <si>
    <t>"1.01" 2*(2,743+1,843)-3</t>
  </si>
  <si>
    <t>rámy dveří</t>
  </si>
  <si>
    <t>5,1*5</t>
  </si>
  <si>
    <t>4,9*6</t>
  </si>
  <si>
    <t>622142001</t>
  </si>
  <si>
    <t>Potažení vnějších stěn sklovláknitým pletivem vtlačeným do tenkovrstvé hmoty</t>
  </si>
  <si>
    <t>1959183329</t>
  </si>
  <si>
    <t>https://podminky.urs.cz/item/CS_URS_2022_01/622142001</t>
  </si>
  <si>
    <t>622151011</t>
  </si>
  <si>
    <t>Penetrační nátěr vnějších pastovitých tenkovrstvých omítek silikátový paropropustný stěn</t>
  </si>
  <si>
    <t>-146147643</t>
  </si>
  <si>
    <t>https://podminky.urs.cz/item/CS_URS_2022_01/622151011</t>
  </si>
  <si>
    <t>(2*(5,7+11,8))*3,3</t>
  </si>
  <si>
    <t>"odečíst okna" -(1,45*1,45*5)-(0,95*1,45*4)</t>
  </si>
  <si>
    <t>"odečíst dveře" -0,95*1,725</t>
  </si>
  <si>
    <t>"ostění a nadpraží oken" (4,35*0,15*5)+(3,85*0,15*4)</t>
  </si>
  <si>
    <t xml:space="preserve">"ostění a nadpraží dveří" 4,4*0,15 </t>
  </si>
  <si>
    <t>104,1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</si>
  <si>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</si>
  <si>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</si>
  <si>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718770359</t>
  </si>
  <si>
    <t>https://podminky.urs.cz/item/CS_URS_2022_01/622211031</t>
  </si>
  <si>
    <t>(2*(5,4+11,8))*3,3</t>
  </si>
  <si>
    <t>28375984</t>
  </si>
  <si>
    <t>deska EPS 100 fasádní λ=0,037 tl 150mm</t>
  </si>
  <si>
    <t>-1616935780</t>
  </si>
  <si>
    <t>96*1,05 'Přepočtené koeficientem množství</t>
  </si>
  <si>
    <t>622252001</t>
  </si>
  <si>
    <t>Montáž profilů kontaktního zateplení zakládacích soklových připevněných hmoždinkami</t>
  </si>
  <si>
    <t>-97314028</t>
  </si>
  <si>
    <t>https://podminky.urs.cz/item/CS_URS_2022_01/622252001</t>
  </si>
  <si>
    <t>2*(5,4+11,8)</t>
  </si>
  <si>
    <t>59051668</t>
  </si>
  <si>
    <t>profil zakládací Al tl 0,7mm pro ETICS pro izolant tl 150mm</t>
  </si>
  <si>
    <t>-30419111</t>
  </si>
  <si>
    <t>34,4*1,05 'Přepočtené koeficientem množství</t>
  </si>
  <si>
    <t>622252002</t>
  </si>
  <si>
    <t>Montáž profilů kontaktního zateplení ostatních stěnových, dilatačních apod. lepených do tmelu</t>
  </si>
  <si>
    <t>107757336</t>
  </si>
  <si>
    <t>https://podminky.urs.cz/item/CS_URS_2022_01/622252002</t>
  </si>
  <si>
    <t>59051510</t>
  </si>
  <si>
    <t>profil začišťovací s okapnicí PVC s výztužnou tkaninou pro nadpraží ETICS</t>
  </si>
  <si>
    <t>1925711118</t>
  </si>
  <si>
    <t>0,95*5</t>
  </si>
  <si>
    <t>1,45*5</t>
  </si>
  <si>
    <t>12*1,05 'Přepočtené koeficientem množství</t>
  </si>
  <si>
    <t>59051476</t>
  </si>
  <si>
    <t>profil začišťovací PVC 9mm s výztužnou tkaninou pro ostění ETICS</t>
  </si>
  <si>
    <t>-1165052843</t>
  </si>
  <si>
    <t>"okna" (3,85*4)+(4,35*5)</t>
  </si>
  <si>
    <t>37,15*1,05 'Přepočtené koeficientem množství</t>
  </si>
  <si>
    <t>59051512</t>
  </si>
  <si>
    <t>profil začišťovací s okapnicí PVC s výztužnou tkaninou pro parapet ETICS</t>
  </si>
  <si>
    <t>-910180324</t>
  </si>
  <si>
    <t>0,95*4</t>
  </si>
  <si>
    <t>28342206</t>
  </si>
  <si>
    <t>profil ukončovací PVC s výztužnou tkaninu pro ukončení atiky ETICS</t>
  </si>
  <si>
    <t>1675372662</t>
  </si>
  <si>
    <t>5,7+11,8+5,7</t>
  </si>
  <si>
    <t>59051486</t>
  </si>
  <si>
    <t>profil rohový PVC 15x15mm s výztužnou tkaninou š 100mm pro ETICS</t>
  </si>
  <si>
    <t>245623142</t>
  </si>
  <si>
    <t>"okna" 1,45*18</t>
  </si>
  <si>
    <t>"dveře" 1,72*2</t>
  </si>
  <si>
    <t>29,54*1,05 'Přepočtené koeficientem množství</t>
  </si>
  <si>
    <t>622511112</t>
  </si>
  <si>
    <t>Omítka tenkovrstvá akrylátová vnějších ploch probarvená bez penetrace mozaiková střednězrnná stěn</t>
  </si>
  <si>
    <t>-17598399</t>
  </si>
  <si>
    <t>https://podminky.urs.cz/item/CS_URS_2022_01/622511112</t>
  </si>
  <si>
    <t>(11,7+5,6)*0,32</t>
  </si>
  <si>
    <t>(11,7+5,6)*0,46</t>
  </si>
  <si>
    <t>13,5</t>
  </si>
  <si>
    <t>622521012</t>
  </si>
  <si>
    <t>Omítka tenkovrstvá silikátová vnějších ploch probarvená bez penetrace zatíraná (škrábaná ), zrnitost 1,5 mm stěn</t>
  </si>
  <si>
    <t>-1826729901</t>
  </si>
  <si>
    <t>https://podminky.urs.cz/item/CS_URS_2022_01/622521012</t>
  </si>
  <si>
    <t>629991012</t>
  </si>
  <si>
    <t>Zakrytí vnějších ploch před znečištěním včetně pozdějšího odkrytí výplní otvorů a svislých ploch fólií přilepenou na začišťovací lištu</t>
  </si>
  <si>
    <t>-1135137464</t>
  </si>
  <si>
    <t>https://podminky.urs.cz/item/CS_URS_2022_01/629991012</t>
  </si>
  <si>
    <t>"dveře" 1*2,05</t>
  </si>
  <si>
    <t>631311114</t>
  </si>
  <si>
    <t>Mazanina z betonu prostého bez zvýšených nároků na prostředí tl. přes 50 do 80 mm tř. C 16/20</t>
  </si>
  <si>
    <t>371355132</t>
  </si>
  <si>
    <t>https://podminky.urs.cz/item/CS_URS_2022_01/631311114</t>
  </si>
  <si>
    <t>Poznámka k položce:_x000D_
V ceně jsou započteny i náklady na:
_x000D_
a) základní stržení povrchu mazaniny s urovnáním vibrační lištou nebo dřevěným hladítkem,
_x000D_
b) vytvoření dilatačních spár v mazanině bez zaplnění, pokud jsou dilatační spáry vytvářeny při provádění betonáže. Jestliže jsou dilatační spáry řezány dodatečně, oceňují se cenami souboru cen 634 91-11 Řezání dilatačních nebo smršťovacích spár.</t>
  </si>
  <si>
    <t>"1.01"2,743*1,843*0,05</t>
  </si>
  <si>
    <t>"1.02" 2,143*1,843*0,05</t>
  </si>
  <si>
    <t>"1.03" (5*3,693*0,05)+(5,45*2,743*0,05)</t>
  </si>
  <si>
    <t>"1.04"2,143*2,535*0,05</t>
  </si>
  <si>
    <t>"1.05" 1,635*1,135*0,05</t>
  </si>
  <si>
    <t>"1.06" 1,635*0,893*0,05</t>
  </si>
  <si>
    <t>"1.07" (1,135*0,935*0,05)+(0,893*0,935*0,05)</t>
  </si>
  <si>
    <t>2,7</t>
  </si>
  <si>
    <t>635111141</t>
  </si>
  <si>
    <t>Násyp ze štěrkopísku, písku nebo kameniva pod podlahy s udusáním a urovnáním povrchu z kameniva hrubého 8-16</t>
  </si>
  <si>
    <t>719095829</t>
  </si>
  <si>
    <t>https://podminky.urs.cz/item/CS_URS_2022_01/635111141</t>
  </si>
  <si>
    <t>"pod okapový chodník" 17*0,6*0,12</t>
  </si>
  <si>
    <t>637211121</t>
  </si>
  <si>
    <t>Okapový chodník z dlaždic betonových se zalitím spár cementovou maltou do písku, tl. dlaždic 40 mm</t>
  </si>
  <si>
    <t>-64590056</t>
  </si>
  <si>
    <t>https://podminky.urs.cz/item/CS_URS_2022_01/637211121</t>
  </si>
  <si>
    <t>17*0,5</t>
  </si>
  <si>
    <t>941111121</t>
  </si>
  <si>
    <t>Montáž lešení řadového trubkového lehkého pracovního s podlahami s provozním zatížením tř. 3 do 200 kg/m2 šířky tř. W09 od 0,9 do 1,2 m, výšky do 10 m</t>
  </si>
  <si>
    <t>5714639</t>
  </si>
  <si>
    <t>https://podminky.urs.cz/item/CS_URS_2023_01/941111121</t>
  </si>
  <si>
    <t>(11,8*4)*2</t>
  </si>
  <si>
    <t>(8,1*4)*2</t>
  </si>
  <si>
    <t>941111221</t>
  </si>
  <si>
    <t>Příplatek k lešení řadovému trubkovému lehkému s podlahami š 1,2 m v 10 m za první a ZKD den použití</t>
  </si>
  <si>
    <t>524940940</t>
  </si>
  <si>
    <t>https://podminky.urs.cz/item/CS_URS_2023_01/941111221</t>
  </si>
  <si>
    <t>159,2*14</t>
  </si>
  <si>
    <t>941111821</t>
  </si>
  <si>
    <t>Demontáž lešení řadového trubkového lehkého pracovního s podlahami s provozním zatížením tř. 3 do 200 kg/m2 šířky tř. W09 od 0,9 do 1,2 m, výšky do 10 m</t>
  </si>
  <si>
    <t>-2040697696</t>
  </si>
  <si>
    <t>https://podminky.urs.cz/item/CS_URS_2023_01/941111821</t>
  </si>
  <si>
    <t>944111111</t>
  </si>
  <si>
    <t>Montáž ochranného zábradlí trubkového na vnějších volných stranách objektů odkloněného od svislice do 15°</t>
  </si>
  <si>
    <t>-454339851</t>
  </si>
  <si>
    <t>https://podminky.urs.cz/item/CS_URS_2023_01/944111111</t>
  </si>
  <si>
    <t>11,8*2</t>
  </si>
  <si>
    <t>8,1*2</t>
  </si>
  <si>
    <t>944111211</t>
  </si>
  <si>
    <t>Příplatek k ochrannému zábradlí trubkovému na vnějších stranách objektů za první a ZKD den použití</t>
  </si>
  <si>
    <t>-29720748</t>
  </si>
  <si>
    <t>https://podminky.urs.cz/item/CS_URS_2023_01/944111211</t>
  </si>
  <si>
    <t>39,8*14</t>
  </si>
  <si>
    <t>944111811</t>
  </si>
  <si>
    <t>Demontáž ochranného zábradlí trubkového na vnějších volných stranách objektů odkloněného od svislice do 15°</t>
  </si>
  <si>
    <t>403570620</t>
  </si>
  <si>
    <t>https://podminky.urs.cz/item/CS_URS_2023_01/944111811</t>
  </si>
  <si>
    <t>944511111</t>
  </si>
  <si>
    <t>Montáž ochranné sítě zavěšené na konstrukci lešení z textilie z umělých vláken</t>
  </si>
  <si>
    <t>252132422</t>
  </si>
  <si>
    <t>https://podminky.urs.cz/item/CS_URS_2023_01/944511111</t>
  </si>
  <si>
    <t>944511211</t>
  </si>
  <si>
    <t>Příplatek k ochranné síti za první a ZKD den použití</t>
  </si>
  <si>
    <t>-1656628947</t>
  </si>
  <si>
    <t>https://podminky.urs.cz/item/CS_URS_2023_01/944511211</t>
  </si>
  <si>
    <t>944511811</t>
  </si>
  <si>
    <t>Demontáž ochranné sítě zavěšené na konstrukci lešení z textilie z umělých vláken</t>
  </si>
  <si>
    <t>1839823407</t>
  </si>
  <si>
    <t>https://podminky.urs.cz/item/CS_URS_2023_01/944511811</t>
  </si>
  <si>
    <t>949101111</t>
  </si>
  <si>
    <t>Lešení pomocné pracovní pro objekty pozemních staveb pro zatížení do 150 kg/m2, o výšce lešeňové podlahy do 1,9 m</t>
  </si>
  <si>
    <t>-1612709780</t>
  </si>
  <si>
    <t>https://podminky.urs.cz/item/CS_URS_2023_01/949101111</t>
  </si>
  <si>
    <t>"užitná plocha objektu" 53,23</t>
  </si>
  <si>
    <t>993111111</t>
  </si>
  <si>
    <t>Dovoz a odvoz lešení včetně naložení a složení řadového, na vzdálenost do 10 km</t>
  </si>
  <si>
    <t>-802527287</t>
  </si>
  <si>
    <t>https://podminky.urs.cz/item/CS_URS_2023_01/993111111</t>
  </si>
  <si>
    <t>993111119</t>
  </si>
  <si>
    <t>Příplatek k ceně dovozu a odvozu lešení řadového ZKD 10 km přes 10 km</t>
  </si>
  <si>
    <t>1908537696</t>
  </si>
  <si>
    <t>https://podminky.urs.cz/item/CS_URS_2023_01/993111119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</si>
  <si>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</si>
  <si>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</si>
  <si>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-1937628597</t>
  </si>
  <si>
    <t>https://podminky.urs.cz/item/CS_URS_2022_01/998011001</t>
  </si>
  <si>
    <t>Poznámka k položce:_x000D_
V přesunu hmot je zohledněna vnitrostaveništní manipulace včetně čerpání betonu pro základové zdi a betonovou desku._x000D_
_x000D_
POZN.:_x000D_
1. Pokud se prefabrikáty příp. ocelové profily složí přímo do prostoru technologické manipulace (pracovní zóna jeřábu), nezapočítává se jejich hmotnost do hmotnosti pro výpočet přesunu hmot._x000D_
2. U podkladů z kameniva a štěrkopísku, u betonových podkladů (základových kcí) je uvažováno dodání materiálu přímo na místo zabudování nebo do prostoru technologické manipulace. U těchto položek se hmotnost materiálu nezapočítává do výpočtu přesunu hmot.</t>
  </si>
  <si>
    <t>711161273</t>
  </si>
  <si>
    <t>Provedení izolace proti zemní vlhkosti nopovou fólií na ploše svislé S z nopové fólie</t>
  </si>
  <si>
    <t>1133313722</t>
  </si>
  <si>
    <t>https://podminky.urs.cz/item/CS_URS_2022_01/711161273</t>
  </si>
  <si>
    <t>oddělení soklové části od konstrukčních vrstev komunikace</t>
  </si>
  <si>
    <t>19,4*1,1</t>
  </si>
  <si>
    <t>28323005</t>
  </si>
  <si>
    <t>fólie profilovaná (nopová) drenážní HDPE s výškou nopů 8mm</t>
  </si>
  <si>
    <t>1953390528</t>
  </si>
  <si>
    <t>21,34*1,221 'Přepočtené koeficientem množství</t>
  </si>
  <si>
    <t>711161384</t>
  </si>
  <si>
    <t>Izolace proti zemní vlhkosti a beztlakové vodě nopovými fóliemi ostatní ukončení izolace provětrávací lištou</t>
  </si>
  <si>
    <t>-301451380</t>
  </si>
  <si>
    <t>https://podminky.urs.cz/item/CS_URS_2022_01/711161384</t>
  </si>
  <si>
    <t>11,7+5,6+2,1</t>
  </si>
  <si>
    <t>2088713182</t>
  </si>
  <si>
    <t>11,5*5,4</t>
  </si>
  <si>
    <t>967521104</t>
  </si>
  <si>
    <t>33,8*0,4</t>
  </si>
  <si>
    <t>365633049</t>
  </si>
  <si>
    <t>75,62*1,1655 'Přepočtené koeficientem množství</t>
  </si>
  <si>
    <t>-656420932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</si>
  <si>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</si>
  <si>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</si>
  <si>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</si>
  <si>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</si>
  <si>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496298168</t>
  </si>
  <si>
    <t>https://podminky.urs.cz/item/CS_URS_2022_01/712311101</t>
  </si>
  <si>
    <t>"vodorovná" 11,1*5,2</t>
  </si>
  <si>
    <t>"svislá" 21,5*0,5</t>
  </si>
  <si>
    <t>"zhlaví atiky" 21,9*0,2</t>
  </si>
  <si>
    <t>11163153</t>
  </si>
  <si>
    <t>emulze asfaltová penetrační</t>
  </si>
  <si>
    <t>litr</t>
  </si>
  <si>
    <t>-907146657</t>
  </si>
  <si>
    <t>spotřeba 0,1-0,4 l/m2</t>
  </si>
  <si>
    <t>72,85*0,4</t>
  </si>
  <si>
    <t>712341559</t>
  </si>
  <si>
    <t>Provedení povlakové krytiny střech plochých do 10° pásy přitavením NAIP v plné ploše</t>
  </si>
  <si>
    <t>-1287910652</t>
  </si>
  <si>
    <t>https://podminky.urs.cz/item/CS_URS_2022_01/712341559</t>
  </si>
  <si>
    <t>62836109</t>
  </si>
  <si>
    <t>pás asfaltový natavitelný oxidovaný tl 3,5mm s vložkou z hliníkové fólie / hliníkové fólie s textilií, se spalitelnou PE folií nebo jemnozrnným minerálním posypem</t>
  </si>
  <si>
    <t>575809008</t>
  </si>
  <si>
    <t>72,85*1,1655 'Přepočtené koeficientem množství</t>
  </si>
  <si>
    <t>712363504</t>
  </si>
  <si>
    <t>Provedení povlakové krytiny střech plochých do 10° s mechanicky kotvenou izolací včetně položení fólie a horkovzdušného svaření tl. tepelné izolace přes 140 mm do 200 mm budovy výšky do 18 m, kotvené do betonu vnitřní pole</t>
  </si>
  <si>
    <t>188141930</t>
  </si>
  <si>
    <t>https://podminky.urs.cz/item/CS_URS_2022_01/712363504</t>
  </si>
  <si>
    <t xml:space="preserve">Poznámka k položce:_x000D_
V cenách jsou započteny i náklady na dodávku kotev._x000D_
V cenách nejsou započteny náklady na dodávku fólie; tato se oceňuje ve specifikaci._x000D_
</t>
  </si>
  <si>
    <t>"vodorovná" 5,3*11</t>
  </si>
  <si>
    <t>"svislá" 21,6*0,23</t>
  </si>
  <si>
    <t>"přetažení folie přes zhlaví atiky"  21,6*0,1</t>
  </si>
  <si>
    <t xml:space="preserve">"zesílení folie na hranách"21,6*0,1 </t>
  </si>
  <si>
    <t>67,6</t>
  </si>
  <si>
    <t>28322012</t>
  </si>
  <si>
    <t>fólie hydroizolační střešní mPVC mechanicky kotvená tl 1,5mm šedá</t>
  </si>
  <si>
    <t>-989485203</t>
  </si>
  <si>
    <t>67,6*1,1655 'Přepočtené koeficientem množství</t>
  </si>
  <si>
    <t>712363005</t>
  </si>
  <si>
    <t>Provedení povlakové krytiny střech do 10° navařením fólie PVC na oplechování v plné ploše</t>
  </si>
  <si>
    <t>-305561744</t>
  </si>
  <si>
    <t>https://podminky.urs.cz/item/CS_URS_2022_01/712363005</t>
  </si>
  <si>
    <t>"koutové lišty" (21,6+21,6)*0,1</t>
  </si>
  <si>
    <t>"okapový plech" 11,1*0,075</t>
  </si>
  <si>
    <t>712363112</t>
  </si>
  <si>
    <t>Provedení povlakové krytiny střech do 10° překrytí talířové hmoždinky pruhem navařené fólie</t>
  </si>
  <si>
    <t>-1247916083</t>
  </si>
  <si>
    <t>https://podminky.urs.cz/item/CS_URS_2022_01/712363112</t>
  </si>
  <si>
    <t>2,304 ks/m2 kotev</t>
  </si>
  <si>
    <t>(5,3*11)*2,304</t>
  </si>
  <si>
    <t>135</t>
  </si>
  <si>
    <t>28322058</t>
  </si>
  <si>
    <t>fólie hydroizolační střešní mPVC nevyztužená, určená na detaily tl 1,5mm</t>
  </si>
  <si>
    <t>1966212122</t>
  </si>
  <si>
    <t>4400*0,01 'Přepočtené koeficientem množství</t>
  </si>
  <si>
    <t>712363352</t>
  </si>
  <si>
    <t>Povlakové krytiny střech plochých do 10° z tvarovaných poplastovaných lišt pro mPVC vnitřní koutová lišta rš 100 mm</t>
  </si>
  <si>
    <t>816325191</t>
  </si>
  <si>
    <t>https://podminky.urs.cz/item/CS_URS_2022_01/712363352</t>
  </si>
  <si>
    <t>5,3+11+5,3</t>
  </si>
  <si>
    <t>712363353</t>
  </si>
  <si>
    <t>Povlakové krytiny střech plochých do 10° z tvarovaných poplastovaných lišt pro mPVC vnější koutová lišta rš 100 mm</t>
  </si>
  <si>
    <t>-1283678053</t>
  </si>
  <si>
    <t>https://podminky.urs.cz/item/CS_URS_2022_01/712363353</t>
  </si>
  <si>
    <t>712964703</t>
  </si>
  <si>
    <t>Provedení povlakové krytiny střech fóliemi - ostatní práce zesílení koutů, rohů nebo hran fólií</t>
  </si>
  <si>
    <t>-1707295278</t>
  </si>
  <si>
    <t>https://podminky.urs.cz/item/CS_URS_2022_01/712964703</t>
  </si>
  <si>
    <t>998712101</t>
  </si>
  <si>
    <t>Přesun hmot pro povlakové krytiny stanovený z hmotnosti přesunovaného materiálu vodorovná dopravní vzdálenost do 50 m v objektech výšky do 6 m</t>
  </si>
  <si>
    <t>-446686270</t>
  </si>
  <si>
    <t>https://podminky.urs.cz/item/CS_URS_2022_01/998712101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</si>
  <si>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</si>
  <si>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</si>
  <si>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</si>
  <si>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</si>
  <si>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915129840</t>
  </si>
  <si>
    <t>https://podminky.urs.cz/item/CS_URS_2022_01/713121111</t>
  </si>
  <si>
    <t>713131141</t>
  </si>
  <si>
    <t>Montáž tepelné izolace stěn rohožemi, pásy, deskami, dílci, bloky (izolační materiál ve specifikaci) lepením celoplošně</t>
  </si>
  <si>
    <t>-1184720548</t>
  </si>
  <si>
    <t>https://podminky.urs.cz/item/CS_URS_2022_01/713131141</t>
  </si>
  <si>
    <t>"sokl" 33,8*1,35</t>
  </si>
  <si>
    <t>713141152</t>
  </si>
  <si>
    <t>Montáž tepelné izolace střech plochých rohožemi, pásy, deskami, dílci, bloky (izolační materiál ve specifikaci) kladenými volně dvouvrstvá</t>
  </si>
  <si>
    <t>-605062734</t>
  </si>
  <si>
    <t>https://podminky.urs.cz/item/CS_URS_2022_01/713141152</t>
  </si>
  <si>
    <t>(11,1*5,2)*2</t>
  </si>
  <si>
    <t>28376422</t>
  </si>
  <si>
    <t>deska z polystyrénu XPS, hrana polodrážková a hladký povrch 300kPA tl 100mm</t>
  </si>
  <si>
    <t>1072610970</t>
  </si>
  <si>
    <t>107,107843137255*2,04 'Přepočtené koeficientem množství</t>
  </si>
  <si>
    <t>713141311</t>
  </si>
  <si>
    <t>Montáž tepelné izolace střech plochých spádovými klíny v ploše kladenými volně</t>
  </si>
  <si>
    <t>-1596722017</t>
  </si>
  <si>
    <t>https://podminky.urs.cz/item/CS_URS_2022_01/713141311</t>
  </si>
  <si>
    <t>11,1*5,2</t>
  </si>
  <si>
    <t>28372072</t>
  </si>
  <si>
    <t>deska spádová konstrukční z XPS 50-20</t>
  </si>
  <si>
    <t>-1934715984</t>
  </si>
  <si>
    <t>713141358</t>
  </si>
  <si>
    <t>Montáž tepelné izolace střech plochých spádovými klíny na zhlaví atiky šířky do 500 mm mechanicky ukotvenými šrouby</t>
  </si>
  <si>
    <t>-1337099340</t>
  </si>
  <si>
    <t>https://podminky.urs.cz/item/CS_URS_2022_01/713141358</t>
  </si>
  <si>
    <t>5,4+11,1+5,4</t>
  </si>
  <si>
    <t>28376105</t>
  </si>
  <si>
    <t>klín izolační z XPS spádový</t>
  </si>
  <si>
    <t>100545958</t>
  </si>
  <si>
    <t>21,9*0,2*0,02</t>
  </si>
  <si>
    <t>713191132</t>
  </si>
  <si>
    <t>Montáž tepelné izolace stavebních konstrukcí - doplňky a konstrukční součásti podlah, stropů vrchem nebo střech překrytím fólií separační z PE</t>
  </si>
  <si>
    <t>1950786872</t>
  </si>
  <si>
    <t>https://podminky.urs.cz/item/CS_URS_2022_01/713191132</t>
  </si>
  <si>
    <t>separační folie na střeše</t>
  </si>
  <si>
    <t>"svislá" (21,5*0,23)+(11,1*0,14)</t>
  </si>
  <si>
    <t>"zhlaví atiky" 21,9*0,4</t>
  </si>
  <si>
    <t>28329042</t>
  </si>
  <si>
    <t>fólie PE separační či ochranná tl 0,2mm</t>
  </si>
  <si>
    <t>-2080586059</t>
  </si>
  <si>
    <t>73*1,1655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</si>
  <si>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</si>
  <si>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</si>
  <si>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626701333</t>
  </si>
  <si>
    <t>https://podminky.urs.cz/item/CS_URS_2022_01/998713101</t>
  </si>
  <si>
    <t>762</t>
  </si>
  <si>
    <t>Konstrukce tesařské</t>
  </si>
  <si>
    <t>762361313</t>
  </si>
  <si>
    <t>Konstrukční vrstva pod klempířské prvky pro oplechování horních ploch zdí a nadezdívek (atik) z desek dřevoštěpkových šroubovaných do podkladu, tloušťky desky 25 mm</t>
  </si>
  <si>
    <t>1191941059</t>
  </si>
  <si>
    <t>https://podminky.urs.cz/item/CS_URS_2022_01/762361313</t>
  </si>
  <si>
    <t>0,4*23,2</t>
  </si>
  <si>
    <t>762723341</t>
  </si>
  <si>
    <t>Montáž prostorových vázaných konstrukcí z lepených hranolů průřezové plochy přes 288 do 450 cm2</t>
  </si>
  <si>
    <t>1175660476</t>
  </si>
  <si>
    <t>https://podminky.urs.cz/item/CS_URS_2022_01/762723341</t>
  </si>
  <si>
    <t>106</t>
  </si>
  <si>
    <t>61223110</t>
  </si>
  <si>
    <t>hranol konstrukční BSH vrstvený lepený nepohledový</t>
  </si>
  <si>
    <t>1230912381</t>
  </si>
  <si>
    <t>11,1*0,15*0,08</t>
  </si>
  <si>
    <t>107</t>
  </si>
  <si>
    <t>998762101</t>
  </si>
  <si>
    <t>Přesun hmot pro konstrukce tesařské stanovený z hmotnosti přesunovaného materiálu vodorovná dopravní vzdálenost do 50 m v objektech výšky do 6 m</t>
  </si>
  <si>
    <t>519839337</t>
  </si>
  <si>
    <t>https://podminky.urs.cz/item/CS_URS_2022_01/998762101</t>
  </si>
  <si>
    <t>763</t>
  </si>
  <si>
    <t>Konstrukce suché výstavby</t>
  </si>
  <si>
    <t>108</t>
  </si>
  <si>
    <t>763131451</t>
  </si>
  <si>
    <t>Podhled ze sádrokartonových desek dvouvrstvá zavěšená spodní konstrukce z ocelových profilů CD, UD jednoduše opláštěná deskou impregnovanou H2, tl. 12,5 mm, bez izolace</t>
  </si>
  <si>
    <t>-1676900530</t>
  </si>
  <si>
    <t>https://podminky.urs.cz/item/CS_URS_2022_01/763131451</t>
  </si>
  <si>
    <t>9,2</t>
  </si>
  <si>
    <t>109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</si>
  <si>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</si>
  <si>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</si>
  <si>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-1882586274</t>
  </si>
  <si>
    <t>https://podminky.urs.cz/item/CS_URS_2022_01/998763301</t>
  </si>
  <si>
    <t>110</t>
  </si>
  <si>
    <t>764212664</t>
  </si>
  <si>
    <t>Oplechování střešních prvků z pozinkovaného plechu s povrchovou úpravou okapu střechy rovné okapovým plechem rš 330 mm</t>
  </si>
  <si>
    <t>1364758611</t>
  </si>
  <si>
    <t>https://podminky.urs.cz/item/CS_URS_2022_01/764212664</t>
  </si>
  <si>
    <t>111</t>
  </si>
  <si>
    <t>764214607</t>
  </si>
  <si>
    <t>Oplechování horních ploch zdí a nadezdívek (atik) z pozinkovaného plechu s povrchovou úpravou mechanicky kotvené rš 670 mm</t>
  </si>
  <si>
    <t>1929240494</t>
  </si>
  <si>
    <t>https://podminky.urs.cz/item/CS_URS_2022_01/764214607</t>
  </si>
  <si>
    <t>112</t>
  </si>
  <si>
    <t>764215646</t>
  </si>
  <si>
    <t>Příplatek za zvýšenou pracnost při oplechování rohů nadezdívek(atik)z Pz s povrch úprav rš přes 400 mm</t>
  </si>
  <si>
    <t>1899022620</t>
  </si>
  <si>
    <t>https://podminky.urs.cz/item/CS_URS_2022_01/764215646</t>
  </si>
  <si>
    <t>113</t>
  </si>
  <si>
    <t>764216642</t>
  </si>
  <si>
    <t>Oplechování parapetů z pozinkovaného plechu s povrchovou úpravou rovných celoplošně lepené, bez rohů rš 200 mm</t>
  </si>
  <si>
    <t>1617765421</t>
  </si>
  <si>
    <t>https://podminky.urs.cz/item/CS_URS_2022_01/764216642</t>
  </si>
  <si>
    <t>1,5*5</t>
  </si>
  <si>
    <t>1*4</t>
  </si>
  <si>
    <t>114</t>
  </si>
  <si>
    <t>764216665</t>
  </si>
  <si>
    <t>Příplatek za zvýšenou pracnost oplechování rohů rovných parapetů z PZ s povrch úpravou rš do 400 mm</t>
  </si>
  <si>
    <t>-816631877</t>
  </si>
  <si>
    <t>https://podminky.urs.cz/item/CS_URS_2022_01/764216665</t>
  </si>
  <si>
    <t>115</t>
  </si>
  <si>
    <t>-1364264673</t>
  </si>
  <si>
    <t>116</t>
  </si>
  <si>
    <t>-558287743</t>
  </si>
  <si>
    <t>117</t>
  </si>
  <si>
    <t>1982836595</t>
  </si>
  <si>
    <t>118</t>
  </si>
  <si>
    <t>-176084376</t>
  </si>
  <si>
    <t>766</t>
  </si>
  <si>
    <t>Konstrukce truhlářské</t>
  </si>
  <si>
    <t>119</t>
  </si>
  <si>
    <t>766622131</t>
  </si>
  <si>
    <t>Montáž oken plastových včetně montáže rámu plochy přes 1 m2 otevíravých do zdiva, výšky do 1,5 m</t>
  </si>
  <si>
    <t>-187218387</t>
  </si>
  <si>
    <t>https://podminky.urs.cz/item/CS_URS_2022_01/766622131</t>
  </si>
  <si>
    <t>(1,5*1,5)*5</t>
  </si>
  <si>
    <t>(1*1,5)*4</t>
  </si>
  <si>
    <t>120</t>
  </si>
  <si>
    <t>61140051</t>
  </si>
  <si>
    <t>okno plastové otevíravé/sklopné dvojsklo přes plochu 1m2 do v 1,5m</t>
  </si>
  <si>
    <t>-1009210766</t>
  </si>
  <si>
    <t>121</t>
  </si>
  <si>
    <t>766660171</t>
  </si>
  <si>
    <t>Montáž dveřních křídel dřevěných nebo plastových otevíravých do obložkové zárubně povrchově upravených jednokřídlových, šířky do 800 mm</t>
  </si>
  <si>
    <t>-1140256381</t>
  </si>
  <si>
    <t>https://podminky.urs.cz/item/CS_URS_2022_01/766660171</t>
  </si>
  <si>
    <t>122</t>
  </si>
  <si>
    <t>61162085</t>
  </si>
  <si>
    <t>dveře jednokřídlé dřevotřískové povrch laminátový plné 700x1970-2100mm</t>
  </si>
  <si>
    <t>85368304</t>
  </si>
  <si>
    <t>123</t>
  </si>
  <si>
    <t>766660172</t>
  </si>
  <si>
    <t>Montáž dveřních křídel dřevěných nebo plastových otevíravých do obložkové zárubně povrchově upravených jednokřídlových, šířky přes 800 mm</t>
  </si>
  <si>
    <t>-311442544</t>
  </si>
  <si>
    <t>https://podminky.urs.cz/item/CS_URS_2022_01/766660172</t>
  </si>
  <si>
    <t>124</t>
  </si>
  <si>
    <t>61162087</t>
  </si>
  <si>
    <t>dveře jednokřídlé dřevotřískové povrch laminátový plné 900x1970-2100mm</t>
  </si>
  <si>
    <t>2054446317</t>
  </si>
  <si>
    <t>125</t>
  </si>
  <si>
    <t>766660411</t>
  </si>
  <si>
    <t>Montáž dveřních křídel dřevěných nebo plastových vchodových dveří včetně rámu do zdiva jednokřídlových bez nadsvětlíku</t>
  </si>
  <si>
    <t>508621390</t>
  </si>
  <si>
    <t>https://podminky.urs.cz/item/CS_URS_2022_01/766660411</t>
  </si>
  <si>
    <t>126</t>
  </si>
  <si>
    <t>61140500</t>
  </si>
  <si>
    <t>dveře jednokřídlé plastové bílé plné max rozměru otvoru 2,42m2 bezpečnostní třídy RC2 vč. rámové zárubně</t>
  </si>
  <si>
    <t>-1300724593</t>
  </si>
  <si>
    <t>0,9*1,97</t>
  </si>
  <si>
    <t>1,773*1,8 'Přepočtené koeficientem množství</t>
  </si>
  <si>
    <t>127</t>
  </si>
  <si>
    <t>766682111</t>
  </si>
  <si>
    <t>Montáž zárubní dřevěných, plastových nebo z lamina obložkových, pro dveře jednokřídlové, tloušťky stěny do 170 mm</t>
  </si>
  <si>
    <t>-1561638357</t>
  </si>
  <si>
    <t>https://podminky.urs.cz/item/CS_URS_2022_01/766682111</t>
  </si>
  <si>
    <t>128</t>
  </si>
  <si>
    <t>61182307</t>
  </si>
  <si>
    <t>zárubeň jednokřídlá obložková s laminátovým povrchem tl stěny 60-150mm rozměru 600-1100/1970, 2100mm</t>
  </si>
  <si>
    <t>231603061</t>
  </si>
  <si>
    <t>129</t>
  </si>
  <si>
    <t>766694111</t>
  </si>
  <si>
    <t>Montáž ostatních truhlářských konstrukcí parapetních desek dřevěných nebo plastových šířky do 300 mm, délky do 1000 mm</t>
  </si>
  <si>
    <t>-1397085627</t>
  </si>
  <si>
    <t>https://podminky.urs.cz/item/CS_URS_2022_01/766694111</t>
  </si>
  <si>
    <t>130</t>
  </si>
  <si>
    <t>766694112</t>
  </si>
  <si>
    <t>Montáž ostatních truhlářských konstrukcí parapetních desek dřevěných nebo plastových šířky do 300 mm, délky přes 1000 do 1600 mm</t>
  </si>
  <si>
    <t>1570818991</t>
  </si>
  <si>
    <t>https://podminky.urs.cz/item/CS_URS_2022_01/766694112</t>
  </si>
  <si>
    <t>131</t>
  </si>
  <si>
    <t>61140077</t>
  </si>
  <si>
    <t>parapet plastový vnitřní – š 150mm, barva bílá</t>
  </si>
  <si>
    <t>-47740362</t>
  </si>
  <si>
    <t>132</t>
  </si>
  <si>
    <t>998766101</t>
  </si>
  <si>
    <t>Přesun hmot pro konstrukce truhlářské stanovený z hmotnosti přesunovaného materiálu vodorovná dopravní vzdálenost do 50 m v objektech výšky do 6 m</t>
  </si>
  <si>
    <t>-129987646</t>
  </si>
  <si>
    <t>https://podminky.urs.cz/item/CS_URS_2022_01/998766101</t>
  </si>
  <si>
    <t>133</t>
  </si>
  <si>
    <t>767812611</t>
  </si>
  <si>
    <t>Montáž markýz fasádních, šířky do 2 000 mm</t>
  </si>
  <si>
    <t>-1504974560</t>
  </si>
  <si>
    <t>https://podminky.urs.cz/item/CS_URS_2022_01/767812611</t>
  </si>
  <si>
    <t>134</t>
  </si>
  <si>
    <t>markýza s nosnou konstrukcí z oceli a polykarbonátovým zastřešením</t>
  </si>
  <si>
    <t>427607326</t>
  </si>
  <si>
    <t>1776144696</t>
  </si>
  <si>
    <t>771</t>
  </si>
  <si>
    <t>Podlahy z dlaždic</t>
  </si>
  <si>
    <t>136</t>
  </si>
  <si>
    <t>771121011</t>
  </si>
  <si>
    <t>Příprava podkladu před provedením dlažby nátěr penetrační na podlahu</t>
  </si>
  <si>
    <t>-1815727753</t>
  </si>
  <si>
    <t>https://podminky.urs.cz/item/CS_URS_2022_01/771121011</t>
  </si>
  <si>
    <t>137</t>
  </si>
  <si>
    <t>771473112</t>
  </si>
  <si>
    <t>Montáž soklů z dlaždic keramických lepených standardním lepidlem rovných, výšky přes 65 do 90 mm</t>
  </si>
  <si>
    <t>1589250858</t>
  </si>
  <si>
    <t>https://podminky.urs.cz/item/CS_URS_2022_01/771473112</t>
  </si>
  <si>
    <t>"1.01"2*(2,743+1,843)-3</t>
  </si>
  <si>
    <t>6,2</t>
  </si>
  <si>
    <t>138</t>
  </si>
  <si>
    <t>59761275</t>
  </si>
  <si>
    <t>sokl-dlažba keramická slinutá hladká do interiéru i exteriéru 330x80mm</t>
  </si>
  <si>
    <t>-754003960</t>
  </si>
  <si>
    <t>7,67676767676768*2,475 'Přepočtené koeficientem množství</t>
  </si>
  <si>
    <t>139</t>
  </si>
  <si>
    <t>771573114</t>
  </si>
  <si>
    <t>Montáž podlah z dlaždic keramických lepených standardním lepidlem hladkých přes 12 do 19 ks/m2</t>
  </si>
  <si>
    <t>1165948919</t>
  </si>
  <si>
    <t>https://podminky.urs.cz/item/CS_URS_2022_01/771573114</t>
  </si>
  <si>
    <t>140</t>
  </si>
  <si>
    <t>59761603</t>
  </si>
  <si>
    <t>dlažba keramická hutná hladká do interiéru přes 12 do 19ks/m2</t>
  </si>
  <si>
    <t>-377067216</t>
  </si>
  <si>
    <t>14,217*1,1 'Přepočtené koeficientem množství</t>
  </si>
  <si>
    <t>141</t>
  </si>
  <si>
    <t>771592011</t>
  </si>
  <si>
    <t>Čištění vnitřních ploch po položení dlažby podlah nebo schodišť chemickými prostředky</t>
  </si>
  <si>
    <t>-80214425</t>
  </si>
  <si>
    <t>https://podminky.urs.cz/item/CS_URS_2022_01/771592011</t>
  </si>
  <si>
    <t>142</t>
  </si>
  <si>
    <t>998771101</t>
  </si>
  <si>
    <t>Přesun hmot pro podlahy z dlaždic stanovený z hmotnosti přesunovaného materiálu vodorovná dopravní vzdálenost do 50 m v objektech výšky do 6 m</t>
  </si>
  <si>
    <t>239872497</t>
  </si>
  <si>
    <t>https://podminky.urs.cz/item/CS_URS_2022_01/998771101</t>
  </si>
  <si>
    <t>776</t>
  </si>
  <si>
    <t>Podlahy povlakové</t>
  </si>
  <si>
    <t>143</t>
  </si>
  <si>
    <t>776121112</t>
  </si>
  <si>
    <t>Příprava podkladu penetrace vodou ředitelná podlah</t>
  </si>
  <si>
    <t>-753348711</t>
  </si>
  <si>
    <t>https://podminky.urs.cz/item/CS_URS_2022_01/776121112</t>
  </si>
  <si>
    <t>144</t>
  </si>
  <si>
    <t>776221111</t>
  </si>
  <si>
    <t>Montáž podlahovin z PVC lepením standardním lepidlem z pásů standardních</t>
  </si>
  <si>
    <t>-145020780</t>
  </si>
  <si>
    <t>https://podminky.urs.cz/item/CS_URS_2022_01/776221111</t>
  </si>
  <si>
    <t>145</t>
  </si>
  <si>
    <t>28412285</t>
  </si>
  <si>
    <t>krytina podlahová heterogenní tl 2mm</t>
  </si>
  <si>
    <t>-477721703</t>
  </si>
  <si>
    <t>39*1,1 'Přepočtené koeficientem množství</t>
  </si>
  <si>
    <t>146</t>
  </si>
  <si>
    <t>776411111</t>
  </si>
  <si>
    <t>Montáž soklíků lepením obvodových, výšky do 80 mm</t>
  </si>
  <si>
    <t>1331485903</t>
  </si>
  <si>
    <t>https://podminky.urs.cz/item/CS_URS_2022_01/776411111</t>
  </si>
  <si>
    <t>"1.03" (2*(5+3,693))+(2*(5,45+2,743))-0,8-0,8-1</t>
  </si>
  <si>
    <t>"1.04"2*(2,143+2,535)-0,8</t>
  </si>
  <si>
    <t>147</t>
  </si>
  <si>
    <t>28411008</t>
  </si>
  <si>
    <t>lišta soklová PVC 16x60mm</t>
  </si>
  <si>
    <t>-1826535745</t>
  </si>
  <si>
    <t>40*1,02 'Přepočtené koeficientem množství</t>
  </si>
  <si>
    <t>148</t>
  </si>
  <si>
    <t>998776101</t>
  </si>
  <si>
    <t>Přesun hmot pro podlahy povlakové stanovený z hmotnosti přesunovaného materiálu vodorovná dopravní vzdálenost do 50 m v objektech výšky do 6 m</t>
  </si>
  <si>
    <t>1340337695</t>
  </si>
  <si>
    <t>https://podminky.urs.cz/item/CS_URS_2022_01/998776101</t>
  </si>
  <si>
    <t>781</t>
  </si>
  <si>
    <t>Dokončovací práce - obklady</t>
  </si>
  <si>
    <t>149</t>
  </si>
  <si>
    <t>781121011</t>
  </si>
  <si>
    <t>Příprava podkladu před provedením obkladu nátěr penetrační na stěnu</t>
  </si>
  <si>
    <t>975456530</t>
  </si>
  <si>
    <t>https://podminky.urs.cz/item/CS_URS_2022_01/781121011</t>
  </si>
  <si>
    <t>"1.02" 7*1,5</t>
  </si>
  <si>
    <t>"1.05 a 1.07" 9,5*1,5</t>
  </si>
  <si>
    <t>"1.06" 4,255*1,5</t>
  </si>
  <si>
    <t>31,2</t>
  </si>
  <si>
    <t>150</t>
  </si>
  <si>
    <t>781473113</t>
  </si>
  <si>
    <t>Montáž obkladů vnitřních stěn z dlaždic keramických lepených standardním lepidlem hladkých přes 12 do 19 ks/m2</t>
  </si>
  <si>
    <t>1825554790</t>
  </si>
  <si>
    <t>https://podminky.urs.cz/item/CS_URS_2022_01/781473113</t>
  </si>
  <si>
    <t>151</t>
  </si>
  <si>
    <t>59761071</t>
  </si>
  <si>
    <t>obklad keramický hladký přes 12 do 19ks/m2</t>
  </si>
  <si>
    <t>-112829190</t>
  </si>
  <si>
    <t>31,2*1,1 'Přepočtené koeficientem množství</t>
  </si>
  <si>
    <t>152</t>
  </si>
  <si>
    <t>781493111</t>
  </si>
  <si>
    <t>Obklad - dokončující práce profily ukončovací lepené standardním lepidlem rohové</t>
  </si>
  <si>
    <t>-1783314336</t>
  </si>
  <si>
    <t>https://podminky.urs.cz/item/CS_URS_2022_01/781493111</t>
  </si>
  <si>
    <t>"1.02" 4*1,5</t>
  </si>
  <si>
    <t>"1.05 a 1.07" 20*1,5</t>
  </si>
  <si>
    <t>"1.06" 4*1,5</t>
  </si>
  <si>
    <t>153</t>
  </si>
  <si>
    <t>781493511</t>
  </si>
  <si>
    <t>Obklad - dokončující práce profily ukončovací lepené standardním lepidlem ukončovací</t>
  </si>
  <si>
    <t>98108631</t>
  </si>
  <si>
    <t>https://podminky.urs.cz/item/CS_URS_2022_01/781493511</t>
  </si>
  <si>
    <t>154</t>
  </si>
  <si>
    <t>998781101</t>
  </si>
  <si>
    <t>Přesun hmot pro obklady keramické stanovený z hmotnosti přesunovaného materiálu vodorovná dopravní vzdálenost do 50 m v objektech výšky do 6 m</t>
  </si>
  <si>
    <t>1332786186</t>
  </si>
  <si>
    <t>https://podminky.urs.cz/item/CS_URS_2022_01/998781101</t>
  </si>
  <si>
    <t>155</t>
  </si>
  <si>
    <t>784211001</t>
  </si>
  <si>
    <t>Malby z malířských směsí oděruvzdorných za mokra jednonásobné, bílé za mokra odruvzdorné výborně v místnostech výšky do 3,80 m</t>
  </si>
  <si>
    <t>262758550</t>
  </si>
  <si>
    <t>https://podminky.urs.cz/item/CS_URS_2022_01/784211001</t>
  </si>
  <si>
    <t>stěny</t>
  </si>
  <si>
    <t>strop</t>
  </si>
  <si>
    <t>741110061</t>
  </si>
  <si>
    <t>Montáž trubka plastová ohebná D přes 11 do 23 mm uložená pod omítku</t>
  </si>
  <si>
    <t>-624912395</t>
  </si>
  <si>
    <t>34571061</t>
  </si>
  <si>
    <t>trubka elektroinstalační ohebná z PVC (ČSN) 2313</t>
  </si>
  <si>
    <t>1035436218</t>
  </si>
  <si>
    <t>-1855739942</t>
  </si>
  <si>
    <t>879059482</t>
  </si>
  <si>
    <t>741110513</t>
  </si>
  <si>
    <t>Montáž lišta a kanálek vkládací šířky přes 120 do 180 mm s víčkem</t>
  </si>
  <si>
    <t>-322015055</t>
  </si>
  <si>
    <t>34571220</t>
  </si>
  <si>
    <t xml:space="preserve">kanál elektroinstalační hranatý PVC 120x55mm k instalaci modulárních přístrojů 45 x 45 </t>
  </si>
  <si>
    <t>-58538672</t>
  </si>
  <si>
    <t>741112061</t>
  </si>
  <si>
    <t>Montáž krabice přístrojová zapuštěná plastová kruhová</t>
  </si>
  <si>
    <t>1575694272</t>
  </si>
  <si>
    <t>34571451</t>
  </si>
  <si>
    <t>krabice pod omítku PVC přístrojová kruhová D 70mm hluboká</t>
  </si>
  <si>
    <t>113154472</t>
  </si>
  <si>
    <t>741112101</t>
  </si>
  <si>
    <t>Montáž rozvodka zapuštěná plastová kruhová</t>
  </si>
  <si>
    <t>-1707210679</t>
  </si>
  <si>
    <t>34571521</t>
  </si>
  <si>
    <t>krabice pod omítku PVC odbočná kruhová D 70mm s víčkem a svorkovnicí</t>
  </si>
  <si>
    <t>1590946873</t>
  </si>
  <si>
    <t>34571563</t>
  </si>
  <si>
    <t>krabice pod omítku PVC odbočná kruhová D 100mm s víčkem a svorkovnicí</t>
  </si>
  <si>
    <t>666794487</t>
  </si>
  <si>
    <t>-1418773402</t>
  </si>
  <si>
    <t>-862886961</t>
  </si>
  <si>
    <t>356043208</t>
  </si>
  <si>
    <t>209569301</t>
  </si>
  <si>
    <t>592529102</t>
  </si>
  <si>
    <t>20247781</t>
  </si>
  <si>
    <t>741122643</t>
  </si>
  <si>
    <t>Montáž kabel Cu plný kulatý žíla 5x10 mm2 uložený pevně (např. CYKY)</t>
  </si>
  <si>
    <t>-1286645895</t>
  </si>
  <si>
    <t>-1583926494</t>
  </si>
  <si>
    <t>1256664722</t>
  </si>
  <si>
    <t>617646005</t>
  </si>
  <si>
    <t>352077388</t>
  </si>
  <si>
    <t>-1533474577</t>
  </si>
  <si>
    <t>741130007</t>
  </si>
  <si>
    <t>Ukončení vodič izolovaný do 25 mm2 v rozváděči nebo na přístroji</t>
  </si>
  <si>
    <t>1481852581</t>
  </si>
  <si>
    <t>741132134</t>
  </si>
  <si>
    <t>Ukončení kabelů 4x25 mm2 smršťovací záklopkou nebo páskem bez letování</t>
  </si>
  <si>
    <t>361058344</t>
  </si>
  <si>
    <t>-994306729</t>
  </si>
  <si>
    <t>-94714746</t>
  </si>
  <si>
    <t>-1798826339</t>
  </si>
  <si>
    <t>-1748957174</t>
  </si>
  <si>
    <t>PC R3</t>
  </si>
  <si>
    <t>Rozvodnice RH</t>
  </si>
  <si>
    <t>221556306</t>
  </si>
  <si>
    <t>741310101</t>
  </si>
  <si>
    <t>Montáž spínač (polo)zapuštěný bezšroubové připojení 1-jednopólový se zapojením vodičů</t>
  </si>
  <si>
    <t>-498970048</t>
  </si>
  <si>
    <t>34539010</t>
  </si>
  <si>
    <t>přístroj spínače jednopólového, řazení 1, 1So bezšroubové svorky</t>
  </si>
  <si>
    <t>962457445</t>
  </si>
  <si>
    <t>741310112</t>
  </si>
  <si>
    <t>Montáž ovladač (polo)zapuštěný bezšroubové připojení 1/0-tlačítkový zapínací se zapojením vodičů</t>
  </si>
  <si>
    <t>-818214491</t>
  </si>
  <si>
    <t>ABB.3280BC10</t>
  </si>
  <si>
    <t>Sada pro nouzovou signalizaci</t>
  </si>
  <si>
    <t>2111244186</t>
  </si>
  <si>
    <t>741310121</t>
  </si>
  <si>
    <t>Montáž přepínač (polo)zapuštěný bezšroubové připojení 5-seriový se zapojením vodičů</t>
  </si>
  <si>
    <t>-54626793</t>
  </si>
  <si>
    <t>34539012</t>
  </si>
  <si>
    <t>přístroj přepínače sériového, řazení 5 bezšroubové svorky</t>
  </si>
  <si>
    <t>-113796471</t>
  </si>
  <si>
    <t>741310122</t>
  </si>
  <si>
    <t>Montáž přepínač (polo)zapuštěný bezšroubové připojení 6-střídavý se zapojením vodičů</t>
  </si>
  <si>
    <t>-738746442</t>
  </si>
  <si>
    <t>34539013</t>
  </si>
  <si>
    <t>přístroj přepínače střídavého, řazení 6, 6So bezšroubové svorky</t>
  </si>
  <si>
    <t>1828118955</t>
  </si>
  <si>
    <t>741311002</t>
  </si>
  <si>
    <t>Montáž spínač soumrakový se zapojením vodičů</t>
  </si>
  <si>
    <t>284707517</t>
  </si>
  <si>
    <t>741311003</t>
  </si>
  <si>
    <t>Montáž čidlo pohybu vestavné se zapojením vodičů</t>
  </si>
  <si>
    <t>-1589342670</t>
  </si>
  <si>
    <t>1040023530</t>
  </si>
  <si>
    <t>Pohybové čidlo 12 M -  360°, 10A/230V, stropní</t>
  </si>
  <si>
    <t>-2507576</t>
  </si>
  <si>
    <t>741313002</t>
  </si>
  <si>
    <t>Montáž zásuvka (polo)zapuštěná bezšroubové připojení 2P+PE dvojí zapojení - průběžná se zapojením vodičů</t>
  </si>
  <si>
    <t>-662981701</t>
  </si>
  <si>
    <t>34555241</t>
  </si>
  <si>
    <t>přístroj zásuvky zápustné jednonásobné, krytka s clonkami, bezšroubové svorky</t>
  </si>
  <si>
    <t>1157704740</t>
  </si>
  <si>
    <t>741313004</t>
  </si>
  <si>
    <t>Montáž zásuvka (polo)zapuštěná bezšroubové připojení 2x(2P+PE) dvojnásobná šikmá se zapojením vodičů</t>
  </si>
  <si>
    <t>1979453228</t>
  </si>
  <si>
    <t>34555242</t>
  </si>
  <si>
    <t>zásuvka zápustná dvojnásobná, šikmá, s clonkami, bezšroubové svorky</t>
  </si>
  <si>
    <t>-1447266136</t>
  </si>
  <si>
    <t>741313005</t>
  </si>
  <si>
    <t>Montáž zásuvka (polo)zapuštěná bezšroubové připojení 2P + PE s přepěťovou ochranou se zapojením vodičů</t>
  </si>
  <si>
    <t>-1686572615</t>
  </si>
  <si>
    <t>34555244</t>
  </si>
  <si>
    <t>přístroj zásuvky zápustné jednonásobné s optickou přepěťovou ochranou, krytka s clonkami, bezšroubové svorky</t>
  </si>
  <si>
    <t>-896055387</t>
  </si>
  <si>
    <t>741330731</t>
  </si>
  <si>
    <t>Zapojení spotřebiče bez dodávky</t>
  </si>
  <si>
    <t>1930974255</t>
  </si>
  <si>
    <t>1946052705</t>
  </si>
  <si>
    <t>-719343226</t>
  </si>
  <si>
    <t>SV 3</t>
  </si>
  <si>
    <t>-438675715</t>
  </si>
  <si>
    <t>SV 4</t>
  </si>
  <si>
    <t>-1594969775</t>
  </si>
  <si>
    <t>SV 5</t>
  </si>
  <si>
    <t>-1640791948</t>
  </si>
  <si>
    <t>SV 6</t>
  </si>
  <si>
    <t>-410580904</t>
  </si>
  <si>
    <t>-958743749</t>
  </si>
  <si>
    <t>33213828</t>
  </si>
  <si>
    <t>-458367658</t>
  </si>
  <si>
    <t>147830626</t>
  </si>
  <si>
    <t>-931781486</t>
  </si>
  <si>
    <t>1212349263</t>
  </si>
  <si>
    <t>741420001</t>
  </si>
  <si>
    <t>Montáž drát nebo lano hromosvodné svodové D do 10 mm s podpěrou</t>
  </si>
  <si>
    <t>-296555422</t>
  </si>
  <si>
    <t>35441072</t>
  </si>
  <si>
    <t>drát D 8mm FeZn pro hromosvod</t>
  </si>
  <si>
    <t>363221604</t>
  </si>
  <si>
    <t>35441415</t>
  </si>
  <si>
    <t>podpěra vedení FeZn do zdiva 150mm</t>
  </si>
  <si>
    <t>-1349063349</t>
  </si>
  <si>
    <t>751944957</t>
  </si>
  <si>
    <t>726975085</t>
  </si>
  <si>
    <t>-225805779</t>
  </si>
  <si>
    <t>-1836230410</t>
  </si>
  <si>
    <t>-2111577202</t>
  </si>
  <si>
    <t>35431012</t>
  </si>
  <si>
    <t>svorka uzemnění FeZn spojovací s příložkou</t>
  </si>
  <si>
    <t>-1388427732</t>
  </si>
  <si>
    <t>-1044586583</t>
  </si>
  <si>
    <t>-1130712396</t>
  </si>
  <si>
    <t>674190461</t>
  </si>
  <si>
    <t>35431024</t>
  </si>
  <si>
    <t>svorka uzemnění FeZn křížová pro vodič D 6- 10 mm s mezideskou</t>
  </si>
  <si>
    <t>-1294560103</t>
  </si>
  <si>
    <t>35431037</t>
  </si>
  <si>
    <t>svorka uzemnění FeZn na okapové žlaby, 85 mm</t>
  </si>
  <si>
    <t>-1213202820</t>
  </si>
  <si>
    <t>35431041</t>
  </si>
  <si>
    <t>svorka uzemnění FeZn bez pásky na vodovodní potrubí a okapové roury</t>
  </si>
  <si>
    <t>-764978527</t>
  </si>
  <si>
    <t>741420051</t>
  </si>
  <si>
    <t>Montáž vedení hromosvodné-úhelník nebo trubka s držáky do zdiva</t>
  </si>
  <si>
    <t>1790505993</t>
  </si>
  <si>
    <t>35441831</t>
  </si>
  <si>
    <t>úhelník ochranný na ochranu svodu - 2000mm, FeZn</t>
  </si>
  <si>
    <t>1488022918</t>
  </si>
  <si>
    <t>35441836</t>
  </si>
  <si>
    <t>držák ochranného úhelníku do zdiva, FeZn</t>
  </si>
  <si>
    <t>-1000302326</t>
  </si>
  <si>
    <t>1225940251</t>
  </si>
  <si>
    <t>-1401343674</t>
  </si>
  <si>
    <t>-245099801</t>
  </si>
  <si>
    <t>-389230002</t>
  </si>
  <si>
    <t>-902463149</t>
  </si>
  <si>
    <t>22012009</t>
  </si>
  <si>
    <t>2065422199</t>
  </si>
  <si>
    <t>-1788771391</t>
  </si>
  <si>
    <t>-2048723317</t>
  </si>
  <si>
    <t>-1687152602</t>
  </si>
  <si>
    <t>974622667</t>
  </si>
  <si>
    <t>-365460359</t>
  </si>
  <si>
    <t>1032043019</t>
  </si>
  <si>
    <t>D.1.4.2 a - ZTI - vnitřní kanalizace</t>
  </si>
  <si>
    <t>D1 - 721.: Vnitřní kanalizace</t>
  </si>
  <si>
    <t xml:space="preserve">    D2 - Vnitřní kanalizace</t>
  </si>
  <si>
    <t xml:space="preserve">    D3 - Zařizovací předměty</t>
  </si>
  <si>
    <t xml:space="preserve">    D4 - Zemní práce</t>
  </si>
  <si>
    <t>D1</t>
  </si>
  <si>
    <t>721.: Vnitřní kanalizace</t>
  </si>
  <si>
    <t>D2</t>
  </si>
  <si>
    <t>Vnitřní kanalizace</t>
  </si>
  <si>
    <t>PC</t>
  </si>
  <si>
    <t>Oprava propojení dosavadního potrubí do DN 200</t>
  </si>
  <si>
    <t>ks</t>
  </si>
  <si>
    <t>-1690819646</t>
  </si>
  <si>
    <t>1,00</t>
  </si>
  <si>
    <t>871313121</t>
  </si>
  <si>
    <t>Montáž potrubí z kanalizačních trub z PVC otevřený výkop DN 150</t>
  </si>
  <si>
    <t>-2094485912</t>
  </si>
  <si>
    <t>13,00</t>
  </si>
  <si>
    <t>721173403</t>
  </si>
  <si>
    <t>Potrubí kanalizační plastové svodné systém KG DN 150</t>
  </si>
  <si>
    <t>-328014003</t>
  </si>
  <si>
    <t>721173402</t>
  </si>
  <si>
    <t>Potrubí kanalizační plastové svodné systém KG DN 125</t>
  </si>
  <si>
    <t>-1466154340</t>
  </si>
  <si>
    <t>721173401</t>
  </si>
  <si>
    <t>Potrubí kanalizační plastové svodné systém KG DN 100</t>
  </si>
  <si>
    <t>-943965522</t>
  </si>
  <si>
    <t>721174025</t>
  </si>
  <si>
    <t>Potrubí kanalizační z PP odpadní systém HT DN 100</t>
  </si>
  <si>
    <t>1201534657</t>
  </si>
  <si>
    <t>Potrubí z plastových trub HT Systém (polypropylenové PPs) odpadní (svislé) DN 100</t>
  </si>
  <si>
    <t>0,8+0,8+4,2+0,6</t>
  </si>
  <si>
    <t>721174024</t>
  </si>
  <si>
    <t>Potrubí kanalizační z PP odpadní systém HT DN 75</t>
  </si>
  <si>
    <t>395855084</t>
  </si>
  <si>
    <t>Potrubí z plastových trub HT Systém (polypropylenové PPs) odpadní (svislé) DN 75</t>
  </si>
  <si>
    <t>4,2+1,2+0,7+1,3</t>
  </si>
  <si>
    <t>721174042</t>
  </si>
  <si>
    <t>Potrubí kanalizační z PP připojovací systém HT DN 40</t>
  </si>
  <si>
    <t>-1594114687</t>
  </si>
  <si>
    <t>Potrubí z plastových trub HT Systém (polypropylenové PPs) připojovací DN 40</t>
  </si>
  <si>
    <t>1,50</t>
  </si>
  <si>
    <t>721174043</t>
  </si>
  <si>
    <t>Potrubí kanalizační z PP připojovací systém HT DN 50</t>
  </si>
  <si>
    <t>-1375573891</t>
  </si>
  <si>
    <t>Potrubí z plastových trub HT Systém (polypropylenové PPs) připojovací DN 50</t>
  </si>
  <si>
    <t>0,5+0,5+0,5+0,5+0,5</t>
  </si>
  <si>
    <t>721290111</t>
  </si>
  <si>
    <t>Zkouška těsnosti potrubí kanalizace vodou do DN 125</t>
  </si>
  <si>
    <t>1062499570</t>
  </si>
  <si>
    <t>29,30</t>
  </si>
  <si>
    <t>721290112</t>
  </si>
  <si>
    <t>Zkouška těsnosti potrubí kanalizace vodou do DN 200</t>
  </si>
  <si>
    <t>818927526</t>
  </si>
  <si>
    <t>721273153</t>
  </si>
  <si>
    <t>Hlavice ventilační polypropylen PP DN 110</t>
  </si>
  <si>
    <t>-1448143106</t>
  </si>
  <si>
    <t>Ventilační hlavice z polypropylenu (PP) DN 110</t>
  </si>
  <si>
    <t>2,00</t>
  </si>
  <si>
    <t>PC.1</t>
  </si>
  <si>
    <t>Čistící tvarovky HTRE 110</t>
  </si>
  <si>
    <t>-1060726029</t>
  </si>
  <si>
    <t>PC.2</t>
  </si>
  <si>
    <t>Čistící tvarovky HTRE 75</t>
  </si>
  <si>
    <t>854295832</t>
  </si>
  <si>
    <t>3,00</t>
  </si>
  <si>
    <t>PC.4</t>
  </si>
  <si>
    <t>Stavební přípomoc - prostupy</t>
  </si>
  <si>
    <t>-571013240</t>
  </si>
  <si>
    <t>5,00</t>
  </si>
  <si>
    <t>PC.5</t>
  </si>
  <si>
    <t>Stavební přípomoc - drážky</t>
  </si>
  <si>
    <t>524063221</t>
  </si>
  <si>
    <t>11,40</t>
  </si>
  <si>
    <t>D3</t>
  </si>
  <si>
    <t>Zařizovací předměty</t>
  </si>
  <si>
    <t>725113122</t>
  </si>
  <si>
    <t>Montáž klozetových mís kombi</t>
  </si>
  <si>
    <t>-131250760</t>
  </si>
  <si>
    <t>Mísa klozetová keramická kombinační odpad svislý</t>
  </si>
  <si>
    <t>-362394170</t>
  </si>
  <si>
    <t xml:space="preserve">Kombinační klozet s keramickou splachovací nádržkou odpad svislý </t>
  </si>
  <si>
    <t>Mísa klozetová keramická kombinační zvýšená odpad svislý</t>
  </si>
  <si>
    <t>-947305179</t>
  </si>
  <si>
    <t>Kombinační klozet s keramickou splachovací nádržkou, zvýšený, pro pohybově limitované osoby, odpad svislý</t>
  </si>
  <si>
    <t>55167381</t>
  </si>
  <si>
    <t>Sedátko klozetové s poklopem duroplastové - bílé</t>
  </si>
  <si>
    <t>1285427487</t>
  </si>
  <si>
    <t>725211603</t>
  </si>
  <si>
    <t>Umyvadlo keramické, připevněné na stěnu šrouby, D+MTZ</t>
  </si>
  <si>
    <t>1524050255</t>
  </si>
  <si>
    <t>Umyvadla keramická bez výtokových armatur se zápachovou uzávěrkou připevněná na stěnu šrouby bílá bez sloupu nebo krytu na sifon</t>
  </si>
  <si>
    <t>PC.6</t>
  </si>
  <si>
    <t>Umyvadlo keramické, zdravotní, připevněné na stěnu šrouby, D+MTZ</t>
  </si>
  <si>
    <t>1666008372</t>
  </si>
  <si>
    <t>Umyvadla keramická zdravotní, bez výtokových armatur se zápachovou uzávěrkou připevněná na stěnu šrouby bílá bez sloupu nebo krytu na sifon</t>
  </si>
  <si>
    <t>PC.7</t>
  </si>
  <si>
    <t>Umyvadlový sifon trubkový</t>
  </si>
  <si>
    <t>-2139785932</t>
  </si>
  <si>
    <t>PC.8</t>
  </si>
  <si>
    <t>Podomítkový montážní system pro umyvadlo pro bezbariérové stavby</t>
  </si>
  <si>
    <t>2083850650</t>
  </si>
  <si>
    <t>Podomítkový montážní system pro závěsné umyvadlo  se samonosným ocelovým rámem</t>
  </si>
  <si>
    <t>PC.9</t>
  </si>
  <si>
    <t>Sifon umyvadlový podomítkový 5/4"x50mm</t>
  </si>
  <si>
    <t>1677370523</t>
  </si>
  <si>
    <t>Sifon umyvadlový podomítkový pro skrytou vestavbu, pro bezbariérové stavby, s bílou krytkou. Krabice pro montáž do stěny, vyjimatelná uzávěrka.</t>
  </si>
  <si>
    <t>725311121</t>
  </si>
  <si>
    <t>Dřez jednoduchý nerezový 560x480 mm D+MTZ</t>
  </si>
  <si>
    <t>-1179515646</t>
  </si>
  <si>
    <t>Dřez jednoduchý nerezový se zápachovou uzávěrkou s odkapávací miskou a plochou 560x480 mm</t>
  </si>
  <si>
    <t>PC.10</t>
  </si>
  <si>
    <t>Dřezový sifon plastový</t>
  </si>
  <si>
    <t>1886515197</t>
  </si>
  <si>
    <t>PC.11</t>
  </si>
  <si>
    <t>Vanička sprchová akrylátová čtvercová 900x900 mm D+MTZ</t>
  </si>
  <si>
    <t>817046407</t>
  </si>
  <si>
    <t>55161620</t>
  </si>
  <si>
    <t>Uzávěrka zápachová k vanám sprchových koutů HL 524 DN 50</t>
  </si>
  <si>
    <t>-2047871563</t>
  </si>
  <si>
    <t>55161841</t>
  </si>
  <si>
    <t>Zápachová uzávěrka u zásobníku TUV sifon HL21</t>
  </si>
  <si>
    <t>841968484</t>
  </si>
  <si>
    <t>PC.12</t>
  </si>
  <si>
    <t>Kuličkový sifon DN40 HL136N</t>
  </si>
  <si>
    <t>-233640898</t>
  </si>
  <si>
    <t>PC.13</t>
  </si>
  <si>
    <t>Podlahová vpust HL5100Pr, DN75 spříslušenstvím a nerez mřížkou</t>
  </si>
  <si>
    <t>2006373053</t>
  </si>
  <si>
    <t>725980123</t>
  </si>
  <si>
    <t>Revizní dvířka 200x200mm z PH (pro čistící kusy na kanalizaci)</t>
  </si>
  <si>
    <t>1566147593</t>
  </si>
  <si>
    <t>4,00</t>
  </si>
  <si>
    <t>D4</t>
  </si>
  <si>
    <t>132201201</t>
  </si>
  <si>
    <t>Hloubení rýh š do 2000 mm v hornině tř. 3 objemu do 100 m3</t>
  </si>
  <si>
    <t>926345509</t>
  </si>
  <si>
    <t>výkop vnitřní kanalizace</t>
  </si>
  <si>
    <t>7,02</t>
  </si>
  <si>
    <t>162201102</t>
  </si>
  <si>
    <t>Vodorovné přemístění do 50 m výkopku z horniny tř. 1 až 4</t>
  </si>
  <si>
    <t>-1012132597</t>
  </si>
  <si>
    <t>171201201</t>
  </si>
  <si>
    <t>Uložení sypaniny na skládku na pozemku</t>
  </si>
  <si>
    <t>-39523715</t>
  </si>
  <si>
    <t>174104111</t>
  </si>
  <si>
    <t>Zásyp zhutněný jam šachet rýh nebo kolem objektů</t>
  </si>
  <si>
    <t>-1987155627</t>
  </si>
  <si>
    <t>175101101</t>
  </si>
  <si>
    <t>Obsyp potrubí bez prohození sypaniny s dodáním štěrkopísku frakce 0 - 22 mm</t>
  </si>
  <si>
    <t>1372174931</t>
  </si>
  <si>
    <t>Lože pod potrubí otevřený výkop ze štěrkopísku</t>
  </si>
  <si>
    <t>1721449814</t>
  </si>
  <si>
    <t>1,17</t>
  </si>
  <si>
    <t>D.1.4.2 b - ZTI - vnitřní vodovod</t>
  </si>
  <si>
    <t>D1 - 722.: Vnitřní vodovod</t>
  </si>
  <si>
    <t xml:space="preserve">    D2 - Vnitřní vodovod</t>
  </si>
  <si>
    <t>722.: Vnitřní vodovod</t>
  </si>
  <si>
    <t>Vnitřní vodovod</t>
  </si>
  <si>
    <t>Dopojení na stávající potrubí přípojky</t>
  </si>
  <si>
    <t>-777883291</t>
  </si>
  <si>
    <t>722174002</t>
  </si>
  <si>
    <t>Potrubí vodovodní plastové PPR PN 16 D 20 x 2,8 mm</t>
  </si>
  <si>
    <t>-1930774711</t>
  </si>
  <si>
    <t>0,5+0,8+0,6+8,2+1,4+1,4+0,8+0,8</t>
  </si>
  <si>
    <t>0,5+7,9+1,4+1,5+0,8+0,8+0,8+2,2+0,5</t>
  </si>
  <si>
    <t>722174003</t>
  </si>
  <si>
    <t>Potrubí vodovodní plastové PPR svar polyfuze PN 16 D 25 x 3,5 mm</t>
  </si>
  <si>
    <t>1657267155</t>
  </si>
  <si>
    <t>0,70</t>
  </si>
  <si>
    <t>722174004</t>
  </si>
  <si>
    <t>Potrubí vodovodní plastové PPR svar polyfuze PN 16 D 32 x 4,4 mm</t>
  </si>
  <si>
    <t>-1772228219</t>
  </si>
  <si>
    <t>Potrubí z plastových trubek z polypropylenu (PPR) svařovaných polyfuzně PN 16 (SDR 7,4) D 32 x 4,4</t>
  </si>
  <si>
    <t>1,80</t>
  </si>
  <si>
    <t>722181251</t>
  </si>
  <si>
    <t>Ochrana vodovodního potrubí přilepenými tepelně izolačními trubicemi z PE tl do 25 mm DN do 22 mm</t>
  </si>
  <si>
    <t>-465258730</t>
  </si>
  <si>
    <t>30,90</t>
  </si>
  <si>
    <t>722181252</t>
  </si>
  <si>
    <t>Ochrana vodovodního potrubí přilepenými tepelně izolačními trubicemi z PE tl do 25 mm DN do 42 mm</t>
  </si>
  <si>
    <t>-1288917376</t>
  </si>
  <si>
    <t>2,50</t>
  </si>
  <si>
    <t>722290226</t>
  </si>
  <si>
    <t>Zkouška těsnosti vodovodního potrubí závitového do DN 50</t>
  </si>
  <si>
    <t>-1129035349</t>
  </si>
  <si>
    <t>Zkoušky, proplach a desinfekce vodovodního potrubí zkoušky těsnosti vodovodního potrubí závitového do DN 50</t>
  </si>
  <si>
    <t>33,40</t>
  </si>
  <si>
    <t>722290234</t>
  </si>
  <si>
    <t>Proplach a dezinfekce vodovodního potrubí do DN 80</t>
  </si>
  <si>
    <t>-193141670</t>
  </si>
  <si>
    <t>Zkoušky, proplach a desinfekce vodovodního potrubí proplach a desinfekce vodovodního potrubí do DN 80</t>
  </si>
  <si>
    <t>722220111</t>
  </si>
  <si>
    <t>Nástěnka pro výtokový ventil G 1/2 s jedním závitem</t>
  </si>
  <si>
    <t>600847715</t>
  </si>
  <si>
    <t>Armatury s jedním závitem nástěnky G 1/2</t>
  </si>
  <si>
    <t>11,00</t>
  </si>
  <si>
    <t>722230101</t>
  </si>
  <si>
    <t>Ventil přímý G 1/2 se dvěma závity</t>
  </si>
  <si>
    <t>100476855</t>
  </si>
  <si>
    <t>Armatury se dvěma závity ventily přímé  G 1/2</t>
  </si>
  <si>
    <t>722230103</t>
  </si>
  <si>
    <t>Ventil přímý G 1 se dvěma závity</t>
  </si>
  <si>
    <t>-576191278</t>
  </si>
  <si>
    <t>Armatury se dvěma závity ventily přímé  G 1</t>
  </si>
  <si>
    <t>725822633</t>
  </si>
  <si>
    <t>Baterie umyvadlové stojánkové</t>
  </si>
  <si>
    <t>1323685988</t>
  </si>
  <si>
    <t>725841322</t>
  </si>
  <si>
    <t>Sprchová baterie, s ruční sprchou vč. příslušenství, nástěnná, chrom</t>
  </si>
  <si>
    <t>soub.</t>
  </si>
  <si>
    <t>305482053</t>
  </si>
  <si>
    <t>Baterie sprchové nástěnné klasické s ruční sprchou vč. příslušenství, nástěnná, chrom</t>
  </si>
  <si>
    <t>Baterie dřezové nástěnné klasické s otáčivým kulatým ústím a délkou ramínka 300 mm</t>
  </si>
  <si>
    <t>-1242780825</t>
  </si>
  <si>
    <t>725539205</t>
  </si>
  <si>
    <t>Montáž ohřívačů zásobníkových závěsných tlakových do 160 litrů</t>
  </si>
  <si>
    <t>-2022181451</t>
  </si>
  <si>
    <t>725813111</t>
  </si>
  <si>
    <t>Ventil rohový bez připojovací trubičky nebo flexi hadičky G 1/2, chrom, vč. MTZ</t>
  </si>
  <si>
    <t>909822588</t>
  </si>
  <si>
    <t>6,00</t>
  </si>
  <si>
    <t>725811115</t>
  </si>
  <si>
    <t>PRAČKOVÝ VENTIL - 1/2" (s vnějším závitem 3/4", přívod 1/2")</t>
  </si>
  <si>
    <t>1967660633</t>
  </si>
  <si>
    <t>PRAČKOVÝ VENTIL - 1/2" (s vnějším závitem 3/4", přívod 1/2") výtokový ventil na hadici se zpětným a zavzdušňovacím ventilem</t>
  </si>
  <si>
    <t>Expanzní nádoba TV 8l, včetně připojovací atmatury</t>
  </si>
  <si>
    <t>822870200</t>
  </si>
  <si>
    <t>PC.3</t>
  </si>
  <si>
    <t>Tlakoměr se spodním přípojem rozsah 0-10 MPa</t>
  </si>
  <si>
    <t>520511356</t>
  </si>
  <si>
    <t>Pojistná sestava DN25 (PV25,ZK25,FI25,KK25)</t>
  </si>
  <si>
    <t>-31747607</t>
  </si>
  <si>
    <t>Revizní dvířka 200x200mm z PH (pro uzávěry vody ve zdi)</t>
  </si>
  <si>
    <t>-1852887635</t>
  </si>
  <si>
    <t>723150367</t>
  </si>
  <si>
    <t>Chránička D 57x2,9 mm</t>
  </si>
  <si>
    <t>784336463</t>
  </si>
  <si>
    <t>Potrubí z ocelových trubek hladkých chráničky D 57/2,9</t>
  </si>
  <si>
    <t>-1298739873</t>
  </si>
  <si>
    <t>7,00</t>
  </si>
  <si>
    <t>-917975259</t>
  </si>
  <si>
    <t>15,00</t>
  </si>
  <si>
    <t>D.1.4.3 - Vytápění</t>
  </si>
  <si>
    <t>Ing. František Fuk, Ladova 2, 586 01 Jihlava</t>
  </si>
  <si>
    <t xml:space="preserve">PSV - Práce a dodávky PSV   </t>
  </si>
  <si>
    <t xml:space="preserve">    713 - Izolace tepelné   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</si>
  <si>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</si>
  <si>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</si>
  <si>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</si>
  <si>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</si>
  <si>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Práce a dodávky PSV   </t>
  </si>
  <si>
    <t xml:space="preserve">Izolace tepelné   </t>
  </si>
  <si>
    <t>713463411</t>
  </si>
  <si>
    <t>Montáž izolace tepelné potrubí a ohybů návlekovými izolačními pouzdry</t>
  </si>
  <si>
    <t>694685018</t>
  </si>
  <si>
    <t>R71300005</t>
  </si>
  <si>
    <t>tepelně izolační trubice minerál. vlna  spovrchovou úpravou ALs tl.20mm vnitřní průměr 22mm</t>
  </si>
  <si>
    <t>1747050280</t>
  </si>
  <si>
    <t>732</t>
  </si>
  <si>
    <t xml:space="preserve">Ústřední vytápění - strojovny   </t>
  </si>
  <si>
    <t>732331611</t>
  </si>
  <si>
    <t>Nádoba tlaková expanzní s membránou závitové připojení PN 0,6 o objemu 8 litrů,odděl. armatura 3/4"</t>
  </si>
  <si>
    <t>1957602174</t>
  </si>
  <si>
    <t>998732101</t>
  </si>
  <si>
    <t>Přesun hmot tonážní pro strojovny v objektech v do 6 m</t>
  </si>
  <si>
    <t>1131258811</t>
  </si>
  <si>
    <t>R73221010</t>
  </si>
  <si>
    <t>inverterové tepelné čerpadlo vzduch-voda, 3,9 kW , A-7/W35,1,4kW/400V, venkovní a vnitřní část s integrovaným ohřívačem a aku nádobou ,elektrokotel 8,8kW,oběhové čerpadlo, 3cv,2xpružná hadice,gumová podložka, regulátor,dálkové ovládání,el.topný kabel 2m</t>
  </si>
  <si>
    <t>sbr</t>
  </si>
  <si>
    <t>-1033039481</t>
  </si>
  <si>
    <t>733</t>
  </si>
  <si>
    <t xml:space="preserve">Ústřední vytápění - rozvodné potrubí   </t>
  </si>
  <si>
    <t>733223202</t>
  </si>
  <si>
    <t>Potrubí měděné tvrdé spojované tvrdým pájením D 15x1</t>
  </si>
  <si>
    <t>-1443709985</t>
  </si>
  <si>
    <t>733223204</t>
  </si>
  <si>
    <t>Potrubí měděné tvrdé spojované tvrdým pájením D 22x1</t>
  </si>
  <si>
    <t>-1870917507</t>
  </si>
  <si>
    <t>733224222</t>
  </si>
  <si>
    <t>Příplatek k potrubí měděnému za zhotovení přípojky z trubek měděných D 15x1</t>
  </si>
  <si>
    <t>-253814242</t>
  </si>
  <si>
    <t>733291101</t>
  </si>
  <si>
    <t>Zkouška těsnosti potrubí měděné do D 35x1,5</t>
  </si>
  <si>
    <t>-528596023</t>
  </si>
  <si>
    <t>733811221</t>
  </si>
  <si>
    <t>Ochrana vodovodního potrubí přilepenými termoizolačními trubicemi z PE tl do 9 mm DN do 22 mm</t>
  </si>
  <si>
    <t>-1748810431</t>
  </si>
  <si>
    <t>733811251</t>
  </si>
  <si>
    <t>Ochrana vodovodního potrubí přilepenými termoizolačními trubicemi z PE tl do 25 mm DN do 22 mm</t>
  </si>
  <si>
    <t>1866950745</t>
  </si>
  <si>
    <t>998733101</t>
  </si>
  <si>
    <t>Přesun hmot tonážní pro rozvody potrubí v objektech v do 6 m</t>
  </si>
  <si>
    <t>280222353</t>
  </si>
  <si>
    <t>734</t>
  </si>
  <si>
    <t xml:space="preserve">Ústřední vytápění - armatury   </t>
  </si>
  <si>
    <t>734211119</t>
  </si>
  <si>
    <t>Ventil závitový odvzdušňovací G 3/8 PN 14 do 120°C automatický</t>
  </si>
  <si>
    <t>256518066</t>
  </si>
  <si>
    <t>734221682</t>
  </si>
  <si>
    <t>Termostatická hlavice kapalinová PN 10 do 110°C otopných těles VK</t>
  </si>
  <si>
    <t>-1010673032</t>
  </si>
  <si>
    <t>734251212</t>
  </si>
  <si>
    <t>Ventil závitový pojistný rohový G 3/4 provozní tlak od 2,5 do 6 barů</t>
  </si>
  <si>
    <t>1258537156</t>
  </si>
  <si>
    <t>734261403</t>
  </si>
  <si>
    <t>Armatura připojovací rohová G 3/4x18 PN 10 do 110°C radiátorů typu VK</t>
  </si>
  <si>
    <t>-1161143504</t>
  </si>
  <si>
    <t>734291122</t>
  </si>
  <si>
    <t>Kohout plnící a vypouštěcí G 3/8 PN 10 do 110°C závitový</t>
  </si>
  <si>
    <t>-809152891</t>
  </si>
  <si>
    <t>734291243</t>
  </si>
  <si>
    <t>Filtr závitový přímý G 3/4 PN 16 do 130°C s vnitřními závity</t>
  </si>
  <si>
    <t>-1865055569</t>
  </si>
  <si>
    <t>734292714</t>
  </si>
  <si>
    <t>Kohout kulový přímý G 3/4 PN 42 do 185°C vnitřní závit</t>
  </si>
  <si>
    <t>1238069398</t>
  </si>
  <si>
    <t>734411132</t>
  </si>
  <si>
    <t>Teploměr technický s pevným stonkem a jímkou spodní připojení průměr 80 mm délky 100 mm</t>
  </si>
  <si>
    <t>1377606768</t>
  </si>
  <si>
    <t>734421102</t>
  </si>
  <si>
    <t>Tlakoměr s pevným stonkem a zpětnou klapkou tlak 0-16 bar průměr 63 mm spodní připojení</t>
  </si>
  <si>
    <t>-1342283159</t>
  </si>
  <si>
    <t>998734101</t>
  </si>
  <si>
    <t>Přesun hmot tonážní pro armatury v objektech v do 6 m</t>
  </si>
  <si>
    <t>959250506</t>
  </si>
  <si>
    <t>735</t>
  </si>
  <si>
    <t xml:space="preserve">Ústřední vytápění - otopná tělesa   </t>
  </si>
  <si>
    <t>735152252</t>
  </si>
  <si>
    <t>Otopné těleso panelové VK jednodeskové 1 přídavná přestupní plocha výška/délka 500/500mm výkon 429 W</t>
  </si>
  <si>
    <t>1456331588</t>
  </si>
  <si>
    <t>735152255</t>
  </si>
  <si>
    <t>Otopné těleso panelové VK jednodeskové 1 přídavná přestupní plocha výška/délka 500/800mm výkon 686 W</t>
  </si>
  <si>
    <t>91818868</t>
  </si>
  <si>
    <t>735152557</t>
  </si>
  <si>
    <t>Otopné těleso panelové VK dvoudeskové 2 přídavné přestupní plochy výška/délka 500/1000mm výkon 1452W</t>
  </si>
  <si>
    <t>1778673764</t>
  </si>
  <si>
    <t>735152655</t>
  </si>
  <si>
    <t>Otopné těleso panelové VK třídeskové 3 přídavné přestupní plochy výška/délka 500/800 mm výkon 1663 W</t>
  </si>
  <si>
    <t>-145977122</t>
  </si>
  <si>
    <t>735164522</t>
  </si>
  <si>
    <t>Montáž otopného tělesa trubkového Koralux Linear MAX na stěny výšky tělesa přes 1340 mm</t>
  </si>
  <si>
    <t>-1480454289</t>
  </si>
  <si>
    <t>R735001</t>
  </si>
  <si>
    <t>trubkové otopné těleso Linear max 1820.450 , středové připojení, připojovací armatura HM chrom, termostatická hlavice</t>
  </si>
  <si>
    <t>895564685</t>
  </si>
  <si>
    <t>R811001</t>
  </si>
  <si>
    <t>drobné stavební výpomoce, zprovoznění tep. čerpadla,topná zkouška , nastavení regulačních ventilů,naplnění systému upravenou vodou</t>
  </si>
  <si>
    <t>1117031895</t>
  </si>
  <si>
    <t>D.1.4.4 - Vzduchotechnika</t>
  </si>
  <si>
    <t>Agroprojekt Jihlava spol., s.r.o.</t>
  </si>
  <si>
    <t xml:space="preserve">    751 - Vzduchotechnika   </t>
  </si>
  <si>
    <t>R71300001</t>
  </si>
  <si>
    <t>izolační pásy z pěnového polyetylénu tl.10 mm pro izolaci vnitřního kruhového potrubí,Dod.+Mont.</t>
  </si>
  <si>
    <t>-1306126343</t>
  </si>
  <si>
    <t>751</t>
  </si>
  <si>
    <t xml:space="preserve">Vzduchotechnika   </t>
  </si>
  <si>
    <t>751122011</t>
  </si>
  <si>
    <t>Mtž vent rad ntl nástěnného základního D do 100 mm</t>
  </si>
  <si>
    <t>1322085504</t>
  </si>
  <si>
    <t>R7511200001</t>
  </si>
  <si>
    <t>radiální nástěnný plastový ventilátor tříotáčkový 200m3/hod,90Pa,50W/230V, pr.100,ZK,doběh</t>
  </si>
  <si>
    <t>131073477</t>
  </si>
  <si>
    <t>R7511200001.1</t>
  </si>
  <si>
    <t>axiální plastový ventilátor nástěnný 60m3/hod,25Pa,13W/230V, pr.100,ZK,doběh</t>
  </si>
  <si>
    <t>-388039136</t>
  </si>
  <si>
    <t>751122012</t>
  </si>
  <si>
    <t>Mtž vent rad ntl nástěnného základního D do 200 mm</t>
  </si>
  <si>
    <t>-1029949867</t>
  </si>
  <si>
    <t>R751130002</t>
  </si>
  <si>
    <t>diagonální potrubní plastový ventilátor tříotáčkový 500-160,230m3/hod,170Pa,50W/230V,pr.160,ZK160,2x pružná spojka 160, doběh</t>
  </si>
  <si>
    <t>411656031</t>
  </si>
  <si>
    <t>751322011</t>
  </si>
  <si>
    <t>Mtž talířového ventilu D do 100 mm</t>
  </si>
  <si>
    <t>-1469455873</t>
  </si>
  <si>
    <t>R75100008</t>
  </si>
  <si>
    <t>talířový ventil plastový IT 100 , zděř</t>
  </si>
  <si>
    <t>1518302325</t>
  </si>
  <si>
    <t>751398011</t>
  </si>
  <si>
    <t>Mtž větrací mřížky na kruhové potrubí D do 100 mm</t>
  </si>
  <si>
    <t>-1091667153</t>
  </si>
  <si>
    <t>R75100013</t>
  </si>
  <si>
    <t>mřížka plastová se síťkou na potrubí pr. 100</t>
  </si>
  <si>
    <t>-1925128843</t>
  </si>
  <si>
    <t>751510041</t>
  </si>
  <si>
    <t>Vzduchotechnické potrubí pozink kruhové spirálně vinuté D do 100 mm</t>
  </si>
  <si>
    <t>146606338</t>
  </si>
  <si>
    <t>751510042</t>
  </si>
  <si>
    <t>Vzduchotechnické potrubí pozink kruhové spirálně vinuté D do 200 mm</t>
  </si>
  <si>
    <t>-1478376954</t>
  </si>
  <si>
    <t>751514679</t>
  </si>
  <si>
    <t>Mtž škrtící klapky do plech potrubí kruhové bez příruby D do 200 mm</t>
  </si>
  <si>
    <t>223344133</t>
  </si>
  <si>
    <t>R75151002</t>
  </si>
  <si>
    <t>ruční regulační klapka pr.160</t>
  </si>
  <si>
    <t>-1553132375</t>
  </si>
  <si>
    <t>751514776</t>
  </si>
  <si>
    <t>Mtž protidešťové stříšky plech potrubí kruhové bez příruby D do 200 mm</t>
  </si>
  <si>
    <t>-570155664</t>
  </si>
  <si>
    <t>R75151003</t>
  </si>
  <si>
    <t>výfuková hlavice Cagi pr.160</t>
  </si>
  <si>
    <t>393513257</t>
  </si>
  <si>
    <t>751537011</t>
  </si>
  <si>
    <t>Mtž potrubí ohebného neizol z Al laminátové hadice D do 100 mm</t>
  </si>
  <si>
    <t>-763339943</t>
  </si>
  <si>
    <t>R7510020</t>
  </si>
  <si>
    <t>flexo potrubí pr. 100 odolné , Al</t>
  </si>
  <si>
    <t>-2049396761</t>
  </si>
  <si>
    <t>R751000003</t>
  </si>
  <si>
    <t>zaregulování potrubního systému na požadované výkony, provozní vyzkoušení celého systému</t>
  </si>
  <si>
    <t>1877491342</t>
  </si>
  <si>
    <t>SO 03 - Oplocení a sadové úpravy</t>
  </si>
  <si>
    <t>111151221</t>
  </si>
  <si>
    <t>Pokosení trávníku při souvislé ploše přes 1000 do 10000 m2 parkového v rovině nebo svahu do 1:5</t>
  </si>
  <si>
    <t>552399526</t>
  </si>
  <si>
    <t>https://podminky.urs.cz/item/CS_URS_2023_01/111151221</t>
  </si>
  <si>
    <t>853+617+95</t>
  </si>
  <si>
    <t>119005131</t>
  </si>
  <si>
    <t>Vytyčení výsadeb s rozmístěním rostlin dle projektové dokumentace zapojených nebo v záhonu, plochy přes 100 m2 ve sponu</t>
  </si>
  <si>
    <t>2112073062</t>
  </si>
  <si>
    <t>https://podminky.urs.cz/item/CS_URS_2023_01/119005131</t>
  </si>
  <si>
    <t>-1777159431</t>
  </si>
  <si>
    <t>1,7*1,7*0,7</t>
  </si>
  <si>
    <t>1,7*4,4*0,8</t>
  </si>
  <si>
    <t>-2110903335</t>
  </si>
  <si>
    <t>"výkop" 8,007</t>
  </si>
  <si>
    <t>"odečíst základy" -1,555</t>
  </si>
  <si>
    <t>-355307666</t>
  </si>
  <si>
    <t>https://podminky.urs.cz/item/CS_URS_2023_01/181151321</t>
  </si>
  <si>
    <t>181451131</t>
  </si>
  <si>
    <t>Založení trávníku na půdě předem připravené plochy přes 1000 m2 výsevem včetně utažení parkového v rovině nebo na svahu do 1:5</t>
  </si>
  <si>
    <t>-2143671560</t>
  </si>
  <si>
    <t>https://podminky.urs.cz/item/CS_URS_2023_01/181451131</t>
  </si>
  <si>
    <t>-1594476935</t>
  </si>
  <si>
    <t>1565*0,02 'Přepočtené koeficientem množství</t>
  </si>
  <si>
    <t>182311124</t>
  </si>
  <si>
    <t>Rozprostření a urovnání ornice ve svahu sklonu přes 1:5 ručně při souvislé ploše, tl. vrstvy přes 200 do 250 mm</t>
  </si>
  <si>
    <t>-66618046</t>
  </si>
  <si>
    <t>https://podminky.urs.cz/item/CS_URS_2022_01/182311124</t>
  </si>
  <si>
    <t>184102311</t>
  </si>
  <si>
    <t>Výsadba keře bez balu do předem vyhloubené jamky se zalitím v rovině nebo na svahu do 1:5 výšky do 2 m v terénu</t>
  </si>
  <si>
    <t>637330958</t>
  </si>
  <si>
    <t>https://podminky.urs.cz/item/CS_URS_2022_01/184102311</t>
  </si>
  <si>
    <t xml:space="preserve">Poznámka k položce:_x000D_
_x000D_
_x000D_
</t>
  </si>
  <si>
    <t>"habr" 6,5*100</t>
  </si>
  <si>
    <t>"távolník" 115</t>
  </si>
  <si>
    <t>"buk" 107</t>
  </si>
  <si>
    <t>1X01</t>
  </si>
  <si>
    <t>habr obecný - balení po 100 ks pro živý plot (Carpinus betulus)</t>
  </si>
  <si>
    <t>512</t>
  </si>
  <si>
    <t>-1762275222</t>
  </si>
  <si>
    <t>Poznámka k položce:_x000D_
Výška rostliny do 50 cm._x000D_
Balení se 100 kusy vystačí přibližně na 25-30 m dlouhý živý habrový plot (sazenice pouze v jedné řadě).</t>
  </si>
  <si>
    <t>osázená severní část oplocení, spon 30-60 cm, v délce 193 m</t>
  </si>
  <si>
    <t>"193/30" 7</t>
  </si>
  <si>
    <t>1X02</t>
  </si>
  <si>
    <t>tavolník Van Houtteův (Spiraea vanhouttei), prostokořenné sazenice 50-80cm</t>
  </si>
  <si>
    <t>-667809648</t>
  </si>
  <si>
    <t>v prostoru ochraného pásma plynovodu, počítáno se sponem 0,7 m, v délce 80-ti m</t>
  </si>
  <si>
    <t>"80/0,7 ks" 115</t>
  </si>
  <si>
    <t>1X03</t>
  </si>
  <si>
    <t>buk lesní na živý plot /Fagus sylvatica/ jednovýhonové sazenice v. 0,5 m</t>
  </si>
  <si>
    <t>-770158256</t>
  </si>
  <si>
    <t>osázená jižní část plotu ve sponu 80 cm, v délce 85-ti m</t>
  </si>
  <si>
    <t>"85/0,8 ks" 107</t>
  </si>
  <si>
    <t>184801131</t>
  </si>
  <si>
    <t>Ošetření vysazených dřevin ve skupinách v rovině nebo na svahu do 1:5</t>
  </si>
  <si>
    <t>905819438</t>
  </si>
  <si>
    <t>https://podminky.urs.cz/item/CS_URS_2023_01/184801131</t>
  </si>
  <si>
    <t>po dobu tří let od předání a převzetí díla</t>
  </si>
  <si>
    <t>324*3</t>
  </si>
  <si>
    <t>184803111</t>
  </si>
  <si>
    <t>Řez a tvarování živých plotů a stěn přímých, výšky do 0,8 m, šířky do 0,8 m</t>
  </si>
  <si>
    <t>-2109965795</t>
  </si>
  <si>
    <t>https://podminky.urs.cz/item/CS_URS_2023_01/184803111</t>
  </si>
  <si>
    <t>184911311</t>
  </si>
  <si>
    <t>Položení mulčovací textilie proti prorůstání plevelů kolem vysázených rostlin v rovině nebo na svahu do 1:5</t>
  </si>
  <si>
    <t>1135108998</t>
  </si>
  <si>
    <t>https://podminky.urs.cz/item/CS_URS_2022_01/184911311</t>
  </si>
  <si>
    <t>(105+45+210)* 0,9</t>
  </si>
  <si>
    <t>69311225</t>
  </si>
  <si>
    <t>geotextilie netkaná separační, ochranná, filtrační, drenážní PES 100g/m2</t>
  </si>
  <si>
    <t>-870349453</t>
  </si>
  <si>
    <t>184911421</t>
  </si>
  <si>
    <t>Mulčování vysazených rostlin mulčovací kůrou, tl. do 100 mm v rovině nebo na svahu do 1:5</t>
  </si>
  <si>
    <t>58242140</t>
  </si>
  <si>
    <t>https://podminky.urs.cz/item/CS_URS_2022_01/184911421</t>
  </si>
  <si>
    <t>10391100</t>
  </si>
  <si>
    <t>kůra mulčovací VL</t>
  </si>
  <si>
    <t>-434313497</t>
  </si>
  <si>
    <t>324*0,103 'Přepočtené koeficientem množství</t>
  </si>
  <si>
    <t>185802113</t>
  </si>
  <si>
    <t>Hnojení půdy nebo trávníku v rovině nebo na svahu do 1:5 umělým hnojivem na široko</t>
  </si>
  <si>
    <t>-862773792</t>
  </si>
  <si>
    <t>https://podminky.urs.cz/item/CS_URS_2023_01/185802113</t>
  </si>
  <si>
    <t>trávník - 50-100g/m2</t>
  </si>
  <si>
    <t>(1565*0,00008)*3</t>
  </si>
  <si>
    <t>dřeviny - 30-50g/m2</t>
  </si>
  <si>
    <t>324*0,00005</t>
  </si>
  <si>
    <t>25191155</t>
  </si>
  <si>
    <t>hnojivo průmyslové</t>
  </si>
  <si>
    <t>1699504903</t>
  </si>
  <si>
    <t>13060*0,03 'Přepočtené koeficientem množství</t>
  </si>
  <si>
    <t>185803111</t>
  </si>
  <si>
    <t>Ošetření trávníku jednorázové v rovině nebo na svahu do 1:5</t>
  </si>
  <si>
    <t>-105977407</t>
  </si>
  <si>
    <t>https://podminky.urs.cz/item/CS_URS_2023_01/185803111</t>
  </si>
  <si>
    <t>185803211</t>
  </si>
  <si>
    <t>Uválcování trávníku v rovině nebo na svahu do 1:5</t>
  </si>
  <si>
    <t>-472910060</t>
  </si>
  <si>
    <t>https://podminky.urs.cz/item/CS_URS_2023_01/185803211</t>
  </si>
  <si>
    <t>185804215</t>
  </si>
  <si>
    <t>Vypletí v rovině nebo na svahu do 1:5 trávníku po výsevu</t>
  </si>
  <si>
    <t>-885247479</t>
  </si>
  <si>
    <t>https://podminky.urs.cz/item/CS_URS_2023_01/185804215</t>
  </si>
  <si>
    <t>185804416</t>
  </si>
  <si>
    <t>Ochrana rostlin před mrazem přikrytím (zřízení) keřů výšky do 750 mm</t>
  </si>
  <si>
    <t>2087437932</t>
  </si>
  <si>
    <t>https://podminky.urs.cz/item/CS_URS_2023_01/185804416</t>
  </si>
  <si>
    <t>185804426</t>
  </si>
  <si>
    <t>Ochrana rostlin před mrazem odkrytím (odstranění) keřů výšky do 750 mm</t>
  </si>
  <si>
    <t>-1699388153</t>
  </si>
  <si>
    <t>https://podminky.urs.cz/item/CS_URS_2023_01/185804426</t>
  </si>
  <si>
    <t>185804514</t>
  </si>
  <si>
    <t>Odplevelení výsadeb v rovině nebo na svahu do 1:5 souvislých keřových skupin</t>
  </si>
  <si>
    <t>1310038729</t>
  </si>
  <si>
    <t>https://podminky.urs.cz/item/CS_URS_2023_01/185804514</t>
  </si>
  <si>
    <t>185811221</t>
  </si>
  <si>
    <t>Vyhrabání trávníku souvislé plochy přes 1000 do 10000 m2 v rovině nebo na svahu do 1:5</t>
  </si>
  <si>
    <t>-1688612541</t>
  </si>
  <si>
    <t>https://podminky.urs.cz/item/CS_URS_2023_01/185811221</t>
  </si>
  <si>
    <t>185851121</t>
  </si>
  <si>
    <t>Dovoz vody pro zálivku rostlin na vzdálenost do 1000 m</t>
  </si>
  <si>
    <t>444847860</t>
  </si>
  <si>
    <t>https://podminky.urs.cz/item/CS_URS_2023_01/185851121</t>
  </si>
  <si>
    <t>zálivka živého plotu</t>
  </si>
  <si>
    <t>872 kusů dřevin, 4l/ks, zálivka 3x do roka po dobu 3 let</t>
  </si>
  <si>
    <t>((872*4)/1000)*9</t>
  </si>
  <si>
    <t>zálivka trávníku</t>
  </si>
  <si>
    <t>5l vody na  1 m2</t>
  </si>
  <si>
    <t>((1565*5)/1000)*9</t>
  </si>
  <si>
    <t>233211115</t>
  </si>
  <si>
    <t>Zemní ocelové vruty pro ploty a dopravní značky průměru 76 mm, délky 800 mm</t>
  </si>
  <si>
    <t>537747280</t>
  </si>
  <si>
    <t>https://podminky.urs.cz/item/CS_URS_2022_01/233211115</t>
  </si>
  <si>
    <t>275313611</t>
  </si>
  <si>
    <t>Základy z betonu prostého patky a bloky z betonu kamenem neprokládaného tř. C 16/20</t>
  </si>
  <si>
    <t>-1484236956</t>
  </si>
  <si>
    <t>https://podminky.urs.cz/item/CS_URS_2022_01/275313611</t>
  </si>
  <si>
    <t>0,5*0,5*1,1</t>
  </si>
  <si>
    <t>0,5*3,2*0,8</t>
  </si>
  <si>
    <t>-381493636</t>
  </si>
  <si>
    <t>(0,5*4)*1,1</t>
  </si>
  <si>
    <t>(2*(0,5+3,2))*0,8</t>
  </si>
  <si>
    <t>-944525418</t>
  </si>
  <si>
    <t>338171124</t>
  </si>
  <si>
    <t>Montáž sloupků a vzpěr plotových ocelových trubkových nebo profilovaných výšky do 2,60 m do zemního vrutu</t>
  </si>
  <si>
    <t>1231714634</t>
  </si>
  <si>
    <t>https://podminky.urs.cz/item/CS_URS_2022_01/338171124</t>
  </si>
  <si>
    <t>55342263</t>
  </si>
  <si>
    <t>sloupek plotový koncový Pz a komaxitový 2500/48x1,5mm</t>
  </si>
  <si>
    <t>1180764090</t>
  </si>
  <si>
    <t>338171125</t>
  </si>
  <si>
    <t>Montáž sloupků a vzpěr plotových ocelových trubkových nebo profilovaných výšky do 2,60 m ukotvením k pevnému podkladu</t>
  </si>
  <si>
    <t>492772618</t>
  </si>
  <si>
    <t>https://podminky.urs.cz/item/CS_URS_2022_01/338171125</t>
  </si>
  <si>
    <t>55342274</t>
  </si>
  <si>
    <t>vzpěra plotová 38x1,5mm včetně krytky s uchem 2500mm</t>
  </si>
  <si>
    <t>36022531</t>
  </si>
  <si>
    <t>59232554</t>
  </si>
  <si>
    <t>kolík fixační pro ukotvení vzpěry do podhrabové desky</t>
  </si>
  <si>
    <t>-1614233793</t>
  </si>
  <si>
    <t>348121221</t>
  </si>
  <si>
    <t>Osazení podhrabových desek na ocelové sloupky, délky desek přes 2 do 3 m</t>
  </si>
  <si>
    <t>-1173081195</t>
  </si>
  <si>
    <t>https://podminky.urs.cz/item/CS_URS_2022_01/348121221</t>
  </si>
  <si>
    <t>3X01</t>
  </si>
  <si>
    <t>betonová podhrabová deska 2950x200x50 mm</t>
  </si>
  <si>
    <t>386879623</t>
  </si>
  <si>
    <t>3X12</t>
  </si>
  <si>
    <t xml:space="preserve">betonová podhrabová deska 2500x200x50 mm </t>
  </si>
  <si>
    <t>-812898962</t>
  </si>
  <si>
    <t>3X11</t>
  </si>
  <si>
    <t>betonová podhrabová deska 2450x200x50 mm</t>
  </si>
  <si>
    <t>-1464990885</t>
  </si>
  <si>
    <t>3X10</t>
  </si>
  <si>
    <t>betonová podhrabová deska 2000x200x50 mm</t>
  </si>
  <si>
    <t>515561687</t>
  </si>
  <si>
    <t>59232549</t>
  </si>
  <si>
    <t>držák podhrabové desky typ H pro sloupek D 40-50mm výšky 200mm průběžný povrchová úprava žárový zinek</t>
  </si>
  <si>
    <t>-1394368226</t>
  </si>
  <si>
    <t xml:space="preserve">na 10-ti sloupkách osazen koncový držák </t>
  </si>
  <si>
    <t>139-10</t>
  </si>
  <si>
    <t>59232551</t>
  </si>
  <si>
    <t>držák podhrabové desky typ U výšky 200mm koncový povrchová úprava žárový zinek</t>
  </si>
  <si>
    <t>2132341266</t>
  </si>
  <si>
    <t>348172117</t>
  </si>
  <si>
    <t>Montáž vjezdových bran samonosných posuvných jednokřídlových plochy přes 12 do 15 m2 včetně zapojení a seřízení</t>
  </si>
  <si>
    <t>1753821844</t>
  </si>
  <si>
    <t>https://podminky.urs.cz/item/CS_URS_2022_01/348172117</t>
  </si>
  <si>
    <t>3X07</t>
  </si>
  <si>
    <t xml:space="preserve">samonosná posuvná brána ocelová 9700x2000 (6500x2000) mm, materiál jakl 80x60x3,60x60x2 včetně spojovacího materiálu, konzoly na motor, 2x sloup 100x100x3 a výplně 3D pletivo Zn  </t>
  </si>
  <si>
    <t>-978851791</t>
  </si>
  <si>
    <t>3X08</t>
  </si>
  <si>
    <t>sada pro posuvnou bránu - 2ks vozík L, 9m C - profil L, vodící kladky, dolezdová kolečka, horní vedení</t>
  </si>
  <si>
    <t>1708344662</t>
  </si>
  <si>
    <t>3X09</t>
  </si>
  <si>
    <t>el. pohon (900kg) sada (motor, řj., 7bm hřebene, maják, fotozávora, vysílač, kabeláž)</t>
  </si>
  <si>
    <t>340525810</t>
  </si>
  <si>
    <t>348401130</t>
  </si>
  <si>
    <t>Montáž oplocení z pletiva strojového s napínacími dráty přes 1,6 do 2,0 m</t>
  </si>
  <si>
    <t>1811899171</t>
  </si>
  <si>
    <t>https://podminky.urs.cz/item/CS_URS_2022_01/348401130</t>
  </si>
  <si>
    <t>31327504</t>
  </si>
  <si>
    <t>pletivo drátěné plastifikované se čtvercovými oky 50/2,2mm v 2000mm</t>
  </si>
  <si>
    <t>-840814387</t>
  </si>
  <si>
    <t>407*1,05 'Přepočtené koeficientem množství</t>
  </si>
  <si>
    <t>3X02</t>
  </si>
  <si>
    <t>příchytka z PVC na napínací drát - zelená, šroubovací</t>
  </si>
  <si>
    <t>-1392743098</t>
  </si>
  <si>
    <t>Poznámka k položce:_x000D_
Samořezný šroub je součástí příchytky a je již započtený v ceně.</t>
  </si>
  <si>
    <t>"sloupky u brány 100x100x3" 2*3</t>
  </si>
  <si>
    <t>"sloupky průměru 48 mm" 135*3</t>
  </si>
  <si>
    <t>3X03</t>
  </si>
  <si>
    <t>napínák (ráčna) povrchová úprava žár. zinek + PVC</t>
  </si>
  <si>
    <t>-1842307751</t>
  </si>
  <si>
    <t>"koncové sloupky u brány 100x100x3" 6</t>
  </si>
  <si>
    <t>"průměr 48 mm" 2*(16*3)</t>
  </si>
  <si>
    <t>3X04</t>
  </si>
  <si>
    <t>opasek na přichycení napínáku PVC na sloupek 48 mm zelený</t>
  </si>
  <si>
    <t>-1382124770</t>
  </si>
  <si>
    <t>16*3</t>
  </si>
  <si>
    <t>2*3</t>
  </si>
  <si>
    <t>3X05</t>
  </si>
  <si>
    <t>šroub a matice k opasku</t>
  </si>
  <si>
    <t>1333649254</t>
  </si>
  <si>
    <t>3X06</t>
  </si>
  <si>
    <t>očko na přichycení napínáku na opasek - PVC zelené</t>
  </si>
  <si>
    <t>926261938</t>
  </si>
  <si>
    <t>(16*3)*2</t>
  </si>
  <si>
    <t>348401350</t>
  </si>
  <si>
    <t>Montáž oplocení z pletiva rozvinutí, uchycení a napnutí drátu napínacího</t>
  </si>
  <si>
    <t>907685338</t>
  </si>
  <si>
    <t>https://podminky.urs.cz/item/CS_URS_2022_01/348401350</t>
  </si>
  <si>
    <t>"prostřední drát" 407</t>
  </si>
  <si>
    <t>15619100</t>
  </si>
  <si>
    <t>drát poplastovaný kruhový napínací 2,5/3,5mm</t>
  </si>
  <si>
    <t>-1647295918</t>
  </si>
  <si>
    <t>348401360</t>
  </si>
  <si>
    <t>Montáž oplocení z pletiva rozvinutí, uchycení a napnutí drátu přiháčkování pletiva k napínacímu drátu</t>
  </si>
  <si>
    <t>755932255</t>
  </si>
  <si>
    <t>https://podminky.urs.cz/item/CS_URS_2022_01/348401360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</si>
  <si>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</si>
  <si>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</si>
  <si>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1369939697</t>
  </si>
  <si>
    <t>https://podminky.urs.cz/item/CS_URS_2022_01/998232110</t>
  </si>
  <si>
    <t>998232121</t>
  </si>
  <si>
    <t>Příplatek k přesunu hmot pro oplocení za zvětšený přesun do 1000 m</t>
  </si>
  <si>
    <t>-838570002</t>
  </si>
  <si>
    <t>https://podminky.urs.cz/item/CS_URS_2022_01/998232121</t>
  </si>
  <si>
    <t>SO 04 - Mostní váha</t>
  </si>
  <si>
    <t xml:space="preserve">    9 - Ostatní konstrukce a práce</t>
  </si>
  <si>
    <t>-468067408</t>
  </si>
  <si>
    <t>3,5*11,5</t>
  </si>
  <si>
    <t>122151101</t>
  </si>
  <si>
    <t>Odkopávky a prokopávky nezapažené strojně v hornině třídy těžitelnosti I skupiny 1 a 2 do 20 m3</t>
  </si>
  <si>
    <t>1347488405</t>
  </si>
  <si>
    <t>https://podminky.urs.cz/item/CS_URS_2022_01/122151101</t>
  </si>
  <si>
    <t>10,7*3,5*0,49</t>
  </si>
  <si>
    <t>373115457</t>
  </si>
  <si>
    <t>18,351-5,2</t>
  </si>
  <si>
    <t>-896607543</t>
  </si>
  <si>
    <t>40,25*0,4</t>
  </si>
  <si>
    <t>168877284</t>
  </si>
  <si>
    <t>13,151*30</t>
  </si>
  <si>
    <t>-1064684993</t>
  </si>
  <si>
    <t>13,151*1,8</t>
  </si>
  <si>
    <t>-915764874</t>
  </si>
  <si>
    <t>-20062334</t>
  </si>
  <si>
    <t>0,25*0,8*26</t>
  </si>
  <si>
    <t>211971110</t>
  </si>
  <si>
    <t>Zřízení opláštění výplně z geotextilie odvodňovacích žeber nebo trativodů v rýze nebo zářezu se stěnami šikmými o sklonu do 1:2</t>
  </si>
  <si>
    <t>735497611</t>
  </si>
  <si>
    <t>https://podminky.urs.cz/item/CS_URS_2022_01/211971110</t>
  </si>
  <si>
    <t>štěrkový vsak obalený geotextílií</t>
  </si>
  <si>
    <t>(2*0,45*0,45+2*0,45*0,3+2*0,45*0,3)*4</t>
  </si>
  <si>
    <t>69311080</t>
  </si>
  <si>
    <t>geotextilie netkaná separační, ochranná, filtrační, drenážní PES 200g/m2</t>
  </si>
  <si>
    <t>487392702</t>
  </si>
  <si>
    <t>3,78*1,1845 'Přepočtené koeficientem množství</t>
  </si>
  <si>
    <t>212755215</t>
  </si>
  <si>
    <t>Trativody bez lože z drenážních trubek plastových flexibilních D 125 mm</t>
  </si>
  <si>
    <t>-96019437</t>
  </si>
  <si>
    <t>https://podminky.urs.cz/item/CS_URS_2022_01/212755215</t>
  </si>
  <si>
    <t>10*2</t>
  </si>
  <si>
    <t>4*2</t>
  </si>
  <si>
    <t>213311131</t>
  </si>
  <si>
    <t>Polštáře zhutněné pod základy z kameniva drobného drceného, frakce 0 - 4 mm</t>
  </si>
  <si>
    <t>123522250</t>
  </si>
  <si>
    <t>https://podminky.urs.cz/item/CS_URS_2022_01/213311131</t>
  </si>
  <si>
    <t>10,7*4,6*0,02</t>
  </si>
  <si>
    <t>2X01</t>
  </si>
  <si>
    <t>Lomová šachta KG 110 SN 4, dl. 1 m včetně štěrkového vsaku</t>
  </si>
  <si>
    <t>453637382</t>
  </si>
  <si>
    <t>564271014</t>
  </si>
  <si>
    <t>Podklad nebo podsyp ze štěrkopísku ŠP s rozprostřením, vlhčením a zhutněním plochy jednotlivě do 100 m2, po zhutnění tl. 280 mm</t>
  </si>
  <si>
    <t>1052071834</t>
  </si>
  <si>
    <t>https://podminky.urs.cz/item/CS_URS_2022_01/564271014</t>
  </si>
  <si>
    <t>10,7*4,6</t>
  </si>
  <si>
    <t>-1223171421</t>
  </si>
  <si>
    <t>pod nájezdy na váhu (CB kryt)</t>
  </si>
  <si>
    <t>2*(3,5*1)</t>
  </si>
  <si>
    <t>581141213</t>
  </si>
  <si>
    <t>Kryt cementobetonový silničních komunikací skupiny CB II tl. 220 mm</t>
  </si>
  <si>
    <t>1319102221</t>
  </si>
  <si>
    <t>https://podminky.urs.cz/item/CS_URS_2022_01/581141213</t>
  </si>
  <si>
    <t>nájezdy na váhu</t>
  </si>
  <si>
    <t>Ostatní konstrukce a práce</t>
  </si>
  <si>
    <t>9-001</t>
  </si>
  <si>
    <t>Silniční zapuštěná mostová váha 9x3 m</t>
  </si>
  <si>
    <t>1111620377</t>
  </si>
  <si>
    <t>Poznámka k položce:_x000D_
Cena obsahuje:_x000D_
1. mostní konstrukce_x000D_
2. 4 ks tenzometrických snímačů s propojovacími kabely_x000D_
3. váhový indikátor_x000D_
4. speciální tenzometrický kabel 25 m_x000D_
5. odolné krycí a tlumící pryžové pásy na nájezdech na váhu_x000D_
6. T-profil pro obvodové těsnění_x000D_
7. standardní dokumentace pro stavební připravenost_x000D_
(body 1-7 - 334 000,-)_x000D_
8. doprava, montáž, uvedení do provozu, zaškolení obsluhy - 65 000,-_x000D_
9. ověření váhy za účasti ČMI  - 25 000,-_x000D_
10. prefabrikovaný železobetonový základ - 115 000,-</t>
  </si>
  <si>
    <t>919123121</t>
  </si>
  <si>
    <t>Utěsnění dilatačních spár profily nebo pásy pásem přitavením na svislou hranu betonové desky asfaltovým izolačním</t>
  </si>
  <si>
    <t>842064952</t>
  </si>
  <si>
    <t>https://podminky.urs.cz/item/CS_URS_2022_01/919123121</t>
  </si>
  <si>
    <t>11,5*2</t>
  </si>
  <si>
    <t>3,5*2</t>
  </si>
  <si>
    <t>919716111</t>
  </si>
  <si>
    <t>Ocelová výztuž cementobetonového krytu ze svařovaných sítí hmotnosti do 7,5 kg/m2</t>
  </si>
  <si>
    <t>-1350651538</t>
  </si>
  <si>
    <t>https://podminky.urs.cz/item/CS_URS_2022_01/919716111</t>
  </si>
  <si>
    <t>průměr drátu 8 mm, oka 150x150 mm - 5,39 kg/m2</t>
  </si>
  <si>
    <t>(7*5,39)/1000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</si>
  <si>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</si>
  <si>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</si>
  <si>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551440870</t>
  </si>
  <si>
    <t>https://podminky.urs.cz/item/CS_URS_2022_01/998226011</t>
  </si>
  <si>
    <t>Poznámka k položce:_x000D_
V přesunu hmot je zohledněna vnitrostaveništní manipulace včetně čerpání betonu._x000D_
_x000D_
POZN.:_x000D_
1. Pokud se prefabrikáty složí přímo do prostoru technologické manipulace (pracovní zóna jeřábu), nezapočítává se jejich hmotnost do hmotnosti pro výpočet přesunu hmot._x000D_
2. U podkladů z kameniva a štěrkopísku, u betonových podkladů (základových kcí) je uvažováno dodání materiálu přímo na místo zabudování nebo do prostoru technologické manipulace. U těchto položek se hmotnost materiálu nezapočítává do výpočtu přesunu hmot.</t>
  </si>
  <si>
    <t>SO 05 - Betonový box</t>
  </si>
  <si>
    <t>-1982103775</t>
  </si>
  <si>
    <t>2*24</t>
  </si>
  <si>
    <t>1,5*8,55</t>
  </si>
  <si>
    <t>132251252</t>
  </si>
  <si>
    <t>Hloubení nezapažených rýh šířky přes 800 do 2 000 mm strojně s urovnáním dna do předepsaného profilu a spádu v hornině třídy těžitelnosti I skupiny 3 přes 20 do 50 m3</t>
  </si>
  <si>
    <t>1341622225</t>
  </si>
  <si>
    <t>https://podminky.urs.cz/item/CS_URS_2022_01/132251252</t>
  </si>
  <si>
    <t>1,5*0,35*8,55</t>
  </si>
  <si>
    <t>2*0,35*24</t>
  </si>
  <si>
    <t>21,3</t>
  </si>
  <si>
    <t>765982151</t>
  </si>
  <si>
    <t>2036477183</t>
  </si>
  <si>
    <t>61*0,4</t>
  </si>
  <si>
    <t>1563423243</t>
  </si>
  <si>
    <t>21,3*30</t>
  </si>
  <si>
    <t>-1301892304</t>
  </si>
  <si>
    <t>21,3*1,8</t>
  </si>
  <si>
    <t>-1515799116</t>
  </si>
  <si>
    <t>1291772245</t>
  </si>
  <si>
    <t>0,45*0,5*24</t>
  </si>
  <si>
    <t>1346261017</t>
  </si>
  <si>
    <t>2,5*0,3*32,55</t>
  </si>
  <si>
    <t>1003365470</t>
  </si>
  <si>
    <t>1,9*0,1*32,55</t>
  </si>
  <si>
    <t>332540239</t>
  </si>
  <si>
    <t>1,5*0,6*32,55</t>
  </si>
  <si>
    <t>-841118258</t>
  </si>
  <si>
    <t>68,1*0,6</t>
  </si>
  <si>
    <t>292474144</t>
  </si>
  <si>
    <t>274362021</t>
  </si>
  <si>
    <t>Výztuž základů pasů ze svařovaných sítí z drátů typu KARI</t>
  </si>
  <si>
    <t>1086280863</t>
  </si>
  <si>
    <t>https://podminky.urs.cz/item/CS_URS_2022_01/274362021</t>
  </si>
  <si>
    <t>KH 30, průměr drátu 6 mm, oka 100x100 mm - 4,44 kg/m2</t>
  </si>
  <si>
    <t>((1,5*24)*4,44)/1000</t>
  </si>
  <si>
    <t>((1,5*8,55)*4,44)/1000</t>
  </si>
  <si>
    <t>327112111</t>
  </si>
  <si>
    <t>Opěrné zdi nebo dělicí stěny z betonových bloků ukládaných na pero a drážku tloušťky 600 mm</t>
  </si>
  <si>
    <t>-1565071390</t>
  </si>
  <si>
    <t>https://podminky.urs.cz/item/CS_URS_2022_01/327112111</t>
  </si>
  <si>
    <t>Poznámka k položce:_x000D_
Bloky lze použít pro dočasné i trvalé dělicí stěny, opěrné zdi, boxy pro sypké materiály nebo zajištění výkopů. </t>
  </si>
  <si>
    <t>33*3</t>
  </si>
  <si>
    <t>Ztužení stěny ocelovými táhly průměru M20</t>
  </si>
  <si>
    <t>379675767</t>
  </si>
  <si>
    <t>Poznámka k položce:_x000D_
kotvení 27x (M20 dl. 3,65 m)</t>
  </si>
  <si>
    <t>998152111</t>
  </si>
  <si>
    <t>Přesun hmot pro zdi a valy samostatné montované z dílců železobetonových nebo z předpjatého betonu vodorovná dopravní vzdálenost do 50 m, pro zdi výšky do 12 m</t>
  </si>
  <si>
    <t>-1119914472</t>
  </si>
  <si>
    <t>https://podminky.urs.cz/item/CS_URS_2022_01/998152111</t>
  </si>
  <si>
    <t>Poznámka k položce:_x000D_
V přesunu hmot je zohledněna vnitrostaveništní manipulace včetně čerpání betonu pro základové pasy._x000D_
_x000D_
POZN.:_x000D_
1. Pokud se prefabrikáty složí přímo do prostoru technologické manipulace (pracovní zóna jeřábu), nezapočítává se jejich hmotnost do hmotnosti pro výpočet přesunu hmot._x000D_
2. U podkladů z kameniva a štěrkopísku, u betonových podkladů (základových kcí) je uvažováno dodání materiálu přímo na místo zabudování nebo do prostoru technologické manipulace. U těchto položek se hmotnost materiálu nezapočítává do výpočtu přesunu hmot.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</si>
  <si>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</si>
  <si>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</si>
  <si>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</si>
  <si>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</si>
  <si>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</si>
  <si>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</si>
  <si>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</si>
  <si>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</si>
  <si>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</si>
  <si>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</si>
  <si>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</si>
  <si>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011134000</t>
  </si>
  <si>
    <t>Hydrogeologický průzkum pro vrtanou studnu</t>
  </si>
  <si>
    <t>1899706663</t>
  </si>
  <si>
    <t>https://podminky.urs.cz/item/CS_URS_2022_01/011134000</t>
  </si>
  <si>
    <t>Poznámka k položce:_x000D_
Vyhodnocení hydrogeologickou zprávou.</t>
  </si>
  <si>
    <t>012103000</t>
  </si>
  <si>
    <t>Geodetické práce před výstavbou</t>
  </si>
  <si>
    <t>1869952598</t>
  </si>
  <si>
    <t>https://podminky.urs.cz/item/CS_URS_2021_01/012103000</t>
  </si>
  <si>
    <t xml:space="preserve">Poznámka k položce:_x000D_
Vytyčení objektů stavby a pevných vytyčovacích bodů vč. fixace._x000D_
Zajištění vytyčení veškerých stávajících inženýrských sítí (včetně úhrady za vytyčení), odpovědnost za jejich neporušení během výstavby a zpětné předání jejich správcům._x000D_
</t>
  </si>
  <si>
    <t>012203000</t>
  </si>
  <si>
    <t>Geodetické práce při provádění stavby</t>
  </si>
  <si>
    <t>-716992381</t>
  </si>
  <si>
    <t>https://podminky.urs.cz/item/CS_URS_2021_01/012203000</t>
  </si>
  <si>
    <t>Poznámka k položce:_x000D_
- výšková měření, výpočet objemů aj., které mají charakter kontrolních a upřesňujících činností_x000D_
- měření posunu a změn polohy bodů v průběhu výstavby</t>
  </si>
  <si>
    <t>012303000</t>
  </si>
  <si>
    <t>Geodetické práce po výstavbě</t>
  </si>
  <si>
    <t>-1806197614</t>
  </si>
  <si>
    <t>https://podminky.urs.cz/item/CS_URS_2021_01/012303000</t>
  </si>
  <si>
    <t xml:space="preserve">Poznámka k položce:_x000D_
Vypracování geodetického zaměření skutečného stavu v rozsahu nezbytném pro zápis změny do katastru nemovitostí nebo do dokumentací správců IS._x000D_
Zajištění veškerých geodetických prací souvisejících s realizací díla. Např: zaměření kanalizační přípojky, dešťové kanalizace, potrubí plynovodu, přípojky NN a rozvodů VO aj._x000D_
</t>
  </si>
  <si>
    <t>013002000</t>
  </si>
  <si>
    <t>Projektové práce pro vrtanou studnu a vodovodní přípojku</t>
  </si>
  <si>
    <t>-944512181</t>
  </si>
  <si>
    <t>https://podminky.urs.cz/item/CS_URS_2022_01/013002000</t>
  </si>
  <si>
    <t>013254000</t>
  </si>
  <si>
    <t>Dokumentace skutečného provedení stavby</t>
  </si>
  <si>
    <t>-1733248183</t>
  </si>
  <si>
    <t>https://podminky.urs.cz/item/CS_URS_2021_01/013254000</t>
  </si>
  <si>
    <t>Poznámka k položce:_x000D_
Dokumentace 3x v listinné a digitální podobě, zakreslení změn PD, vč. revizí, prohlášení o shodě, likvidace odpadů apod.</t>
  </si>
  <si>
    <t>013294000</t>
  </si>
  <si>
    <t>Ostatní dokumentace</t>
  </si>
  <si>
    <t>-1125388773</t>
  </si>
  <si>
    <t>https://podminky.urs.cz/item/CS_URS_2021_01/013294000</t>
  </si>
  <si>
    <t>Poznámka k položce:_x000D_
Fotodokumentace stavby před zahájením stavby, v průběhu výstavby a po výstavbě - zařazení fotek do fotoalba v časové posloupnosti a popisem činnosti a číslem ojektů, v listinné a digitální podobě, pasport okolních objektů._x000D_
Dílenská a výrobní dokumentace.</t>
  </si>
  <si>
    <t>VRN3</t>
  </si>
  <si>
    <t>Zařízení staveniště</t>
  </si>
  <si>
    <t>030001000</t>
  </si>
  <si>
    <t>2107090039</t>
  </si>
  <si>
    <t>https://podminky.urs.cz/item/CS_URS_2021_01/030001000</t>
  </si>
  <si>
    <t xml:space="preserve">Poznámka k položce:_x000D_
Náklady na :_x000D_
- související přípravné práce (projektové práce a terénní úpravy pro zařízení staveniště)_x000D_
- vybavení staveniště (stavební buňky, mobilní WC, pronájem ploch, provizorní komunikace aj.)_x000D_
- připojení na inženýrské sítě vč. nákladů na energii _x000D_
- zabezpečení staveniště (oplocení staveniště, opatření na ochranu sousedních pozemků, osvětlení staveniště, informační tabule stavby, dopravní značení na staveništi aj.)_x000D_
- zrušení zařízení staveniště (rozebrání, bourání a odvoz zařízení staveniště, úprava terénu do původního stavu)_x000D_
_x000D_
Cena byla určena procentuálně (≤3%) ze základních rozpočtových nákladů stavby (ZRN = HSV+PSV). </t>
  </si>
  <si>
    <t>VRN4</t>
  </si>
  <si>
    <t>Inženýrská činnost</t>
  </si>
  <si>
    <t>040001000</t>
  </si>
  <si>
    <t>-1916335036</t>
  </si>
  <si>
    <t>https://podminky.urs.cz/item/CS_URS_2021_01/040001000</t>
  </si>
  <si>
    <t xml:space="preserve">Poznámka k položce:_x000D_
K inženýrské činnosti řadíme:_x000D_
_x000D_
dozory (dozor projektanta, investora, SSD, BOZP, hydrogeologa aj.)_x000D_
posudky (plán BOZP, PENB, energetický štítek obálky budovy aj.)_x000D_
zkoušky a měření (tlakové, zátěžové, hutnící, měření a monitoring atd.)_x000D_
revize (náklady na revize dočasných objektů nebo zařízení staveniště)_x000D_
kompletační a koordinační činnost (náklady na výběrové řízení, činnosti související se zakázkou atd.)_x000D_
ostatní inženýrská činnost_x000D_
_x000D_
Cena byla určena procentuálně (≤3%) ze základních rozpočtových nákladů stavby (ZRN = HSV+PSV). </t>
  </si>
  <si>
    <t>043134000</t>
  </si>
  <si>
    <t>Zkoušky zatěžovací</t>
  </si>
  <si>
    <t>1301378005</t>
  </si>
  <si>
    <t>https://podminky.urs.cz/item/CS_URS_2021_01/043134000</t>
  </si>
  <si>
    <t>Poznámka k položce:_x000D_
Statické zatěžovací zkoušky pro kontrolu zhutnění podloží komunikace a pro kontrolu hutnění zásypů výkopů sítí rázové zkoušky. Předpokládané množství zkoušek 12._x000D_
 V ceně jsou započteny technické práce při měření, vyhodnocení zkoušek a protokol včetně dopravy.</t>
  </si>
  <si>
    <t>043194000</t>
  </si>
  <si>
    <t>Hydrodynamická čerpací zkouška vrtané studny (dlouhodobá čerpací zkouška v délce 2 dnů)</t>
  </si>
  <si>
    <t>1529472523</t>
  </si>
  <si>
    <t>https://podminky.urs.cz/item/CS_URS_2022_01/043194000</t>
  </si>
  <si>
    <t>VRN7</t>
  </si>
  <si>
    <t>Provozní vlivy</t>
  </si>
  <si>
    <t>072002000</t>
  </si>
  <si>
    <t>Silniční provoz</t>
  </si>
  <si>
    <t>952591844</t>
  </si>
  <si>
    <t>https://podminky.urs.cz/item/CS_URS_2021_01/072002000</t>
  </si>
  <si>
    <t xml:space="preserve">Poznámka k položce:_x000D_
Náklady na vyhotovení návrhu dočasného dopravního značení tzn. např. projednání, vytyčení a zrušení objížďky, náklady na omezení nebo přerušení provozu při použití značek, semaforů, zábran, kuželů, světelné signalizace apod., jejich projednání s dotčenými orgány a organizacemi, rozmístění značek, přemisťování a jejich údržba během výstavby včetně následného odstranění po ukončení stavebních prací._x000D_
_x000D_
</t>
  </si>
  <si>
    <t>075002000</t>
  </si>
  <si>
    <t>Ochranná pásma</t>
  </si>
  <si>
    <t>-547206436</t>
  </si>
  <si>
    <t>https://podminky.urs.cz/item/CS_URS_2021_01/075002000</t>
  </si>
  <si>
    <t xml:space="preserve">Poznámka k položce:_x000D_
Jedná se o náklady související se zákazem, omezením nebo výkonem stavebních prací prováděných v blízkosti nadzemních el. vedení, křížení el. vedení, podzemních kabelových vedení, vodovodních vedení, vedení plynu, teplovodů, ropovodů, měníren proudu, trafostanic, ochranných pásem vodních zdrojů, vodáren, čistíren vod, plynáren, plynojemů apod._x000D_
_x000D_
Cena byla určena procentuálně (≤1,5%) ze základních rozpočtových nákladů stavby (ZRN = HSV+PSV). _x000D_
_x000D_
</t>
  </si>
  <si>
    <t>VRN9</t>
  </si>
  <si>
    <t>Ostatní náklady</t>
  </si>
  <si>
    <t>005211080R</t>
  </si>
  <si>
    <t>Bezpečnostní a hygienická opatření na staveništi</t>
  </si>
  <si>
    <t>966905339</t>
  </si>
  <si>
    <t xml:space="preserve">Poznámka k položce:_x000D_
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poplachové směrnice) a z hlediska provozu staveniště (provozně dopravní řád). </t>
  </si>
  <si>
    <t>0910</t>
  </si>
  <si>
    <t>Vypracování geometrického plánu pro vklad stavby do katastru nemovitostí</t>
  </si>
  <si>
    <t>889855202</t>
  </si>
  <si>
    <t>0911</t>
  </si>
  <si>
    <t>Zajištění vytyčení veškerých podzemních zařízení a sítí</t>
  </si>
  <si>
    <t>-332849382</t>
  </si>
  <si>
    <t>Poznámka k položce:_x000D_
V cenách jsou zahrnuty i náklady na:_x000D_
a) pochůzky projektovanou tratí,_x000D_
b) vyznačení budoucí trasy,_x000D_
c) rozmístění, očíslování a označení opěrných bodů,_x000D_
d) označení překážek a míst pro kabelové prostupy a podchodové štoly.</t>
  </si>
  <si>
    <t>0912</t>
  </si>
  <si>
    <t>Opatření na ochranu pozemků sousedních se staveništěm</t>
  </si>
  <si>
    <t>-929089184</t>
  </si>
  <si>
    <t xml:space="preserve">Poznámka k položce:_x000D_
Opravy, údržba a průběžné čištění, kropení komunikací užívaných v průběhu výstavby._x000D_
</t>
  </si>
  <si>
    <t>0913</t>
  </si>
  <si>
    <t>Dodávka a montáž informační tabule dle odstavce 12.2 smlouvy o dílo</t>
  </si>
  <si>
    <t>229828798</t>
  </si>
  <si>
    <t>0914</t>
  </si>
  <si>
    <t>Zajištění povinné publicity - dodávka a montáž dle odstavce 12.3 smlouvy o dílo</t>
  </si>
  <si>
    <t>-2108983328</t>
  </si>
  <si>
    <t>0915</t>
  </si>
  <si>
    <t>Dodání všech legislativou daných dokladů pro převedení průzkumného díla na trvalé vodní dílo</t>
  </si>
  <si>
    <t>-417199104</t>
  </si>
  <si>
    <t>0916</t>
  </si>
  <si>
    <t>Dodání dokladů nutných k přejímce stavby a pro vydání kolaudačního souhlasu</t>
  </si>
  <si>
    <t>-900866472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</si>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</sst>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9"/>
      <color rgb="FFC00000"/>
      <name val="Arial CE"/>
      <family val="2"/>
      <charset val="238"/>
    </font>
    <font>
      <i/>
      <sz val="9"/>
      <color rgb="FFC0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0" fontId="51" fillId="0" borderId="23" xfId="0" applyFont="1" applyBorder="1" applyAlignment="1">
      <alignment horizontal="left" vertical="center" wrapText="1"/>
    </xf>
    <xf numFmtId="167" fontId="51" fillId="0" borderId="23" xfId="0" applyNumberFormat="1" applyFont="1" applyBorder="1" applyAlignment="1">
      <alignment vertical="center"/>
    </xf>
    <xf numFmtId="0" fontId="52" fillId="0" borderId="23" xfId="0" applyFont="1" applyBorder="1" applyAlignment="1">
      <alignment horizontal="left" vertical="center" wrapText="1"/>
    </xf>
    <xf numFmtId="167" fontId="52" fillId="0" borderId="23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1201231" TargetMode="External"/><Relationship Id="rId18" Type="http://schemas.openxmlformats.org/officeDocument/2006/relationships/hyperlink" Target="https://podminky.urs.cz/item/CS_URS_2022_01/181351113" TargetMode="External"/><Relationship Id="rId26" Type="http://schemas.openxmlformats.org/officeDocument/2006/relationships/hyperlink" Target="https://podminky.urs.cz/item/CS_URS_2022_01/564750101" TargetMode="External"/><Relationship Id="rId39" Type="http://schemas.openxmlformats.org/officeDocument/2006/relationships/hyperlink" Target="https://podminky.urs.cz/item/CS_URS_2022_01/577144121" TargetMode="External"/><Relationship Id="rId21" Type="http://schemas.openxmlformats.org/officeDocument/2006/relationships/hyperlink" Target="https://podminky.urs.cz/item/CS_URS_2022_01/451573111" TargetMode="External"/><Relationship Id="rId34" Type="http://schemas.openxmlformats.org/officeDocument/2006/relationships/hyperlink" Target="https://podminky.urs.cz/item/CS_URS_2022_01/573111113" TargetMode="External"/><Relationship Id="rId42" Type="http://schemas.openxmlformats.org/officeDocument/2006/relationships/hyperlink" Target="https://podminky.urs.cz/item/CS_URS_2022_01/596211110" TargetMode="External"/><Relationship Id="rId47" Type="http://schemas.openxmlformats.org/officeDocument/2006/relationships/hyperlink" Target="https://podminky.urs.cz/item/CS_URS_2022_01/895941331" TargetMode="External"/><Relationship Id="rId50" Type="http://schemas.openxmlformats.org/officeDocument/2006/relationships/hyperlink" Target="https://podminky.urs.cz/item/CS_URS_2022_01/914511111" TargetMode="External"/><Relationship Id="rId55" Type="http://schemas.openxmlformats.org/officeDocument/2006/relationships/hyperlink" Target="https://podminky.urs.cz/item/CS_URS_2022_01/919731122" TargetMode="External"/><Relationship Id="rId63" Type="http://schemas.openxmlformats.org/officeDocument/2006/relationships/hyperlink" Target="https://podminky.urs.cz/item/CS_URS_2022_01/997221862" TargetMode="External"/><Relationship Id="rId68" Type="http://schemas.openxmlformats.org/officeDocument/2006/relationships/hyperlink" Target="https://podminky.urs.cz/item/CS_URS_2022_01/998274101" TargetMode="External"/><Relationship Id="rId7" Type="http://schemas.openxmlformats.org/officeDocument/2006/relationships/hyperlink" Target="https://podminky.urs.cz/item/CS_URS_2022_01/132151252" TargetMode="External"/><Relationship Id="rId71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113107342" TargetMode="External"/><Relationship Id="rId16" Type="http://schemas.openxmlformats.org/officeDocument/2006/relationships/hyperlink" Target="https://podminky.urs.cz/item/CS_URS_2022_01/175151101" TargetMode="External"/><Relationship Id="rId29" Type="http://schemas.openxmlformats.org/officeDocument/2006/relationships/hyperlink" Target="https://podminky.urs.cz/item/CS_URS_2022_01/564861111" TargetMode="External"/><Relationship Id="rId1" Type="http://schemas.openxmlformats.org/officeDocument/2006/relationships/hyperlink" Target="https://podminky.urs.cz/item/CS_URS_2022_01/113107323" TargetMode="External"/><Relationship Id="rId6" Type="http://schemas.openxmlformats.org/officeDocument/2006/relationships/hyperlink" Target="https://podminky.urs.cz/item/CS_URS_2022_01/132112231" TargetMode="External"/><Relationship Id="rId11" Type="http://schemas.openxmlformats.org/officeDocument/2006/relationships/hyperlink" Target="https://podminky.urs.cz/item/CS_URS_2022_01/162751119" TargetMode="External"/><Relationship Id="rId24" Type="http://schemas.openxmlformats.org/officeDocument/2006/relationships/hyperlink" Target="https://podminky.urs.cz/item/CS_URS_2022_01/452311131" TargetMode="External"/><Relationship Id="rId32" Type="http://schemas.openxmlformats.org/officeDocument/2006/relationships/hyperlink" Target="https://podminky.urs.cz/item/CS_URS_2022_01/564952113" TargetMode="External"/><Relationship Id="rId37" Type="http://schemas.openxmlformats.org/officeDocument/2006/relationships/hyperlink" Target="https://podminky.urs.cz/item/CS_URS_2022_01/573211111" TargetMode="External"/><Relationship Id="rId40" Type="http://schemas.openxmlformats.org/officeDocument/2006/relationships/hyperlink" Target="https://podminky.urs.cz/item/CS_URS_2022_01/577155122" TargetMode="External"/><Relationship Id="rId45" Type="http://schemas.openxmlformats.org/officeDocument/2006/relationships/hyperlink" Target="https://podminky.urs.cz/item/CS_URS_2022_01/895941302" TargetMode="External"/><Relationship Id="rId53" Type="http://schemas.openxmlformats.org/officeDocument/2006/relationships/hyperlink" Target="https://podminky.urs.cz/item/CS_URS_2022_01/919125111" TargetMode="External"/><Relationship Id="rId58" Type="http://schemas.openxmlformats.org/officeDocument/2006/relationships/hyperlink" Target="https://podminky.urs.cz/item/CS_URS_2022_01/938902113" TargetMode="External"/><Relationship Id="rId66" Type="http://schemas.openxmlformats.org/officeDocument/2006/relationships/hyperlink" Target="https://podminky.urs.cz/item/CS_URS_2022_01/998223011" TargetMode="External"/><Relationship Id="rId5" Type="http://schemas.openxmlformats.org/officeDocument/2006/relationships/hyperlink" Target="https://podminky.urs.cz/item/CS_URS_2022_01/131151106" TargetMode="External"/><Relationship Id="rId15" Type="http://schemas.openxmlformats.org/officeDocument/2006/relationships/hyperlink" Target="https://podminky.urs.cz/item/CS_URS_2022_01/174111103" TargetMode="External"/><Relationship Id="rId23" Type="http://schemas.openxmlformats.org/officeDocument/2006/relationships/hyperlink" Target="https://podminky.urs.cz/item/CS_URS_2022_01/452112112" TargetMode="External"/><Relationship Id="rId28" Type="http://schemas.openxmlformats.org/officeDocument/2006/relationships/hyperlink" Target="https://podminky.urs.cz/item/CS_URS_2022_01/564851114" TargetMode="External"/><Relationship Id="rId36" Type="http://schemas.openxmlformats.org/officeDocument/2006/relationships/hyperlink" Target="https://podminky.urs.cz/item/CS_URS_2022_01/573211107" TargetMode="External"/><Relationship Id="rId49" Type="http://schemas.openxmlformats.org/officeDocument/2006/relationships/hyperlink" Target="https://podminky.urs.cz/item/CS_URS_2022_01/912211111" TargetMode="External"/><Relationship Id="rId57" Type="http://schemas.openxmlformats.org/officeDocument/2006/relationships/hyperlink" Target="https://podminky.urs.cz/item/CS_URS_2022_01/935113111" TargetMode="External"/><Relationship Id="rId61" Type="http://schemas.openxmlformats.org/officeDocument/2006/relationships/hyperlink" Target="https://podminky.urs.cz/item/CS_URS_2022_01/997221571" TargetMode="External"/><Relationship Id="rId10" Type="http://schemas.openxmlformats.org/officeDocument/2006/relationships/hyperlink" Target="https://podminky.urs.cz/item/CS_URS_2022_01/162351104" TargetMode="External"/><Relationship Id="rId19" Type="http://schemas.openxmlformats.org/officeDocument/2006/relationships/hyperlink" Target="https://podminky.urs.cz/item/CS_URS_2022_01/181411131" TargetMode="External"/><Relationship Id="rId31" Type="http://schemas.openxmlformats.org/officeDocument/2006/relationships/hyperlink" Target="https://podminky.urs.cz/item/CS_URS_2022_01/564871016" TargetMode="External"/><Relationship Id="rId44" Type="http://schemas.openxmlformats.org/officeDocument/2006/relationships/hyperlink" Target="https://podminky.urs.cz/item/CS_URS_2022_01/599141111" TargetMode="External"/><Relationship Id="rId52" Type="http://schemas.openxmlformats.org/officeDocument/2006/relationships/hyperlink" Target="https://podminky.urs.cz/item/CS_URS_2022_01/916231213" TargetMode="External"/><Relationship Id="rId60" Type="http://schemas.openxmlformats.org/officeDocument/2006/relationships/hyperlink" Target="https://podminky.urs.cz/item/CS_URS_2022_01/966008112" TargetMode="External"/><Relationship Id="rId65" Type="http://schemas.openxmlformats.org/officeDocument/2006/relationships/hyperlink" Target="https://podminky.urs.cz/item/CS_URS_2022_01/997221875" TargetMode="External"/><Relationship Id="rId4" Type="http://schemas.openxmlformats.org/officeDocument/2006/relationships/hyperlink" Target="https://podminky.urs.cz/item/CS_URS_2022_01/121151126" TargetMode="External"/><Relationship Id="rId9" Type="http://schemas.openxmlformats.org/officeDocument/2006/relationships/hyperlink" Target="https://podminky.urs.cz/item/CS_URS_2022_01/162251102" TargetMode="External"/><Relationship Id="rId14" Type="http://schemas.openxmlformats.org/officeDocument/2006/relationships/hyperlink" Target="https://podminky.urs.cz/item/CS_URS_2022_01/171251201" TargetMode="External"/><Relationship Id="rId22" Type="http://schemas.openxmlformats.org/officeDocument/2006/relationships/hyperlink" Target="https://podminky.urs.cz/item/CS_URS_2022_01/452111111" TargetMode="External"/><Relationship Id="rId27" Type="http://schemas.openxmlformats.org/officeDocument/2006/relationships/hyperlink" Target="https://podminky.urs.cz/item/CS_URS_2022_01/564760101" TargetMode="External"/><Relationship Id="rId30" Type="http://schemas.openxmlformats.org/officeDocument/2006/relationships/hyperlink" Target="https://podminky.urs.cz/item/CS_URS_2022_01/564871014" TargetMode="External"/><Relationship Id="rId35" Type="http://schemas.openxmlformats.org/officeDocument/2006/relationships/hyperlink" Target="https://podminky.urs.cz/item/CS_URS_2022_01/573111115" TargetMode="External"/><Relationship Id="rId43" Type="http://schemas.openxmlformats.org/officeDocument/2006/relationships/hyperlink" Target="https://podminky.urs.cz/item/CS_URS_2022_01/596412210" TargetMode="External"/><Relationship Id="rId48" Type="http://schemas.openxmlformats.org/officeDocument/2006/relationships/hyperlink" Target="https://podminky.urs.cz/item/CS_URS_2022_01/899204112" TargetMode="External"/><Relationship Id="rId56" Type="http://schemas.openxmlformats.org/officeDocument/2006/relationships/hyperlink" Target="https://podminky.urs.cz/item/CS_URS_2022_01/919732211" TargetMode="External"/><Relationship Id="rId64" Type="http://schemas.openxmlformats.org/officeDocument/2006/relationships/hyperlink" Target="https://podminky.urs.cz/item/CS_URS_2022_01/997221873" TargetMode="External"/><Relationship Id="rId69" Type="http://schemas.openxmlformats.org/officeDocument/2006/relationships/hyperlink" Target="https://podminky.urs.cz/item/CS_URS_2022_01/789233532" TargetMode="External"/><Relationship Id="rId8" Type="http://schemas.openxmlformats.org/officeDocument/2006/relationships/hyperlink" Target="https://podminky.urs.cz/item/CS_URS_2022_01/162251101" TargetMode="External"/><Relationship Id="rId51" Type="http://schemas.openxmlformats.org/officeDocument/2006/relationships/hyperlink" Target="https://podminky.urs.cz/item/CS_URS_2022_01/916131213" TargetMode="External"/><Relationship Id="rId3" Type="http://schemas.openxmlformats.org/officeDocument/2006/relationships/hyperlink" Target="https://podminky.urs.cz/item/CS_URS_2022_01/113154111" TargetMode="External"/><Relationship Id="rId12" Type="http://schemas.openxmlformats.org/officeDocument/2006/relationships/hyperlink" Target="https://podminky.urs.cz/item/CS_URS_2022_01/167151101" TargetMode="External"/><Relationship Id="rId17" Type="http://schemas.openxmlformats.org/officeDocument/2006/relationships/hyperlink" Target="https://podminky.urs.cz/item/CS_URS_2022_01/181151321" TargetMode="External"/><Relationship Id="rId25" Type="http://schemas.openxmlformats.org/officeDocument/2006/relationships/hyperlink" Target="https://podminky.urs.cz/item/CS_URS_2022_01/564730001" TargetMode="External"/><Relationship Id="rId33" Type="http://schemas.openxmlformats.org/officeDocument/2006/relationships/hyperlink" Target="https://podminky.urs.cz/item/CS_URS_2022_01/565135121" TargetMode="External"/><Relationship Id="rId38" Type="http://schemas.openxmlformats.org/officeDocument/2006/relationships/hyperlink" Target="https://podminky.urs.cz/item/CS_URS_2022_01/577134121" TargetMode="External"/><Relationship Id="rId46" Type="http://schemas.openxmlformats.org/officeDocument/2006/relationships/hyperlink" Target="https://podminky.urs.cz/item/CS_URS_2022_01/895941313" TargetMode="External"/><Relationship Id="rId59" Type="http://schemas.openxmlformats.org/officeDocument/2006/relationships/hyperlink" Target="https://podminky.urs.cz/item/CS_URS_2022_01/966006132" TargetMode="External"/><Relationship Id="rId67" Type="http://schemas.openxmlformats.org/officeDocument/2006/relationships/hyperlink" Target="https://podminky.urs.cz/item/CS_URS_2022_01/998225111" TargetMode="External"/><Relationship Id="rId20" Type="http://schemas.openxmlformats.org/officeDocument/2006/relationships/hyperlink" Target="https://podminky.urs.cz/item/CS_URS_2022_01/212752401" TargetMode="External"/><Relationship Id="rId41" Type="http://schemas.openxmlformats.org/officeDocument/2006/relationships/hyperlink" Target="https://podminky.urs.cz/item/CS_URS_2022_01/584121108" TargetMode="External"/><Relationship Id="rId54" Type="http://schemas.openxmlformats.org/officeDocument/2006/relationships/hyperlink" Target="https://podminky.urs.cz/item/CS_URS_2022_01/919521140" TargetMode="External"/><Relationship Id="rId62" Type="http://schemas.openxmlformats.org/officeDocument/2006/relationships/hyperlink" Target="https://podminky.urs.cz/item/CS_URS_2022_01/997221579" TargetMode="External"/><Relationship Id="rId70" Type="http://schemas.openxmlformats.org/officeDocument/2006/relationships/hyperlink" Target="https://podminky.urs.cz/item/CS_URS_2022_01/23021000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251101" TargetMode="External"/><Relationship Id="rId13" Type="http://schemas.openxmlformats.org/officeDocument/2006/relationships/hyperlink" Target="https://podminky.urs.cz/item/CS_URS_2022_01/171251201" TargetMode="External"/><Relationship Id="rId18" Type="http://schemas.openxmlformats.org/officeDocument/2006/relationships/hyperlink" Target="https://podminky.urs.cz/item/CS_URS_2022_01/452311141" TargetMode="External"/><Relationship Id="rId26" Type="http://schemas.openxmlformats.org/officeDocument/2006/relationships/hyperlink" Target="https://podminky.urs.cz/item/CS_URS_2022_01/899633141" TargetMode="External"/><Relationship Id="rId3" Type="http://schemas.openxmlformats.org/officeDocument/2006/relationships/hyperlink" Target="https://podminky.urs.cz/item/CS_URS_2022_01/131251100" TargetMode="External"/><Relationship Id="rId21" Type="http://schemas.openxmlformats.org/officeDocument/2006/relationships/hyperlink" Target="https://podminky.urs.cz/item/CS_URS_2022_01/894812231" TargetMode="External"/><Relationship Id="rId7" Type="http://schemas.openxmlformats.org/officeDocument/2006/relationships/hyperlink" Target="https://podminky.urs.cz/item/CS_URS_2022_01/151101411" TargetMode="External"/><Relationship Id="rId12" Type="http://schemas.openxmlformats.org/officeDocument/2006/relationships/hyperlink" Target="https://podminky.urs.cz/item/CS_URS_2022_01/171201231" TargetMode="External"/><Relationship Id="rId17" Type="http://schemas.openxmlformats.org/officeDocument/2006/relationships/hyperlink" Target="https://podminky.urs.cz/item/CS_URS_2022_01/451573111" TargetMode="External"/><Relationship Id="rId25" Type="http://schemas.openxmlformats.org/officeDocument/2006/relationships/hyperlink" Target="https://podminky.urs.cz/item/CS_URS_2022_01/899623151" TargetMode="External"/><Relationship Id="rId33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131151100" TargetMode="External"/><Relationship Id="rId16" Type="http://schemas.openxmlformats.org/officeDocument/2006/relationships/hyperlink" Target="https://podminky.urs.cz/item/CS_URS_2022_01/382413117" TargetMode="External"/><Relationship Id="rId20" Type="http://schemas.openxmlformats.org/officeDocument/2006/relationships/hyperlink" Target="https://podminky.urs.cz/item/CS_URS_2022_01/894812201" TargetMode="External"/><Relationship Id="rId29" Type="http://schemas.openxmlformats.org/officeDocument/2006/relationships/hyperlink" Target="https://podminky.urs.cz/item/CS_URS_2022_01/899658211" TargetMode="External"/><Relationship Id="rId1" Type="http://schemas.openxmlformats.org/officeDocument/2006/relationships/hyperlink" Target="https://podminky.urs.cz/item/CS_URS_2022_01/121151106" TargetMode="External"/><Relationship Id="rId6" Type="http://schemas.openxmlformats.org/officeDocument/2006/relationships/hyperlink" Target="https://podminky.urs.cz/item/CS_URS_2022_01/151101401" TargetMode="External"/><Relationship Id="rId11" Type="http://schemas.openxmlformats.org/officeDocument/2006/relationships/hyperlink" Target="https://podminky.urs.cz/item/CS_URS_2022_01/162751119" TargetMode="External"/><Relationship Id="rId24" Type="http://schemas.openxmlformats.org/officeDocument/2006/relationships/hyperlink" Target="https://podminky.urs.cz/item/CS_URS_2022_01/899102112" TargetMode="External"/><Relationship Id="rId32" Type="http://schemas.openxmlformats.org/officeDocument/2006/relationships/hyperlink" Target="https://podminky.urs.cz/item/CS_URS_2022_01/998276124" TargetMode="External"/><Relationship Id="rId5" Type="http://schemas.openxmlformats.org/officeDocument/2006/relationships/hyperlink" Target="https://podminky.urs.cz/item/CS_URS_2022_01/151101211" TargetMode="External"/><Relationship Id="rId15" Type="http://schemas.openxmlformats.org/officeDocument/2006/relationships/hyperlink" Target="https://podminky.urs.cz/item/CS_URS_2022_01/175111101" TargetMode="External"/><Relationship Id="rId23" Type="http://schemas.openxmlformats.org/officeDocument/2006/relationships/hyperlink" Target="https://podminky.urs.cz/item/CS_URS_2022_01/894812261" TargetMode="External"/><Relationship Id="rId28" Type="http://schemas.openxmlformats.org/officeDocument/2006/relationships/hyperlink" Target="https://podminky.urs.cz/item/CS_URS_2022_01/894608112" TargetMode="External"/><Relationship Id="rId10" Type="http://schemas.openxmlformats.org/officeDocument/2006/relationships/hyperlink" Target="https://podminky.urs.cz/item/CS_URS_2022_01/162351104" TargetMode="External"/><Relationship Id="rId19" Type="http://schemas.openxmlformats.org/officeDocument/2006/relationships/hyperlink" Target="https://podminky.urs.cz/item/CS_URS_2022_01/871315211" TargetMode="External"/><Relationship Id="rId31" Type="http://schemas.openxmlformats.org/officeDocument/2006/relationships/hyperlink" Target="https://podminky.urs.cz/item/CS_URS_2022_01/998276101" TargetMode="External"/><Relationship Id="rId4" Type="http://schemas.openxmlformats.org/officeDocument/2006/relationships/hyperlink" Target="https://podminky.urs.cz/item/CS_URS_2022_01/151101201" TargetMode="External"/><Relationship Id="rId9" Type="http://schemas.openxmlformats.org/officeDocument/2006/relationships/hyperlink" Target="https://podminky.urs.cz/item/CS_URS_2022_01/162251102" TargetMode="External"/><Relationship Id="rId14" Type="http://schemas.openxmlformats.org/officeDocument/2006/relationships/hyperlink" Target="https://podminky.urs.cz/item/CS_URS_2022_01/174111103" TargetMode="External"/><Relationship Id="rId22" Type="http://schemas.openxmlformats.org/officeDocument/2006/relationships/hyperlink" Target="https://podminky.urs.cz/item/CS_URS_2022_01/894812249" TargetMode="External"/><Relationship Id="rId27" Type="http://schemas.openxmlformats.org/officeDocument/2006/relationships/hyperlink" Target="https://podminky.urs.cz/item/CS_URS_2022_01/899643111" TargetMode="External"/><Relationship Id="rId30" Type="http://schemas.openxmlformats.org/officeDocument/2006/relationships/hyperlink" Target="https://podminky.urs.cz/item/CS_URS_2022_01/99814225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01231" TargetMode="External"/><Relationship Id="rId13" Type="http://schemas.openxmlformats.org/officeDocument/2006/relationships/hyperlink" Target="https://podminky.urs.cz/item/CS_URS_2023_01/243311111" TargetMode="External"/><Relationship Id="rId18" Type="http://schemas.openxmlformats.org/officeDocument/2006/relationships/hyperlink" Target="https://podminky.urs.cz/item/CS_URS_2023_01/451577777" TargetMode="External"/><Relationship Id="rId3" Type="http://schemas.openxmlformats.org/officeDocument/2006/relationships/hyperlink" Target="https://podminky.urs.cz/item/CS_URS_2023_01/134702101" TargetMode="External"/><Relationship Id="rId21" Type="http://schemas.openxmlformats.org/officeDocument/2006/relationships/hyperlink" Target="https://podminky.urs.cz/item/CS_URS_2023_01/899722111" TargetMode="External"/><Relationship Id="rId7" Type="http://schemas.openxmlformats.org/officeDocument/2006/relationships/hyperlink" Target="https://podminky.urs.cz/item/CS_URS_2022_01/167151101" TargetMode="External"/><Relationship Id="rId12" Type="http://schemas.openxmlformats.org/officeDocument/2006/relationships/hyperlink" Target="https://podminky.urs.cz/item/CS_URS_2023_01/242111113" TargetMode="External"/><Relationship Id="rId17" Type="http://schemas.openxmlformats.org/officeDocument/2006/relationships/hyperlink" Target="https://podminky.urs.cz/item/CS_URS_2023_01/451573111" TargetMode="External"/><Relationship Id="rId2" Type="http://schemas.openxmlformats.org/officeDocument/2006/relationships/hyperlink" Target="https://podminky.urs.cz/item/CS_URS_2023_01/132151102" TargetMode="External"/><Relationship Id="rId16" Type="http://schemas.openxmlformats.org/officeDocument/2006/relationships/hyperlink" Target="https://podminky.urs.cz/item/CS_URS_2023_01/247681114" TargetMode="External"/><Relationship Id="rId20" Type="http://schemas.openxmlformats.org/officeDocument/2006/relationships/hyperlink" Target="https://podminky.urs.cz/item/CS_URS_2023_01/871161211" TargetMode="External"/><Relationship Id="rId1" Type="http://schemas.openxmlformats.org/officeDocument/2006/relationships/hyperlink" Target="https://podminky.urs.cz/item/CS_URS_2023_01/121151106" TargetMode="External"/><Relationship Id="rId6" Type="http://schemas.openxmlformats.org/officeDocument/2006/relationships/hyperlink" Target="https://podminky.urs.cz/item/CS_URS_2023_01/162751119" TargetMode="External"/><Relationship Id="rId11" Type="http://schemas.openxmlformats.org/officeDocument/2006/relationships/hyperlink" Target="https://podminky.urs.cz/item/CS_URS_2023_01/175151101" TargetMode="External"/><Relationship Id="rId5" Type="http://schemas.openxmlformats.org/officeDocument/2006/relationships/hyperlink" Target="https://podminky.urs.cz/item/CS_URS_2023_01/162351104" TargetMode="External"/><Relationship Id="rId15" Type="http://schemas.openxmlformats.org/officeDocument/2006/relationships/hyperlink" Target="https://podminky.urs.cz/item/CS_URS_2023_01/245111111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podminky.urs.cz/item/CS_URS_2023_01/174111103" TargetMode="External"/><Relationship Id="rId19" Type="http://schemas.openxmlformats.org/officeDocument/2006/relationships/hyperlink" Target="https://podminky.urs.cz/item/CS_URS_2023_01/596811220" TargetMode="External"/><Relationship Id="rId4" Type="http://schemas.openxmlformats.org/officeDocument/2006/relationships/hyperlink" Target="https://podminky.urs.cz/item/CS_URS_2023_01/162251102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243571113" TargetMode="External"/><Relationship Id="rId22" Type="http://schemas.openxmlformats.org/officeDocument/2006/relationships/hyperlink" Target="https://podminky.urs.cz/item/CS_URS_2023_01/9982540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51201" TargetMode="External"/><Relationship Id="rId13" Type="http://schemas.openxmlformats.org/officeDocument/2006/relationships/hyperlink" Target="https://podminky.urs.cz/item/CS_URS_2022_01/452112112" TargetMode="External"/><Relationship Id="rId18" Type="http://schemas.openxmlformats.org/officeDocument/2006/relationships/hyperlink" Target="https://podminky.urs.cz/item/CS_URS_2022_01/871355241" TargetMode="External"/><Relationship Id="rId26" Type="http://schemas.openxmlformats.org/officeDocument/2006/relationships/hyperlink" Target="https://podminky.urs.cz/item/CS_URS_2022_01/894410211" TargetMode="External"/><Relationship Id="rId3" Type="http://schemas.openxmlformats.org/officeDocument/2006/relationships/hyperlink" Target="https://podminky.urs.cz/item/CS_URS_2022_01/133251102" TargetMode="External"/><Relationship Id="rId21" Type="http://schemas.openxmlformats.org/officeDocument/2006/relationships/hyperlink" Target="https://podminky.urs.cz/item/CS_URS_2022_01/877355211" TargetMode="External"/><Relationship Id="rId34" Type="http://schemas.openxmlformats.org/officeDocument/2006/relationships/hyperlink" Target="https://podminky.urs.cz/item/CS_URS_2022_01/721241102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2_01/451573111" TargetMode="External"/><Relationship Id="rId17" Type="http://schemas.openxmlformats.org/officeDocument/2006/relationships/hyperlink" Target="https://podminky.urs.cz/item/CS_URS_2022_01/871315241" TargetMode="External"/><Relationship Id="rId25" Type="http://schemas.openxmlformats.org/officeDocument/2006/relationships/hyperlink" Target="https://podminky.urs.cz/item/CS_URS_2022_01/894410103" TargetMode="External"/><Relationship Id="rId33" Type="http://schemas.openxmlformats.org/officeDocument/2006/relationships/hyperlink" Target="https://podminky.urs.cz/item/CS_URS_2022_01/998276124" TargetMode="External"/><Relationship Id="rId2" Type="http://schemas.openxmlformats.org/officeDocument/2006/relationships/hyperlink" Target="https://podminky.urs.cz/item/CS_URS_2022_01/132151104" TargetMode="External"/><Relationship Id="rId16" Type="http://schemas.openxmlformats.org/officeDocument/2006/relationships/hyperlink" Target="https://podminky.urs.cz/item/CS_URS_2022_01/452386121" TargetMode="External"/><Relationship Id="rId20" Type="http://schemas.openxmlformats.org/officeDocument/2006/relationships/hyperlink" Target="https://podminky.urs.cz/item/CS_URS_2022_01/877315221" TargetMode="External"/><Relationship Id="rId29" Type="http://schemas.openxmlformats.org/officeDocument/2006/relationships/hyperlink" Target="https://podminky.urs.cz/item/CS_URS_2022_01/897171124" TargetMode="External"/><Relationship Id="rId1" Type="http://schemas.openxmlformats.org/officeDocument/2006/relationships/hyperlink" Target="https://podminky.urs.cz/item/CS_URS_2022_01/131251104" TargetMode="External"/><Relationship Id="rId6" Type="http://schemas.openxmlformats.org/officeDocument/2006/relationships/hyperlink" Target="https://podminky.urs.cz/item/CS_URS_2023_01/167151111" TargetMode="External"/><Relationship Id="rId11" Type="http://schemas.openxmlformats.org/officeDocument/2006/relationships/hyperlink" Target="https://podminky.urs.cz/item/CS_URS_2022_01/359901211" TargetMode="External"/><Relationship Id="rId24" Type="http://schemas.openxmlformats.org/officeDocument/2006/relationships/hyperlink" Target="https://podminky.urs.cz/item/CS_URS_2022_01/892372111" TargetMode="External"/><Relationship Id="rId32" Type="http://schemas.openxmlformats.org/officeDocument/2006/relationships/hyperlink" Target="https://podminky.urs.cz/item/CS_URS_2022_01/998276101" TargetMode="External"/><Relationship Id="rId5" Type="http://schemas.openxmlformats.org/officeDocument/2006/relationships/hyperlink" Target="https://podminky.urs.cz/item/CS_URS_2023_01/162751119" TargetMode="External"/><Relationship Id="rId15" Type="http://schemas.openxmlformats.org/officeDocument/2006/relationships/hyperlink" Target="https://podminky.urs.cz/item/CS_URS_2022_01/452351101" TargetMode="External"/><Relationship Id="rId23" Type="http://schemas.openxmlformats.org/officeDocument/2006/relationships/hyperlink" Target="https://podminky.urs.cz/item/CS_URS_2022_01/892351111" TargetMode="External"/><Relationship Id="rId28" Type="http://schemas.openxmlformats.org/officeDocument/2006/relationships/hyperlink" Target="https://podminky.urs.cz/item/CS_URS_2022_01/897171122" TargetMode="External"/><Relationship Id="rId36" Type="http://schemas.openxmlformats.org/officeDocument/2006/relationships/drawing" Target="../drawings/drawing6.xml"/><Relationship Id="rId10" Type="http://schemas.openxmlformats.org/officeDocument/2006/relationships/hyperlink" Target="https://podminky.urs.cz/item/CS_URS_2022_01/175151101" TargetMode="External"/><Relationship Id="rId19" Type="http://schemas.openxmlformats.org/officeDocument/2006/relationships/hyperlink" Target="https://podminky.urs.cz/item/CS_URS_2022_01/877315211" TargetMode="External"/><Relationship Id="rId31" Type="http://schemas.openxmlformats.org/officeDocument/2006/relationships/hyperlink" Target="https://podminky.urs.cz/item/CS_URS_2022_01/899104112" TargetMode="External"/><Relationship Id="rId4" Type="http://schemas.openxmlformats.org/officeDocument/2006/relationships/hyperlink" Target="https://podminky.urs.cz/item/CS_URS_2022_01/162251102" TargetMode="External"/><Relationship Id="rId9" Type="http://schemas.openxmlformats.org/officeDocument/2006/relationships/hyperlink" Target="https://podminky.urs.cz/item/CS_URS_2022_01/174151103" TargetMode="External"/><Relationship Id="rId14" Type="http://schemas.openxmlformats.org/officeDocument/2006/relationships/hyperlink" Target="https://podminky.urs.cz/item/CS_URS_2022_01/452311131" TargetMode="External"/><Relationship Id="rId22" Type="http://schemas.openxmlformats.org/officeDocument/2006/relationships/hyperlink" Target="https://podminky.urs.cz/item/CS_URS_2022_01/877355221" TargetMode="External"/><Relationship Id="rId27" Type="http://schemas.openxmlformats.org/officeDocument/2006/relationships/hyperlink" Target="https://podminky.urs.cz/item/CS_URS_2022_01/894410232" TargetMode="External"/><Relationship Id="rId30" Type="http://schemas.openxmlformats.org/officeDocument/2006/relationships/hyperlink" Target="https://podminky.urs.cz/item/CS_URS_2022_01/897173124" TargetMode="External"/><Relationship Id="rId35" Type="http://schemas.openxmlformats.org/officeDocument/2006/relationships/hyperlink" Target="https://podminky.urs.cz/item/CS_URS_2022_01/99872110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451573111" TargetMode="External"/><Relationship Id="rId2" Type="http://schemas.openxmlformats.org/officeDocument/2006/relationships/hyperlink" Target="https://podminky.urs.cz/item/CS_URS_2022_01/181951112" TargetMode="External"/><Relationship Id="rId1" Type="http://schemas.openxmlformats.org/officeDocument/2006/relationships/hyperlink" Target="https://podminky.urs.cz/item/CS_URS_2023_01/131151100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213221111" TargetMode="External"/><Relationship Id="rId18" Type="http://schemas.openxmlformats.org/officeDocument/2006/relationships/hyperlink" Target="https://podminky.urs.cz/item/CS_URS_2022_01/273351122" TargetMode="External"/><Relationship Id="rId26" Type="http://schemas.openxmlformats.org/officeDocument/2006/relationships/hyperlink" Target="https://podminky.urs.cz/item/CS_URS_2022_01/275351121" TargetMode="External"/><Relationship Id="rId39" Type="http://schemas.openxmlformats.org/officeDocument/2006/relationships/hyperlink" Target="https://podminky.urs.cz/item/CS_URS_2022_01/631351101" TargetMode="External"/><Relationship Id="rId21" Type="http://schemas.openxmlformats.org/officeDocument/2006/relationships/hyperlink" Target="https://podminky.urs.cz/item/CS_URS_2022_01/274321411" TargetMode="External"/><Relationship Id="rId34" Type="http://schemas.openxmlformats.org/officeDocument/2006/relationships/hyperlink" Target="https://podminky.urs.cz/item/CS_URS_2022_01/312362021" TargetMode="External"/><Relationship Id="rId42" Type="http://schemas.openxmlformats.org/officeDocument/2006/relationships/hyperlink" Target="https://podminky.urs.cz/item/CS_URS_2022_01/634663113" TargetMode="External"/><Relationship Id="rId47" Type="http://schemas.openxmlformats.org/officeDocument/2006/relationships/hyperlink" Target="https://podminky.urs.cz/item/CS_URS_2023_01/953942121" TargetMode="External"/><Relationship Id="rId50" Type="http://schemas.openxmlformats.org/officeDocument/2006/relationships/hyperlink" Target="https://podminky.urs.cz/item/CS_URS_2022_01/711831511" TargetMode="External"/><Relationship Id="rId55" Type="http://schemas.openxmlformats.org/officeDocument/2006/relationships/hyperlink" Target="https://podminky.urs.cz/item/CS_URS_2022_01/764216600" TargetMode="External"/><Relationship Id="rId63" Type="http://schemas.openxmlformats.org/officeDocument/2006/relationships/hyperlink" Target="https://podminky.urs.cz/item/CS_URS_2022_01/767651114" TargetMode="External"/><Relationship Id="rId68" Type="http://schemas.openxmlformats.org/officeDocument/2006/relationships/hyperlink" Target="https://podminky.urs.cz/item/CS_URS_2022_01/783937163" TargetMode="External"/><Relationship Id="rId7" Type="http://schemas.openxmlformats.org/officeDocument/2006/relationships/hyperlink" Target="https://podminky.urs.cz/item/CS_URS_2022_01/162351104" TargetMode="External"/><Relationship Id="rId2" Type="http://schemas.openxmlformats.org/officeDocument/2006/relationships/hyperlink" Target="https://podminky.urs.cz/item/CS_URS_2022_01/122151102" TargetMode="External"/><Relationship Id="rId16" Type="http://schemas.openxmlformats.org/officeDocument/2006/relationships/hyperlink" Target="https://podminky.urs.cz/item/CS_URS_2022_01/273323511" TargetMode="External"/><Relationship Id="rId29" Type="http://schemas.openxmlformats.org/officeDocument/2006/relationships/hyperlink" Target="https://podminky.urs.cz/item/CS_URS_2022_01/311270391" TargetMode="External"/><Relationship Id="rId1" Type="http://schemas.openxmlformats.org/officeDocument/2006/relationships/hyperlink" Target="https://podminky.urs.cz/item/CS_URS_2022_01/121151116" TargetMode="External"/><Relationship Id="rId6" Type="http://schemas.openxmlformats.org/officeDocument/2006/relationships/hyperlink" Target="https://podminky.urs.cz/item/CS_URS_2023_01/162251102" TargetMode="External"/><Relationship Id="rId11" Type="http://schemas.openxmlformats.org/officeDocument/2006/relationships/hyperlink" Target="https://podminky.urs.cz/item/CS_URS_2022_01/171251201" TargetMode="External"/><Relationship Id="rId24" Type="http://schemas.openxmlformats.org/officeDocument/2006/relationships/hyperlink" Target="https://podminky.urs.cz/item/CS_URS_2022_01/274361821" TargetMode="External"/><Relationship Id="rId32" Type="http://schemas.openxmlformats.org/officeDocument/2006/relationships/hyperlink" Target="https://podminky.urs.cz/item/CS_URS_2022_01/312351122" TargetMode="External"/><Relationship Id="rId37" Type="http://schemas.openxmlformats.org/officeDocument/2006/relationships/hyperlink" Target="https://podminky.urs.cz/item/CS_URS_2022_01/612321341" TargetMode="External"/><Relationship Id="rId40" Type="http://schemas.openxmlformats.org/officeDocument/2006/relationships/hyperlink" Target="https://podminky.urs.cz/item/CS_URS_2022_01/631351102" TargetMode="External"/><Relationship Id="rId45" Type="http://schemas.openxmlformats.org/officeDocument/2006/relationships/hyperlink" Target="https://podminky.urs.cz/item/CS_URS_2022_01/945412111" TargetMode="External"/><Relationship Id="rId53" Type="http://schemas.openxmlformats.org/officeDocument/2006/relationships/hyperlink" Target="https://podminky.urs.cz/item/CS_URS_2022_01/764212634" TargetMode="External"/><Relationship Id="rId58" Type="http://schemas.openxmlformats.org/officeDocument/2006/relationships/hyperlink" Target="https://podminky.urs.cz/item/CS_URS_2022_01/764511602" TargetMode="External"/><Relationship Id="rId66" Type="http://schemas.openxmlformats.org/officeDocument/2006/relationships/hyperlink" Target="https://podminky.urs.cz/item/CS_URS_2022_01/783901453" TargetMode="External"/><Relationship Id="rId5" Type="http://schemas.openxmlformats.org/officeDocument/2006/relationships/hyperlink" Target="https://podminky.urs.cz/item/CS_URS_2022_01/162251101" TargetMode="External"/><Relationship Id="rId15" Type="http://schemas.openxmlformats.org/officeDocument/2006/relationships/hyperlink" Target="https://podminky.urs.cz/item/CS_URS_2022_01/273313511" TargetMode="External"/><Relationship Id="rId23" Type="http://schemas.openxmlformats.org/officeDocument/2006/relationships/hyperlink" Target="https://podminky.urs.cz/item/CS_URS_2022_01/274351122" TargetMode="External"/><Relationship Id="rId28" Type="http://schemas.openxmlformats.org/officeDocument/2006/relationships/hyperlink" Target="https://podminky.urs.cz/item/CS_URS_2022_01/275361821" TargetMode="External"/><Relationship Id="rId36" Type="http://schemas.openxmlformats.org/officeDocument/2006/relationships/hyperlink" Target="https://podminky.urs.cz/item/CS_URS_2022_01/444171111" TargetMode="External"/><Relationship Id="rId49" Type="http://schemas.openxmlformats.org/officeDocument/2006/relationships/hyperlink" Target="https://podminky.urs.cz/item/CS_URS_2022_01/711831111" TargetMode="External"/><Relationship Id="rId57" Type="http://schemas.openxmlformats.org/officeDocument/2006/relationships/hyperlink" Target="https://podminky.urs.cz/item/CS_URS_2022_01/764316605" TargetMode="External"/><Relationship Id="rId61" Type="http://schemas.openxmlformats.org/officeDocument/2006/relationships/hyperlink" Target="https://podminky.urs.cz/item/CS_URS_2022_01/998764101" TargetMode="External"/><Relationship Id="rId10" Type="http://schemas.openxmlformats.org/officeDocument/2006/relationships/hyperlink" Target="https://podminky.urs.cz/item/CS_URS_2022_01/171201231" TargetMode="External"/><Relationship Id="rId19" Type="http://schemas.openxmlformats.org/officeDocument/2006/relationships/hyperlink" Target="https://podminky.urs.cz/item/CS_URS_2022_01/273361821" TargetMode="External"/><Relationship Id="rId31" Type="http://schemas.openxmlformats.org/officeDocument/2006/relationships/hyperlink" Target="https://podminky.urs.cz/item/CS_URS_2022_01/312351121" TargetMode="External"/><Relationship Id="rId44" Type="http://schemas.openxmlformats.org/officeDocument/2006/relationships/hyperlink" Target="https://podminky.urs.cz/item/CS_URS_2022_01/646171121" TargetMode="External"/><Relationship Id="rId52" Type="http://schemas.openxmlformats.org/officeDocument/2006/relationships/hyperlink" Target="https://podminky.urs.cz/item/CS_URS_2022_01/764211636" TargetMode="External"/><Relationship Id="rId60" Type="http://schemas.openxmlformats.org/officeDocument/2006/relationships/hyperlink" Target="https://podminky.urs.cz/item/CS_URS_2022_01/764518622" TargetMode="External"/><Relationship Id="rId65" Type="http://schemas.openxmlformats.org/officeDocument/2006/relationships/hyperlink" Target="https://podminky.urs.cz/item/CS_URS_2022_01/998767101" TargetMode="External"/><Relationship Id="rId4" Type="http://schemas.openxmlformats.org/officeDocument/2006/relationships/hyperlink" Target="https://podminky.urs.cz/item/CS_URS_2022_01/132151251" TargetMode="External"/><Relationship Id="rId9" Type="http://schemas.openxmlformats.org/officeDocument/2006/relationships/hyperlink" Target="https://podminky.urs.cz/item/CS_URS_2023_01/167151101" TargetMode="External"/><Relationship Id="rId14" Type="http://schemas.openxmlformats.org/officeDocument/2006/relationships/hyperlink" Target="https://podminky.urs.cz/item/CS_URS_2022_01/213311151" TargetMode="External"/><Relationship Id="rId22" Type="http://schemas.openxmlformats.org/officeDocument/2006/relationships/hyperlink" Target="https://podminky.urs.cz/item/CS_URS_2022_01/274351121" TargetMode="External"/><Relationship Id="rId27" Type="http://schemas.openxmlformats.org/officeDocument/2006/relationships/hyperlink" Target="https://podminky.urs.cz/item/CS_URS_2022_01/275351122" TargetMode="External"/><Relationship Id="rId30" Type="http://schemas.openxmlformats.org/officeDocument/2006/relationships/hyperlink" Target="https://podminky.urs.cz/item/CS_URS_2022_01/312321814" TargetMode="External"/><Relationship Id="rId35" Type="http://schemas.openxmlformats.org/officeDocument/2006/relationships/hyperlink" Target="https://podminky.urs.cz/item/CS_URS_2022_01/342171111" TargetMode="External"/><Relationship Id="rId43" Type="http://schemas.openxmlformats.org/officeDocument/2006/relationships/hyperlink" Target="https://podminky.urs.cz/item/CS_URS_2022_01/634911133" TargetMode="External"/><Relationship Id="rId48" Type="http://schemas.openxmlformats.org/officeDocument/2006/relationships/hyperlink" Target="https://podminky.urs.cz/item/CS_URS_2022_01/998014211" TargetMode="External"/><Relationship Id="rId56" Type="http://schemas.openxmlformats.org/officeDocument/2006/relationships/hyperlink" Target="https://podminky.urs.cz/item/CS_URS_2022_01/764306142" TargetMode="External"/><Relationship Id="rId64" Type="http://schemas.openxmlformats.org/officeDocument/2006/relationships/hyperlink" Target="https://podminky.urs.cz/item/CS_URS_2022_01/767651126" TargetMode="External"/><Relationship Id="rId69" Type="http://schemas.openxmlformats.org/officeDocument/2006/relationships/hyperlink" Target="https://podminky.urs.cz/item/CS_URS_2022_01/784211003" TargetMode="External"/><Relationship Id="rId8" Type="http://schemas.openxmlformats.org/officeDocument/2006/relationships/hyperlink" Target="https://podminky.urs.cz/item/CS_URS_2022_01/162751119" TargetMode="External"/><Relationship Id="rId51" Type="http://schemas.openxmlformats.org/officeDocument/2006/relationships/hyperlink" Target="https://podminky.urs.cz/item/CS_URS_2022_01/998711101" TargetMode="External"/><Relationship Id="rId3" Type="http://schemas.openxmlformats.org/officeDocument/2006/relationships/hyperlink" Target="https://podminky.urs.cz/item/CS_URS_2022_01/131151104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273351121" TargetMode="External"/><Relationship Id="rId25" Type="http://schemas.openxmlformats.org/officeDocument/2006/relationships/hyperlink" Target="https://podminky.urs.cz/item/CS_URS_2022_01/275321411" TargetMode="External"/><Relationship Id="rId33" Type="http://schemas.openxmlformats.org/officeDocument/2006/relationships/hyperlink" Target="https://podminky.urs.cz/item/CS_URS_2022_01/312351911" TargetMode="External"/><Relationship Id="rId38" Type="http://schemas.openxmlformats.org/officeDocument/2006/relationships/hyperlink" Target="https://podminky.urs.cz/item/CS_URS_2022_01/631319211" TargetMode="External"/><Relationship Id="rId46" Type="http://schemas.openxmlformats.org/officeDocument/2006/relationships/hyperlink" Target="https://podminky.urs.cz/item/CS_URS_2023_01/949101112" TargetMode="External"/><Relationship Id="rId59" Type="http://schemas.openxmlformats.org/officeDocument/2006/relationships/hyperlink" Target="https://podminky.urs.cz/item/CS_URS_2022_01/764511642" TargetMode="External"/><Relationship Id="rId67" Type="http://schemas.openxmlformats.org/officeDocument/2006/relationships/hyperlink" Target="https://podminky.urs.cz/item/CS_URS_2022_01/783933171" TargetMode="External"/><Relationship Id="rId20" Type="http://schemas.openxmlformats.org/officeDocument/2006/relationships/hyperlink" Target="https://podminky.urs.cz/item/CS_URS_2022_01/273362021" TargetMode="External"/><Relationship Id="rId41" Type="http://schemas.openxmlformats.org/officeDocument/2006/relationships/hyperlink" Target="https://podminky.urs.cz/item/CS_URS_2022_01/634112115" TargetMode="External"/><Relationship Id="rId54" Type="http://schemas.openxmlformats.org/officeDocument/2006/relationships/hyperlink" Target="https://podminky.urs.cz/item/CS_URS_2022_01/764212663" TargetMode="External"/><Relationship Id="rId62" Type="http://schemas.openxmlformats.org/officeDocument/2006/relationships/hyperlink" Target="https://podminky.urs.cz/item/CS_URS_2022_01/767590110" TargetMode="External"/><Relationship Id="rId70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17278002" TargetMode="External"/><Relationship Id="rId117" Type="http://schemas.openxmlformats.org/officeDocument/2006/relationships/hyperlink" Target="https://podminky.urs.cz/item/CS_URS_2022_01/781121011" TargetMode="External"/><Relationship Id="rId21" Type="http://schemas.openxmlformats.org/officeDocument/2006/relationships/hyperlink" Target="https://podminky.urs.cz/item/CS_URS_2022_01/279361821" TargetMode="External"/><Relationship Id="rId42" Type="http://schemas.openxmlformats.org/officeDocument/2006/relationships/hyperlink" Target="https://podminky.urs.cz/item/CS_URS_2022_01/622252001" TargetMode="External"/><Relationship Id="rId47" Type="http://schemas.openxmlformats.org/officeDocument/2006/relationships/hyperlink" Target="https://podminky.urs.cz/item/CS_URS_2022_01/631311114" TargetMode="External"/><Relationship Id="rId63" Type="http://schemas.openxmlformats.org/officeDocument/2006/relationships/hyperlink" Target="https://podminky.urs.cz/item/CS_URS_2022_01/711161273" TargetMode="External"/><Relationship Id="rId68" Type="http://schemas.openxmlformats.org/officeDocument/2006/relationships/hyperlink" Target="https://podminky.urs.cz/item/CS_URS_2022_01/712311101" TargetMode="External"/><Relationship Id="rId84" Type="http://schemas.openxmlformats.org/officeDocument/2006/relationships/hyperlink" Target="https://podminky.urs.cz/item/CS_URS_2022_01/762361313" TargetMode="External"/><Relationship Id="rId89" Type="http://schemas.openxmlformats.org/officeDocument/2006/relationships/hyperlink" Target="https://podminky.urs.cz/item/CS_URS_2022_01/764212664" TargetMode="External"/><Relationship Id="rId112" Type="http://schemas.openxmlformats.org/officeDocument/2006/relationships/hyperlink" Target="https://podminky.urs.cz/item/CS_URS_2022_01/998771101" TargetMode="External"/><Relationship Id="rId16" Type="http://schemas.openxmlformats.org/officeDocument/2006/relationships/hyperlink" Target="https://podminky.urs.cz/item/CS_URS_2022_01/273351121" TargetMode="External"/><Relationship Id="rId107" Type="http://schemas.openxmlformats.org/officeDocument/2006/relationships/hyperlink" Target="https://podminky.urs.cz/item/CS_URS_2022_01/998767101" TargetMode="External"/><Relationship Id="rId11" Type="http://schemas.openxmlformats.org/officeDocument/2006/relationships/hyperlink" Target="https://podminky.urs.cz/item/CS_URS_2022_01/174111101" TargetMode="External"/><Relationship Id="rId32" Type="http://schemas.openxmlformats.org/officeDocument/2006/relationships/hyperlink" Target="https://podminky.urs.cz/item/CS_URS_2022_01/417351115" TargetMode="External"/><Relationship Id="rId37" Type="http://schemas.openxmlformats.org/officeDocument/2006/relationships/hyperlink" Target="https://podminky.urs.cz/item/CS_URS_2022_01/619991011" TargetMode="External"/><Relationship Id="rId53" Type="http://schemas.openxmlformats.org/officeDocument/2006/relationships/hyperlink" Target="https://podminky.urs.cz/item/CS_URS_2023_01/944111111" TargetMode="External"/><Relationship Id="rId58" Type="http://schemas.openxmlformats.org/officeDocument/2006/relationships/hyperlink" Target="https://podminky.urs.cz/item/CS_URS_2023_01/944511811" TargetMode="External"/><Relationship Id="rId74" Type="http://schemas.openxmlformats.org/officeDocument/2006/relationships/hyperlink" Target="https://podminky.urs.cz/item/CS_URS_2022_01/712363353" TargetMode="External"/><Relationship Id="rId79" Type="http://schemas.openxmlformats.org/officeDocument/2006/relationships/hyperlink" Target="https://podminky.urs.cz/item/CS_URS_2022_01/713141152" TargetMode="External"/><Relationship Id="rId102" Type="http://schemas.openxmlformats.org/officeDocument/2006/relationships/hyperlink" Target="https://podminky.urs.cz/item/CS_URS_2022_01/766682111" TargetMode="External"/><Relationship Id="rId123" Type="http://schemas.openxmlformats.org/officeDocument/2006/relationships/drawing" Target="../drawings/drawing11.xml"/><Relationship Id="rId5" Type="http://schemas.openxmlformats.org/officeDocument/2006/relationships/hyperlink" Target="https://podminky.urs.cz/item/CS_URS_2022_01/162251102" TargetMode="External"/><Relationship Id="rId61" Type="http://schemas.openxmlformats.org/officeDocument/2006/relationships/hyperlink" Target="https://podminky.urs.cz/item/CS_URS_2023_01/993111119" TargetMode="External"/><Relationship Id="rId82" Type="http://schemas.openxmlformats.org/officeDocument/2006/relationships/hyperlink" Target="https://podminky.urs.cz/item/CS_URS_2022_01/713191132" TargetMode="External"/><Relationship Id="rId90" Type="http://schemas.openxmlformats.org/officeDocument/2006/relationships/hyperlink" Target="https://podminky.urs.cz/item/CS_URS_2022_01/764214607" TargetMode="External"/><Relationship Id="rId95" Type="http://schemas.openxmlformats.org/officeDocument/2006/relationships/hyperlink" Target="https://podminky.urs.cz/item/CS_URS_2022_01/764511642" TargetMode="External"/><Relationship Id="rId19" Type="http://schemas.openxmlformats.org/officeDocument/2006/relationships/hyperlink" Target="https://podminky.urs.cz/item/CS_URS_2022_01/274313711" TargetMode="External"/><Relationship Id="rId14" Type="http://schemas.openxmlformats.org/officeDocument/2006/relationships/hyperlink" Target="https://podminky.urs.cz/item/CS_URS_2022_01/273313511" TargetMode="External"/><Relationship Id="rId22" Type="http://schemas.openxmlformats.org/officeDocument/2006/relationships/hyperlink" Target="https://podminky.urs.cz/item/CS_URS_2022_01/311101212" TargetMode="External"/><Relationship Id="rId27" Type="http://schemas.openxmlformats.org/officeDocument/2006/relationships/hyperlink" Target="https://podminky.urs.cz/item/CS_URS_2022_01/317278221" TargetMode="External"/><Relationship Id="rId30" Type="http://schemas.openxmlformats.org/officeDocument/2006/relationships/hyperlink" Target="https://podminky.urs.cz/item/CS_URS_2022_01/411168285" TargetMode="External"/><Relationship Id="rId35" Type="http://schemas.openxmlformats.org/officeDocument/2006/relationships/hyperlink" Target="https://podminky.urs.cz/item/CS_URS_2022_01/611321341" TargetMode="External"/><Relationship Id="rId43" Type="http://schemas.openxmlformats.org/officeDocument/2006/relationships/hyperlink" Target="https://podminky.urs.cz/item/CS_URS_2022_01/622252002" TargetMode="External"/><Relationship Id="rId48" Type="http://schemas.openxmlformats.org/officeDocument/2006/relationships/hyperlink" Target="https://podminky.urs.cz/item/CS_URS_2022_01/635111141" TargetMode="External"/><Relationship Id="rId56" Type="http://schemas.openxmlformats.org/officeDocument/2006/relationships/hyperlink" Target="https://podminky.urs.cz/item/CS_URS_2023_01/944511111" TargetMode="External"/><Relationship Id="rId64" Type="http://schemas.openxmlformats.org/officeDocument/2006/relationships/hyperlink" Target="https://podminky.urs.cz/item/CS_URS_2022_01/711161384" TargetMode="External"/><Relationship Id="rId69" Type="http://schemas.openxmlformats.org/officeDocument/2006/relationships/hyperlink" Target="https://podminky.urs.cz/item/CS_URS_2022_01/712341559" TargetMode="External"/><Relationship Id="rId77" Type="http://schemas.openxmlformats.org/officeDocument/2006/relationships/hyperlink" Target="https://podminky.urs.cz/item/CS_URS_2022_01/713121111" TargetMode="External"/><Relationship Id="rId100" Type="http://schemas.openxmlformats.org/officeDocument/2006/relationships/hyperlink" Target="https://podminky.urs.cz/item/CS_URS_2022_01/766660172" TargetMode="External"/><Relationship Id="rId105" Type="http://schemas.openxmlformats.org/officeDocument/2006/relationships/hyperlink" Target="https://podminky.urs.cz/item/CS_URS_2022_01/998766101" TargetMode="External"/><Relationship Id="rId113" Type="http://schemas.openxmlformats.org/officeDocument/2006/relationships/hyperlink" Target="https://podminky.urs.cz/item/CS_URS_2022_01/776121112" TargetMode="External"/><Relationship Id="rId118" Type="http://schemas.openxmlformats.org/officeDocument/2006/relationships/hyperlink" Target="https://podminky.urs.cz/item/CS_URS_2022_01/781473113" TargetMode="External"/><Relationship Id="rId8" Type="http://schemas.openxmlformats.org/officeDocument/2006/relationships/hyperlink" Target="https://podminky.urs.cz/item/CS_URS_2023_01/167151111" TargetMode="External"/><Relationship Id="rId51" Type="http://schemas.openxmlformats.org/officeDocument/2006/relationships/hyperlink" Target="https://podminky.urs.cz/item/CS_URS_2023_01/941111221" TargetMode="External"/><Relationship Id="rId72" Type="http://schemas.openxmlformats.org/officeDocument/2006/relationships/hyperlink" Target="https://podminky.urs.cz/item/CS_URS_2022_01/712363112" TargetMode="External"/><Relationship Id="rId80" Type="http://schemas.openxmlformats.org/officeDocument/2006/relationships/hyperlink" Target="https://podminky.urs.cz/item/CS_URS_2022_01/713141311" TargetMode="External"/><Relationship Id="rId85" Type="http://schemas.openxmlformats.org/officeDocument/2006/relationships/hyperlink" Target="https://podminky.urs.cz/item/CS_URS_2022_01/762723341" TargetMode="External"/><Relationship Id="rId93" Type="http://schemas.openxmlformats.org/officeDocument/2006/relationships/hyperlink" Target="https://podminky.urs.cz/item/CS_URS_2022_01/764216665" TargetMode="External"/><Relationship Id="rId98" Type="http://schemas.openxmlformats.org/officeDocument/2006/relationships/hyperlink" Target="https://podminky.urs.cz/item/CS_URS_2022_01/766622131" TargetMode="External"/><Relationship Id="rId121" Type="http://schemas.openxmlformats.org/officeDocument/2006/relationships/hyperlink" Target="https://podminky.urs.cz/item/CS_URS_2022_01/998781101" TargetMode="External"/><Relationship Id="rId3" Type="http://schemas.openxmlformats.org/officeDocument/2006/relationships/hyperlink" Target="https://podminky.urs.cz/item/CS_URS_2022_01/132151101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273351122" TargetMode="External"/><Relationship Id="rId25" Type="http://schemas.openxmlformats.org/officeDocument/2006/relationships/hyperlink" Target="https://podminky.urs.cz/item/CS_URS_2022_01/317278001" TargetMode="External"/><Relationship Id="rId33" Type="http://schemas.openxmlformats.org/officeDocument/2006/relationships/hyperlink" Target="https://podminky.urs.cz/item/CS_URS_2022_01/417351116" TargetMode="External"/><Relationship Id="rId38" Type="http://schemas.openxmlformats.org/officeDocument/2006/relationships/hyperlink" Target="https://podminky.urs.cz/item/CS_URS_2022_01/619991021" TargetMode="External"/><Relationship Id="rId46" Type="http://schemas.openxmlformats.org/officeDocument/2006/relationships/hyperlink" Target="https://podminky.urs.cz/item/CS_URS_2022_01/629991012" TargetMode="External"/><Relationship Id="rId59" Type="http://schemas.openxmlformats.org/officeDocument/2006/relationships/hyperlink" Target="https://podminky.urs.cz/item/CS_URS_2023_01/949101111" TargetMode="External"/><Relationship Id="rId67" Type="http://schemas.openxmlformats.org/officeDocument/2006/relationships/hyperlink" Target="https://podminky.urs.cz/item/CS_URS_2022_01/998711101" TargetMode="External"/><Relationship Id="rId103" Type="http://schemas.openxmlformats.org/officeDocument/2006/relationships/hyperlink" Target="https://podminky.urs.cz/item/CS_URS_2022_01/766694111" TargetMode="External"/><Relationship Id="rId108" Type="http://schemas.openxmlformats.org/officeDocument/2006/relationships/hyperlink" Target="https://podminky.urs.cz/item/CS_URS_2022_01/771121011" TargetMode="External"/><Relationship Id="rId116" Type="http://schemas.openxmlformats.org/officeDocument/2006/relationships/hyperlink" Target="https://podminky.urs.cz/item/CS_URS_2022_01/998776101" TargetMode="External"/><Relationship Id="rId20" Type="http://schemas.openxmlformats.org/officeDocument/2006/relationships/hyperlink" Target="https://podminky.urs.cz/item/CS_URS_2022_01/279113144" TargetMode="External"/><Relationship Id="rId41" Type="http://schemas.openxmlformats.org/officeDocument/2006/relationships/hyperlink" Target="https://podminky.urs.cz/item/CS_URS_2022_01/622211031" TargetMode="External"/><Relationship Id="rId54" Type="http://schemas.openxmlformats.org/officeDocument/2006/relationships/hyperlink" Target="https://podminky.urs.cz/item/CS_URS_2023_01/944111211" TargetMode="External"/><Relationship Id="rId62" Type="http://schemas.openxmlformats.org/officeDocument/2006/relationships/hyperlink" Target="https://podminky.urs.cz/item/CS_URS_2022_01/998011001" TargetMode="External"/><Relationship Id="rId70" Type="http://schemas.openxmlformats.org/officeDocument/2006/relationships/hyperlink" Target="https://podminky.urs.cz/item/CS_URS_2022_01/712363504" TargetMode="External"/><Relationship Id="rId75" Type="http://schemas.openxmlformats.org/officeDocument/2006/relationships/hyperlink" Target="https://podminky.urs.cz/item/CS_URS_2022_01/712964703" TargetMode="External"/><Relationship Id="rId83" Type="http://schemas.openxmlformats.org/officeDocument/2006/relationships/hyperlink" Target="https://podminky.urs.cz/item/CS_URS_2022_01/998713101" TargetMode="External"/><Relationship Id="rId88" Type="http://schemas.openxmlformats.org/officeDocument/2006/relationships/hyperlink" Target="https://podminky.urs.cz/item/CS_URS_2022_01/998763301" TargetMode="External"/><Relationship Id="rId91" Type="http://schemas.openxmlformats.org/officeDocument/2006/relationships/hyperlink" Target="https://podminky.urs.cz/item/CS_URS_2022_01/764215646" TargetMode="External"/><Relationship Id="rId96" Type="http://schemas.openxmlformats.org/officeDocument/2006/relationships/hyperlink" Target="https://podminky.urs.cz/item/CS_URS_2022_01/764518622" TargetMode="External"/><Relationship Id="rId111" Type="http://schemas.openxmlformats.org/officeDocument/2006/relationships/hyperlink" Target="https://podminky.urs.cz/item/CS_URS_2022_01/771592011" TargetMode="External"/><Relationship Id="rId1" Type="http://schemas.openxmlformats.org/officeDocument/2006/relationships/hyperlink" Target="https://podminky.urs.cz/item/CS_URS_2022_01/121151106" TargetMode="External"/><Relationship Id="rId6" Type="http://schemas.openxmlformats.org/officeDocument/2006/relationships/hyperlink" Target="https://podminky.urs.cz/item/CS_URS_2022_01/162351104" TargetMode="External"/><Relationship Id="rId15" Type="http://schemas.openxmlformats.org/officeDocument/2006/relationships/hyperlink" Target="https://podminky.urs.cz/item/CS_URS_2022_01/273321411" TargetMode="External"/><Relationship Id="rId23" Type="http://schemas.openxmlformats.org/officeDocument/2006/relationships/hyperlink" Target="https://podminky.urs.cz/item/CS_URS_2022_01/311101213" TargetMode="External"/><Relationship Id="rId28" Type="http://schemas.openxmlformats.org/officeDocument/2006/relationships/hyperlink" Target="https://podminky.urs.cz/item/CS_URS_2022_01/317278241" TargetMode="External"/><Relationship Id="rId36" Type="http://schemas.openxmlformats.org/officeDocument/2006/relationships/hyperlink" Target="https://podminky.urs.cz/item/CS_URS_2022_01/612321341" TargetMode="External"/><Relationship Id="rId49" Type="http://schemas.openxmlformats.org/officeDocument/2006/relationships/hyperlink" Target="https://podminky.urs.cz/item/CS_URS_2022_01/637211121" TargetMode="External"/><Relationship Id="rId57" Type="http://schemas.openxmlformats.org/officeDocument/2006/relationships/hyperlink" Target="https://podminky.urs.cz/item/CS_URS_2023_01/944511211" TargetMode="External"/><Relationship Id="rId106" Type="http://schemas.openxmlformats.org/officeDocument/2006/relationships/hyperlink" Target="https://podminky.urs.cz/item/CS_URS_2022_01/767812611" TargetMode="External"/><Relationship Id="rId114" Type="http://schemas.openxmlformats.org/officeDocument/2006/relationships/hyperlink" Target="https://podminky.urs.cz/item/CS_URS_2022_01/776221111" TargetMode="External"/><Relationship Id="rId119" Type="http://schemas.openxmlformats.org/officeDocument/2006/relationships/hyperlink" Target="https://podminky.urs.cz/item/CS_URS_2022_01/781493111" TargetMode="External"/><Relationship Id="rId10" Type="http://schemas.openxmlformats.org/officeDocument/2006/relationships/hyperlink" Target="https://podminky.urs.cz/item/CS_URS_2022_01/171251201" TargetMode="External"/><Relationship Id="rId31" Type="http://schemas.openxmlformats.org/officeDocument/2006/relationships/hyperlink" Target="https://podminky.urs.cz/item/CS_URS_2022_01/417321414" TargetMode="External"/><Relationship Id="rId44" Type="http://schemas.openxmlformats.org/officeDocument/2006/relationships/hyperlink" Target="https://podminky.urs.cz/item/CS_URS_2022_01/622511112" TargetMode="External"/><Relationship Id="rId52" Type="http://schemas.openxmlformats.org/officeDocument/2006/relationships/hyperlink" Target="https://podminky.urs.cz/item/CS_URS_2023_01/941111821" TargetMode="External"/><Relationship Id="rId60" Type="http://schemas.openxmlformats.org/officeDocument/2006/relationships/hyperlink" Target="https://podminky.urs.cz/item/CS_URS_2023_01/993111111" TargetMode="External"/><Relationship Id="rId65" Type="http://schemas.openxmlformats.org/officeDocument/2006/relationships/hyperlink" Target="https://podminky.urs.cz/item/CS_URS_2022_01/711831111" TargetMode="External"/><Relationship Id="rId73" Type="http://schemas.openxmlformats.org/officeDocument/2006/relationships/hyperlink" Target="https://podminky.urs.cz/item/CS_URS_2022_01/712363352" TargetMode="External"/><Relationship Id="rId78" Type="http://schemas.openxmlformats.org/officeDocument/2006/relationships/hyperlink" Target="https://podminky.urs.cz/item/CS_URS_2022_01/713131141" TargetMode="External"/><Relationship Id="rId81" Type="http://schemas.openxmlformats.org/officeDocument/2006/relationships/hyperlink" Target="https://podminky.urs.cz/item/CS_URS_2022_01/713141358" TargetMode="External"/><Relationship Id="rId86" Type="http://schemas.openxmlformats.org/officeDocument/2006/relationships/hyperlink" Target="https://podminky.urs.cz/item/CS_URS_2022_01/998762101" TargetMode="External"/><Relationship Id="rId94" Type="http://schemas.openxmlformats.org/officeDocument/2006/relationships/hyperlink" Target="https://podminky.urs.cz/item/CS_URS_2022_01/764511602" TargetMode="External"/><Relationship Id="rId99" Type="http://schemas.openxmlformats.org/officeDocument/2006/relationships/hyperlink" Target="https://podminky.urs.cz/item/CS_URS_2022_01/766660171" TargetMode="External"/><Relationship Id="rId101" Type="http://schemas.openxmlformats.org/officeDocument/2006/relationships/hyperlink" Target="https://podminky.urs.cz/item/CS_URS_2022_01/766660411" TargetMode="External"/><Relationship Id="rId122" Type="http://schemas.openxmlformats.org/officeDocument/2006/relationships/hyperlink" Target="https://podminky.urs.cz/item/CS_URS_2022_01/784211001" TargetMode="External"/><Relationship Id="rId4" Type="http://schemas.openxmlformats.org/officeDocument/2006/relationships/hyperlink" Target="https://podminky.urs.cz/item/CS_URS_2022_01/132151252" TargetMode="External"/><Relationship Id="rId9" Type="http://schemas.openxmlformats.org/officeDocument/2006/relationships/hyperlink" Target="https://podminky.urs.cz/item/CS_URS_2022_01/171201231" TargetMode="External"/><Relationship Id="rId13" Type="http://schemas.openxmlformats.org/officeDocument/2006/relationships/hyperlink" Target="https://podminky.urs.cz/item/CS_URS_2022_01/271542211" TargetMode="External"/><Relationship Id="rId18" Type="http://schemas.openxmlformats.org/officeDocument/2006/relationships/hyperlink" Target="https://podminky.urs.cz/item/CS_URS_2022_01/273362021" TargetMode="External"/><Relationship Id="rId39" Type="http://schemas.openxmlformats.org/officeDocument/2006/relationships/hyperlink" Target="https://podminky.urs.cz/item/CS_URS_2022_01/622142001" TargetMode="External"/><Relationship Id="rId109" Type="http://schemas.openxmlformats.org/officeDocument/2006/relationships/hyperlink" Target="https://podminky.urs.cz/item/CS_URS_2022_01/771473112" TargetMode="External"/><Relationship Id="rId34" Type="http://schemas.openxmlformats.org/officeDocument/2006/relationships/hyperlink" Target="https://podminky.urs.cz/item/CS_URS_2022_01/417361821" TargetMode="External"/><Relationship Id="rId50" Type="http://schemas.openxmlformats.org/officeDocument/2006/relationships/hyperlink" Target="https://podminky.urs.cz/item/CS_URS_2023_01/941111121" TargetMode="External"/><Relationship Id="rId55" Type="http://schemas.openxmlformats.org/officeDocument/2006/relationships/hyperlink" Target="https://podminky.urs.cz/item/CS_URS_2023_01/944111811" TargetMode="External"/><Relationship Id="rId76" Type="http://schemas.openxmlformats.org/officeDocument/2006/relationships/hyperlink" Target="https://podminky.urs.cz/item/CS_URS_2022_01/998712101" TargetMode="External"/><Relationship Id="rId97" Type="http://schemas.openxmlformats.org/officeDocument/2006/relationships/hyperlink" Target="https://podminky.urs.cz/item/CS_URS_2022_01/998764101" TargetMode="External"/><Relationship Id="rId104" Type="http://schemas.openxmlformats.org/officeDocument/2006/relationships/hyperlink" Target="https://podminky.urs.cz/item/CS_URS_2022_01/766694112" TargetMode="External"/><Relationship Id="rId120" Type="http://schemas.openxmlformats.org/officeDocument/2006/relationships/hyperlink" Target="https://podminky.urs.cz/item/CS_URS_2022_01/781493511" TargetMode="External"/><Relationship Id="rId7" Type="http://schemas.openxmlformats.org/officeDocument/2006/relationships/hyperlink" Target="https://podminky.urs.cz/item/CS_URS_2022_01/162751119" TargetMode="External"/><Relationship Id="rId71" Type="http://schemas.openxmlformats.org/officeDocument/2006/relationships/hyperlink" Target="https://podminky.urs.cz/item/CS_URS_2022_01/712363005" TargetMode="External"/><Relationship Id="rId92" Type="http://schemas.openxmlformats.org/officeDocument/2006/relationships/hyperlink" Target="https://podminky.urs.cz/item/CS_URS_2022_01/764216642" TargetMode="External"/><Relationship Id="rId2" Type="http://schemas.openxmlformats.org/officeDocument/2006/relationships/hyperlink" Target="https://podminky.urs.cz/item/CS_URS_2022_01/131151100" TargetMode="External"/><Relationship Id="rId29" Type="http://schemas.openxmlformats.org/officeDocument/2006/relationships/hyperlink" Target="https://podminky.urs.cz/item/CS_URS_2022_01/342271401" TargetMode="External"/><Relationship Id="rId24" Type="http://schemas.openxmlformats.org/officeDocument/2006/relationships/hyperlink" Target="https://podminky.urs.cz/item/CS_URS_2022_01/311270391" TargetMode="External"/><Relationship Id="rId40" Type="http://schemas.openxmlformats.org/officeDocument/2006/relationships/hyperlink" Target="https://podminky.urs.cz/item/CS_URS_2022_01/622151011" TargetMode="External"/><Relationship Id="rId45" Type="http://schemas.openxmlformats.org/officeDocument/2006/relationships/hyperlink" Target="https://podminky.urs.cz/item/CS_URS_2022_01/622521012" TargetMode="External"/><Relationship Id="rId66" Type="http://schemas.openxmlformats.org/officeDocument/2006/relationships/hyperlink" Target="https://podminky.urs.cz/item/CS_URS_2022_01/711831511" TargetMode="External"/><Relationship Id="rId87" Type="http://schemas.openxmlformats.org/officeDocument/2006/relationships/hyperlink" Target="https://podminky.urs.cz/item/CS_URS_2022_01/763131451" TargetMode="External"/><Relationship Id="rId110" Type="http://schemas.openxmlformats.org/officeDocument/2006/relationships/hyperlink" Target="https://podminky.urs.cz/item/CS_URS_2022_01/771573114" TargetMode="External"/><Relationship Id="rId115" Type="http://schemas.openxmlformats.org/officeDocument/2006/relationships/hyperlink" Target="https://podminky.urs.cz/item/CS_URS_2022_01/77641111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102311" TargetMode="External"/><Relationship Id="rId13" Type="http://schemas.openxmlformats.org/officeDocument/2006/relationships/hyperlink" Target="https://podminky.urs.cz/item/CS_URS_2023_01/185802113" TargetMode="External"/><Relationship Id="rId18" Type="http://schemas.openxmlformats.org/officeDocument/2006/relationships/hyperlink" Target="https://podminky.urs.cz/item/CS_URS_2023_01/185804426" TargetMode="External"/><Relationship Id="rId26" Type="http://schemas.openxmlformats.org/officeDocument/2006/relationships/hyperlink" Target="https://podminky.urs.cz/item/CS_URS_2022_01/338171124" TargetMode="External"/><Relationship Id="rId3" Type="http://schemas.openxmlformats.org/officeDocument/2006/relationships/hyperlink" Target="https://podminky.urs.cz/item/CS_URS_2022_01/131251100" TargetMode="External"/><Relationship Id="rId21" Type="http://schemas.openxmlformats.org/officeDocument/2006/relationships/hyperlink" Target="https://podminky.urs.cz/item/CS_URS_2023_01/185851121" TargetMode="External"/><Relationship Id="rId34" Type="http://schemas.openxmlformats.org/officeDocument/2006/relationships/hyperlink" Target="https://podminky.urs.cz/item/CS_URS_2022_01/998232121" TargetMode="External"/><Relationship Id="rId7" Type="http://schemas.openxmlformats.org/officeDocument/2006/relationships/hyperlink" Target="https://podminky.urs.cz/item/CS_URS_2022_01/182311124" TargetMode="External"/><Relationship Id="rId12" Type="http://schemas.openxmlformats.org/officeDocument/2006/relationships/hyperlink" Target="https://podminky.urs.cz/item/CS_URS_2022_01/184911421" TargetMode="External"/><Relationship Id="rId17" Type="http://schemas.openxmlformats.org/officeDocument/2006/relationships/hyperlink" Target="https://podminky.urs.cz/item/CS_URS_2023_01/185804416" TargetMode="External"/><Relationship Id="rId25" Type="http://schemas.openxmlformats.org/officeDocument/2006/relationships/hyperlink" Target="https://podminky.urs.cz/item/CS_URS_2022_01/275351122" TargetMode="External"/><Relationship Id="rId33" Type="http://schemas.openxmlformats.org/officeDocument/2006/relationships/hyperlink" Target="https://podminky.urs.cz/item/CS_URS_2022_01/998232110" TargetMode="External"/><Relationship Id="rId2" Type="http://schemas.openxmlformats.org/officeDocument/2006/relationships/hyperlink" Target="https://podminky.urs.cz/item/CS_URS_2023_01/119005131" TargetMode="External"/><Relationship Id="rId16" Type="http://schemas.openxmlformats.org/officeDocument/2006/relationships/hyperlink" Target="https://podminky.urs.cz/item/CS_URS_2023_01/185804215" TargetMode="External"/><Relationship Id="rId20" Type="http://schemas.openxmlformats.org/officeDocument/2006/relationships/hyperlink" Target="https://podminky.urs.cz/item/CS_URS_2023_01/185811221" TargetMode="External"/><Relationship Id="rId29" Type="http://schemas.openxmlformats.org/officeDocument/2006/relationships/hyperlink" Target="https://podminky.urs.cz/item/CS_URS_2022_01/348172117" TargetMode="External"/><Relationship Id="rId1" Type="http://schemas.openxmlformats.org/officeDocument/2006/relationships/hyperlink" Target="https://podminky.urs.cz/item/CS_URS_2023_01/111151221" TargetMode="External"/><Relationship Id="rId6" Type="http://schemas.openxmlformats.org/officeDocument/2006/relationships/hyperlink" Target="https://podminky.urs.cz/item/CS_URS_2023_01/181451131" TargetMode="External"/><Relationship Id="rId11" Type="http://schemas.openxmlformats.org/officeDocument/2006/relationships/hyperlink" Target="https://podminky.urs.cz/item/CS_URS_2022_01/184911311" TargetMode="External"/><Relationship Id="rId24" Type="http://schemas.openxmlformats.org/officeDocument/2006/relationships/hyperlink" Target="https://podminky.urs.cz/item/CS_URS_2022_01/275351121" TargetMode="External"/><Relationship Id="rId32" Type="http://schemas.openxmlformats.org/officeDocument/2006/relationships/hyperlink" Target="https://podminky.urs.cz/item/CS_URS_2022_01/348401360" TargetMode="External"/><Relationship Id="rId5" Type="http://schemas.openxmlformats.org/officeDocument/2006/relationships/hyperlink" Target="https://podminky.urs.cz/item/CS_URS_2023_01/181151321" TargetMode="External"/><Relationship Id="rId15" Type="http://schemas.openxmlformats.org/officeDocument/2006/relationships/hyperlink" Target="https://podminky.urs.cz/item/CS_URS_2023_01/185803211" TargetMode="External"/><Relationship Id="rId23" Type="http://schemas.openxmlformats.org/officeDocument/2006/relationships/hyperlink" Target="https://podminky.urs.cz/item/CS_URS_2022_01/275313611" TargetMode="External"/><Relationship Id="rId28" Type="http://schemas.openxmlformats.org/officeDocument/2006/relationships/hyperlink" Target="https://podminky.urs.cz/item/CS_URS_2022_01/348121221" TargetMode="External"/><Relationship Id="rId10" Type="http://schemas.openxmlformats.org/officeDocument/2006/relationships/hyperlink" Target="https://podminky.urs.cz/item/CS_URS_2023_01/184803111" TargetMode="External"/><Relationship Id="rId19" Type="http://schemas.openxmlformats.org/officeDocument/2006/relationships/hyperlink" Target="https://podminky.urs.cz/item/CS_URS_2023_01/185804514" TargetMode="External"/><Relationship Id="rId31" Type="http://schemas.openxmlformats.org/officeDocument/2006/relationships/hyperlink" Target="https://podminky.urs.cz/item/CS_URS_2022_01/348401350" TargetMode="External"/><Relationship Id="rId4" Type="http://schemas.openxmlformats.org/officeDocument/2006/relationships/hyperlink" Target="https://podminky.urs.cz/item/CS_URS_2022_01/174111101" TargetMode="External"/><Relationship Id="rId9" Type="http://schemas.openxmlformats.org/officeDocument/2006/relationships/hyperlink" Target="https://podminky.urs.cz/item/CS_URS_2023_01/184801131" TargetMode="External"/><Relationship Id="rId14" Type="http://schemas.openxmlformats.org/officeDocument/2006/relationships/hyperlink" Target="https://podminky.urs.cz/item/CS_URS_2023_01/185803111" TargetMode="External"/><Relationship Id="rId22" Type="http://schemas.openxmlformats.org/officeDocument/2006/relationships/hyperlink" Target="https://podminky.urs.cz/item/CS_URS_2022_01/233211115" TargetMode="External"/><Relationship Id="rId27" Type="http://schemas.openxmlformats.org/officeDocument/2006/relationships/hyperlink" Target="https://podminky.urs.cz/item/CS_URS_2022_01/338171125" TargetMode="External"/><Relationship Id="rId30" Type="http://schemas.openxmlformats.org/officeDocument/2006/relationships/hyperlink" Target="https://podminky.urs.cz/item/CS_URS_2022_01/348401130" TargetMode="External"/><Relationship Id="rId35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4111101" TargetMode="External"/><Relationship Id="rId13" Type="http://schemas.openxmlformats.org/officeDocument/2006/relationships/hyperlink" Target="https://podminky.urs.cz/item/CS_URS_2022_01/564871016" TargetMode="External"/><Relationship Id="rId18" Type="http://schemas.openxmlformats.org/officeDocument/2006/relationships/drawing" Target="../drawings/drawing18.xml"/><Relationship Id="rId3" Type="http://schemas.openxmlformats.org/officeDocument/2006/relationships/hyperlink" Target="https://podminky.urs.cz/item/CS_URS_2022_01/162251101" TargetMode="External"/><Relationship Id="rId7" Type="http://schemas.openxmlformats.org/officeDocument/2006/relationships/hyperlink" Target="https://podminky.urs.cz/item/CS_URS_2022_01/171251201" TargetMode="External"/><Relationship Id="rId12" Type="http://schemas.openxmlformats.org/officeDocument/2006/relationships/hyperlink" Target="https://podminky.urs.cz/item/CS_URS_2022_01/564271014" TargetMode="External"/><Relationship Id="rId17" Type="http://schemas.openxmlformats.org/officeDocument/2006/relationships/hyperlink" Target="https://podminky.urs.cz/item/CS_URS_2022_01/998226011" TargetMode="External"/><Relationship Id="rId2" Type="http://schemas.openxmlformats.org/officeDocument/2006/relationships/hyperlink" Target="https://podminky.urs.cz/item/CS_URS_2022_01/122151101" TargetMode="External"/><Relationship Id="rId16" Type="http://schemas.openxmlformats.org/officeDocument/2006/relationships/hyperlink" Target="https://podminky.urs.cz/item/CS_URS_2022_01/919716111" TargetMode="External"/><Relationship Id="rId1" Type="http://schemas.openxmlformats.org/officeDocument/2006/relationships/hyperlink" Target="https://podminky.urs.cz/item/CS_URS_2022_01/121151106" TargetMode="External"/><Relationship Id="rId6" Type="http://schemas.openxmlformats.org/officeDocument/2006/relationships/hyperlink" Target="https://podminky.urs.cz/item/CS_URS_2022_01/171201231" TargetMode="External"/><Relationship Id="rId11" Type="http://schemas.openxmlformats.org/officeDocument/2006/relationships/hyperlink" Target="https://podminky.urs.cz/item/CS_URS_2022_01/213311131" TargetMode="External"/><Relationship Id="rId5" Type="http://schemas.openxmlformats.org/officeDocument/2006/relationships/hyperlink" Target="https://podminky.urs.cz/item/CS_URS_2022_01/162751119" TargetMode="External"/><Relationship Id="rId15" Type="http://schemas.openxmlformats.org/officeDocument/2006/relationships/hyperlink" Target="https://podminky.urs.cz/item/CS_URS_2022_01/919123121" TargetMode="External"/><Relationship Id="rId10" Type="http://schemas.openxmlformats.org/officeDocument/2006/relationships/hyperlink" Target="https://podminky.urs.cz/item/CS_URS_2022_01/212755215" TargetMode="External"/><Relationship Id="rId4" Type="http://schemas.openxmlformats.org/officeDocument/2006/relationships/hyperlink" Target="https://podminky.urs.cz/item/CS_URS_2022_01/162351104" TargetMode="External"/><Relationship Id="rId9" Type="http://schemas.openxmlformats.org/officeDocument/2006/relationships/hyperlink" Target="https://podminky.urs.cz/item/CS_URS_2022_01/211971110" TargetMode="External"/><Relationship Id="rId14" Type="http://schemas.openxmlformats.org/officeDocument/2006/relationships/hyperlink" Target="https://podminky.urs.cz/item/CS_URS_2022_01/581141213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4151101" TargetMode="External"/><Relationship Id="rId13" Type="http://schemas.openxmlformats.org/officeDocument/2006/relationships/hyperlink" Target="https://podminky.urs.cz/item/CS_URS_2022_01/274351122" TargetMode="External"/><Relationship Id="rId3" Type="http://schemas.openxmlformats.org/officeDocument/2006/relationships/hyperlink" Target="https://podminky.urs.cz/item/CS_URS_2022_01/162251101" TargetMode="External"/><Relationship Id="rId7" Type="http://schemas.openxmlformats.org/officeDocument/2006/relationships/hyperlink" Target="https://podminky.urs.cz/item/CS_URS_2022_01/171251201" TargetMode="External"/><Relationship Id="rId12" Type="http://schemas.openxmlformats.org/officeDocument/2006/relationships/hyperlink" Target="https://podminky.urs.cz/item/CS_URS_2022_01/274351121" TargetMode="External"/><Relationship Id="rId17" Type="http://schemas.openxmlformats.org/officeDocument/2006/relationships/drawing" Target="../drawings/drawing19.xml"/><Relationship Id="rId2" Type="http://schemas.openxmlformats.org/officeDocument/2006/relationships/hyperlink" Target="https://podminky.urs.cz/item/CS_URS_2022_01/132251252" TargetMode="External"/><Relationship Id="rId16" Type="http://schemas.openxmlformats.org/officeDocument/2006/relationships/hyperlink" Target="https://podminky.urs.cz/item/CS_URS_2022_01/998152111" TargetMode="External"/><Relationship Id="rId1" Type="http://schemas.openxmlformats.org/officeDocument/2006/relationships/hyperlink" Target="https://podminky.urs.cz/item/CS_URS_2022_01/121151106" TargetMode="External"/><Relationship Id="rId6" Type="http://schemas.openxmlformats.org/officeDocument/2006/relationships/hyperlink" Target="https://podminky.urs.cz/item/CS_URS_2022_01/171201231" TargetMode="External"/><Relationship Id="rId11" Type="http://schemas.openxmlformats.org/officeDocument/2006/relationships/hyperlink" Target="https://podminky.urs.cz/item/CS_URS_2022_01/274313711" TargetMode="External"/><Relationship Id="rId5" Type="http://schemas.openxmlformats.org/officeDocument/2006/relationships/hyperlink" Target="https://podminky.urs.cz/item/CS_URS_2022_01/162751119" TargetMode="External"/><Relationship Id="rId15" Type="http://schemas.openxmlformats.org/officeDocument/2006/relationships/hyperlink" Target="https://podminky.urs.cz/item/CS_URS_2022_01/327112111" TargetMode="External"/><Relationship Id="rId10" Type="http://schemas.openxmlformats.org/officeDocument/2006/relationships/hyperlink" Target="https://podminky.urs.cz/item/CS_URS_2022_01/273313511" TargetMode="External"/><Relationship Id="rId4" Type="http://schemas.openxmlformats.org/officeDocument/2006/relationships/hyperlink" Target="https://podminky.urs.cz/item/CS_URS_2022_01/162351104" TargetMode="External"/><Relationship Id="rId9" Type="http://schemas.openxmlformats.org/officeDocument/2006/relationships/hyperlink" Target="https://podminky.urs.cz/item/CS_URS_2022_01/213311151" TargetMode="External"/><Relationship Id="rId14" Type="http://schemas.openxmlformats.org/officeDocument/2006/relationships/hyperlink" Target="https://podminky.urs.cz/item/CS_URS_2022_01/27436202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030001000" TargetMode="External"/><Relationship Id="rId13" Type="http://schemas.openxmlformats.org/officeDocument/2006/relationships/hyperlink" Target="https://podminky.urs.cz/item/CS_URS_2021_01/075002000" TargetMode="External"/><Relationship Id="rId3" Type="http://schemas.openxmlformats.org/officeDocument/2006/relationships/hyperlink" Target="https://podminky.urs.cz/item/CS_URS_2021_01/012203000" TargetMode="External"/><Relationship Id="rId7" Type="http://schemas.openxmlformats.org/officeDocument/2006/relationships/hyperlink" Target="https://podminky.urs.cz/item/CS_URS_2021_01/013294000" TargetMode="External"/><Relationship Id="rId12" Type="http://schemas.openxmlformats.org/officeDocument/2006/relationships/hyperlink" Target="https://podminky.urs.cz/item/CS_URS_2021_01/072002000" TargetMode="External"/><Relationship Id="rId2" Type="http://schemas.openxmlformats.org/officeDocument/2006/relationships/hyperlink" Target="https://podminky.urs.cz/item/CS_URS_2021_01/012103000" TargetMode="External"/><Relationship Id="rId1" Type="http://schemas.openxmlformats.org/officeDocument/2006/relationships/hyperlink" Target="https://podminky.urs.cz/item/CS_URS_2022_01/011134000" TargetMode="External"/><Relationship Id="rId6" Type="http://schemas.openxmlformats.org/officeDocument/2006/relationships/hyperlink" Target="https://podminky.urs.cz/item/CS_URS_2021_01/013254000" TargetMode="External"/><Relationship Id="rId11" Type="http://schemas.openxmlformats.org/officeDocument/2006/relationships/hyperlink" Target="https://podminky.urs.cz/item/CS_URS_2022_01/043194000" TargetMode="External"/><Relationship Id="rId5" Type="http://schemas.openxmlformats.org/officeDocument/2006/relationships/hyperlink" Target="https://podminky.urs.cz/item/CS_URS_2022_01/013002000" TargetMode="External"/><Relationship Id="rId10" Type="http://schemas.openxmlformats.org/officeDocument/2006/relationships/hyperlink" Target="https://podminky.urs.cz/item/CS_URS_2021_01/043134000" TargetMode="External"/><Relationship Id="rId4" Type="http://schemas.openxmlformats.org/officeDocument/2006/relationships/hyperlink" Target="https://podminky.urs.cz/item/CS_URS_2021_01/012303000" TargetMode="External"/><Relationship Id="rId9" Type="http://schemas.openxmlformats.org/officeDocument/2006/relationships/hyperlink" Target="https://podminky.urs.cz/item/CS_URS_2021_01/040001000" TargetMode="External"/><Relationship Id="rId1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R5" s="20"/>
      <c r="BE5" s="29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R6" s="20"/>
      <c r="BE6" s="299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99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99"/>
      <c r="BS8" s="17" t="s">
        <v>6</v>
      </c>
    </row>
    <row r="9" spans="1:74" ht="14.45" customHeight="1">
      <c r="B9" s="20"/>
      <c r="AR9" s="20"/>
      <c r="BE9" s="299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99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19</v>
      </c>
      <c r="AR11" s="20"/>
      <c r="BE11" s="299"/>
      <c r="BS11" s="17" t="s">
        <v>6</v>
      </c>
    </row>
    <row r="12" spans="1:74" ht="6.95" customHeight="1">
      <c r="B12" s="20"/>
      <c r="AR12" s="20"/>
      <c r="BE12" s="299"/>
      <c r="BS12" s="17" t="s">
        <v>6</v>
      </c>
    </row>
    <row r="13" spans="1:74" ht="12" customHeight="1">
      <c r="B13" s="20"/>
      <c r="D13" s="27" t="s">
        <v>30</v>
      </c>
      <c r="AK13" s="27" t="s">
        <v>26</v>
      </c>
      <c r="AN13" s="29" t="s">
        <v>31</v>
      </c>
      <c r="AR13" s="20"/>
      <c r="BE13" s="299"/>
      <c r="BS13" s="17" t="s">
        <v>6</v>
      </c>
    </row>
    <row r="14" spans="1:74" ht="12.75">
      <c r="B14" s="20"/>
      <c r="E14" s="304" t="s">
        <v>31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7" t="s">
        <v>29</v>
      </c>
      <c r="AN14" s="29" t="s">
        <v>31</v>
      </c>
      <c r="AR14" s="20"/>
      <c r="BE14" s="299"/>
      <c r="BS14" s="17" t="s">
        <v>6</v>
      </c>
    </row>
    <row r="15" spans="1:74" ht="6.95" customHeight="1">
      <c r="B15" s="20"/>
      <c r="AR15" s="20"/>
      <c r="BE15" s="299"/>
      <c r="BS15" s="17" t="s">
        <v>4</v>
      </c>
    </row>
    <row r="16" spans="1:74" ht="12" customHeight="1">
      <c r="B16" s="20"/>
      <c r="D16" s="27" t="s">
        <v>32</v>
      </c>
      <c r="AK16" s="27" t="s">
        <v>26</v>
      </c>
      <c r="AN16" s="25" t="s">
        <v>33</v>
      </c>
      <c r="AR16" s="20"/>
      <c r="BE16" s="299"/>
      <c r="BS16" s="17" t="s">
        <v>4</v>
      </c>
    </row>
    <row r="17" spans="2:71" ht="18.399999999999999" customHeight="1">
      <c r="B17" s="20"/>
      <c r="E17" s="25" t="s">
        <v>34</v>
      </c>
      <c r="AK17" s="27" t="s">
        <v>29</v>
      </c>
      <c r="AN17" s="25" t="s">
        <v>19</v>
      </c>
      <c r="AR17" s="20"/>
      <c r="BE17" s="299"/>
      <c r="BS17" s="17" t="s">
        <v>35</v>
      </c>
    </row>
    <row r="18" spans="2:71" ht="6.95" customHeight="1">
      <c r="B18" s="20"/>
      <c r="AR18" s="20"/>
      <c r="BE18" s="299"/>
      <c r="BS18" s="17" t="s">
        <v>6</v>
      </c>
    </row>
    <row r="19" spans="2:71" ht="12" customHeight="1">
      <c r="B19" s="20"/>
      <c r="D19" s="27" t="s">
        <v>36</v>
      </c>
      <c r="AK19" s="27" t="s">
        <v>26</v>
      </c>
      <c r="AN19" s="25" t="s">
        <v>33</v>
      </c>
      <c r="AR19" s="20"/>
      <c r="BE19" s="299"/>
      <c r="BS19" s="17" t="s">
        <v>6</v>
      </c>
    </row>
    <row r="20" spans="2:71" ht="18.399999999999999" customHeight="1">
      <c r="B20" s="20"/>
      <c r="E20" s="25" t="s">
        <v>34</v>
      </c>
      <c r="AK20" s="27" t="s">
        <v>29</v>
      </c>
      <c r="AN20" s="25" t="s">
        <v>19</v>
      </c>
      <c r="AR20" s="20"/>
      <c r="BE20" s="299"/>
      <c r="BS20" s="17" t="s">
        <v>4</v>
      </c>
    </row>
    <row r="21" spans="2:71" ht="6.95" customHeight="1">
      <c r="B21" s="20"/>
      <c r="AR21" s="20"/>
      <c r="BE21" s="299"/>
    </row>
    <row r="22" spans="2:71" ht="12" customHeight="1">
      <c r="B22" s="20"/>
      <c r="D22" s="27" t="s">
        <v>37</v>
      </c>
      <c r="AR22" s="20"/>
      <c r="BE22" s="299"/>
    </row>
    <row r="23" spans="2:71" ht="47.25" customHeight="1">
      <c r="B23" s="20"/>
      <c r="E23" s="306" t="s">
        <v>38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0"/>
      <c r="BE23" s="299"/>
    </row>
    <row r="24" spans="2:71" ht="6.95" customHeight="1">
      <c r="B24" s="20"/>
      <c r="AR24" s="20"/>
      <c r="BE24" s="29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9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7">
        <f>ROUND(AG54,2)</f>
        <v>0</v>
      </c>
      <c r="AL26" s="308"/>
      <c r="AM26" s="308"/>
      <c r="AN26" s="308"/>
      <c r="AO26" s="308"/>
      <c r="AR26" s="32"/>
      <c r="BE26" s="299"/>
    </row>
    <row r="27" spans="2:71" s="1" customFormat="1" ht="6.95" customHeight="1">
      <c r="B27" s="32"/>
      <c r="AR27" s="32"/>
      <c r="BE27" s="299"/>
    </row>
    <row r="28" spans="2:71" s="1" customFormat="1" ht="12.75">
      <c r="B28" s="32"/>
      <c r="L28" s="309" t="s">
        <v>40</v>
      </c>
      <c r="M28" s="309"/>
      <c r="N28" s="309"/>
      <c r="O28" s="309"/>
      <c r="P28" s="309"/>
      <c r="W28" s="309" t="s">
        <v>41</v>
      </c>
      <c r="X28" s="309"/>
      <c r="Y28" s="309"/>
      <c r="Z28" s="309"/>
      <c r="AA28" s="309"/>
      <c r="AB28" s="309"/>
      <c r="AC28" s="309"/>
      <c r="AD28" s="309"/>
      <c r="AE28" s="309"/>
      <c r="AK28" s="309" t="s">
        <v>42</v>
      </c>
      <c r="AL28" s="309"/>
      <c r="AM28" s="309"/>
      <c r="AN28" s="309"/>
      <c r="AO28" s="309"/>
      <c r="AR28" s="32"/>
      <c r="BE28" s="299"/>
    </row>
    <row r="29" spans="2:71" s="2" customFormat="1" ht="14.45" customHeight="1">
      <c r="B29" s="36"/>
      <c r="D29" s="27" t="s">
        <v>43</v>
      </c>
      <c r="F29" s="27" t="s">
        <v>44</v>
      </c>
      <c r="L29" s="312">
        <v>0.21</v>
      </c>
      <c r="M29" s="311"/>
      <c r="N29" s="311"/>
      <c r="O29" s="311"/>
      <c r="P29" s="311"/>
      <c r="W29" s="310">
        <f>ROUND(AZ54, 2)</f>
        <v>0</v>
      </c>
      <c r="X29" s="311"/>
      <c r="Y29" s="311"/>
      <c r="Z29" s="311"/>
      <c r="AA29" s="311"/>
      <c r="AB29" s="311"/>
      <c r="AC29" s="311"/>
      <c r="AD29" s="311"/>
      <c r="AE29" s="311"/>
      <c r="AK29" s="310">
        <f>ROUND(AV54, 2)</f>
        <v>0</v>
      </c>
      <c r="AL29" s="311"/>
      <c r="AM29" s="311"/>
      <c r="AN29" s="311"/>
      <c r="AO29" s="311"/>
      <c r="AR29" s="36"/>
      <c r="BE29" s="300"/>
    </row>
    <row r="30" spans="2:71" s="2" customFormat="1" ht="14.45" customHeight="1">
      <c r="B30" s="36"/>
      <c r="F30" s="27" t="s">
        <v>45</v>
      </c>
      <c r="L30" s="312">
        <v>0.15</v>
      </c>
      <c r="M30" s="311"/>
      <c r="N30" s="311"/>
      <c r="O30" s="311"/>
      <c r="P30" s="311"/>
      <c r="W30" s="310">
        <f>ROUND(BA54, 2)</f>
        <v>0</v>
      </c>
      <c r="X30" s="311"/>
      <c r="Y30" s="311"/>
      <c r="Z30" s="311"/>
      <c r="AA30" s="311"/>
      <c r="AB30" s="311"/>
      <c r="AC30" s="311"/>
      <c r="AD30" s="311"/>
      <c r="AE30" s="311"/>
      <c r="AK30" s="310">
        <f>ROUND(AW54, 2)</f>
        <v>0</v>
      </c>
      <c r="AL30" s="311"/>
      <c r="AM30" s="311"/>
      <c r="AN30" s="311"/>
      <c r="AO30" s="311"/>
      <c r="AR30" s="36"/>
      <c r="BE30" s="300"/>
    </row>
    <row r="31" spans="2:71" s="2" customFormat="1" ht="14.45" hidden="1" customHeight="1">
      <c r="B31" s="36"/>
      <c r="F31" s="27" t="s">
        <v>46</v>
      </c>
      <c r="L31" s="312">
        <v>0.21</v>
      </c>
      <c r="M31" s="311"/>
      <c r="N31" s="311"/>
      <c r="O31" s="311"/>
      <c r="P31" s="311"/>
      <c r="W31" s="310">
        <f>ROUND(BB54, 2)</f>
        <v>0</v>
      </c>
      <c r="X31" s="311"/>
      <c r="Y31" s="311"/>
      <c r="Z31" s="311"/>
      <c r="AA31" s="311"/>
      <c r="AB31" s="311"/>
      <c r="AC31" s="311"/>
      <c r="AD31" s="311"/>
      <c r="AE31" s="311"/>
      <c r="AK31" s="310">
        <v>0</v>
      </c>
      <c r="AL31" s="311"/>
      <c r="AM31" s="311"/>
      <c r="AN31" s="311"/>
      <c r="AO31" s="311"/>
      <c r="AR31" s="36"/>
      <c r="BE31" s="300"/>
    </row>
    <row r="32" spans="2:71" s="2" customFormat="1" ht="14.45" hidden="1" customHeight="1">
      <c r="B32" s="36"/>
      <c r="F32" s="27" t="s">
        <v>47</v>
      </c>
      <c r="L32" s="312">
        <v>0.15</v>
      </c>
      <c r="M32" s="311"/>
      <c r="N32" s="311"/>
      <c r="O32" s="311"/>
      <c r="P32" s="311"/>
      <c r="W32" s="310">
        <f>ROUND(BC54, 2)</f>
        <v>0</v>
      </c>
      <c r="X32" s="311"/>
      <c r="Y32" s="311"/>
      <c r="Z32" s="311"/>
      <c r="AA32" s="311"/>
      <c r="AB32" s="311"/>
      <c r="AC32" s="311"/>
      <c r="AD32" s="311"/>
      <c r="AE32" s="311"/>
      <c r="AK32" s="310">
        <v>0</v>
      </c>
      <c r="AL32" s="311"/>
      <c r="AM32" s="311"/>
      <c r="AN32" s="311"/>
      <c r="AO32" s="311"/>
      <c r="AR32" s="36"/>
      <c r="BE32" s="300"/>
    </row>
    <row r="33" spans="2:44" s="2" customFormat="1" ht="14.45" hidden="1" customHeight="1">
      <c r="B33" s="36"/>
      <c r="F33" s="27" t="s">
        <v>48</v>
      </c>
      <c r="L33" s="312">
        <v>0</v>
      </c>
      <c r="M33" s="311"/>
      <c r="N33" s="311"/>
      <c r="O33" s="311"/>
      <c r="P33" s="311"/>
      <c r="W33" s="310">
        <f>ROUND(BD54, 2)</f>
        <v>0</v>
      </c>
      <c r="X33" s="311"/>
      <c r="Y33" s="311"/>
      <c r="Z33" s="311"/>
      <c r="AA33" s="311"/>
      <c r="AB33" s="311"/>
      <c r="AC33" s="311"/>
      <c r="AD33" s="311"/>
      <c r="AE33" s="311"/>
      <c r="AK33" s="310">
        <v>0</v>
      </c>
      <c r="AL33" s="311"/>
      <c r="AM33" s="311"/>
      <c r="AN33" s="311"/>
      <c r="AO33" s="311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316" t="s">
        <v>51</v>
      </c>
      <c r="Y35" s="314"/>
      <c r="Z35" s="314"/>
      <c r="AA35" s="314"/>
      <c r="AB35" s="314"/>
      <c r="AC35" s="39"/>
      <c r="AD35" s="39"/>
      <c r="AE35" s="39"/>
      <c r="AF35" s="39"/>
      <c r="AG35" s="39"/>
      <c r="AH35" s="39"/>
      <c r="AI35" s="39"/>
      <c r="AJ35" s="39"/>
      <c r="AK35" s="313">
        <f>SUM(AK26:AK33)</f>
        <v>0</v>
      </c>
      <c r="AL35" s="314"/>
      <c r="AM35" s="314"/>
      <c r="AN35" s="314"/>
      <c r="AO35" s="315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52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2002803</v>
      </c>
      <c r="AR44" s="45"/>
    </row>
    <row r="45" spans="2:44" s="4" customFormat="1" ht="36.950000000000003" customHeight="1">
      <c r="B45" s="46"/>
      <c r="C45" s="47" t="s">
        <v>16</v>
      </c>
      <c r="L45" s="276" t="str">
        <f>K6</f>
        <v>Kylešovice - sběrný dvůr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Kylešovice</v>
      </c>
      <c r="AI47" s="27" t="s">
        <v>23</v>
      </c>
      <c r="AM47" s="278" t="str">
        <f>IF(AN8= "","",AN8)</f>
        <v>19. 10. 2023</v>
      </c>
      <c r="AN47" s="278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>statutární město Opava, Horní náměstí 69, Opava</v>
      </c>
      <c r="AI49" s="27" t="s">
        <v>32</v>
      </c>
      <c r="AM49" s="283" t="str">
        <f>IF(E17="","",E17)</f>
        <v>Agroprojekt Jihlava, spol. s.r.o.</v>
      </c>
      <c r="AN49" s="284"/>
      <c r="AO49" s="284"/>
      <c r="AP49" s="284"/>
      <c r="AR49" s="32"/>
      <c r="AS49" s="279" t="s">
        <v>53</v>
      </c>
      <c r="AT49" s="28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25.7" customHeight="1">
      <c r="B50" s="32"/>
      <c r="C50" s="27" t="s">
        <v>30</v>
      </c>
      <c r="L50" s="3" t="str">
        <f>IF(E14= "Vyplň údaj","",E14)</f>
        <v/>
      </c>
      <c r="AI50" s="27" t="s">
        <v>36</v>
      </c>
      <c r="AM50" s="283" t="str">
        <f>IF(E20="","",E20)</f>
        <v>Agroprojekt Jihlava, spol. s.r.o.</v>
      </c>
      <c r="AN50" s="284"/>
      <c r="AO50" s="284"/>
      <c r="AP50" s="284"/>
      <c r="AR50" s="32"/>
      <c r="AS50" s="281"/>
      <c r="AT50" s="282"/>
      <c r="BD50" s="53"/>
    </row>
    <row r="51" spans="1:91" s="1" customFormat="1" ht="10.9" customHeight="1">
      <c r="B51" s="32"/>
      <c r="AR51" s="32"/>
      <c r="AS51" s="281"/>
      <c r="AT51" s="282"/>
      <c r="BD51" s="53"/>
    </row>
    <row r="52" spans="1:91" s="1" customFormat="1" ht="29.25" customHeight="1">
      <c r="B52" s="32"/>
      <c r="C52" s="287" t="s">
        <v>54</v>
      </c>
      <c r="D52" s="286"/>
      <c r="E52" s="286"/>
      <c r="F52" s="286"/>
      <c r="G52" s="286"/>
      <c r="H52" s="54"/>
      <c r="I52" s="285" t="s">
        <v>55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90" t="s">
        <v>56</v>
      </c>
      <c r="AH52" s="286"/>
      <c r="AI52" s="286"/>
      <c r="AJ52" s="286"/>
      <c r="AK52" s="286"/>
      <c r="AL52" s="286"/>
      <c r="AM52" s="286"/>
      <c r="AN52" s="285" t="s">
        <v>57</v>
      </c>
      <c r="AO52" s="286"/>
      <c r="AP52" s="286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6">
        <f>ROUND(AG55+AG56+AG57+SUM(AG60:AG63)+AG66+SUM(AG73:AG76),2)</f>
        <v>0</v>
      </c>
      <c r="AH54" s="296"/>
      <c r="AI54" s="296"/>
      <c r="AJ54" s="296"/>
      <c r="AK54" s="296"/>
      <c r="AL54" s="296"/>
      <c r="AM54" s="296"/>
      <c r="AN54" s="297">
        <f t="shared" ref="AN54:AN76" si="0">SUM(AG54,AT54)</f>
        <v>0</v>
      </c>
      <c r="AO54" s="297"/>
      <c r="AP54" s="297"/>
      <c r="AQ54" s="64" t="s">
        <v>19</v>
      </c>
      <c r="AR54" s="60"/>
      <c r="AS54" s="65">
        <f>ROUND(AS55+AS56+AS57+SUM(AS60:AS63)+AS66+SUM(AS73:AS76),2)</f>
        <v>0</v>
      </c>
      <c r="AT54" s="66">
        <f t="shared" ref="AT54:AT76" si="1">ROUND(SUM(AV54:AW54),2)</f>
        <v>0</v>
      </c>
      <c r="AU54" s="67">
        <f>ROUND(AU55+AU56+AU57+SUM(AU60:AU63)+AU66+SUM(AU73:AU76),5)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ROUND(AZ55+AZ56+AZ57+SUM(AZ60:AZ63)+AZ66+SUM(AZ73:AZ76),2)</f>
        <v>0</v>
      </c>
      <c r="BA54" s="66">
        <f>ROUND(BA55+BA56+BA57+SUM(BA60:BA63)+BA66+SUM(BA73:BA76),2)</f>
        <v>0</v>
      </c>
      <c r="BB54" s="66">
        <f>ROUND(BB55+BB56+BB57+SUM(BB60:BB63)+BB66+SUM(BB73:BB76),2)</f>
        <v>0</v>
      </c>
      <c r="BC54" s="66">
        <f>ROUND(BC55+BC56+BC57+SUM(BC60:BC63)+BC66+SUM(BC73:BC76),2)</f>
        <v>0</v>
      </c>
      <c r="BD54" s="68">
        <f>ROUND(BD55+BD56+BD57+SUM(BD60:BD63)+BD66+SUM(BD73:BD76),2)</f>
        <v>0</v>
      </c>
      <c r="BS54" s="69" t="s">
        <v>72</v>
      </c>
      <c r="BT54" s="69" t="s">
        <v>73</v>
      </c>
      <c r="BU54" s="70" t="s">
        <v>74</v>
      </c>
      <c r="BV54" s="69" t="s">
        <v>75</v>
      </c>
      <c r="BW54" s="69" t="s">
        <v>5</v>
      </c>
      <c r="BX54" s="69" t="s">
        <v>76</v>
      </c>
      <c r="CL54" s="69" t="s">
        <v>19</v>
      </c>
    </row>
    <row r="55" spans="1:91" s="6" customFormat="1" ht="16.5" customHeight="1">
      <c r="A55" s="71" t="s">
        <v>77</v>
      </c>
      <c r="B55" s="72"/>
      <c r="C55" s="73"/>
      <c r="D55" s="288" t="s">
        <v>78</v>
      </c>
      <c r="E55" s="288"/>
      <c r="F55" s="288"/>
      <c r="G55" s="288"/>
      <c r="H55" s="288"/>
      <c r="I55" s="74"/>
      <c r="J55" s="288" t="s">
        <v>79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91">
        <f>'IO 01 - Komunikace a zpev...'!J30</f>
        <v>0</v>
      </c>
      <c r="AH55" s="292"/>
      <c r="AI55" s="292"/>
      <c r="AJ55" s="292"/>
      <c r="AK55" s="292"/>
      <c r="AL55" s="292"/>
      <c r="AM55" s="292"/>
      <c r="AN55" s="291">
        <f t="shared" si="0"/>
        <v>0</v>
      </c>
      <c r="AO55" s="292"/>
      <c r="AP55" s="292"/>
      <c r="AQ55" s="75" t="s">
        <v>80</v>
      </c>
      <c r="AR55" s="72"/>
      <c r="AS55" s="76">
        <v>0</v>
      </c>
      <c r="AT55" s="77">
        <f t="shared" si="1"/>
        <v>0</v>
      </c>
      <c r="AU55" s="78">
        <f>'IO 01 - Komunikace a zpev...'!P92</f>
        <v>0</v>
      </c>
      <c r="AV55" s="77">
        <f>'IO 01 - Komunikace a zpev...'!J33</f>
        <v>0</v>
      </c>
      <c r="AW55" s="77">
        <f>'IO 01 - Komunikace a zpev...'!J34</f>
        <v>0</v>
      </c>
      <c r="AX55" s="77">
        <f>'IO 01 - Komunikace a zpev...'!J35</f>
        <v>0</v>
      </c>
      <c r="AY55" s="77">
        <f>'IO 01 - Komunikace a zpev...'!J36</f>
        <v>0</v>
      </c>
      <c r="AZ55" s="77">
        <f>'IO 01 - Komunikace a zpev...'!F33</f>
        <v>0</v>
      </c>
      <c r="BA55" s="77">
        <f>'IO 01 - Komunikace a zpev...'!F34</f>
        <v>0</v>
      </c>
      <c r="BB55" s="77">
        <f>'IO 01 - Komunikace a zpev...'!F35</f>
        <v>0</v>
      </c>
      <c r="BC55" s="77">
        <f>'IO 01 - Komunikace a zpev...'!F36</f>
        <v>0</v>
      </c>
      <c r="BD55" s="79">
        <f>'IO 01 - Komunikace a zpev...'!F37</f>
        <v>0</v>
      </c>
      <c r="BT55" s="80" t="s">
        <v>81</v>
      </c>
      <c r="BV55" s="80" t="s">
        <v>75</v>
      </c>
      <c r="BW55" s="80" t="s">
        <v>82</v>
      </c>
      <c r="BX55" s="80" t="s">
        <v>5</v>
      </c>
      <c r="CL55" s="80" t="s">
        <v>19</v>
      </c>
      <c r="CM55" s="80" t="s">
        <v>83</v>
      </c>
    </row>
    <row r="56" spans="1:91" s="6" customFormat="1" ht="24.75" customHeight="1">
      <c r="A56" s="71" t="s">
        <v>77</v>
      </c>
      <c r="B56" s="72"/>
      <c r="C56" s="73"/>
      <c r="D56" s="288" t="s">
        <v>84</v>
      </c>
      <c r="E56" s="288"/>
      <c r="F56" s="288"/>
      <c r="G56" s="288"/>
      <c r="H56" s="288"/>
      <c r="I56" s="74"/>
      <c r="J56" s="288" t="s">
        <v>85</v>
      </c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91">
        <f>'IO 02 - Splašková kanaliz...'!J30</f>
        <v>0</v>
      </c>
      <c r="AH56" s="292"/>
      <c r="AI56" s="292"/>
      <c r="AJ56" s="292"/>
      <c r="AK56" s="292"/>
      <c r="AL56" s="292"/>
      <c r="AM56" s="292"/>
      <c r="AN56" s="291">
        <f t="shared" si="0"/>
        <v>0</v>
      </c>
      <c r="AO56" s="292"/>
      <c r="AP56" s="292"/>
      <c r="AQ56" s="75" t="s">
        <v>80</v>
      </c>
      <c r="AR56" s="72"/>
      <c r="AS56" s="76">
        <v>0</v>
      </c>
      <c r="AT56" s="77">
        <f t="shared" si="1"/>
        <v>0</v>
      </c>
      <c r="AU56" s="78">
        <f>'IO 02 - Splašková kanaliz...'!P85</f>
        <v>0</v>
      </c>
      <c r="AV56" s="77">
        <f>'IO 02 - Splašková kanaliz...'!J33</f>
        <v>0</v>
      </c>
      <c r="AW56" s="77">
        <f>'IO 02 - Splašková kanaliz...'!J34</f>
        <v>0</v>
      </c>
      <c r="AX56" s="77">
        <f>'IO 02 - Splašková kanaliz...'!J35</f>
        <v>0</v>
      </c>
      <c r="AY56" s="77">
        <f>'IO 02 - Splašková kanaliz...'!J36</f>
        <v>0</v>
      </c>
      <c r="AZ56" s="77">
        <f>'IO 02 - Splašková kanaliz...'!F33</f>
        <v>0</v>
      </c>
      <c r="BA56" s="77">
        <f>'IO 02 - Splašková kanaliz...'!F34</f>
        <v>0</v>
      </c>
      <c r="BB56" s="77">
        <f>'IO 02 - Splašková kanaliz...'!F35</f>
        <v>0</v>
      </c>
      <c r="BC56" s="77">
        <f>'IO 02 - Splašková kanaliz...'!F36</f>
        <v>0</v>
      </c>
      <c r="BD56" s="79">
        <f>'IO 02 - Splašková kanaliz...'!F37</f>
        <v>0</v>
      </c>
      <c r="BT56" s="80" t="s">
        <v>81</v>
      </c>
      <c r="BV56" s="80" t="s">
        <v>75</v>
      </c>
      <c r="BW56" s="80" t="s">
        <v>86</v>
      </c>
      <c r="BX56" s="80" t="s">
        <v>5</v>
      </c>
      <c r="CL56" s="80" t="s">
        <v>19</v>
      </c>
      <c r="CM56" s="80" t="s">
        <v>83</v>
      </c>
    </row>
    <row r="57" spans="1:91" s="6" customFormat="1" ht="24.75" customHeight="1">
      <c r="B57" s="72"/>
      <c r="C57" s="73"/>
      <c r="D57" s="288" t="s">
        <v>87</v>
      </c>
      <c r="E57" s="288"/>
      <c r="F57" s="288"/>
      <c r="G57" s="288"/>
      <c r="H57" s="288"/>
      <c r="I57" s="74"/>
      <c r="J57" s="288" t="s">
        <v>88</v>
      </c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93">
        <f>ROUND(SUM(AG58:AG59),2)</f>
        <v>0</v>
      </c>
      <c r="AH57" s="292"/>
      <c r="AI57" s="292"/>
      <c r="AJ57" s="292"/>
      <c r="AK57" s="292"/>
      <c r="AL57" s="292"/>
      <c r="AM57" s="292"/>
      <c r="AN57" s="291">
        <f t="shared" si="0"/>
        <v>0</v>
      </c>
      <c r="AO57" s="292"/>
      <c r="AP57" s="292"/>
      <c r="AQ57" s="75" t="s">
        <v>80</v>
      </c>
      <c r="AR57" s="72"/>
      <c r="AS57" s="76">
        <f>ROUND(SUM(AS58:AS59),2)</f>
        <v>0</v>
      </c>
      <c r="AT57" s="77">
        <f t="shared" si="1"/>
        <v>0</v>
      </c>
      <c r="AU57" s="78">
        <f>ROUND(SUM(AU58:AU59),5)</f>
        <v>0</v>
      </c>
      <c r="AV57" s="77">
        <f>ROUND(AZ57*L29,2)</f>
        <v>0</v>
      </c>
      <c r="AW57" s="77">
        <f>ROUND(BA57*L30,2)</f>
        <v>0</v>
      </c>
      <c r="AX57" s="77">
        <f>ROUND(BB57*L29,2)</f>
        <v>0</v>
      </c>
      <c r="AY57" s="77">
        <f>ROUND(BC57*L30,2)</f>
        <v>0</v>
      </c>
      <c r="AZ57" s="77">
        <f>ROUND(SUM(AZ58:AZ59),2)</f>
        <v>0</v>
      </c>
      <c r="BA57" s="77">
        <f>ROUND(SUM(BA58:BA59),2)</f>
        <v>0</v>
      </c>
      <c r="BB57" s="77">
        <f>ROUND(SUM(BB58:BB59),2)</f>
        <v>0</v>
      </c>
      <c r="BC57" s="77">
        <f>ROUND(SUM(BC58:BC59),2)</f>
        <v>0</v>
      </c>
      <c r="BD57" s="79">
        <f>ROUND(SUM(BD58:BD59),2)</f>
        <v>0</v>
      </c>
      <c r="BS57" s="80" t="s">
        <v>72</v>
      </c>
      <c r="BT57" s="80" t="s">
        <v>81</v>
      </c>
      <c r="BV57" s="80" t="s">
        <v>75</v>
      </c>
      <c r="BW57" s="80" t="s">
        <v>89</v>
      </c>
      <c r="BX57" s="80" t="s">
        <v>5</v>
      </c>
      <c r="CL57" s="80" t="s">
        <v>19</v>
      </c>
      <c r="CM57" s="80" t="s">
        <v>83</v>
      </c>
    </row>
    <row r="58" spans="1:91" s="3" customFormat="1" ht="23.25" customHeight="1">
      <c r="A58" s="71" t="s">
        <v>77</v>
      </c>
      <c r="B58" s="45"/>
      <c r="C58" s="9"/>
      <c r="D58" s="9"/>
      <c r="E58" s="289" t="s">
        <v>87</v>
      </c>
      <c r="F58" s="289"/>
      <c r="G58" s="289"/>
      <c r="H58" s="289"/>
      <c r="I58" s="289"/>
      <c r="J58" s="9"/>
      <c r="K58" s="289" t="s">
        <v>88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94">
        <f>'IO 03 - Vodovodní přípojk...'!J30</f>
        <v>0</v>
      </c>
      <c r="AH58" s="295"/>
      <c r="AI58" s="295"/>
      <c r="AJ58" s="295"/>
      <c r="AK58" s="295"/>
      <c r="AL58" s="295"/>
      <c r="AM58" s="295"/>
      <c r="AN58" s="294">
        <f t="shared" si="0"/>
        <v>0</v>
      </c>
      <c r="AO58" s="295"/>
      <c r="AP58" s="295"/>
      <c r="AQ58" s="81" t="s">
        <v>90</v>
      </c>
      <c r="AR58" s="45"/>
      <c r="AS58" s="82">
        <v>0</v>
      </c>
      <c r="AT58" s="83">
        <f t="shared" si="1"/>
        <v>0</v>
      </c>
      <c r="AU58" s="84">
        <f>'IO 03 - Vodovodní přípojk...'!P86</f>
        <v>0</v>
      </c>
      <c r="AV58" s="83">
        <f>'IO 03 - Vodovodní přípojk...'!J33</f>
        <v>0</v>
      </c>
      <c r="AW58" s="83">
        <f>'IO 03 - Vodovodní přípojk...'!J34</f>
        <v>0</v>
      </c>
      <c r="AX58" s="83">
        <f>'IO 03 - Vodovodní přípojk...'!J35</f>
        <v>0</v>
      </c>
      <c r="AY58" s="83">
        <f>'IO 03 - Vodovodní přípojk...'!J36</f>
        <v>0</v>
      </c>
      <c r="AZ58" s="83">
        <f>'IO 03 - Vodovodní přípojk...'!F33</f>
        <v>0</v>
      </c>
      <c r="BA58" s="83">
        <f>'IO 03 - Vodovodní přípojk...'!F34</f>
        <v>0</v>
      </c>
      <c r="BB58" s="83">
        <f>'IO 03 - Vodovodní přípojk...'!F35</f>
        <v>0</v>
      </c>
      <c r="BC58" s="83">
        <f>'IO 03 - Vodovodní přípojk...'!F36</f>
        <v>0</v>
      </c>
      <c r="BD58" s="85">
        <f>'IO 03 - Vodovodní přípojk...'!F37</f>
        <v>0</v>
      </c>
      <c r="BT58" s="25" t="s">
        <v>83</v>
      </c>
      <c r="BU58" s="25" t="s">
        <v>91</v>
      </c>
      <c r="BV58" s="25" t="s">
        <v>75</v>
      </c>
      <c r="BW58" s="25" t="s">
        <v>89</v>
      </c>
      <c r="BX58" s="25" t="s">
        <v>5</v>
      </c>
      <c r="CL58" s="25" t="s">
        <v>19</v>
      </c>
      <c r="CM58" s="25" t="s">
        <v>83</v>
      </c>
    </row>
    <row r="59" spans="1:91" s="3" customFormat="1" ht="23.25" customHeight="1">
      <c r="A59" s="71" t="s">
        <v>77</v>
      </c>
      <c r="B59" s="45"/>
      <c r="C59" s="9"/>
      <c r="D59" s="9"/>
      <c r="E59" s="289" t="s">
        <v>92</v>
      </c>
      <c r="F59" s="289"/>
      <c r="G59" s="289"/>
      <c r="H59" s="289"/>
      <c r="I59" s="289"/>
      <c r="J59" s="9"/>
      <c r="K59" s="289" t="s">
        <v>93</v>
      </c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94">
        <f>'IO 03 El - Elektrovýzbroj...'!J32</f>
        <v>0</v>
      </c>
      <c r="AH59" s="295"/>
      <c r="AI59" s="295"/>
      <c r="AJ59" s="295"/>
      <c r="AK59" s="295"/>
      <c r="AL59" s="295"/>
      <c r="AM59" s="295"/>
      <c r="AN59" s="294">
        <f t="shared" si="0"/>
        <v>0</v>
      </c>
      <c r="AO59" s="295"/>
      <c r="AP59" s="295"/>
      <c r="AQ59" s="81" t="s">
        <v>90</v>
      </c>
      <c r="AR59" s="45"/>
      <c r="AS59" s="82">
        <v>0</v>
      </c>
      <c r="AT59" s="83">
        <f t="shared" si="1"/>
        <v>0</v>
      </c>
      <c r="AU59" s="84">
        <f>'IO 03 El - Elektrovýzbroj...'!P90</f>
        <v>0</v>
      </c>
      <c r="AV59" s="83">
        <f>'IO 03 El - Elektrovýzbroj...'!J35</f>
        <v>0</v>
      </c>
      <c r="AW59" s="83">
        <f>'IO 03 El - Elektrovýzbroj...'!J36</f>
        <v>0</v>
      </c>
      <c r="AX59" s="83">
        <f>'IO 03 El - Elektrovýzbroj...'!J37</f>
        <v>0</v>
      </c>
      <c r="AY59" s="83">
        <f>'IO 03 El - Elektrovýzbroj...'!J38</f>
        <v>0</v>
      </c>
      <c r="AZ59" s="83">
        <f>'IO 03 El - Elektrovýzbroj...'!F35</f>
        <v>0</v>
      </c>
      <c r="BA59" s="83">
        <f>'IO 03 El - Elektrovýzbroj...'!F36</f>
        <v>0</v>
      </c>
      <c r="BB59" s="83">
        <f>'IO 03 El - Elektrovýzbroj...'!F37</f>
        <v>0</v>
      </c>
      <c r="BC59" s="83">
        <f>'IO 03 El - Elektrovýzbroj...'!F38</f>
        <v>0</v>
      </c>
      <c r="BD59" s="85">
        <f>'IO 03 El - Elektrovýzbroj...'!F39</f>
        <v>0</v>
      </c>
      <c r="BT59" s="25" t="s">
        <v>83</v>
      </c>
      <c r="BV59" s="25" t="s">
        <v>75</v>
      </c>
      <c r="BW59" s="25" t="s">
        <v>94</v>
      </c>
      <c r="BX59" s="25" t="s">
        <v>89</v>
      </c>
      <c r="CL59" s="25" t="s">
        <v>19</v>
      </c>
    </row>
    <row r="60" spans="1:91" s="6" customFormat="1" ht="16.5" customHeight="1">
      <c r="A60" s="71" t="s">
        <v>77</v>
      </c>
      <c r="B60" s="72"/>
      <c r="C60" s="73"/>
      <c r="D60" s="288" t="s">
        <v>95</v>
      </c>
      <c r="E60" s="288"/>
      <c r="F60" s="288"/>
      <c r="G60" s="288"/>
      <c r="H60" s="288"/>
      <c r="I60" s="74"/>
      <c r="J60" s="288" t="s">
        <v>96</v>
      </c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91">
        <f>'IO 04 - Likvidace dešťový...'!J30</f>
        <v>0</v>
      </c>
      <c r="AH60" s="292"/>
      <c r="AI60" s="292"/>
      <c r="AJ60" s="292"/>
      <c r="AK60" s="292"/>
      <c r="AL60" s="292"/>
      <c r="AM60" s="292"/>
      <c r="AN60" s="291">
        <f t="shared" si="0"/>
        <v>0</v>
      </c>
      <c r="AO60" s="292"/>
      <c r="AP60" s="292"/>
      <c r="AQ60" s="75" t="s">
        <v>80</v>
      </c>
      <c r="AR60" s="72"/>
      <c r="AS60" s="76">
        <v>0</v>
      </c>
      <c r="AT60" s="77">
        <f t="shared" si="1"/>
        <v>0</v>
      </c>
      <c r="AU60" s="78">
        <f>'IO 04 - Likvidace dešťový...'!P87</f>
        <v>0</v>
      </c>
      <c r="AV60" s="77">
        <f>'IO 04 - Likvidace dešťový...'!J33</f>
        <v>0</v>
      </c>
      <c r="AW60" s="77">
        <f>'IO 04 - Likvidace dešťový...'!J34</f>
        <v>0</v>
      </c>
      <c r="AX60" s="77">
        <f>'IO 04 - Likvidace dešťový...'!J35</f>
        <v>0</v>
      </c>
      <c r="AY60" s="77">
        <f>'IO 04 - Likvidace dešťový...'!J36</f>
        <v>0</v>
      </c>
      <c r="AZ60" s="77">
        <f>'IO 04 - Likvidace dešťový...'!F33</f>
        <v>0</v>
      </c>
      <c r="BA60" s="77">
        <f>'IO 04 - Likvidace dešťový...'!F34</f>
        <v>0</v>
      </c>
      <c r="BB60" s="77">
        <f>'IO 04 - Likvidace dešťový...'!F35</f>
        <v>0</v>
      </c>
      <c r="BC60" s="77">
        <f>'IO 04 - Likvidace dešťový...'!F36</f>
        <v>0</v>
      </c>
      <c r="BD60" s="79">
        <f>'IO 04 - Likvidace dešťový...'!F37</f>
        <v>0</v>
      </c>
      <c r="BT60" s="80" t="s">
        <v>81</v>
      </c>
      <c r="BV60" s="80" t="s">
        <v>75</v>
      </c>
      <c r="BW60" s="80" t="s">
        <v>97</v>
      </c>
      <c r="BX60" s="80" t="s">
        <v>5</v>
      </c>
      <c r="CL60" s="80" t="s">
        <v>19</v>
      </c>
      <c r="CM60" s="80" t="s">
        <v>83</v>
      </c>
    </row>
    <row r="61" spans="1:91" s="6" customFormat="1" ht="16.5" customHeight="1">
      <c r="A61" s="71" t="s">
        <v>77</v>
      </c>
      <c r="B61" s="72"/>
      <c r="C61" s="73"/>
      <c r="D61" s="288" t="s">
        <v>98</v>
      </c>
      <c r="E61" s="288"/>
      <c r="F61" s="288"/>
      <c r="G61" s="288"/>
      <c r="H61" s="288"/>
      <c r="I61" s="74"/>
      <c r="J61" s="288" t="s">
        <v>99</v>
      </c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91">
        <f>'IO 05 - Areálové rozvody ...'!J30</f>
        <v>0</v>
      </c>
      <c r="AH61" s="292"/>
      <c r="AI61" s="292"/>
      <c r="AJ61" s="292"/>
      <c r="AK61" s="292"/>
      <c r="AL61" s="292"/>
      <c r="AM61" s="292"/>
      <c r="AN61" s="291">
        <f t="shared" si="0"/>
        <v>0</v>
      </c>
      <c r="AO61" s="292"/>
      <c r="AP61" s="292"/>
      <c r="AQ61" s="75" t="s">
        <v>80</v>
      </c>
      <c r="AR61" s="72"/>
      <c r="AS61" s="76">
        <v>0</v>
      </c>
      <c r="AT61" s="77">
        <f t="shared" si="1"/>
        <v>0</v>
      </c>
      <c r="AU61" s="78">
        <f>'IO 05 - Areálové rozvody ...'!P84</f>
        <v>0</v>
      </c>
      <c r="AV61" s="77">
        <f>'IO 05 - Areálové rozvody ...'!J33</f>
        <v>0</v>
      </c>
      <c r="AW61" s="77">
        <f>'IO 05 - Areálové rozvody ...'!J34</f>
        <v>0</v>
      </c>
      <c r="AX61" s="77">
        <f>'IO 05 - Areálové rozvody ...'!J35</f>
        <v>0</v>
      </c>
      <c r="AY61" s="77">
        <f>'IO 05 - Areálové rozvody ...'!J36</f>
        <v>0</v>
      </c>
      <c r="AZ61" s="77">
        <f>'IO 05 - Areálové rozvody ...'!F33</f>
        <v>0</v>
      </c>
      <c r="BA61" s="77">
        <f>'IO 05 - Areálové rozvody ...'!F34</f>
        <v>0</v>
      </c>
      <c r="BB61" s="77">
        <f>'IO 05 - Areálové rozvody ...'!F35</f>
        <v>0</v>
      </c>
      <c r="BC61" s="77">
        <f>'IO 05 - Areálové rozvody ...'!F36</f>
        <v>0</v>
      </c>
      <c r="BD61" s="79">
        <f>'IO 05 - Areálové rozvody ...'!F37</f>
        <v>0</v>
      </c>
      <c r="BT61" s="80" t="s">
        <v>81</v>
      </c>
      <c r="BV61" s="80" t="s">
        <v>75</v>
      </c>
      <c r="BW61" s="80" t="s">
        <v>100</v>
      </c>
      <c r="BX61" s="80" t="s">
        <v>5</v>
      </c>
      <c r="CL61" s="80" t="s">
        <v>19</v>
      </c>
      <c r="CM61" s="80" t="s">
        <v>83</v>
      </c>
    </row>
    <row r="62" spans="1:91" s="6" customFormat="1" ht="16.5" customHeight="1">
      <c r="A62" s="71" t="s">
        <v>77</v>
      </c>
      <c r="B62" s="72"/>
      <c r="C62" s="73"/>
      <c r="D62" s="288" t="s">
        <v>101</v>
      </c>
      <c r="E62" s="288"/>
      <c r="F62" s="288"/>
      <c r="G62" s="288"/>
      <c r="H62" s="288"/>
      <c r="I62" s="74"/>
      <c r="J62" s="288" t="s">
        <v>102</v>
      </c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91">
        <f>'PBŘ - Požárně bezpečnostn...'!J30</f>
        <v>0</v>
      </c>
      <c r="AH62" s="292"/>
      <c r="AI62" s="292"/>
      <c r="AJ62" s="292"/>
      <c r="AK62" s="292"/>
      <c r="AL62" s="292"/>
      <c r="AM62" s="292"/>
      <c r="AN62" s="291">
        <f t="shared" si="0"/>
        <v>0</v>
      </c>
      <c r="AO62" s="292"/>
      <c r="AP62" s="292"/>
      <c r="AQ62" s="75" t="s">
        <v>103</v>
      </c>
      <c r="AR62" s="72"/>
      <c r="AS62" s="76">
        <v>0</v>
      </c>
      <c r="AT62" s="77">
        <f t="shared" si="1"/>
        <v>0</v>
      </c>
      <c r="AU62" s="78">
        <f>'PBŘ - Požárně bezpečnostn...'!P82</f>
        <v>0</v>
      </c>
      <c r="AV62" s="77">
        <f>'PBŘ - Požárně bezpečnostn...'!J33</f>
        <v>0</v>
      </c>
      <c r="AW62" s="77">
        <f>'PBŘ - Požárně bezpečnostn...'!J34</f>
        <v>0</v>
      </c>
      <c r="AX62" s="77">
        <f>'PBŘ - Požárně bezpečnostn...'!J35</f>
        <v>0</v>
      </c>
      <c r="AY62" s="77">
        <f>'PBŘ - Požárně bezpečnostn...'!J36</f>
        <v>0</v>
      </c>
      <c r="AZ62" s="77">
        <f>'PBŘ - Požárně bezpečnostn...'!F33</f>
        <v>0</v>
      </c>
      <c r="BA62" s="77">
        <f>'PBŘ - Požárně bezpečnostn...'!F34</f>
        <v>0</v>
      </c>
      <c r="BB62" s="77">
        <f>'PBŘ - Požárně bezpečnostn...'!F35</f>
        <v>0</v>
      </c>
      <c r="BC62" s="77">
        <f>'PBŘ - Požárně bezpečnostn...'!F36</f>
        <v>0</v>
      </c>
      <c r="BD62" s="79">
        <f>'PBŘ - Požárně bezpečnostn...'!F37</f>
        <v>0</v>
      </c>
      <c r="BT62" s="80" t="s">
        <v>81</v>
      </c>
      <c r="BV62" s="80" t="s">
        <v>75</v>
      </c>
      <c r="BW62" s="80" t="s">
        <v>104</v>
      </c>
      <c r="BX62" s="80" t="s">
        <v>5</v>
      </c>
      <c r="CL62" s="80" t="s">
        <v>19</v>
      </c>
      <c r="CM62" s="80" t="s">
        <v>83</v>
      </c>
    </row>
    <row r="63" spans="1:91" s="6" customFormat="1" ht="16.5" customHeight="1">
      <c r="B63" s="72"/>
      <c r="C63" s="73"/>
      <c r="D63" s="288" t="s">
        <v>105</v>
      </c>
      <c r="E63" s="288"/>
      <c r="F63" s="288"/>
      <c r="G63" s="288"/>
      <c r="H63" s="288"/>
      <c r="I63" s="74"/>
      <c r="J63" s="288" t="s">
        <v>106</v>
      </c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93">
        <f>ROUND(SUM(AG64:AG65),2)</f>
        <v>0</v>
      </c>
      <c r="AH63" s="292"/>
      <c r="AI63" s="292"/>
      <c r="AJ63" s="292"/>
      <c r="AK63" s="292"/>
      <c r="AL63" s="292"/>
      <c r="AM63" s="292"/>
      <c r="AN63" s="291">
        <f t="shared" si="0"/>
        <v>0</v>
      </c>
      <c r="AO63" s="292"/>
      <c r="AP63" s="292"/>
      <c r="AQ63" s="75" t="s">
        <v>107</v>
      </c>
      <c r="AR63" s="72"/>
      <c r="AS63" s="76">
        <f>ROUND(SUM(AS64:AS65),2)</f>
        <v>0</v>
      </c>
      <c r="AT63" s="77">
        <f t="shared" si="1"/>
        <v>0</v>
      </c>
      <c r="AU63" s="78">
        <f>ROUND(SUM(AU64:AU65),5)</f>
        <v>0</v>
      </c>
      <c r="AV63" s="77">
        <f>ROUND(AZ63*L29,2)</f>
        <v>0</v>
      </c>
      <c r="AW63" s="77">
        <f>ROUND(BA63*L30,2)</f>
        <v>0</v>
      </c>
      <c r="AX63" s="77">
        <f>ROUND(BB63*L29,2)</f>
        <v>0</v>
      </c>
      <c r="AY63" s="77">
        <f>ROUND(BC63*L30,2)</f>
        <v>0</v>
      </c>
      <c r="AZ63" s="77">
        <f>ROUND(SUM(AZ64:AZ65),2)</f>
        <v>0</v>
      </c>
      <c r="BA63" s="77">
        <f>ROUND(SUM(BA64:BA65),2)</f>
        <v>0</v>
      </c>
      <c r="BB63" s="77">
        <f>ROUND(SUM(BB64:BB65),2)</f>
        <v>0</v>
      </c>
      <c r="BC63" s="77">
        <f>ROUND(SUM(BC64:BC65),2)</f>
        <v>0</v>
      </c>
      <c r="BD63" s="79">
        <f>ROUND(SUM(BD64:BD65),2)</f>
        <v>0</v>
      </c>
      <c r="BS63" s="80" t="s">
        <v>72</v>
      </c>
      <c r="BT63" s="80" t="s">
        <v>81</v>
      </c>
      <c r="BV63" s="80" t="s">
        <v>75</v>
      </c>
      <c r="BW63" s="80" t="s">
        <v>108</v>
      </c>
      <c r="BX63" s="80" t="s">
        <v>5</v>
      </c>
      <c r="CL63" s="80" t="s">
        <v>19</v>
      </c>
      <c r="CM63" s="80" t="s">
        <v>83</v>
      </c>
    </row>
    <row r="64" spans="1:91" s="3" customFormat="1" ht="16.5" customHeight="1">
      <c r="A64" s="71" t="s">
        <v>77</v>
      </c>
      <c r="B64" s="45"/>
      <c r="C64" s="9"/>
      <c r="D64" s="9"/>
      <c r="E64" s="289" t="s">
        <v>105</v>
      </c>
      <c r="F64" s="289"/>
      <c r="G64" s="289"/>
      <c r="H64" s="289"/>
      <c r="I64" s="289"/>
      <c r="J64" s="9"/>
      <c r="K64" s="289" t="s">
        <v>106</v>
      </c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94">
        <f>'SO 01 - Skladovací hala'!J30</f>
        <v>0</v>
      </c>
      <c r="AH64" s="295"/>
      <c r="AI64" s="295"/>
      <c r="AJ64" s="295"/>
      <c r="AK64" s="295"/>
      <c r="AL64" s="295"/>
      <c r="AM64" s="295"/>
      <c r="AN64" s="294">
        <f t="shared" si="0"/>
        <v>0</v>
      </c>
      <c r="AO64" s="295"/>
      <c r="AP64" s="295"/>
      <c r="AQ64" s="81" t="s">
        <v>90</v>
      </c>
      <c r="AR64" s="45"/>
      <c r="AS64" s="82">
        <v>0</v>
      </c>
      <c r="AT64" s="83">
        <f t="shared" si="1"/>
        <v>0</v>
      </c>
      <c r="AU64" s="84">
        <f>'SO 01 - Skladovací hala'!P93</f>
        <v>0</v>
      </c>
      <c r="AV64" s="83">
        <f>'SO 01 - Skladovací hala'!J33</f>
        <v>0</v>
      </c>
      <c r="AW64" s="83">
        <f>'SO 01 - Skladovací hala'!J34</f>
        <v>0</v>
      </c>
      <c r="AX64" s="83">
        <f>'SO 01 - Skladovací hala'!J35</f>
        <v>0</v>
      </c>
      <c r="AY64" s="83">
        <f>'SO 01 - Skladovací hala'!J36</f>
        <v>0</v>
      </c>
      <c r="AZ64" s="83">
        <f>'SO 01 - Skladovací hala'!F33</f>
        <v>0</v>
      </c>
      <c r="BA64" s="83">
        <f>'SO 01 - Skladovací hala'!F34</f>
        <v>0</v>
      </c>
      <c r="BB64" s="83">
        <f>'SO 01 - Skladovací hala'!F35</f>
        <v>0</v>
      </c>
      <c r="BC64" s="83">
        <f>'SO 01 - Skladovací hala'!F36</f>
        <v>0</v>
      </c>
      <c r="BD64" s="85">
        <f>'SO 01 - Skladovací hala'!F37</f>
        <v>0</v>
      </c>
      <c r="BT64" s="25" t="s">
        <v>83</v>
      </c>
      <c r="BU64" s="25" t="s">
        <v>91</v>
      </c>
      <c r="BV64" s="25" t="s">
        <v>75</v>
      </c>
      <c r="BW64" s="25" t="s">
        <v>108</v>
      </c>
      <c r="BX64" s="25" t="s">
        <v>5</v>
      </c>
      <c r="CL64" s="25" t="s">
        <v>19</v>
      </c>
      <c r="CM64" s="25" t="s">
        <v>83</v>
      </c>
    </row>
    <row r="65" spans="1:91" s="3" customFormat="1" ht="16.5" customHeight="1">
      <c r="A65" s="71" t="s">
        <v>77</v>
      </c>
      <c r="B65" s="45"/>
      <c r="C65" s="9"/>
      <c r="D65" s="9"/>
      <c r="E65" s="289" t="s">
        <v>109</v>
      </c>
      <c r="F65" s="289"/>
      <c r="G65" s="289"/>
      <c r="H65" s="289"/>
      <c r="I65" s="289"/>
      <c r="J65" s="9"/>
      <c r="K65" s="289" t="s">
        <v>110</v>
      </c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94">
        <f>'D.1.4.1 - Elektroinstalace'!J32</f>
        <v>0</v>
      </c>
      <c r="AH65" s="295"/>
      <c r="AI65" s="295"/>
      <c r="AJ65" s="295"/>
      <c r="AK65" s="295"/>
      <c r="AL65" s="295"/>
      <c r="AM65" s="295"/>
      <c r="AN65" s="294">
        <f t="shared" si="0"/>
        <v>0</v>
      </c>
      <c r="AO65" s="295"/>
      <c r="AP65" s="295"/>
      <c r="AQ65" s="81" t="s">
        <v>90</v>
      </c>
      <c r="AR65" s="45"/>
      <c r="AS65" s="82">
        <v>0</v>
      </c>
      <c r="AT65" s="83">
        <f t="shared" si="1"/>
        <v>0</v>
      </c>
      <c r="AU65" s="84">
        <f>'D.1.4.1 - Elektroinstalace'!P89</f>
        <v>0</v>
      </c>
      <c r="AV65" s="83">
        <f>'D.1.4.1 - Elektroinstalace'!J35</f>
        <v>0</v>
      </c>
      <c r="AW65" s="83">
        <f>'D.1.4.1 - Elektroinstalace'!J36</f>
        <v>0</v>
      </c>
      <c r="AX65" s="83">
        <f>'D.1.4.1 - Elektroinstalace'!J37</f>
        <v>0</v>
      </c>
      <c r="AY65" s="83">
        <f>'D.1.4.1 - Elektroinstalace'!J38</f>
        <v>0</v>
      </c>
      <c r="AZ65" s="83">
        <f>'D.1.4.1 - Elektroinstalace'!F35</f>
        <v>0</v>
      </c>
      <c r="BA65" s="83">
        <f>'D.1.4.1 - Elektroinstalace'!F36</f>
        <v>0</v>
      </c>
      <c r="BB65" s="83">
        <f>'D.1.4.1 - Elektroinstalace'!F37</f>
        <v>0</v>
      </c>
      <c r="BC65" s="83">
        <f>'D.1.4.1 - Elektroinstalace'!F38</f>
        <v>0</v>
      </c>
      <c r="BD65" s="85">
        <f>'D.1.4.1 - Elektroinstalace'!F39</f>
        <v>0</v>
      </c>
      <c r="BT65" s="25" t="s">
        <v>83</v>
      </c>
      <c r="BV65" s="25" t="s">
        <v>75</v>
      </c>
      <c r="BW65" s="25" t="s">
        <v>111</v>
      </c>
      <c r="BX65" s="25" t="s">
        <v>108</v>
      </c>
      <c r="CL65" s="25" t="s">
        <v>19</v>
      </c>
    </row>
    <row r="66" spans="1:91" s="6" customFormat="1" ht="16.5" customHeight="1">
      <c r="B66" s="72"/>
      <c r="C66" s="73"/>
      <c r="D66" s="288" t="s">
        <v>112</v>
      </c>
      <c r="E66" s="288"/>
      <c r="F66" s="288"/>
      <c r="G66" s="288"/>
      <c r="H66" s="288"/>
      <c r="I66" s="74"/>
      <c r="J66" s="288" t="s">
        <v>113</v>
      </c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93">
        <f>ROUND(SUM(AG67:AG72),2)</f>
        <v>0</v>
      </c>
      <c r="AH66" s="292"/>
      <c r="AI66" s="292"/>
      <c r="AJ66" s="292"/>
      <c r="AK66" s="292"/>
      <c r="AL66" s="292"/>
      <c r="AM66" s="292"/>
      <c r="AN66" s="291">
        <f t="shared" si="0"/>
        <v>0</v>
      </c>
      <c r="AO66" s="292"/>
      <c r="AP66" s="292"/>
      <c r="AQ66" s="75" t="s">
        <v>107</v>
      </c>
      <c r="AR66" s="72"/>
      <c r="AS66" s="76">
        <f>ROUND(SUM(AS67:AS72),2)</f>
        <v>0</v>
      </c>
      <c r="AT66" s="77">
        <f t="shared" si="1"/>
        <v>0</v>
      </c>
      <c r="AU66" s="78">
        <f>ROUND(SUM(AU67:AU72),5)</f>
        <v>0</v>
      </c>
      <c r="AV66" s="77">
        <f>ROUND(AZ66*L29,2)</f>
        <v>0</v>
      </c>
      <c r="AW66" s="77">
        <f>ROUND(BA66*L30,2)</f>
        <v>0</v>
      </c>
      <c r="AX66" s="77">
        <f>ROUND(BB66*L29,2)</f>
        <v>0</v>
      </c>
      <c r="AY66" s="77">
        <f>ROUND(BC66*L30,2)</f>
        <v>0</v>
      </c>
      <c r="AZ66" s="77">
        <f>ROUND(SUM(AZ67:AZ72),2)</f>
        <v>0</v>
      </c>
      <c r="BA66" s="77">
        <f>ROUND(SUM(BA67:BA72),2)</f>
        <v>0</v>
      </c>
      <c r="BB66" s="77">
        <f>ROUND(SUM(BB67:BB72),2)</f>
        <v>0</v>
      </c>
      <c r="BC66" s="77">
        <f>ROUND(SUM(BC67:BC72),2)</f>
        <v>0</v>
      </c>
      <c r="BD66" s="79">
        <f>ROUND(SUM(BD67:BD72),2)</f>
        <v>0</v>
      </c>
      <c r="BS66" s="80" t="s">
        <v>72</v>
      </c>
      <c r="BT66" s="80" t="s">
        <v>81</v>
      </c>
      <c r="BV66" s="80" t="s">
        <v>75</v>
      </c>
      <c r="BW66" s="80" t="s">
        <v>114</v>
      </c>
      <c r="BX66" s="80" t="s">
        <v>5</v>
      </c>
      <c r="CL66" s="80" t="s">
        <v>19</v>
      </c>
      <c r="CM66" s="80" t="s">
        <v>83</v>
      </c>
    </row>
    <row r="67" spans="1:91" s="3" customFormat="1" ht="16.5" customHeight="1">
      <c r="A67" s="71" t="s">
        <v>77</v>
      </c>
      <c r="B67" s="45"/>
      <c r="C67" s="9"/>
      <c r="D67" s="9"/>
      <c r="E67" s="289" t="s">
        <v>112</v>
      </c>
      <c r="F67" s="289"/>
      <c r="G67" s="289"/>
      <c r="H67" s="289"/>
      <c r="I67" s="289"/>
      <c r="J67" s="9"/>
      <c r="K67" s="289" t="s">
        <v>113</v>
      </c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94">
        <f>'SO 02 - Objekt obsluhy SD'!J30</f>
        <v>0</v>
      </c>
      <c r="AH67" s="295"/>
      <c r="AI67" s="295"/>
      <c r="AJ67" s="295"/>
      <c r="AK67" s="295"/>
      <c r="AL67" s="295"/>
      <c r="AM67" s="295"/>
      <c r="AN67" s="294">
        <f t="shared" si="0"/>
        <v>0</v>
      </c>
      <c r="AO67" s="295"/>
      <c r="AP67" s="295"/>
      <c r="AQ67" s="81" t="s">
        <v>90</v>
      </c>
      <c r="AR67" s="45"/>
      <c r="AS67" s="82">
        <v>0</v>
      </c>
      <c r="AT67" s="83">
        <f t="shared" si="1"/>
        <v>0</v>
      </c>
      <c r="AU67" s="84">
        <f>'SO 02 - Objekt obsluhy SD'!P100</f>
        <v>0</v>
      </c>
      <c r="AV67" s="83">
        <f>'SO 02 - Objekt obsluhy SD'!J33</f>
        <v>0</v>
      </c>
      <c r="AW67" s="83">
        <f>'SO 02 - Objekt obsluhy SD'!J34</f>
        <v>0</v>
      </c>
      <c r="AX67" s="83">
        <f>'SO 02 - Objekt obsluhy SD'!J35</f>
        <v>0</v>
      </c>
      <c r="AY67" s="83">
        <f>'SO 02 - Objekt obsluhy SD'!J36</f>
        <v>0</v>
      </c>
      <c r="AZ67" s="83">
        <f>'SO 02 - Objekt obsluhy SD'!F33</f>
        <v>0</v>
      </c>
      <c r="BA67" s="83">
        <f>'SO 02 - Objekt obsluhy SD'!F34</f>
        <v>0</v>
      </c>
      <c r="BB67" s="83">
        <f>'SO 02 - Objekt obsluhy SD'!F35</f>
        <v>0</v>
      </c>
      <c r="BC67" s="83">
        <f>'SO 02 - Objekt obsluhy SD'!F36</f>
        <v>0</v>
      </c>
      <c r="BD67" s="85">
        <f>'SO 02 - Objekt obsluhy SD'!F37</f>
        <v>0</v>
      </c>
      <c r="BT67" s="25" t="s">
        <v>83</v>
      </c>
      <c r="BU67" s="25" t="s">
        <v>91</v>
      </c>
      <c r="BV67" s="25" t="s">
        <v>75</v>
      </c>
      <c r="BW67" s="25" t="s">
        <v>114</v>
      </c>
      <c r="BX67" s="25" t="s">
        <v>5</v>
      </c>
      <c r="CL67" s="25" t="s">
        <v>19</v>
      </c>
      <c r="CM67" s="25" t="s">
        <v>83</v>
      </c>
    </row>
    <row r="68" spans="1:91" s="3" customFormat="1" ht="16.5" customHeight="1">
      <c r="A68" s="71" t="s">
        <v>77</v>
      </c>
      <c r="B68" s="45"/>
      <c r="C68" s="9"/>
      <c r="D68" s="9"/>
      <c r="E68" s="289" t="s">
        <v>109</v>
      </c>
      <c r="F68" s="289"/>
      <c r="G68" s="289"/>
      <c r="H68" s="289"/>
      <c r="I68" s="289"/>
      <c r="J68" s="9"/>
      <c r="K68" s="289" t="s">
        <v>110</v>
      </c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94">
        <f>'D.1.4.1 - Elektroinstalace_01'!J32</f>
        <v>0</v>
      </c>
      <c r="AH68" s="295"/>
      <c r="AI68" s="295"/>
      <c r="AJ68" s="295"/>
      <c r="AK68" s="295"/>
      <c r="AL68" s="295"/>
      <c r="AM68" s="295"/>
      <c r="AN68" s="294">
        <f t="shared" si="0"/>
        <v>0</v>
      </c>
      <c r="AO68" s="295"/>
      <c r="AP68" s="295"/>
      <c r="AQ68" s="81" t="s">
        <v>90</v>
      </c>
      <c r="AR68" s="45"/>
      <c r="AS68" s="82">
        <v>0</v>
      </c>
      <c r="AT68" s="83">
        <f t="shared" si="1"/>
        <v>0</v>
      </c>
      <c r="AU68" s="84">
        <f>'D.1.4.1 - Elektroinstalace_01'!P89</f>
        <v>0</v>
      </c>
      <c r="AV68" s="83">
        <f>'D.1.4.1 - Elektroinstalace_01'!J35</f>
        <v>0</v>
      </c>
      <c r="AW68" s="83">
        <f>'D.1.4.1 - Elektroinstalace_01'!J36</f>
        <v>0</v>
      </c>
      <c r="AX68" s="83">
        <f>'D.1.4.1 - Elektroinstalace_01'!J37</f>
        <v>0</v>
      </c>
      <c r="AY68" s="83">
        <f>'D.1.4.1 - Elektroinstalace_01'!J38</f>
        <v>0</v>
      </c>
      <c r="AZ68" s="83">
        <f>'D.1.4.1 - Elektroinstalace_01'!F35</f>
        <v>0</v>
      </c>
      <c r="BA68" s="83">
        <f>'D.1.4.1 - Elektroinstalace_01'!F36</f>
        <v>0</v>
      </c>
      <c r="BB68" s="83">
        <f>'D.1.4.1 - Elektroinstalace_01'!F37</f>
        <v>0</v>
      </c>
      <c r="BC68" s="83">
        <f>'D.1.4.1 - Elektroinstalace_01'!F38</f>
        <v>0</v>
      </c>
      <c r="BD68" s="85">
        <f>'D.1.4.1 - Elektroinstalace_01'!F39</f>
        <v>0</v>
      </c>
      <c r="BT68" s="25" t="s">
        <v>83</v>
      </c>
      <c r="BV68" s="25" t="s">
        <v>75</v>
      </c>
      <c r="BW68" s="25" t="s">
        <v>115</v>
      </c>
      <c r="BX68" s="25" t="s">
        <v>114</v>
      </c>
      <c r="CL68" s="25" t="s">
        <v>19</v>
      </c>
    </row>
    <row r="69" spans="1:91" s="3" customFormat="1" ht="23.25" customHeight="1">
      <c r="A69" s="71" t="s">
        <v>77</v>
      </c>
      <c r="B69" s="45"/>
      <c r="C69" s="9"/>
      <c r="D69" s="9"/>
      <c r="E69" s="289" t="s">
        <v>116</v>
      </c>
      <c r="F69" s="289"/>
      <c r="G69" s="289"/>
      <c r="H69" s="289"/>
      <c r="I69" s="289"/>
      <c r="J69" s="9"/>
      <c r="K69" s="289" t="s">
        <v>117</v>
      </c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94">
        <f>'D.1.4.2 a - ZTI - vnitřní...'!J32</f>
        <v>0</v>
      </c>
      <c r="AH69" s="295"/>
      <c r="AI69" s="295"/>
      <c r="AJ69" s="295"/>
      <c r="AK69" s="295"/>
      <c r="AL69" s="295"/>
      <c r="AM69" s="295"/>
      <c r="AN69" s="294">
        <f t="shared" si="0"/>
        <v>0</v>
      </c>
      <c r="AO69" s="295"/>
      <c r="AP69" s="295"/>
      <c r="AQ69" s="81" t="s">
        <v>90</v>
      </c>
      <c r="AR69" s="45"/>
      <c r="AS69" s="82">
        <v>0</v>
      </c>
      <c r="AT69" s="83">
        <f t="shared" si="1"/>
        <v>0</v>
      </c>
      <c r="AU69" s="84">
        <f>'D.1.4.2 a - ZTI - vnitřní...'!P89</f>
        <v>0</v>
      </c>
      <c r="AV69" s="83">
        <f>'D.1.4.2 a - ZTI - vnitřní...'!J35</f>
        <v>0</v>
      </c>
      <c r="AW69" s="83">
        <f>'D.1.4.2 a - ZTI - vnitřní...'!J36</f>
        <v>0</v>
      </c>
      <c r="AX69" s="83">
        <f>'D.1.4.2 a - ZTI - vnitřní...'!J37</f>
        <v>0</v>
      </c>
      <c r="AY69" s="83">
        <f>'D.1.4.2 a - ZTI - vnitřní...'!J38</f>
        <v>0</v>
      </c>
      <c r="AZ69" s="83">
        <f>'D.1.4.2 a - ZTI - vnitřní...'!F35</f>
        <v>0</v>
      </c>
      <c r="BA69" s="83">
        <f>'D.1.4.2 a - ZTI - vnitřní...'!F36</f>
        <v>0</v>
      </c>
      <c r="BB69" s="83">
        <f>'D.1.4.2 a - ZTI - vnitřní...'!F37</f>
        <v>0</v>
      </c>
      <c r="BC69" s="83">
        <f>'D.1.4.2 a - ZTI - vnitřní...'!F38</f>
        <v>0</v>
      </c>
      <c r="BD69" s="85">
        <f>'D.1.4.2 a - ZTI - vnitřní...'!F39</f>
        <v>0</v>
      </c>
      <c r="BT69" s="25" t="s">
        <v>83</v>
      </c>
      <c r="BV69" s="25" t="s">
        <v>75</v>
      </c>
      <c r="BW69" s="25" t="s">
        <v>118</v>
      </c>
      <c r="BX69" s="25" t="s">
        <v>114</v>
      </c>
      <c r="CL69" s="25" t="s">
        <v>19</v>
      </c>
    </row>
    <row r="70" spans="1:91" s="3" customFormat="1" ht="23.25" customHeight="1">
      <c r="A70" s="71" t="s">
        <v>77</v>
      </c>
      <c r="B70" s="45"/>
      <c r="C70" s="9"/>
      <c r="D70" s="9"/>
      <c r="E70" s="289" t="s">
        <v>119</v>
      </c>
      <c r="F70" s="289"/>
      <c r="G70" s="289"/>
      <c r="H70" s="289"/>
      <c r="I70" s="289"/>
      <c r="J70" s="9"/>
      <c r="K70" s="289" t="s">
        <v>120</v>
      </c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94">
        <f>'D.1.4.2 b - ZTI - vnitřní...'!J32</f>
        <v>0</v>
      </c>
      <c r="AH70" s="295"/>
      <c r="AI70" s="295"/>
      <c r="AJ70" s="295"/>
      <c r="AK70" s="295"/>
      <c r="AL70" s="295"/>
      <c r="AM70" s="295"/>
      <c r="AN70" s="294">
        <f t="shared" si="0"/>
        <v>0</v>
      </c>
      <c r="AO70" s="295"/>
      <c r="AP70" s="295"/>
      <c r="AQ70" s="81" t="s">
        <v>90</v>
      </c>
      <c r="AR70" s="45"/>
      <c r="AS70" s="82">
        <v>0</v>
      </c>
      <c r="AT70" s="83">
        <f t="shared" si="1"/>
        <v>0</v>
      </c>
      <c r="AU70" s="84">
        <f>'D.1.4.2 b - ZTI - vnitřní...'!P87</f>
        <v>0</v>
      </c>
      <c r="AV70" s="83">
        <f>'D.1.4.2 b - ZTI - vnitřní...'!J35</f>
        <v>0</v>
      </c>
      <c r="AW70" s="83">
        <f>'D.1.4.2 b - ZTI - vnitřní...'!J36</f>
        <v>0</v>
      </c>
      <c r="AX70" s="83">
        <f>'D.1.4.2 b - ZTI - vnitřní...'!J37</f>
        <v>0</v>
      </c>
      <c r="AY70" s="83">
        <f>'D.1.4.2 b - ZTI - vnitřní...'!J38</f>
        <v>0</v>
      </c>
      <c r="AZ70" s="83">
        <f>'D.1.4.2 b - ZTI - vnitřní...'!F35</f>
        <v>0</v>
      </c>
      <c r="BA70" s="83">
        <f>'D.1.4.2 b - ZTI - vnitřní...'!F36</f>
        <v>0</v>
      </c>
      <c r="BB70" s="83">
        <f>'D.1.4.2 b - ZTI - vnitřní...'!F37</f>
        <v>0</v>
      </c>
      <c r="BC70" s="83">
        <f>'D.1.4.2 b - ZTI - vnitřní...'!F38</f>
        <v>0</v>
      </c>
      <c r="BD70" s="85">
        <f>'D.1.4.2 b - ZTI - vnitřní...'!F39</f>
        <v>0</v>
      </c>
      <c r="BT70" s="25" t="s">
        <v>83</v>
      </c>
      <c r="BV70" s="25" t="s">
        <v>75</v>
      </c>
      <c r="BW70" s="25" t="s">
        <v>121</v>
      </c>
      <c r="BX70" s="25" t="s">
        <v>114</v>
      </c>
      <c r="CL70" s="25" t="s">
        <v>19</v>
      </c>
    </row>
    <row r="71" spans="1:91" s="3" customFormat="1" ht="16.5" customHeight="1">
      <c r="A71" s="71" t="s">
        <v>77</v>
      </c>
      <c r="B71" s="45"/>
      <c r="C71" s="9"/>
      <c r="D71" s="9"/>
      <c r="E71" s="289" t="s">
        <v>122</v>
      </c>
      <c r="F71" s="289"/>
      <c r="G71" s="289"/>
      <c r="H71" s="289"/>
      <c r="I71" s="289"/>
      <c r="J71" s="9"/>
      <c r="K71" s="289" t="s">
        <v>123</v>
      </c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94">
        <f>'D.1.4.3 - Vytápění'!J32</f>
        <v>0</v>
      </c>
      <c r="AH71" s="295"/>
      <c r="AI71" s="295"/>
      <c r="AJ71" s="295"/>
      <c r="AK71" s="295"/>
      <c r="AL71" s="295"/>
      <c r="AM71" s="295"/>
      <c r="AN71" s="294">
        <f t="shared" si="0"/>
        <v>0</v>
      </c>
      <c r="AO71" s="295"/>
      <c r="AP71" s="295"/>
      <c r="AQ71" s="81" t="s">
        <v>90</v>
      </c>
      <c r="AR71" s="45"/>
      <c r="AS71" s="82">
        <v>0</v>
      </c>
      <c r="AT71" s="83">
        <f t="shared" si="1"/>
        <v>0</v>
      </c>
      <c r="AU71" s="84">
        <f>'D.1.4.3 - Vytápění'!P91</f>
        <v>0</v>
      </c>
      <c r="AV71" s="83">
        <f>'D.1.4.3 - Vytápění'!J35</f>
        <v>0</v>
      </c>
      <c r="AW71" s="83">
        <f>'D.1.4.3 - Vytápění'!J36</f>
        <v>0</v>
      </c>
      <c r="AX71" s="83">
        <f>'D.1.4.3 - Vytápění'!J37</f>
        <v>0</v>
      </c>
      <c r="AY71" s="83">
        <f>'D.1.4.3 - Vytápění'!J38</f>
        <v>0</v>
      </c>
      <c r="AZ71" s="83">
        <f>'D.1.4.3 - Vytápění'!F35</f>
        <v>0</v>
      </c>
      <c r="BA71" s="83">
        <f>'D.1.4.3 - Vytápění'!F36</f>
        <v>0</v>
      </c>
      <c r="BB71" s="83">
        <f>'D.1.4.3 - Vytápění'!F37</f>
        <v>0</v>
      </c>
      <c r="BC71" s="83">
        <f>'D.1.4.3 - Vytápění'!F38</f>
        <v>0</v>
      </c>
      <c r="BD71" s="85">
        <f>'D.1.4.3 - Vytápění'!F39</f>
        <v>0</v>
      </c>
      <c r="BT71" s="25" t="s">
        <v>83</v>
      </c>
      <c r="BV71" s="25" t="s">
        <v>75</v>
      </c>
      <c r="BW71" s="25" t="s">
        <v>124</v>
      </c>
      <c r="BX71" s="25" t="s">
        <v>114</v>
      </c>
      <c r="CL71" s="25" t="s">
        <v>19</v>
      </c>
    </row>
    <row r="72" spans="1:91" s="3" customFormat="1" ht="16.5" customHeight="1">
      <c r="A72" s="71" t="s">
        <v>77</v>
      </c>
      <c r="B72" s="45"/>
      <c r="C72" s="9"/>
      <c r="D72" s="9"/>
      <c r="E72" s="289" t="s">
        <v>125</v>
      </c>
      <c r="F72" s="289"/>
      <c r="G72" s="289"/>
      <c r="H72" s="289"/>
      <c r="I72" s="289"/>
      <c r="J72" s="9"/>
      <c r="K72" s="289" t="s">
        <v>126</v>
      </c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94">
        <f>'D.1.4.4 - Vzduchotechnika'!J32</f>
        <v>0</v>
      </c>
      <c r="AH72" s="295"/>
      <c r="AI72" s="295"/>
      <c r="AJ72" s="295"/>
      <c r="AK72" s="295"/>
      <c r="AL72" s="295"/>
      <c r="AM72" s="295"/>
      <c r="AN72" s="294">
        <f t="shared" si="0"/>
        <v>0</v>
      </c>
      <c r="AO72" s="295"/>
      <c r="AP72" s="295"/>
      <c r="AQ72" s="81" t="s">
        <v>90</v>
      </c>
      <c r="AR72" s="45"/>
      <c r="AS72" s="82">
        <v>0</v>
      </c>
      <c r="AT72" s="83">
        <f t="shared" si="1"/>
        <v>0</v>
      </c>
      <c r="AU72" s="84">
        <f>'D.1.4.4 - Vzduchotechnika'!P88</f>
        <v>0</v>
      </c>
      <c r="AV72" s="83">
        <f>'D.1.4.4 - Vzduchotechnika'!J35</f>
        <v>0</v>
      </c>
      <c r="AW72" s="83">
        <f>'D.1.4.4 - Vzduchotechnika'!J36</f>
        <v>0</v>
      </c>
      <c r="AX72" s="83">
        <f>'D.1.4.4 - Vzduchotechnika'!J37</f>
        <v>0</v>
      </c>
      <c r="AY72" s="83">
        <f>'D.1.4.4 - Vzduchotechnika'!J38</f>
        <v>0</v>
      </c>
      <c r="AZ72" s="83">
        <f>'D.1.4.4 - Vzduchotechnika'!F35</f>
        <v>0</v>
      </c>
      <c r="BA72" s="83">
        <f>'D.1.4.4 - Vzduchotechnika'!F36</f>
        <v>0</v>
      </c>
      <c r="BB72" s="83">
        <f>'D.1.4.4 - Vzduchotechnika'!F37</f>
        <v>0</v>
      </c>
      <c r="BC72" s="83">
        <f>'D.1.4.4 - Vzduchotechnika'!F38</f>
        <v>0</v>
      </c>
      <c r="BD72" s="85">
        <f>'D.1.4.4 - Vzduchotechnika'!F39</f>
        <v>0</v>
      </c>
      <c r="BT72" s="25" t="s">
        <v>83</v>
      </c>
      <c r="BV72" s="25" t="s">
        <v>75</v>
      </c>
      <c r="BW72" s="25" t="s">
        <v>127</v>
      </c>
      <c r="BX72" s="25" t="s">
        <v>114</v>
      </c>
      <c r="CL72" s="25" t="s">
        <v>19</v>
      </c>
    </row>
    <row r="73" spans="1:91" s="6" customFormat="1" ht="16.5" customHeight="1">
      <c r="A73" s="71" t="s">
        <v>77</v>
      </c>
      <c r="B73" s="72"/>
      <c r="C73" s="73"/>
      <c r="D73" s="288" t="s">
        <v>128</v>
      </c>
      <c r="E73" s="288"/>
      <c r="F73" s="288"/>
      <c r="G73" s="288"/>
      <c r="H73" s="288"/>
      <c r="I73" s="74"/>
      <c r="J73" s="288" t="s">
        <v>129</v>
      </c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91">
        <f>'SO 03 - Oplocení a sadové...'!J30</f>
        <v>0</v>
      </c>
      <c r="AH73" s="292"/>
      <c r="AI73" s="292"/>
      <c r="AJ73" s="292"/>
      <c r="AK73" s="292"/>
      <c r="AL73" s="292"/>
      <c r="AM73" s="292"/>
      <c r="AN73" s="291">
        <f t="shared" si="0"/>
        <v>0</v>
      </c>
      <c r="AO73" s="292"/>
      <c r="AP73" s="292"/>
      <c r="AQ73" s="75" t="s">
        <v>107</v>
      </c>
      <c r="AR73" s="72"/>
      <c r="AS73" s="76">
        <v>0</v>
      </c>
      <c r="AT73" s="77">
        <f t="shared" si="1"/>
        <v>0</v>
      </c>
      <c r="AU73" s="78">
        <f>'SO 03 - Oplocení a sadové...'!P84</f>
        <v>0</v>
      </c>
      <c r="AV73" s="77">
        <f>'SO 03 - Oplocení a sadové...'!J33</f>
        <v>0</v>
      </c>
      <c r="AW73" s="77">
        <f>'SO 03 - Oplocení a sadové...'!J34</f>
        <v>0</v>
      </c>
      <c r="AX73" s="77">
        <f>'SO 03 - Oplocení a sadové...'!J35</f>
        <v>0</v>
      </c>
      <c r="AY73" s="77">
        <f>'SO 03 - Oplocení a sadové...'!J36</f>
        <v>0</v>
      </c>
      <c r="AZ73" s="77">
        <f>'SO 03 - Oplocení a sadové...'!F33</f>
        <v>0</v>
      </c>
      <c r="BA73" s="77">
        <f>'SO 03 - Oplocení a sadové...'!F34</f>
        <v>0</v>
      </c>
      <c r="BB73" s="77">
        <f>'SO 03 - Oplocení a sadové...'!F35</f>
        <v>0</v>
      </c>
      <c r="BC73" s="77">
        <f>'SO 03 - Oplocení a sadové...'!F36</f>
        <v>0</v>
      </c>
      <c r="BD73" s="79">
        <f>'SO 03 - Oplocení a sadové...'!F37</f>
        <v>0</v>
      </c>
      <c r="BT73" s="80" t="s">
        <v>81</v>
      </c>
      <c r="BV73" s="80" t="s">
        <v>75</v>
      </c>
      <c r="BW73" s="80" t="s">
        <v>130</v>
      </c>
      <c r="BX73" s="80" t="s">
        <v>5</v>
      </c>
      <c r="CL73" s="80" t="s">
        <v>19</v>
      </c>
      <c r="CM73" s="80" t="s">
        <v>83</v>
      </c>
    </row>
    <row r="74" spans="1:91" s="6" customFormat="1" ht="16.5" customHeight="1">
      <c r="A74" s="71" t="s">
        <v>77</v>
      </c>
      <c r="B74" s="72"/>
      <c r="C74" s="73"/>
      <c r="D74" s="288" t="s">
        <v>131</v>
      </c>
      <c r="E74" s="288"/>
      <c r="F74" s="288"/>
      <c r="G74" s="288"/>
      <c r="H74" s="288"/>
      <c r="I74" s="74"/>
      <c r="J74" s="288" t="s">
        <v>132</v>
      </c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91">
        <f>'SO 04 - Mostní váha'!J30</f>
        <v>0</v>
      </c>
      <c r="AH74" s="292"/>
      <c r="AI74" s="292"/>
      <c r="AJ74" s="292"/>
      <c r="AK74" s="292"/>
      <c r="AL74" s="292"/>
      <c r="AM74" s="292"/>
      <c r="AN74" s="291">
        <f t="shared" si="0"/>
        <v>0</v>
      </c>
      <c r="AO74" s="292"/>
      <c r="AP74" s="292"/>
      <c r="AQ74" s="75" t="s">
        <v>107</v>
      </c>
      <c r="AR74" s="72"/>
      <c r="AS74" s="76">
        <v>0</v>
      </c>
      <c r="AT74" s="77">
        <f t="shared" si="1"/>
        <v>0</v>
      </c>
      <c r="AU74" s="78">
        <f>'SO 04 - Mostní váha'!P85</f>
        <v>0</v>
      </c>
      <c r="AV74" s="77">
        <f>'SO 04 - Mostní váha'!J33</f>
        <v>0</v>
      </c>
      <c r="AW74" s="77">
        <f>'SO 04 - Mostní váha'!J34</f>
        <v>0</v>
      </c>
      <c r="AX74" s="77">
        <f>'SO 04 - Mostní váha'!J35</f>
        <v>0</v>
      </c>
      <c r="AY74" s="77">
        <f>'SO 04 - Mostní váha'!J36</f>
        <v>0</v>
      </c>
      <c r="AZ74" s="77">
        <f>'SO 04 - Mostní váha'!F33</f>
        <v>0</v>
      </c>
      <c r="BA74" s="77">
        <f>'SO 04 - Mostní váha'!F34</f>
        <v>0</v>
      </c>
      <c r="BB74" s="77">
        <f>'SO 04 - Mostní váha'!F35</f>
        <v>0</v>
      </c>
      <c r="BC74" s="77">
        <f>'SO 04 - Mostní váha'!F36</f>
        <v>0</v>
      </c>
      <c r="BD74" s="79">
        <f>'SO 04 - Mostní váha'!F37</f>
        <v>0</v>
      </c>
      <c r="BT74" s="80" t="s">
        <v>81</v>
      </c>
      <c r="BV74" s="80" t="s">
        <v>75</v>
      </c>
      <c r="BW74" s="80" t="s">
        <v>133</v>
      </c>
      <c r="BX74" s="80" t="s">
        <v>5</v>
      </c>
      <c r="CL74" s="80" t="s">
        <v>19</v>
      </c>
      <c r="CM74" s="80" t="s">
        <v>83</v>
      </c>
    </row>
    <row r="75" spans="1:91" s="6" customFormat="1" ht="16.5" customHeight="1">
      <c r="A75" s="71" t="s">
        <v>77</v>
      </c>
      <c r="B75" s="72"/>
      <c r="C75" s="73"/>
      <c r="D75" s="288" t="s">
        <v>134</v>
      </c>
      <c r="E75" s="288"/>
      <c r="F75" s="288"/>
      <c r="G75" s="288"/>
      <c r="H75" s="288"/>
      <c r="I75" s="74"/>
      <c r="J75" s="288" t="s">
        <v>135</v>
      </c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91">
        <f>'SO 05 - Betonový box'!J30</f>
        <v>0</v>
      </c>
      <c r="AH75" s="292"/>
      <c r="AI75" s="292"/>
      <c r="AJ75" s="292"/>
      <c r="AK75" s="292"/>
      <c r="AL75" s="292"/>
      <c r="AM75" s="292"/>
      <c r="AN75" s="291">
        <f t="shared" si="0"/>
        <v>0</v>
      </c>
      <c r="AO75" s="292"/>
      <c r="AP75" s="292"/>
      <c r="AQ75" s="75" t="s">
        <v>107</v>
      </c>
      <c r="AR75" s="72"/>
      <c r="AS75" s="76">
        <v>0</v>
      </c>
      <c r="AT75" s="77">
        <f t="shared" si="1"/>
        <v>0</v>
      </c>
      <c r="AU75" s="78">
        <f>'SO 05 - Betonový box'!P84</f>
        <v>0</v>
      </c>
      <c r="AV75" s="77">
        <f>'SO 05 - Betonový box'!J33</f>
        <v>0</v>
      </c>
      <c r="AW75" s="77">
        <f>'SO 05 - Betonový box'!J34</f>
        <v>0</v>
      </c>
      <c r="AX75" s="77">
        <f>'SO 05 - Betonový box'!J35</f>
        <v>0</v>
      </c>
      <c r="AY75" s="77">
        <f>'SO 05 - Betonový box'!J36</f>
        <v>0</v>
      </c>
      <c r="AZ75" s="77">
        <f>'SO 05 - Betonový box'!F33</f>
        <v>0</v>
      </c>
      <c r="BA75" s="77">
        <f>'SO 05 - Betonový box'!F34</f>
        <v>0</v>
      </c>
      <c r="BB75" s="77">
        <f>'SO 05 - Betonový box'!F35</f>
        <v>0</v>
      </c>
      <c r="BC75" s="77">
        <f>'SO 05 - Betonový box'!F36</f>
        <v>0</v>
      </c>
      <c r="BD75" s="79">
        <f>'SO 05 - Betonový box'!F37</f>
        <v>0</v>
      </c>
      <c r="BT75" s="80" t="s">
        <v>81</v>
      </c>
      <c r="BV75" s="80" t="s">
        <v>75</v>
      </c>
      <c r="BW75" s="80" t="s">
        <v>136</v>
      </c>
      <c r="BX75" s="80" t="s">
        <v>5</v>
      </c>
      <c r="CL75" s="80" t="s">
        <v>19</v>
      </c>
      <c r="CM75" s="80" t="s">
        <v>83</v>
      </c>
    </row>
    <row r="76" spans="1:91" s="6" customFormat="1" ht="16.5" customHeight="1">
      <c r="A76" s="71" t="s">
        <v>77</v>
      </c>
      <c r="B76" s="72"/>
      <c r="C76" s="73"/>
      <c r="D76" s="288" t="s">
        <v>137</v>
      </c>
      <c r="E76" s="288"/>
      <c r="F76" s="288"/>
      <c r="G76" s="288"/>
      <c r="H76" s="288"/>
      <c r="I76" s="74"/>
      <c r="J76" s="288" t="s">
        <v>138</v>
      </c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91">
        <f>'VON - Vedlejší a ostatní ...'!J30</f>
        <v>0</v>
      </c>
      <c r="AH76" s="292"/>
      <c r="AI76" s="292"/>
      <c r="AJ76" s="292"/>
      <c r="AK76" s="292"/>
      <c r="AL76" s="292"/>
      <c r="AM76" s="292"/>
      <c r="AN76" s="291">
        <f t="shared" si="0"/>
        <v>0</v>
      </c>
      <c r="AO76" s="292"/>
      <c r="AP76" s="292"/>
      <c r="AQ76" s="75" t="s">
        <v>137</v>
      </c>
      <c r="AR76" s="72"/>
      <c r="AS76" s="86">
        <v>0</v>
      </c>
      <c r="AT76" s="87">
        <f t="shared" si="1"/>
        <v>0</v>
      </c>
      <c r="AU76" s="88">
        <f>'VON - Vedlejší a ostatní ...'!P85</f>
        <v>0</v>
      </c>
      <c r="AV76" s="87">
        <f>'VON - Vedlejší a ostatní ...'!J33</f>
        <v>0</v>
      </c>
      <c r="AW76" s="87">
        <f>'VON - Vedlejší a ostatní ...'!J34</f>
        <v>0</v>
      </c>
      <c r="AX76" s="87">
        <f>'VON - Vedlejší a ostatní ...'!J35</f>
        <v>0</v>
      </c>
      <c r="AY76" s="87">
        <f>'VON - Vedlejší a ostatní ...'!J36</f>
        <v>0</v>
      </c>
      <c r="AZ76" s="87">
        <f>'VON - Vedlejší a ostatní ...'!F33</f>
        <v>0</v>
      </c>
      <c r="BA76" s="87">
        <f>'VON - Vedlejší a ostatní ...'!F34</f>
        <v>0</v>
      </c>
      <c r="BB76" s="87">
        <f>'VON - Vedlejší a ostatní ...'!F35</f>
        <v>0</v>
      </c>
      <c r="BC76" s="87">
        <f>'VON - Vedlejší a ostatní ...'!F36</f>
        <v>0</v>
      </c>
      <c r="BD76" s="89">
        <f>'VON - Vedlejší a ostatní ...'!F37</f>
        <v>0</v>
      </c>
      <c r="BT76" s="80" t="s">
        <v>81</v>
      </c>
      <c r="BV76" s="80" t="s">
        <v>75</v>
      </c>
      <c r="BW76" s="80" t="s">
        <v>139</v>
      </c>
      <c r="BX76" s="80" t="s">
        <v>5</v>
      </c>
      <c r="CL76" s="80" t="s">
        <v>19</v>
      </c>
      <c r="CM76" s="80" t="s">
        <v>83</v>
      </c>
    </row>
    <row r="77" spans="1:91" s="1" customFormat="1" ht="30" customHeight="1">
      <c r="B77" s="32"/>
      <c r="AR77" s="32"/>
    </row>
    <row r="78" spans="1:91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32"/>
    </row>
  </sheetData>
  <sheetProtection algorithmName="SHA-512" hashValue="GDIjp673Lr1PHnVv/xCKmco9p9WWSOSZI7vnTs/WhlpnzLUd8GplYbxorldqruLz71ZqWA2UYTZfgJzh9cI5WQ==" saltValue="8UFYJCCUGhxSpmyH5dN0aNqXR0iQncZk5nlNV5+hViCYyPMp81BEOmY1SKt9YtyfKXxQ2A0eipb3u+ySKNVjVg==" spinCount="100000" sheet="1" objects="1" scenarios="1" formatColumns="0" formatRows="0"/>
  <mergeCells count="126">
    <mergeCell ref="E72:I72"/>
    <mergeCell ref="K72:AF72"/>
    <mergeCell ref="J73:AF73"/>
    <mergeCell ref="D73:H73"/>
    <mergeCell ref="D74:H74"/>
    <mergeCell ref="J74:AF74"/>
    <mergeCell ref="D75:H75"/>
    <mergeCell ref="J75:AF75"/>
    <mergeCell ref="J76:AF76"/>
    <mergeCell ref="D76:H76"/>
    <mergeCell ref="E67:I67"/>
    <mergeCell ref="K68:AF68"/>
    <mergeCell ref="E68:I68"/>
    <mergeCell ref="E69:I69"/>
    <mergeCell ref="K69:AF69"/>
    <mergeCell ref="E70:I70"/>
    <mergeCell ref="K70:AF70"/>
    <mergeCell ref="K71:AF71"/>
    <mergeCell ref="E71:I71"/>
    <mergeCell ref="D62:H62"/>
    <mergeCell ref="D63:H63"/>
    <mergeCell ref="J63:AF63"/>
    <mergeCell ref="E64:I64"/>
    <mergeCell ref="K64:AF64"/>
    <mergeCell ref="K65:AF65"/>
    <mergeCell ref="E65:I65"/>
    <mergeCell ref="J66:AF66"/>
    <mergeCell ref="D66:H66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J62:AF62"/>
    <mergeCell ref="K67:AF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G64:AM64"/>
    <mergeCell ref="AN64:AP64"/>
    <mergeCell ref="AG65:AM65"/>
    <mergeCell ref="AN65:AP65"/>
    <mergeCell ref="AG66:AM66"/>
    <mergeCell ref="AN66:AP66"/>
    <mergeCell ref="AG67:AM67"/>
    <mergeCell ref="AN67:AP67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D61:H61"/>
    <mergeCell ref="J61:AF61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D56:H56"/>
    <mergeCell ref="J56:AF56"/>
    <mergeCell ref="D57:H57"/>
    <mergeCell ref="J57:AF57"/>
    <mergeCell ref="K58:AF58"/>
    <mergeCell ref="E58:I58"/>
    <mergeCell ref="K59:AF59"/>
    <mergeCell ref="E59:I59"/>
    <mergeCell ref="J60:AF60"/>
    <mergeCell ref="D60:H60"/>
    <mergeCell ref="L45:AO45"/>
    <mergeCell ref="AM47:AN47"/>
    <mergeCell ref="AS49:AT51"/>
    <mergeCell ref="AM49:AP49"/>
    <mergeCell ref="AM50:AP50"/>
    <mergeCell ref="I52:AF52"/>
    <mergeCell ref="C52:G52"/>
    <mergeCell ref="D55:H55"/>
    <mergeCell ref="J55:AF55"/>
  </mergeCells>
  <hyperlinks>
    <hyperlink ref="A55" location="'IO 01 - Komunikace a zpev...'!C2" display="/" xr:uid="{00000000-0004-0000-0000-000000000000}"/>
    <hyperlink ref="A56" location="'IO 02 - Splašková kanaliz...'!C2" display="/" xr:uid="{00000000-0004-0000-0000-000001000000}"/>
    <hyperlink ref="A58" location="'IO 03 - Vodovodní přípojk...'!C2" display="/" xr:uid="{00000000-0004-0000-0000-000002000000}"/>
    <hyperlink ref="A59" location="'IO 03 El - Elektrovýzbroj...'!C2" display="/" xr:uid="{00000000-0004-0000-0000-000003000000}"/>
    <hyperlink ref="A60" location="'IO 04 - Likvidace dešťový...'!C2" display="/" xr:uid="{00000000-0004-0000-0000-000004000000}"/>
    <hyperlink ref="A61" location="'IO 05 - Areálové rozvody ...'!C2" display="/" xr:uid="{00000000-0004-0000-0000-000005000000}"/>
    <hyperlink ref="A62" location="'PBŘ - Požárně bezpečnostn...'!C2" display="/" xr:uid="{00000000-0004-0000-0000-000006000000}"/>
    <hyperlink ref="A64" location="'SO 01 - Skladovací hala'!C2" display="/" xr:uid="{00000000-0004-0000-0000-000007000000}"/>
    <hyperlink ref="A65" location="'D.1.4.1 - Elektroinstalace'!C2" display="/" xr:uid="{00000000-0004-0000-0000-000008000000}"/>
    <hyperlink ref="A67" location="'SO 02 - Objekt obsluhy SD'!C2" display="/" xr:uid="{00000000-0004-0000-0000-000009000000}"/>
    <hyperlink ref="A68" location="'D.1.4.1 - Elektroinstalace_01'!C2" display="/" xr:uid="{00000000-0004-0000-0000-00000A000000}"/>
    <hyperlink ref="A69" location="'D.1.4.2 a - ZTI - vnitřní...'!C2" display="/" xr:uid="{00000000-0004-0000-0000-00000B000000}"/>
    <hyperlink ref="A70" location="'D.1.4.2 b - ZTI - vnitřní...'!C2" display="/" xr:uid="{00000000-0004-0000-0000-00000C000000}"/>
    <hyperlink ref="A71" location="'D.1.4.3 - Vytápění'!C2" display="/" xr:uid="{00000000-0004-0000-0000-00000D000000}"/>
    <hyperlink ref="A72" location="'D.1.4.4 - Vzduchotechnika'!C2" display="/" xr:uid="{00000000-0004-0000-0000-00000E000000}"/>
    <hyperlink ref="A73" location="'SO 03 - Oplocení a sadové...'!C2" display="/" xr:uid="{00000000-0004-0000-0000-00000F000000}"/>
    <hyperlink ref="A74" location="'SO 04 - Mostní váha'!C2" display="/" xr:uid="{00000000-0004-0000-0000-000010000000}"/>
    <hyperlink ref="A75" location="'SO 05 - Betonový box'!C2" display="/" xr:uid="{00000000-0004-0000-0000-000011000000}"/>
    <hyperlink ref="A76" location="'VON - Vedlejší a ostatní 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142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ROUND((SUM(BE92:BE417)),  2)</f>
        <v>0</v>
      </c>
      <c r="I33" s="93">
        <v>0.21</v>
      </c>
      <c r="J33" s="83">
        <f>ROUND(((SUM(BE92:BE417))*I33),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ROUND((SUM(BF92:BF417)),  2)</f>
        <v>0</v>
      </c>
      <c r="I34" s="93">
        <v>0.15</v>
      </c>
      <c r="J34" s="83">
        <f>ROUND(((SUM(BF92:BF417))*I34),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ROUND((SUM(BG92:BG417)),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ROUND((SUM(BH92:BH417)),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ROUND((SUM(BI92:BI417)),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IO 01 - Komunikace a zpevněné plochy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J92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147</v>
      </c>
      <c r="E60" s="105"/>
      <c r="F60" s="105"/>
      <c r="G60" s="105"/>
      <c r="H60" s="105"/>
      <c r="I60" s="105"/>
      <c r="J60" s="106">
        <f>J93</f>
        <v>0</v>
      </c>
      <c r="L60" s="103"/>
    </row>
    <row r="61" spans="2:47" s="9" customFormat="1" ht="19.899999999999999" customHeight="1">
      <c r="B61" s="107"/>
      <c r="D61" s="108" t="s">
        <v>148</v>
      </c>
      <c r="E61" s="109"/>
      <c r="F61" s="109"/>
      <c r="G61" s="109"/>
      <c r="H61" s="109"/>
      <c r="I61" s="109"/>
      <c r="J61" s="110">
        <f>J94</f>
        <v>0</v>
      </c>
      <c r="L61" s="107"/>
    </row>
    <row r="62" spans="2:47" s="9" customFormat="1" ht="19.899999999999999" customHeight="1">
      <c r="B62" s="107"/>
      <c r="D62" s="108" t="s">
        <v>149</v>
      </c>
      <c r="E62" s="109"/>
      <c r="F62" s="109"/>
      <c r="G62" s="109"/>
      <c r="H62" s="109"/>
      <c r="I62" s="109"/>
      <c r="J62" s="110">
        <f>J191</f>
        <v>0</v>
      </c>
      <c r="L62" s="107"/>
    </row>
    <row r="63" spans="2:47" s="9" customFormat="1" ht="19.899999999999999" customHeight="1">
      <c r="B63" s="107"/>
      <c r="D63" s="108" t="s">
        <v>150</v>
      </c>
      <c r="E63" s="109"/>
      <c r="F63" s="109"/>
      <c r="G63" s="109"/>
      <c r="H63" s="109"/>
      <c r="I63" s="109"/>
      <c r="J63" s="110">
        <f>J197</f>
        <v>0</v>
      </c>
      <c r="L63" s="107"/>
    </row>
    <row r="64" spans="2:47" s="9" customFormat="1" ht="19.899999999999999" customHeight="1">
      <c r="B64" s="107"/>
      <c r="D64" s="108" t="s">
        <v>151</v>
      </c>
      <c r="E64" s="109"/>
      <c r="F64" s="109"/>
      <c r="G64" s="109"/>
      <c r="H64" s="109"/>
      <c r="I64" s="109"/>
      <c r="J64" s="110">
        <f>J215</f>
        <v>0</v>
      </c>
      <c r="L64" s="107"/>
    </row>
    <row r="65" spans="2:12" s="9" customFormat="1" ht="19.899999999999999" customHeight="1">
      <c r="B65" s="107"/>
      <c r="D65" s="108" t="s">
        <v>152</v>
      </c>
      <c r="E65" s="109"/>
      <c r="F65" s="109"/>
      <c r="G65" s="109"/>
      <c r="H65" s="109"/>
      <c r="I65" s="109"/>
      <c r="J65" s="110">
        <f>J300</f>
        <v>0</v>
      </c>
      <c r="L65" s="107"/>
    </row>
    <row r="66" spans="2:12" s="9" customFormat="1" ht="19.899999999999999" customHeight="1">
      <c r="B66" s="107"/>
      <c r="D66" s="108" t="s">
        <v>153</v>
      </c>
      <c r="E66" s="109"/>
      <c r="F66" s="109"/>
      <c r="G66" s="109"/>
      <c r="H66" s="109"/>
      <c r="I66" s="109"/>
      <c r="J66" s="110">
        <f>J314</f>
        <v>0</v>
      </c>
      <c r="L66" s="107"/>
    </row>
    <row r="67" spans="2:12" s="9" customFormat="1" ht="19.899999999999999" customHeight="1">
      <c r="B67" s="107"/>
      <c r="D67" s="108" t="s">
        <v>154</v>
      </c>
      <c r="E67" s="109"/>
      <c r="F67" s="109"/>
      <c r="G67" s="109"/>
      <c r="H67" s="109"/>
      <c r="I67" s="109"/>
      <c r="J67" s="110">
        <f>J380</f>
        <v>0</v>
      </c>
      <c r="L67" s="107"/>
    </row>
    <row r="68" spans="2:12" s="9" customFormat="1" ht="19.899999999999999" customHeight="1">
      <c r="B68" s="107"/>
      <c r="D68" s="108" t="s">
        <v>155</v>
      </c>
      <c r="E68" s="109"/>
      <c r="F68" s="109"/>
      <c r="G68" s="109"/>
      <c r="H68" s="109"/>
      <c r="I68" s="109"/>
      <c r="J68" s="110">
        <f>J397</f>
        <v>0</v>
      </c>
      <c r="L68" s="107"/>
    </row>
    <row r="69" spans="2:12" s="8" customFormat="1" ht="24.95" customHeight="1">
      <c r="B69" s="103"/>
      <c r="D69" s="104" t="s">
        <v>156</v>
      </c>
      <c r="E69" s="105"/>
      <c r="F69" s="105"/>
      <c r="G69" s="105"/>
      <c r="H69" s="105"/>
      <c r="I69" s="105"/>
      <c r="J69" s="106">
        <f>J406</f>
        <v>0</v>
      </c>
      <c r="L69" s="103"/>
    </row>
    <row r="70" spans="2:12" s="9" customFormat="1" ht="19.899999999999999" customHeight="1">
      <c r="B70" s="107"/>
      <c r="D70" s="108" t="s">
        <v>157</v>
      </c>
      <c r="E70" s="109"/>
      <c r="F70" s="109"/>
      <c r="G70" s="109"/>
      <c r="H70" s="109"/>
      <c r="I70" s="109"/>
      <c r="J70" s="110">
        <f>J407</f>
        <v>0</v>
      </c>
      <c r="L70" s="107"/>
    </row>
    <row r="71" spans="2:12" s="8" customFormat="1" ht="24.95" customHeight="1">
      <c r="B71" s="103"/>
      <c r="D71" s="104" t="s">
        <v>158</v>
      </c>
      <c r="E71" s="105"/>
      <c r="F71" s="105"/>
      <c r="G71" s="105"/>
      <c r="H71" s="105"/>
      <c r="I71" s="105"/>
      <c r="J71" s="106">
        <f>J412</f>
        <v>0</v>
      </c>
      <c r="L71" s="103"/>
    </row>
    <row r="72" spans="2:12" s="9" customFormat="1" ht="19.899999999999999" customHeight="1">
      <c r="B72" s="107"/>
      <c r="D72" s="108" t="s">
        <v>159</v>
      </c>
      <c r="E72" s="109"/>
      <c r="F72" s="109"/>
      <c r="G72" s="109"/>
      <c r="H72" s="109"/>
      <c r="I72" s="109"/>
      <c r="J72" s="110">
        <f>J413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160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17" t="str">
        <f>E7</f>
        <v>Kylešovice - sběrný dvůr</v>
      </c>
      <c r="F82" s="318"/>
      <c r="G82" s="318"/>
      <c r="H82" s="318"/>
      <c r="L82" s="32"/>
    </row>
    <row r="83" spans="2:65" s="1" customFormat="1" ht="12" customHeight="1">
      <c r="B83" s="32"/>
      <c r="C83" s="27" t="s">
        <v>141</v>
      </c>
      <c r="L83" s="32"/>
    </row>
    <row r="84" spans="2:65" s="1" customFormat="1" ht="16.5" customHeight="1">
      <c r="B84" s="32"/>
      <c r="E84" s="276" t="str">
        <f>E9</f>
        <v>IO 01 - Komunikace a zpevněné plochy</v>
      </c>
      <c r="F84" s="319"/>
      <c r="G84" s="319"/>
      <c r="H84" s="319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Kylešovice</v>
      </c>
      <c r="I86" s="27" t="s">
        <v>23</v>
      </c>
      <c r="J86" s="49" t="str">
        <f>IF(J12="","",J12)</f>
        <v>19. 10. 2023</v>
      </c>
      <c r="L86" s="32"/>
    </row>
    <row r="87" spans="2:65" s="1" customFormat="1" ht="6.95" customHeight="1">
      <c r="B87" s="32"/>
      <c r="L87" s="32"/>
    </row>
    <row r="88" spans="2:65" s="1" customFormat="1" ht="25.7" customHeight="1">
      <c r="B88" s="32"/>
      <c r="C88" s="27" t="s">
        <v>25</v>
      </c>
      <c r="F88" s="25" t="str">
        <f>E15</f>
        <v>statutární město Opava, Horní náměstí 69, Opava</v>
      </c>
      <c r="I88" s="27" t="s">
        <v>32</v>
      </c>
      <c r="J88" s="30" t="str">
        <f>E21</f>
        <v>Agroprojekt Jihlava, spol. s.r.o.</v>
      </c>
      <c r="L88" s="32"/>
    </row>
    <row r="89" spans="2:65" s="1" customFormat="1" ht="25.7" customHeight="1">
      <c r="B89" s="32"/>
      <c r="C89" s="27" t="s">
        <v>30</v>
      </c>
      <c r="F89" s="25" t="str">
        <f>IF(E18="","",E18)</f>
        <v>Vyplň údaj</v>
      </c>
      <c r="I89" s="27" t="s">
        <v>36</v>
      </c>
      <c r="J89" s="30" t="str">
        <f>E24</f>
        <v>Agroprojekt Jihlava, spol. s.r.o.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161</v>
      </c>
      <c r="D91" s="113" t="s">
        <v>58</v>
      </c>
      <c r="E91" s="113" t="s">
        <v>54</v>
      </c>
      <c r="F91" s="113" t="s">
        <v>55</v>
      </c>
      <c r="G91" s="113" t="s">
        <v>162</v>
      </c>
      <c r="H91" s="113" t="s">
        <v>163</v>
      </c>
      <c r="I91" s="113" t="s">
        <v>164</v>
      </c>
      <c r="J91" s="114" t="s">
        <v>145</v>
      </c>
      <c r="K91" s="115" t="s">
        <v>165</v>
      </c>
      <c r="L91" s="111"/>
      <c r="M91" s="56" t="s">
        <v>19</v>
      </c>
      <c r="N91" s="57" t="s">
        <v>43</v>
      </c>
      <c r="O91" s="57" t="s">
        <v>166</v>
      </c>
      <c r="P91" s="57" t="s">
        <v>167</v>
      </c>
      <c r="Q91" s="57" t="s">
        <v>168</v>
      </c>
      <c r="R91" s="57" t="s">
        <v>169</v>
      </c>
      <c r="S91" s="57" t="s">
        <v>170</v>
      </c>
      <c r="T91" s="58" t="s">
        <v>171</v>
      </c>
    </row>
    <row r="92" spans="2:65" s="1" customFormat="1" ht="22.9" customHeight="1">
      <c r="B92" s="32"/>
      <c r="C92" s="61" t="s">
        <v>172</v>
      </c>
      <c r="J92" s="116">
        <f>BK92</f>
        <v>0</v>
      </c>
      <c r="L92" s="32"/>
      <c r="M92" s="59"/>
      <c r="N92" s="50"/>
      <c r="O92" s="50"/>
      <c r="P92" s="117">
        <f>P93+P406+P412</f>
        <v>0</v>
      </c>
      <c r="Q92" s="50"/>
      <c r="R92" s="117">
        <f>R93+R406+R412</f>
        <v>225.18887026999997</v>
      </c>
      <c r="S92" s="50"/>
      <c r="T92" s="118">
        <f>T93+T406+T412</f>
        <v>28.939003000000003</v>
      </c>
      <c r="AT92" s="17" t="s">
        <v>72</v>
      </c>
      <c r="AU92" s="17" t="s">
        <v>146</v>
      </c>
      <c r="BK92" s="119">
        <f>BK93+BK406+BK412</f>
        <v>0</v>
      </c>
    </row>
    <row r="93" spans="2:65" s="11" customFormat="1" ht="25.9" customHeight="1">
      <c r="B93" s="120"/>
      <c r="D93" s="121" t="s">
        <v>72</v>
      </c>
      <c r="E93" s="122" t="s">
        <v>173</v>
      </c>
      <c r="F93" s="122" t="s">
        <v>174</v>
      </c>
      <c r="I93" s="123"/>
      <c r="J93" s="124">
        <f>BK93</f>
        <v>0</v>
      </c>
      <c r="L93" s="120"/>
      <c r="M93" s="125"/>
      <c r="P93" s="126">
        <f>P94+P191+P197+P215+P300+P314+P380+P397</f>
        <v>0</v>
      </c>
      <c r="R93" s="126">
        <f>R94+R191+R197+R215+R300+R314+R380+R397</f>
        <v>225.05878293999996</v>
      </c>
      <c r="T93" s="127">
        <f>T94+T191+T197+T215+T300+T314+T380+T397</f>
        <v>28.809752000000003</v>
      </c>
      <c r="AR93" s="121" t="s">
        <v>81</v>
      </c>
      <c r="AT93" s="128" t="s">
        <v>72</v>
      </c>
      <c r="AU93" s="128" t="s">
        <v>73</v>
      </c>
      <c r="AY93" s="121" t="s">
        <v>175</v>
      </c>
      <c r="BK93" s="129">
        <f>BK94+BK191+BK197+BK215+BK300+BK314+BK380+BK397</f>
        <v>0</v>
      </c>
    </row>
    <row r="94" spans="2:65" s="11" customFormat="1" ht="22.9" customHeight="1">
      <c r="B94" s="120"/>
      <c r="D94" s="121" t="s">
        <v>72</v>
      </c>
      <c r="E94" s="130" t="s">
        <v>81</v>
      </c>
      <c r="F94" s="130" t="s">
        <v>176</v>
      </c>
      <c r="I94" s="123"/>
      <c r="J94" s="131">
        <f>BK94</f>
        <v>0</v>
      </c>
      <c r="L94" s="120"/>
      <c r="M94" s="125"/>
      <c r="P94" s="126">
        <f>SUM(P95:P190)</f>
        <v>0</v>
      </c>
      <c r="R94" s="126">
        <f>SUM(R95:R190)</f>
        <v>1.6344239999999996E-2</v>
      </c>
      <c r="T94" s="127">
        <f>SUM(T95:T190)</f>
        <v>12.487751999999999</v>
      </c>
      <c r="AR94" s="121" t="s">
        <v>81</v>
      </c>
      <c r="AT94" s="128" t="s">
        <v>72</v>
      </c>
      <c r="AU94" s="128" t="s">
        <v>81</v>
      </c>
      <c r="AY94" s="121" t="s">
        <v>175</v>
      </c>
      <c r="BK94" s="129">
        <f>SUM(BK95:BK190)</f>
        <v>0</v>
      </c>
    </row>
    <row r="95" spans="2:65" s="1" customFormat="1" ht="62.65" customHeight="1">
      <c r="B95" s="32"/>
      <c r="C95" s="132" t="s">
        <v>81</v>
      </c>
      <c r="D95" s="132" t="s">
        <v>177</v>
      </c>
      <c r="E95" s="133" t="s">
        <v>178</v>
      </c>
      <c r="F95" s="134" t="s">
        <v>179</v>
      </c>
      <c r="G95" s="135" t="s">
        <v>180</v>
      </c>
      <c r="H95" s="136">
        <v>18</v>
      </c>
      <c r="I95" s="137"/>
      <c r="J95" s="138">
        <f>ROUND(I95*H95,2)</f>
        <v>0</v>
      </c>
      <c r="K95" s="139"/>
      <c r="L95" s="32"/>
      <c r="M95" s="140" t="s">
        <v>19</v>
      </c>
      <c r="N95" s="141" t="s">
        <v>44</v>
      </c>
      <c r="P95" s="142">
        <f>O95*H95</f>
        <v>0</v>
      </c>
      <c r="Q95" s="142">
        <v>0</v>
      </c>
      <c r="R95" s="142">
        <f>Q95*H95</f>
        <v>0</v>
      </c>
      <c r="S95" s="142">
        <v>0.44</v>
      </c>
      <c r="T95" s="143">
        <f>S95*H95</f>
        <v>7.92</v>
      </c>
      <c r="AR95" s="144" t="s">
        <v>181</v>
      </c>
      <c r="AT95" s="144" t="s">
        <v>177</v>
      </c>
      <c r="AU95" s="144" t="s">
        <v>83</v>
      </c>
      <c r="AY95" s="17" t="s">
        <v>175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7" t="s">
        <v>81</v>
      </c>
      <c r="BK95" s="145">
        <f>ROUND(I95*H95,2)</f>
        <v>0</v>
      </c>
      <c r="BL95" s="17" t="s">
        <v>181</v>
      </c>
      <c r="BM95" s="144" t="s">
        <v>182</v>
      </c>
    </row>
    <row r="96" spans="2:65" s="1" customFormat="1" ht="11.25">
      <c r="B96" s="32"/>
      <c r="D96" s="146" t="s">
        <v>183</v>
      </c>
      <c r="F96" s="147" t="s">
        <v>184</v>
      </c>
      <c r="I96" s="148"/>
      <c r="L96" s="32"/>
      <c r="M96" s="149"/>
      <c r="T96" s="53"/>
      <c r="AT96" s="17" t="s">
        <v>183</v>
      </c>
      <c r="AU96" s="17" t="s">
        <v>83</v>
      </c>
    </row>
    <row r="97" spans="2:65" s="1" customFormat="1" ht="55.5" customHeight="1">
      <c r="B97" s="32"/>
      <c r="C97" s="132" t="s">
        <v>83</v>
      </c>
      <c r="D97" s="132" t="s">
        <v>177</v>
      </c>
      <c r="E97" s="133" t="s">
        <v>185</v>
      </c>
      <c r="F97" s="134" t="s">
        <v>186</v>
      </c>
      <c r="G97" s="135" t="s">
        <v>180</v>
      </c>
      <c r="H97" s="136">
        <v>18</v>
      </c>
      <c r="I97" s="137"/>
      <c r="J97" s="138">
        <f>ROUND(I97*H97,2)</f>
        <v>0</v>
      </c>
      <c r="K97" s="139"/>
      <c r="L97" s="32"/>
      <c r="M97" s="140" t="s">
        <v>19</v>
      </c>
      <c r="N97" s="141" t="s">
        <v>44</v>
      </c>
      <c r="P97" s="142">
        <f>O97*H97</f>
        <v>0</v>
      </c>
      <c r="Q97" s="142">
        <v>0</v>
      </c>
      <c r="R97" s="142">
        <f>Q97*H97</f>
        <v>0</v>
      </c>
      <c r="S97" s="142">
        <v>0.22</v>
      </c>
      <c r="T97" s="143">
        <f>S97*H97</f>
        <v>3.96</v>
      </c>
      <c r="AR97" s="144" t="s">
        <v>181</v>
      </c>
      <c r="AT97" s="144" t="s">
        <v>177</v>
      </c>
      <c r="AU97" s="144" t="s">
        <v>83</v>
      </c>
      <c r="AY97" s="17" t="s">
        <v>175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7" t="s">
        <v>81</v>
      </c>
      <c r="BK97" s="145">
        <f>ROUND(I97*H97,2)</f>
        <v>0</v>
      </c>
      <c r="BL97" s="17" t="s">
        <v>181</v>
      </c>
      <c r="BM97" s="144" t="s">
        <v>187</v>
      </c>
    </row>
    <row r="98" spans="2:65" s="1" customFormat="1" ht="11.25">
      <c r="B98" s="32"/>
      <c r="D98" s="146" t="s">
        <v>183</v>
      </c>
      <c r="F98" s="147" t="s">
        <v>188</v>
      </c>
      <c r="I98" s="148"/>
      <c r="L98" s="32"/>
      <c r="M98" s="149"/>
      <c r="T98" s="53"/>
      <c r="AT98" s="17" t="s">
        <v>183</v>
      </c>
      <c r="AU98" s="17" t="s">
        <v>83</v>
      </c>
    </row>
    <row r="99" spans="2:65" s="12" customFormat="1" ht="11.25">
      <c r="B99" s="150"/>
      <c r="D99" s="151" t="s">
        <v>189</v>
      </c>
      <c r="E99" s="152" t="s">
        <v>19</v>
      </c>
      <c r="F99" s="153" t="s">
        <v>190</v>
      </c>
      <c r="H99" s="154">
        <v>18</v>
      </c>
      <c r="I99" s="155"/>
      <c r="L99" s="150"/>
      <c r="M99" s="156"/>
      <c r="T99" s="157"/>
      <c r="AT99" s="152" t="s">
        <v>189</v>
      </c>
      <c r="AU99" s="152" t="s">
        <v>83</v>
      </c>
      <c r="AV99" s="12" t="s">
        <v>83</v>
      </c>
      <c r="AW99" s="12" t="s">
        <v>35</v>
      </c>
      <c r="AX99" s="12" t="s">
        <v>81</v>
      </c>
      <c r="AY99" s="152" t="s">
        <v>175</v>
      </c>
    </row>
    <row r="100" spans="2:65" s="1" customFormat="1" ht="44.25" customHeight="1">
      <c r="B100" s="32"/>
      <c r="C100" s="132" t="s">
        <v>191</v>
      </c>
      <c r="D100" s="132" t="s">
        <v>177</v>
      </c>
      <c r="E100" s="133" t="s">
        <v>192</v>
      </c>
      <c r="F100" s="134" t="s">
        <v>193</v>
      </c>
      <c r="G100" s="135" t="s">
        <v>180</v>
      </c>
      <c r="H100" s="136">
        <v>8.8079999999999998</v>
      </c>
      <c r="I100" s="137"/>
      <c r="J100" s="138">
        <f>ROUND(I100*H100,2)</f>
        <v>0</v>
      </c>
      <c r="K100" s="139"/>
      <c r="L100" s="32"/>
      <c r="M100" s="140" t="s">
        <v>19</v>
      </c>
      <c r="N100" s="141" t="s">
        <v>44</v>
      </c>
      <c r="P100" s="142">
        <f>O100*H100</f>
        <v>0</v>
      </c>
      <c r="Q100" s="142">
        <v>3.0000000000000001E-5</v>
      </c>
      <c r="R100" s="142">
        <f>Q100*H100</f>
        <v>2.6424E-4</v>
      </c>
      <c r="S100" s="142">
        <v>6.9000000000000006E-2</v>
      </c>
      <c r="T100" s="143">
        <f>S100*H100</f>
        <v>0.60775200000000007</v>
      </c>
      <c r="AR100" s="144" t="s">
        <v>181</v>
      </c>
      <c r="AT100" s="144" t="s">
        <v>177</v>
      </c>
      <c r="AU100" s="144" t="s">
        <v>83</v>
      </c>
      <c r="AY100" s="17" t="s">
        <v>175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81</v>
      </c>
      <c r="BK100" s="145">
        <f>ROUND(I100*H100,2)</f>
        <v>0</v>
      </c>
      <c r="BL100" s="17" t="s">
        <v>181</v>
      </c>
      <c r="BM100" s="144" t="s">
        <v>194</v>
      </c>
    </row>
    <row r="101" spans="2:65" s="1" customFormat="1" ht="11.25">
      <c r="B101" s="32"/>
      <c r="D101" s="146" t="s">
        <v>183</v>
      </c>
      <c r="F101" s="147" t="s">
        <v>195</v>
      </c>
      <c r="I101" s="148"/>
      <c r="L101" s="32"/>
      <c r="M101" s="149"/>
      <c r="T101" s="53"/>
      <c r="AT101" s="17" t="s">
        <v>183</v>
      </c>
      <c r="AU101" s="17" t="s">
        <v>83</v>
      </c>
    </row>
    <row r="102" spans="2:65" s="12" customFormat="1" ht="11.25">
      <c r="B102" s="150"/>
      <c r="D102" s="151" t="s">
        <v>189</v>
      </c>
      <c r="E102" s="152" t="s">
        <v>19</v>
      </c>
      <c r="F102" s="153" t="s">
        <v>196</v>
      </c>
      <c r="H102" s="154">
        <v>7.3079999999999998</v>
      </c>
      <c r="I102" s="155"/>
      <c r="L102" s="150"/>
      <c r="M102" s="156"/>
      <c r="T102" s="157"/>
      <c r="AT102" s="152" t="s">
        <v>189</v>
      </c>
      <c r="AU102" s="152" t="s">
        <v>83</v>
      </c>
      <c r="AV102" s="12" t="s">
        <v>83</v>
      </c>
      <c r="AW102" s="12" t="s">
        <v>35</v>
      </c>
      <c r="AX102" s="12" t="s">
        <v>73</v>
      </c>
      <c r="AY102" s="152" t="s">
        <v>175</v>
      </c>
    </row>
    <row r="103" spans="2:65" s="12" customFormat="1" ht="11.25">
      <c r="B103" s="150"/>
      <c r="D103" s="151" t="s">
        <v>189</v>
      </c>
      <c r="E103" s="152" t="s">
        <v>19</v>
      </c>
      <c r="F103" s="153" t="s">
        <v>197</v>
      </c>
      <c r="H103" s="154">
        <v>1.5</v>
      </c>
      <c r="I103" s="155"/>
      <c r="L103" s="150"/>
      <c r="M103" s="156"/>
      <c r="T103" s="157"/>
      <c r="AT103" s="152" t="s">
        <v>189</v>
      </c>
      <c r="AU103" s="152" t="s">
        <v>83</v>
      </c>
      <c r="AV103" s="12" t="s">
        <v>83</v>
      </c>
      <c r="AW103" s="12" t="s">
        <v>35</v>
      </c>
      <c r="AX103" s="12" t="s">
        <v>73</v>
      </c>
      <c r="AY103" s="152" t="s">
        <v>175</v>
      </c>
    </row>
    <row r="104" spans="2:65" s="13" customFormat="1" ht="11.25">
      <c r="B104" s="158"/>
      <c r="D104" s="151" t="s">
        <v>189</v>
      </c>
      <c r="E104" s="159" t="s">
        <v>19</v>
      </c>
      <c r="F104" s="160" t="s">
        <v>198</v>
      </c>
      <c r="H104" s="161">
        <v>8.8079999999999998</v>
      </c>
      <c r="I104" s="162"/>
      <c r="L104" s="158"/>
      <c r="M104" s="163"/>
      <c r="T104" s="164"/>
      <c r="AT104" s="159" t="s">
        <v>189</v>
      </c>
      <c r="AU104" s="159" t="s">
        <v>83</v>
      </c>
      <c r="AV104" s="13" t="s">
        <v>181</v>
      </c>
      <c r="AW104" s="13" t="s">
        <v>35</v>
      </c>
      <c r="AX104" s="13" t="s">
        <v>81</v>
      </c>
      <c r="AY104" s="159" t="s">
        <v>175</v>
      </c>
    </row>
    <row r="105" spans="2:65" s="1" customFormat="1" ht="24.2" customHeight="1">
      <c r="B105" s="32"/>
      <c r="C105" s="132" t="s">
        <v>181</v>
      </c>
      <c r="D105" s="132" t="s">
        <v>177</v>
      </c>
      <c r="E105" s="133" t="s">
        <v>199</v>
      </c>
      <c r="F105" s="134" t="s">
        <v>200</v>
      </c>
      <c r="G105" s="135" t="s">
        <v>180</v>
      </c>
      <c r="H105" s="136">
        <v>4745</v>
      </c>
      <c r="I105" s="137"/>
      <c r="J105" s="138">
        <f>ROUND(I105*H105,2)</f>
        <v>0</v>
      </c>
      <c r="K105" s="139"/>
      <c r="L105" s="32"/>
      <c r="M105" s="140" t="s">
        <v>19</v>
      </c>
      <c r="N105" s="141" t="s">
        <v>44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181</v>
      </c>
      <c r="AT105" s="144" t="s">
        <v>177</v>
      </c>
      <c r="AU105" s="144" t="s">
        <v>83</v>
      </c>
      <c r="AY105" s="17" t="s">
        <v>175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7" t="s">
        <v>81</v>
      </c>
      <c r="BK105" s="145">
        <f>ROUND(I105*H105,2)</f>
        <v>0</v>
      </c>
      <c r="BL105" s="17" t="s">
        <v>181</v>
      </c>
      <c r="BM105" s="144" t="s">
        <v>201</v>
      </c>
    </row>
    <row r="106" spans="2:65" s="1" customFormat="1" ht="11.25">
      <c r="B106" s="32"/>
      <c r="D106" s="146" t="s">
        <v>183</v>
      </c>
      <c r="F106" s="147" t="s">
        <v>202</v>
      </c>
      <c r="I106" s="148"/>
      <c r="L106" s="32"/>
      <c r="M106" s="149"/>
      <c r="T106" s="53"/>
      <c r="AT106" s="17" t="s">
        <v>183</v>
      </c>
      <c r="AU106" s="17" t="s">
        <v>83</v>
      </c>
    </row>
    <row r="107" spans="2:65" s="1" customFormat="1" ht="136.5">
      <c r="B107" s="32"/>
      <c r="D107" s="151" t="s">
        <v>203</v>
      </c>
      <c r="F107" s="165" t="s">
        <v>204</v>
      </c>
      <c r="I107" s="148"/>
      <c r="L107" s="32"/>
      <c r="M107" s="149"/>
      <c r="T107" s="53"/>
      <c r="AT107" s="17" t="s">
        <v>203</v>
      </c>
      <c r="AU107" s="17" t="s">
        <v>83</v>
      </c>
    </row>
    <row r="108" spans="2:65" s="12" customFormat="1" ht="22.5">
      <c r="B108" s="150"/>
      <c r="D108" s="151" t="s">
        <v>189</v>
      </c>
      <c r="E108" s="152" t="s">
        <v>19</v>
      </c>
      <c r="F108" s="153" t="s">
        <v>205</v>
      </c>
      <c r="H108" s="154">
        <v>3719.2</v>
      </c>
      <c r="I108" s="155"/>
      <c r="L108" s="150"/>
      <c r="M108" s="156"/>
      <c r="T108" s="157"/>
      <c r="AT108" s="152" t="s">
        <v>189</v>
      </c>
      <c r="AU108" s="152" t="s">
        <v>83</v>
      </c>
      <c r="AV108" s="12" t="s">
        <v>83</v>
      </c>
      <c r="AW108" s="12" t="s">
        <v>35</v>
      </c>
      <c r="AX108" s="12" t="s">
        <v>73</v>
      </c>
      <c r="AY108" s="152" t="s">
        <v>175</v>
      </c>
    </row>
    <row r="109" spans="2:65" s="12" customFormat="1" ht="11.25">
      <c r="B109" s="150"/>
      <c r="D109" s="151" t="s">
        <v>189</v>
      </c>
      <c r="E109" s="152" t="s">
        <v>19</v>
      </c>
      <c r="F109" s="153" t="s">
        <v>206</v>
      </c>
      <c r="H109" s="154">
        <v>861</v>
      </c>
      <c r="I109" s="155"/>
      <c r="L109" s="150"/>
      <c r="M109" s="156"/>
      <c r="T109" s="157"/>
      <c r="AT109" s="152" t="s">
        <v>189</v>
      </c>
      <c r="AU109" s="152" t="s">
        <v>83</v>
      </c>
      <c r="AV109" s="12" t="s">
        <v>83</v>
      </c>
      <c r="AW109" s="12" t="s">
        <v>35</v>
      </c>
      <c r="AX109" s="12" t="s">
        <v>73</v>
      </c>
      <c r="AY109" s="152" t="s">
        <v>175</v>
      </c>
    </row>
    <row r="110" spans="2:65" s="12" customFormat="1" ht="11.25">
      <c r="B110" s="150"/>
      <c r="D110" s="151" t="s">
        <v>189</v>
      </c>
      <c r="E110" s="152" t="s">
        <v>19</v>
      </c>
      <c r="F110" s="153" t="s">
        <v>207</v>
      </c>
      <c r="H110" s="154">
        <v>26</v>
      </c>
      <c r="I110" s="155"/>
      <c r="L110" s="150"/>
      <c r="M110" s="156"/>
      <c r="T110" s="157"/>
      <c r="AT110" s="152" t="s">
        <v>189</v>
      </c>
      <c r="AU110" s="152" t="s">
        <v>83</v>
      </c>
      <c r="AV110" s="12" t="s">
        <v>83</v>
      </c>
      <c r="AW110" s="12" t="s">
        <v>35</v>
      </c>
      <c r="AX110" s="12" t="s">
        <v>73</v>
      </c>
      <c r="AY110" s="152" t="s">
        <v>175</v>
      </c>
    </row>
    <row r="111" spans="2:65" s="12" customFormat="1" ht="11.25">
      <c r="B111" s="150"/>
      <c r="D111" s="151" t="s">
        <v>189</v>
      </c>
      <c r="E111" s="152" t="s">
        <v>19</v>
      </c>
      <c r="F111" s="153" t="s">
        <v>208</v>
      </c>
      <c r="H111" s="154">
        <v>3</v>
      </c>
      <c r="I111" s="155"/>
      <c r="L111" s="150"/>
      <c r="M111" s="156"/>
      <c r="T111" s="157"/>
      <c r="AT111" s="152" t="s">
        <v>189</v>
      </c>
      <c r="AU111" s="152" t="s">
        <v>83</v>
      </c>
      <c r="AV111" s="12" t="s">
        <v>83</v>
      </c>
      <c r="AW111" s="12" t="s">
        <v>35</v>
      </c>
      <c r="AX111" s="12" t="s">
        <v>73</v>
      </c>
      <c r="AY111" s="152" t="s">
        <v>175</v>
      </c>
    </row>
    <row r="112" spans="2:65" s="12" customFormat="1" ht="11.25">
      <c r="B112" s="150"/>
      <c r="D112" s="151" t="s">
        <v>189</v>
      </c>
      <c r="E112" s="152" t="s">
        <v>19</v>
      </c>
      <c r="F112" s="153" t="s">
        <v>209</v>
      </c>
      <c r="H112" s="154">
        <v>81</v>
      </c>
      <c r="I112" s="155"/>
      <c r="L112" s="150"/>
      <c r="M112" s="156"/>
      <c r="T112" s="157"/>
      <c r="AT112" s="152" t="s">
        <v>189</v>
      </c>
      <c r="AU112" s="152" t="s">
        <v>83</v>
      </c>
      <c r="AV112" s="12" t="s">
        <v>83</v>
      </c>
      <c r="AW112" s="12" t="s">
        <v>35</v>
      </c>
      <c r="AX112" s="12" t="s">
        <v>73</v>
      </c>
      <c r="AY112" s="152" t="s">
        <v>175</v>
      </c>
    </row>
    <row r="113" spans="2:65" s="12" customFormat="1" ht="11.25">
      <c r="B113" s="150"/>
      <c r="D113" s="151" t="s">
        <v>189</v>
      </c>
      <c r="E113" s="152" t="s">
        <v>19</v>
      </c>
      <c r="F113" s="153" t="s">
        <v>210</v>
      </c>
      <c r="H113" s="154">
        <v>54.575000000000003</v>
      </c>
      <c r="I113" s="155"/>
      <c r="L113" s="150"/>
      <c r="M113" s="156"/>
      <c r="T113" s="157"/>
      <c r="AT113" s="152" t="s">
        <v>189</v>
      </c>
      <c r="AU113" s="152" t="s">
        <v>83</v>
      </c>
      <c r="AV113" s="12" t="s">
        <v>83</v>
      </c>
      <c r="AW113" s="12" t="s">
        <v>35</v>
      </c>
      <c r="AX113" s="12" t="s">
        <v>73</v>
      </c>
      <c r="AY113" s="152" t="s">
        <v>175</v>
      </c>
    </row>
    <row r="114" spans="2:65" s="13" customFormat="1" ht="11.25">
      <c r="B114" s="158"/>
      <c r="D114" s="151" t="s">
        <v>189</v>
      </c>
      <c r="E114" s="159" t="s">
        <v>19</v>
      </c>
      <c r="F114" s="160" t="s">
        <v>198</v>
      </c>
      <c r="H114" s="161">
        <v>4744.7749999999996</v>
      </c>
      <c r="I114" s="162"/>
      <c r="L114" s="158"/>
      <c r="M114" s="163"/>
      <c r="T114" s="164"/>
      <c r="AT114" s="159" t="s">
        <v>189</v>
      </c>
      <c r="AU114" s="159" t="s">
        <v>83</v>
      </c>
      <c r="AV114" s="13" t="s">
        <v>181</v>
      </c>
      <c r="AW114" s="13" t="s">
        <v>35</v>
      </c>
      <c r="AX114" s="13" t="s">
        <v>73</v>
      </c>
      <c r="AY114" s="159" t="s">
        <v>175</v>
      </c>
    </row>
    <row r="115" spans="2:65" s="12" customFormat="1" ht="11.25">
      <c r="B115" s="150"/>
      <c r="D115" s="151" t="s">
        <v>189</v>
      </c>
      <c r="E115" s="152" t="s">
        <v>19</v>
      </c>
      <c r="F115" s="153" t="s">
        <v>211</v>
      </c>
      <c r="H115" s="154">
        <v>4745</v>
      </c>
      <c r="I115" s="155"/>
      <c r="L115" s="150"/>
      <c r="M115" s="156"/>
      <c r="T115" s="157"/>
      <c r="AT115" s="152" t="s">
        <v>189</v>
      </c>
      <c r="AU115" s="152" t="s">
        <v>83</v>
      </c>
      <c r="AV115" s="12" t="s">
        <v>83</v>
      </c>
      <c r="AW115" s="12" t="s">
        <v>35</v>
      </c>
      <c r="AX115" s="12" t="s">
        <v>81</v>
      </c>
      <c r="AY115" s="152" t="s">
        <v>175</v>
      </c>
    </row>
    <row r="116" spans="2:65" s="1" customFormat="1" ht="49.15" customHeight="1">
      <c r="B116" s="32"/>
      <c r="C116" s="132" t="s">
        <v>212</v>
      </c>
      <c r="D116" s="132" t="s">
        <v>177</v>
      </c>
      <c r="E116" s="133" t="s">
        <v>213</v>
      </c>
      <c r="F116" s="134" t="s">
        <v>214</v>
      </c>
      <c r="G116" s="135" t="s">
        <v>215</v>
      </c>
      <c r="H116" s="136">
        <v>3240.7130000000002</v>
      </c>
      <c r="I116" s="137"/>
      <c r="J116" s="138">
        <f>ROUND(I116*H116,2)</f>
        <v>0</v>
      </c>
      <c r="K116" s="139"/>
      <c r="L116" s="32"/>
      <c r="M116" s="140" t="s">
        <v>19</v>
      </c>
      <c r="N116" s="141" t="s">
        <v>44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181</v>
      </c>
      <c r="AT116" s="144" t="s">
        <v>177</v>
      </c>
      <c r="AU116" s="144" t="s">
        <v>83</v>
      </c>
      <c r="AY116" s="17" t="s">
        <v>175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81</v>
      </c>
      <c r="BK116" s="145">
        <f>ROUND(I116*H116,2)</f>
        <v>0</v>
      </c>
      <c r="BL116" s="17" t="s">
        <v>181</v>
      </c>
      <c r="BM116" s="144" t="s">
        <v>216</v>
      </c>
    </row>
    <row r="117" spans="2:65" s="1" customFormat="1" ht="11.25">
      <c r="B117" s="32"/>
      <c r="D117" s="146" t="s">
        <v>183</v>
      </c>
      <c r="F117" s="147" t="s">
        <v>217</v>
      </c>
      <c r="I117" s="148"/>
      <c r="L117" s="32"/>
      <c r="M117" s="149"/>
      <c r="T117" s="53"/>
      <c r="AT117" s="17" t="s">
        <v>183</v>
      </c>
      <c r="AU117" s="17" t="s">
        <v>83</v>
      </c>
    </row>
    <row r="118" spans="2:65" s="1" customFormat="1" ht="29.25">
      <c r="B118" s="32"/>
      <c r="D118" s="151" t="s">
        <v>203</v>
      </c>
      <c r="F118" s="165" t="s">
        <v>218</v>
      </c>
      <c r="I118" s="148"/>
      <c r="L118" s="32"/>
      <c r="M118" s="149"/>
      <c r="T118" s="53"/>
      <c r="AT118" s="17" t="s">
        <v>203</v>
      </c>
      <c r="AU118" s="17" t="s">
        <v>83</v>
      </c>
    </row>
    <row r="119" spans="2:65" s="12" customFormat="1" ht="22.5">
      <c r="B119" s="150"/>
      <c r="D119" s="151" t="s">
        <v>189</v>
      </c>
      <c r="E119" s="152" t="s">
        <v>19</v>
      </c>
      <c r="F119" s="153" t="s">
        <v>219</v>
      </c>
      <c r="H119" s="154">
        <v>2603.44</v>
      </c>
      <c r="I119" s="155"/>
      <c r="L119" s="150"/>
      <c r="M119" s="156"/>
      <c r="T119" s="157"/>
      <c r="AT119" s="152" t="s">
        <v>189</v>
      </c>
      <c r="AU119" s="152" t="s">
        <v>83</v>
      </c>
      <c r="AV119" s="12" t="s">
        <v>83</v>
      </c>
      <c r="AW119" s="12" t="s">
        <v>35</v>
      </c>
      <c r="AX119" s="12" t="s">
        <v>73</v>
      </c>
      <c r="AY119" s="152" t="s">
        <v>175</v>
      </c>
    </row>
    <row r="120" spans="2:65" s="12" customFormat="1" ht="11.25">
      <c r="B120" s="150"/>
      <c r="D120" s="151" t="s">
        <v>189</v>
      </c>
      <c r="E120" s="152" t="s">
        <v>19</v>
      </c>
      <c r="F120" s="153" t="s">
        <v>220</v>
      </c>
      <c r="H120" s="154">
        <v>602.70000000000005</v>
      </c>
      <c r="I120" s="155"/>
      <c r="L120" s="150"/>
      <c r="M120" s="156"/>
      <c r="T120" s="157"/>
      <c r="AT120" s="152" t="s">
        <v>189</v>
      </c>
      <c r="AU120" s="152" t="s">
        <v>83</v>
      </c>
      <c r="AV120" s="12" t="s">
        <v>83</v>
      </c>
      <c r="AW120" s="12" t="s">
        <v>35</v>
      </c>
      <c r="AX120" s="12" t="s">
        <v>73</v>
      </c>
      <c r="AY120" s="152" t="s">
        <v>175</v>
      </c>
    </row>
    <row r="121" spans="2:65" s="12" customFormat="1" ht="11.25">
      <c r="B121" s="150"/>
      <c r="D121" s="151" t="s">
        <v>189</v>
      </c>
      <c r="E121" s="152" t="s">
        <v>19</v>
      </c>
      <c r="F121" s="153" t="s">
        <v>221</v>
      </c>
      <c r="H121" s="154">
        <v>18.2</v>
      </c>
      <c r="I121" s="155"/>
      <c r="L121" s="150"/>
      <c r="M121" s="156"/>
      <c r="T121" s="157"/>
      <c r="AT121" s="152" t="s">
        <v>189</v>
      </c>
      <c r="AU121" s="152" t="s">
        <v>83</v>
      </c>
      <c r="AV121" s="12" t="s">
        <v>83</v>
      </c>
      <c r="AW121" s="12" t="s">
        <v>35</v>
      </c>
      <c r="AX121" s="12" t="s">
        <v>73</v>
      </c>
      <c r="AY121" s="152" t="s">
        <v>175</v>
      </c>
    </row>
    <row r="122" spans="2:65" s="12" customFormat="1" ht="11.25">
      <c r="B122" s="150"/>
      <c r="D122" s="151" t="s">
        <v>189</v>
      </c>
      <c r="E122" s="152" t="s">
        <v>19</v>
      </c>
      <c r="F122" s="153" t="s">
        <v>222</v>
      </c>
      <c r="H122" s="154">
        <v>16.373000000000001</v>
      </c>
      <c r="I122" s="155"/>
      <c r="L122" s="150"/>
      <c r="M122" s="156"/>
      <c r="T122" s="157"/>
      <c r="AT122" s="152" t="s">
        <v>189</v>
      </c>
      <c r="AU122" s="152" t="s">
        <v>83</v>
      </c>
      <c r="AV122" s="12" t="s">
        <v>83</v>
      </c>
      <c r="AW122" s="12" t="s">
        <v>35</v>
      </c>
      <c r="AX122" s="12" t="s">
        <v>73</v>
      </c>
      <c r="AY122" s="152" t="s">
        <v>175</v>
      </c>
    </row>
    <row r="123" spans="2:65" s="13" customFormat="1" ht="11.25">
      <c r="B123" s="158"/>
      <c r="D123" s="151" t="s">
        <v>189</v>
      </c>
      <c r="E123" s="159" t="s">
        <v>19</v>
      </c>
      <c r="F123" s="160" t="s">
        <v>198</v>
      </c>
      <c r="H123" s="161">
        <v>3240.7130000000002</v>
      </c>
      <c r="I123" s="162"/>
      <c r="L123" s="158"/>
      <c r="M123" s="163"/>
      <c r="T123" s="164"/>
      <c r="AT123" s="159" t="s">
        <v>189</v>
      </c>
      <c r="AU123" s="159" t="s">
        <v>83</v>
      </c>
      <c r="AV123" s="13" t="s">
        <v>181</v>
      </c>
      <c r="AW123" s="13" t="s">
        <v>35</v>
      </c>
      <c r="AX123" s="13" t="s">
        <v>81</v>
      </c>
      <c r="AY123" s="159" t="s">
        <v>175</v>
      </c>
    </row>
    <row r="124" spans="2:65" s="1" customFormat="1" ht="66.75" customHeight="1">
      <c r="B124" s="32"/>
      <c r="C124" s="132" t="s">
        <v>223</v>
      </c>
      <c r="D124" s="132" t="s">
        <v>177</v>
      </c>
      <c r="E124" s="133" t="s">
        <v>224</v>
      </c>
      <c r="F124" s="134" t="s">
        <v>225</v>
      </c>
      <c r="G124" s="135" t="s">
        <v>215</v>
      </c>
      <c r="H124" s="136">
        <v>15.84</v>
      </c>
      <c r="I124" s="137"/>
      <c r="J124" s="138">
        <f>ROUND(I124*H124,2)</f>
        <v>0</v>
      </c>
      <c r="K124" s="139"/>
      <c r="L124" s="32"/>
      <c r="M124" s="140" t="s">
        <v>19</v>
      </c>
      <c r="N124" s="141" t="s">
        <v>44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181</v>
      </c>
      <c r="AT124" s="144" t="s">
        <v>177</v>
      </c>
      <c r="AU124" s="144" t="s">
        <v>83</v>
      </c>
      <c r="AY124" s="17" t="s">
        <v>175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81</v>
      </c>
      <c r="BK124" s="145">
        <f>ROUND(I124*H124,2)</f>
        <v>0</v>
      </c>
      <c r="BL124" s="17" t="s">
        <v>181</v>
      </c>
      <c r="BM124" s="144" t="s">
        <v>226</v>
      </c>
    </row>
    <row r="125" spans="2:65" s="1" customFormat="1" ht="11.25">
      <c r="B125" s="32"/>
      <c r="D125" s="146" t="s">
        <v>183</v>
      </c>
      <c r="F125" s="147" t="s">
        <v>227</v>
      </c>
      <c r="I125" s="148"/>
      <c r="L125" s="32"/>
      <c r="M125" s="149"/>
      <c r="T125" s="53"/>
      <c r="AT125" s="17" t="s">
        <v>183</v>
      </c>
      <c r="AU125" s="17" t="s">
        <v>83</v>
      </c>
    </row>
    <row r="126" spans="2:65" s="1" customFormat="1" ht="97.5">
      <c r="B126" s="32"/>
      <c r="D126" s="151" t="s">
        <v>203</v>
      </c>
      <c r="F126" s="165" t="s">
        <v>228</v>
      </c>
      <c r="I126" s="148"/>
      <c r="L126" s="32"/>
      <c r="M126" s="149"/>
      <c r="T126" s="53"/>
      <c r="AT126" s="17" t="s">
        <v>203</v>
      </c>
      <c r="AU126" s="17" t="s">
        <v>83</v>
      </c>
    </row>
    <row r="127" spans="2:65" s="14" customFormat="1" ht="22.5">
      <c r="B127" s="166"/>
      <c r="D127" s="151" t="s">
        <v>189</v>
      </c>
      <c r="E127" s="167" t="s">
        <v>19</v>
      </c>
      <c r="F127" s="168" t="s">
        <v>229</v>
      </c>
      <c r="H127" s="167" t="s">
        <v>19</v>
      </c>
      <c r="I127" s="169"/>
      <c r="L127" s="166"/>
      <c r="M127" s="170"/>
      <c r="T127" s="171"/>
      <c r="AT127" s="167" t="s">
        <v>189</v>
      </c>
      <c r="AU127" s="167" t="s">
        <v>83</v>
      </c>
      <c r="AV127" s="14" t="s">
        <v>81</v>
      </c>
      <c r="AW127" s="14" t="s">
        <v>35</v>
      </c>
      <c r="AX127" s="14" t="s">
        <v>73</v>
      </c>
      <c r="AY127" s="167" t="s">
        <v>175</v>
      </c>
    </row>
    <row r="128" spans="2:65" s="12" customFormat="1" ht="11.25">
      <c r="B128" s="150"/>
      <c r="D128" s="151" t="s">
        <v>189</v>
      </c>
      <c r="E128" s="152" t="s">
        <v>19</v>
      </c>
      <c r="F128" s="153" t="s">
        <v>230</v>
      </c>
      <c r="H128" s="154">
        <v>15.84</v>
      </c>
      <c r="I128" s="155"/>
      <c r="L128" s="150"/>
      <c r="M128" s="156"/>
      <c r="T128" s="157"/>
      <c r="AT128" s="152" t="s">
        <v>189</v>
      </c>
      <c r="AU128" s="152" t="s">
        <v>83</v>
      </c>
      <c r="AV128" s="12" t="s">
        <v>83</v>
      </c>
      <c r="AW128" s="12" t="s">
        <v>35</v>
      </c>
      <c r="AX128" s="12" t="s">
        <v>81</v>
      </c>
      <c r="AY128" s="152" t="s">
        <v>175</v>
      </c>
    </row>
    <row r="129" spans="2:65" s="1" customFormat="1" ht="49.15" customHeight="1">
      <c r="B129" s="32"/>
      <c r="C129" s="132" t="s">
        <v>231</v>
      </c>
      <c r="D129" s="132" t="s">
        <v>177</v>
      </c>
      <c r="E129" s="133" t="s">
        <v>232</v>
      </c>
      <c r="F129" s="134" t="s">
        <v>233</v>
      </c>
      <c r="G129" s="135" t="s">
        <v>215</v>
      </c>
      <c r="H129" s="136">
        <v>31</v>
      </c>
      <c r="I129" s="137"/>
      <c r="J129" s="138">
        <f>ROUND(I129*H129,2)</f>
        <v>0</v>
      </c>
      <c r="K129" s="139"/>
      <c r="L129" s="32"/>
      <c r="M129" s="140" t="s">
        <v>19</v>
      </c>
      <c r="N129" s="141" t="s">
        <v>44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181</v>
      </c>
      <c r="AT129" s="144" t="s">
        <v>177</v>
      </c>
      <c r="AU129" s="144" t="s">
        <v>83</v>
      </c>
      <c r="AY129" s="17" t="s">
        <v>175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81</v>
      </c>
      <c r="BK129" s="145">
        <f>ROUND(I129*H129,2)</f>
        <v>0</v>
      </c>
      <c r="BL129" s="17" t="s">
        <v>181</v>
      </c>
      <c r="BM129" s="144" t="s">
        <v>234</v>
      </c>
    </row>
    <row r="130" spans="2:65" s="1" customFormat="1" ht="11.25">
      <c r="B130" s="32"/>
      <c r="D130" s="146" t="s">
        <v>183</v>
      </c>
      <c r="F130" s="147" t="s">
        <v>235</v>
      </c>
      <c r="I130" s="148"/>
      <c r="L130" s="32"/>
      <c r="M130" s="149"/>
      <c r="T130" s="53"/>
      <c r="AT130" s="17" t="s">
        <v>183</v>
      </c>
      <c r="AU130" s="17" t="s">
        <v>83</v>
      </c>
    </row>
    <row r="131" spans="2:65" s="12" customFormat="1" ht="11.25">
      <c r="B131" s="150"/>
      <c r="D131" s="151" t="s">
        <v>189</v>
      </c>
      <c r="E131" s="152" t="s">
        <v>19</v>
      </c>
      <c r="F131" s="153" t="s">
        <v>236</v>
      </c>
      <c r="H131" s="154">
        <v>18.099</v>
      </c>
      <c r="I131" s="155"/>
      <c r="L131" s="150"/>
      <c r="M131" s="156"/>
      <c r="T131" s="157"/>
      <c r="AT131" s="152" t="s">
        <v>189</v>
      </c>
      <c r="AU131" s="152" t="s">
        <v>83</v>
      </c>
      <c r="AV131" s="12" t="s">
        <v>83</v>
      </c>
      <c r="AW131" s="12" t="s">
        <v>35</v>
      </c>
      <c r="AX131" s="12" t="s">
        <v>73</v>
      </c>
      <c r="AY131" s="152" t="s">
        <v>175</v>
      </c>
    </row>
    <row r="132" spans="2:65" s="12" customFormat="1" ht="22.5">
      <c r="B132" s="150"/>
      <c r="D132" s="151" t="s">
        <v>189</v>
      </c>
      <c r="E132" s="152" t="s">
        <v>19</v>
      </c>
      <c r="F132" s="153" t="s">
        <v>237</v>
      </c>
      <c r="H132" s="154">
        <v>12.852</v>
      </c>
      <c r="I132" s="155"/>
      <c r="L132" s="150"/>
      <c r="M132" s="156"/>
      <c r="T132" s="157"/>
      <c r="AT132" s="152" t="s">
        <v>189</v>
      </c>
      <c r="AU132" s="152" t="s">
        <v>83</v>
      </c>
      <c r="AV132" s="12" t="s">
        <v>83</v>
      </c>
      <c r="AW132" s="12" t="s">
        <v>35</v>
      </c>
      <c r="AX132" s="12" t="s">
        <v>73</v>
      </c>
      <c r="AY132" s="152" t="s">
        <v>175</v>
      </c>
    </row>
    <row r="133" spans="2:65" s="13" customFormat="1" ht="11.25">
      <c r="B133" s="158"/>
      <c r="D133" s="151" t="s">
        <v>189</v>
      </c>
      <c r="E133" s="159" t="s">
        <v>19</v>
      </c>
      <c r="F133" s="160" t="s">
        <v>198</v>
      </c>
      <c r="H133" s="161">
        <v>30.951000000000001</v>
      </c>
      <c r="I133" s="162"/>
      <c r="L133" s="158"/>
      <c r="M133" s="163"/>
      <c r="T133" s="164"/>
      <c r="AT133" s="159" t="s">
        <v>189</v>
      </c>
      <c r="AU133" s="159" t="s">
        <v>83</v>
      </c>
      <c r="AV133" s="13" t="s">
        <v>181</v>
      </c>
      <c r="AW133" s="13" t="s">
        <v>35</v>
      </c>
      <c r="AX133" s="13" t="s">
        <v>73</v>
      </c>
      <c r="AY133" s="159" t="s">
        <v>175</v>
      </c>
    </row>
    <row r="134" spans="2:65" s="12" customFormat="1" ht="11.25">
      <c r="B134" s="150"/>
      <c r="D134" s="151" t="s">
        <v>189</v>
      </c>
      <c r="E134" s="152" t="s">
        <v>19</v>
      </c>
      <c r="F134" s="153" t="s">
        <v>238</v>
      </c>
      <c r="H134" s="154">
        <v>31</v>
      </c>
      <c r="I134" s="155"/>
      <c r="L134" s="150"/>
      <c r="M134" s="156"/>
      <c r="T134" s="157"/>
      <c r="AT134" s="152" t="s">
        <v>189</v>
      </c>
      <c r="AU134" s="152" t="s">
        <v>83</v>
      </c>
      <c r="AV134" s="12" t="s">
        <v>83</v>
      </c>
      <c r="AW134" s="12" t="s">
        <v>35</v>
      </c>
      <c r="AX134" s="12" t="s">
        <v>81</v>
      </c>
      <c r="AY134" s="152" t="s">
        <v>175</v>
      </c>
    </row>
    <row r="135" spans="2:65" s="1" customFormat="1" ht="55.5" customHeight="1">
      <c r="B135" s="32"/>
      <c r="C135" s="132" t="s">
        <v>239</v>
      </c>
      <c r="D135" s="132" t="s">
        <v>177</v>
      </c>
      <c r="E135" s="133" t="s">
        <v>240</v>
      </c>
      <c r="F135" s="134" t="s">
        <v>241</v>
      </c>
      <c r="G135" s="135" t="s">
        <v>215</v>
      </c>
      <c r="H135" s="136">
        <v>3282.1529999999998</v>
      </c>
      <c r="I135" s="137"/>
      <c r="J135" s="138">
        <f>ROUND(I135*H135,2)</f>
        <v>0</v>
      </c>
      <c r="K135" s="139"/>
      <c r="L135" s="32"/>
      <c r="M135" s="140" t="s">
        <v>19</v>
      </c>
      <c r="N135" s="141" t="s">
        <v>44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181</v>
      </c>
      <c r="AT135" s="144" t="s">
        <v>177</v>
      </c>
      <c r="AU135" s="144" t="s">
        <v>83</v>
      </c>
      <c r="AY135" s="17" t="s">
        <v>175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81</v>
      </c>
      <c r="BK135" s="145">
        <f>ROUND(I135*H135,2)</f>
        <v>0</v>
      </c>
      <c r="BL135" s="17" t="s">
        <v>181</v>
      </c>
      <c r="BM135" s="144" t="s">
        <v>242</v>
      </c>
    </row>
    <row r="136" spans="2:65" s="1" customFormat="1" ht="11.25">
      <c r="B136" s="32"/>
      <c r="D136" s="146" t="s">
        <v>183</v>
      </c>
      <c r="F136" s="147" t="s">
        <v>243</v>
      </c>
      <c r="I136" s="148"/>
      <c r="L136" s="32"/>
      <c r="M136" s="149"/>
      <c r="T136" s="53"/>
      <c r="AT136" s="17" t="s">
        <v>183</v>
      </c>
      <c r="AU136" s="17" t="s">
        <v>83</v>
      </c>
    </row>
    <row r="137" spans="2:65" s="12" customFormat="1" ht="11.25">
      <c r="B137" s="150"/>
      <c r="D137" s="151" t="s">
        <v>189</v>
      </c>
      <c r="E137" s="152" t="s">
        <v>19</v>
      </c>
      <c r="F137" s="153" t="s">
        <v>244</v>
      </c>
      <c r="H137" s="154">
        <v>3287.5529999999999</v>
      </c>
      <c r="I137" s="155"/>
      <c r="L137" s="150"/>
      <c r="M137" s="156"/>
      <c r="T137" s="157"/>
      <c r="AT137" s="152" t="s">
        <v>189</v>
      </c>
      <c r="AU137" s="152" t="s">
        <v>83</v>
      </c>
      <c r="AV137" s="12" t="s">
        <v>83</v>
      </c>
      <c r="AW137" s="12" t="s">
        <v>35</v>
      </c>
      <c r="AX137" s="12" t="s">
        <v>73</v>
      </c>
      <c r="AY137" s="152" t="s">
        <v>175</v>
      </c>
    </row>
    <row r="138" spans="2:65" s="12" customFormat="1" ht="11.25">
      <c r="B138" s="150"/>
      <c r="D138" s="151" t="s">
        <v>189</v>
      </c>
      <c r="E138" s="152" t="s">
        <v>19</v>
      </c>
      <c r="F138" s="153" t="s">
        <v>245</v>
      </c>
      <c r="H138" s="154">
        <v>-5.4</v>
      </c>
      <c r="I138" s="155"/>
      <c r="L138" s="150"/>
      <c r="M138" s="156"/>
      <c r="T138" s="157"/>
      <c r="AT138" s="152" t="s">
        <v>189</v>
      </c>
      <c r="AU138" s="152" t="s">
        <v>83</v>
      </c>
      <c r="AV138" s="12" t="s">
        <v>83</v>
      </c>
      <c r="AW138" s="12" t="s">
        <v>35</v>
      </c>
      <c r="AX138" s="12" t="s">
        <v>73</v>
      </c>
      <c r="AY138" s="152" t="s">
        <v>175</v>
      </c>
    </row>
    <row r="139" spans="2:65" s="13" customFormat="1" ht="11.25">
      <c r="B139" s="158"/>
      <c r="D139" s="151" t="s">
        <v>189</v>
      </c>
      <c r="E139" s="159" t="s">
        <v>19</v>
      </c>
      <c r="F139" s="160" t="s">
        <v>198</v>
      </c>
      <c r="H139" s="161">
        <v>3282.1529999999998</v>
      </c>
      <c r="I139" s="162"/>
      <c r="L139" s="158"/>
      <c r="M139" s="163"/>
      <c r="T139" s="164"/>
      <c r="AT139" s="159" t="s">
        <v>189</v>
      </c>
      <c r="AU139" s="159" t="s">
        <v>83</v>
      </c>
      <c r="AV139" s="13" t="s">
        <v>181</v>
      </c>
      <c r="AW139" s="13" t="s">
        <v>35</v>
      </c>
      <c r="AX139" s="13" t="s">
        <v>81</v>
      </c>
      <c r="AY139" s="159" t="s">
        <v>175</v>
      </c>
    </row>
    <row r="140" spans="2:65" s="1" customFormat="1" ht="62.65" customHeight="1">
      <c r="B140" s="32"/>
      <c r="C140" s="132" t="s">
        <v>246</v>
      </c>
      <c r="D140" s="132" t="s">
        <v>177</v>
      </c>
      <c r="E140" s="133" t="s">
        <v>247</v>
      </c>
      <c r="F140" s="134" t="s">
        <v>248</v>
      </c>
      <c r="G140" s="135" t="s">
        <v>215</v>
      </c>
      <c r="H140" s="136">
        <v>67.141999999999996</v>
      </c>
      <c r="I140" s="137"/>
      <c r="J140" s="138">
        <f>ROUND(I140*H140,2)</f>
        <v>0</v>
      </c>
      <c r="K140" s="139"/>
      <c r="L140" s="32"/>
      <c r="M140" s="140" t="s">
        <v>19</v>
      </c>
      <c r="N140" s="141" t="s">
        <v>44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181</v>
      </c>
      <c r="AT140" s="144" t="s">
        <v>177</v>
      </c>
      <c r="AU140" s="144" t="s">
        <v>83</v>
      </c>
      <c r="AY140" s="17" t="s">
        <v>175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81</v>
      </c>
      <c r="BK140" s="145">
        <f>ROUND(I140*H140,2)</f>
        <v>0</v>
      </c>
      <c r="BL140" s="17" t="s">
        <v>181</v>
      </c>
      <c r="BM140" s="144" t="s">
        <v>249</v>
      </c>
    </row>
    <row r="141" spans="2:65" s="1" customFormat="1" ht="11.25">
      <c r="B141" s="32"/>
      <c r="D141" s="146" t="s">
        <v>183</v>
      </c>
      <c r="F141" s="147" t="s">
        <v>250</v>
      </c>
      <c r="I141" s="148"/>
      <c r="L141" s="32"/>
      <c r="M141" s="149"/>
      <c r="T141" s="53"/>
      <c r="AT141" s="17" t="s">
        <v>183</v>
      </c>
      <c r="AU141" s="17" t="s">
        <v>83</v>
      </c>
    </row>
    <row r="142" spans="2:65" s="12" customFormat="1" ht="11.25">
      <c r="B142" s="150"/>
      <c r="D142" s="151" t="s">
        <v>189</v>
      </c>
      <c r="E142" s="152" t="s">
        <v>19</v>
      </c>
      <c r="F142" s="153" t="s">
        <v>251</v>
      </c>
      <c r="H142" s="154">
        <v>24.431999999999999</v>
      </c>
      <c r="I142" s="155"/>
      <c r="L142" s="150"/>
      <c r="M142" s="156"/>
      <c r="T142" s="157"/>
      <c r="AT142" s="152" t="s">
        <v>189</v>
      </c>
      <c r="AU142" s="152" t="s">
        <v>83</v>
      </c>
      <c r="AV142" s="12" t="s">
        <v>83</v>
      </c>
      <c r="AW142" s="12" t="s">
        <v>35</v>
      </c>
      <c r="AX142" s="12" t="s">
        <v>73</v>
      </c>
      <c r="AY142" s="152" t="s">
        <v>175</v>
      </c>
    </row>
    <row r="143" spans="2:65" s="12" customFormat="1" ht="11.25">
      <c r="B143" s="150"/>
      <c r="D143" s="151" t="s">
        <v>189</v>
      </c>
      <c r="E143" s="152" t="s">
        <v>19</v>
      </c>
      <c r="F143" s="153" t="s">
        <v>252</v>
      </c>
      <c r="H143" s="154">
        <v>6.8230000000000004</v>
      </c>
      <c r="I143" s="155"/>
      <c r="L143" s="150"/>
      <c r="M143" s="156"/>
      <c r="T143" s="157"/>
      <c r="AT143" s="152" t="s">
        <v>189</v>
      </c>
      <c r="AU143" s="152" t="s">
        <v>83</v>
      </c>
      <c r="AV143" s="12" t="s">
        <v>83</v>
      </c>
      <c r="AW143" s="12" t="s">
        <v>35</v>
      </c>
      <c r="AX143" s="12" t="s">
        <v>73</v>
      </c>
      <c r="AY143" s="152" t="s">
        <v>175</v>
      </c>
    </row>
    <row r="144" spans="2:65" s="12" customFormat="1" ht="11.25">
      <c r="B144" s="150"/>
      <c r="D144" s="151" t="s">
        <v>189</v>
      </c>
      <c r="E144" s="152" t="s">
        <v>19</v>
      </c>
      <c r="F144" s="153" t="s">
        <v>253</v>
      </c>
      <c r="H144" s="154">
        <v>0.69699999999999995</v>
      </c>
      <c r="I144" s="155"/>
      <c r="L144" s="150"/>
      <c r="M144" s="156"/>
      <c r="T144" s="157"/>
      <c r="AT144" s="152" t="s">
        <v>189</v>
      </c>
      <c r="AU144" s="152" t="s">
        <v>83</v>
      </c>
      <c r="AV144" s="12" t="s">
        <v>83</v>
      </c>
      <c r="AW144" s="12" t="s">
        <v>35</v>
      </c>
      <c r="AX144" s="12" t="s">
        <v>73</v>
      </c>
      <c r="AY144" s="152" t="s">
        <v>175</v>
      </c>
    </row>
    <row r="145" spans="2:65" s="12" customFormat="1" ht="22.5">
      <c r="B145" s="150"/>
      <c r="D145" s="151" t="s">
        <v>189</v>
      </c>
      <c r="E145" s="152" t="s">
        <v>19</v>
      </c>
      <c r="F145" s="153" t="s">
        <v>254</v>
      </c>
      <c r="H145" s="154">
        <v>2.9</v>
      </c>
      <c r="I145" s="155"/>
      <c r="L145" s="150"/>
      <c r="M145" s="156"/>
      <c r="T145" s="157"/>
      <c r="AT145" s="152" t="s">
        <v>189</v>
      </c>
      <c r="AU145" s="152" t="s">
        <v>83</v>
      </c>
      <c r="AV145" s="12" t="s">
        <v>83</v>
      </c>
      <c r="AW145" s="12" t="s">
        <v>35</v>
      </c>
      <c r="AX145" s="12" t="s">
        <v>73</v>
      </c>
      <c r="AY145" s="152" t="s">
        <v>175</v>
      </c>
    </row>
    <row r="146" spans="2:65" s="12" customFormat="1" ht="11.25">
      <c r="B146" s="150"/>
      <c r="D146" s="151" t="s">
        <v>189</v>
      </c>
      <c r="E146" s="152" t="s">
        <v>19</v>
      </c>
      <c r="F146" s="153" t="s">
        <v>255</v>
      </c>
      <c r="H146" s="154">
        <v>14.31</v>
      </c>
      <c r="I146" s="155"/>
      <c r="L146" s="150"/>
      <c r="M146" s="156"/>
      <c r="T146" s="157"/>
      <c r="AT146" s="152" t="s">
        <v>189</v>
      </c>
      <c r="AU146" s="152" t="s">
        <v>83</v>
      </c>
      <c r="AV146" s="12" t="s">
        <v>83</v>
      </c>
      <c r="AW146" s="12" t="s">
        <v>35</v>
      </c>
      <c r="AX146" s="12" t="s">
        <v>73</v>
      </c>
      <c r="AY146" s="152" t="s">
        <v>175</v>
      </c>
    </row>
    <row r="147" spans="2:65" s="12" customFormat="1" ht="22.5">
      <c r="B147" s="150"/>
      <c r="D147" s="151" t="s">
        <v>189</v>
      </c>
      <c r="E147" s="152" t="s">
        <v>19</v>
      </c>
      <c r="F147" s="153" t="s">
        <v>256</v>
      </c>
      <c r="H147" s="154">
        <v>2.9</v>
      </c>
      <c r="I147" s="155"/>
      <c r="L147" s="150"/>
      <c r="M147" s="156"/>
      <c r="T147" s="157"/>
      <c r="AT147" s="152" t="s">
        <v>189</v>
      </c>
      <c r="AU147" s="152" t="s">
        <v>83</v>
      </c>
      <c r="AV147" s="12" t="s">
        <v>83</v>
      </c>
      <c r="AW147" s="12" t="s">
        <v>35</v>
      </c>
      <c r="AX147" s="12" t="s">
        <v>73</v>
      </c>
      <c r="AY147" s="152" t="s">
        <v>175</v>
      </c>
    </row>
    <row r="148" spans="2:65" s="12" customFormat="1" ht="11.25">
      <c r="B148" s="150"/>
      <c r="D148" s="151" t="s">
        <v>189</v>
      </c>
      <c r="E148" s="152" t="s">
        <v>19</v>
      </c>
      <c r="F148" s="153" t="s">
        <v>257</v>
      </c>
      <c r="H148" s="154">
        <v>7.28</v>
      </c>
      <c r="I148" s="155"/>
      <c r="L148" s="150"/>
      <c r="M148" s="156"/>
      <c r="T148" s="157"/>
      <c r="AT148" s="152" t="s">
        <v>189</v>
      </c>
      <c r="AU148" s="152" t="s">
        <v>83</v>
      </c>
      <c r="AV148" s="12" t="s">
        <v>83</v>
      </c>
      <c r="AW148" s="12" t="s">
        <v>35</v>
      </c>
      <c r="AX148" s="12" t="s">
        <v>73</v>
      </c>
      <c r="AY148" s="152" t="s">
        <v>175</v>
      </c>
    </row>
    <row r="149" spans="2:65" s="12" customFormat="1" ht="11.25">
      <c r="B149" s="150"/>
      <c r="D149" s="151" t="s">
        <v>189</v>
      </c>
      <c r="E149" s="152" t="s">
        <v>19</v>
      </c>
      <c r="F149" s="153" t="s">
        <v>258</v>
      </c>
      <c r="H149" s="154">
        <v>7.8</v>
      </c>
      <c r="I149" s="155"/>
      <c r="L149" s="150"/>
      <c r="M149" s="156"/>
      <c r="T149" s="157"/>
      <c r="AT149" s="152" t="s">
        <v>189</v>
      </c>
      <c r="AU149" s="152" t="s">
        <v>83</v>
      </c>
      <c r="AV149" s="12" t="s">
        <v>83</v>
      </c>
      <c r="AW149" s="12" t="s">
        <v>35</v>
      </c>
      <c r="AX149" s="12" t="s">
        <v>73</v>
      </c>
      <c r="AY149" s="152" t="s">
        <v>175</v>
      </c>
    </row>
    <row r="150" spans="2:65" s="13" customFormat="1" ht="11.25">
      <c r="B150" s="158"/>
      <c r="D150" s="151" t="s">
        <v>189</v>
      </c>
      <c r="E150" s="159" t="s">
        <v>19</v>
      </c>
      <c r="F150" s="160" t="s">
        <v>198</v>
      </c>
      <c r="H150" s="161">
        <v>67.141999999999996</v>
      </c>
      <c r="I150" s="162"/>
      <c r="L150" s="158"/>
      <c r="M150" s="163"/>
      <c r="T150" s="164"/>
      <c r="AT150" s="159" t="s">
        <v>189</v>
      </c>
      <c r="AU150" s="159" t="s">
        <v>83</v>
      </c>
      <c r="AV150" s="13" t="s">
        <v>181</v>
      </c>
      <c r="AW150" s="13" t="s">
        <v>35</v>
      </c>
      <c r="AX150" s="13" t="s">
        <v>81</v>
      </c>
      <c r="AY150" s="159" t="s">
        <v>175</v>
      </c>
    </row>
    <row r="151" spans="2:65" s="1" customFormat="1" ht="62.65" customHeight="1">
      <c r="B151" s="32"/>
      <c r="C151" s="132" t="s">
        <v>259</v>
      </c>
      <c r="D151" s="132" t="s">
        <v>177</v>
      </c>
      <c r="E151" s="133" t="s">
        <v>260</v>
      </c>
      <c r="F151" s="134" t="s">
        <v>261</v>
      </c>
      <c r="G151" s="135" t="s">
        <v>215</v>
      </c>
      <c r="H151" s="136">
        <v>1737.2</v>
      </c>
      <c r="I151" s="137"/>
      <c r="J151" s="138">
        <f>ROUND(I151*H151,2)</f>
        <v>0</v>
      </c>
      <c r="K151" s="139"/>
      <c r="L151" s="32"/>
      <c r="M151" s="140" t="s">
        <v>19</v>
      </c>
      <c r="N151" s="141" t="s">
        <v>44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181</v>
      </c>
      <c r="AT151" s="144" t="s">
        <v>177</v>
      </c>
      <c r="AU151" s="144" t="s">
        <v>83</v>
      </c>
      <c r="AY151" s="17" t="s">
        <v>175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81</v>
      </c>
      <c r="BK151" s="145">
        <f>ROUND(I151*H151,2)</f>
        <v>0</v>
      </c>
      <c r="BL151" s="17" t="s">
        <v>181</v>
      </c>
      <c r="BM151" s="144" t="s">
        <v>262</v>
      </c>
    </row>
    <row r="152" spans="2:65" s="1" customFormat="1" ht="11.25">
      <c r="B152" s="32"/>
      <c r="D152" s="146" t="s">
        <v>183</v>
      </c>
      <c r="F152" s="147" t="s">
        <v>263</v>
      </c>
      <c r="I152" s="148"/>
      <c r="L152" s="32"/>
      <c r="M152" s="149"/>
      <c r="T152" s="53"/>
      <c r="AT152" s="17" t="s">
        <v>183</v>
      </c>
      <c r="AU152" s="17" t="s">
        <v>83</v>
      </c>
    </row>
    <row r="153" spans="2:65" s="14" customFormat="1" ht="22.5">
      <c r="B153" s="166"/>
      <c r="D153" s="151" t="s">
        <v>189</v>
      </c>
      <c r="E153" s="167" t="s">
        <v>19</v>
      </c>
      <c r="F153" s="168" t="s">
        <v>264</v>
      </c>
      <c r="H153" s="167" t="s">
        <v>19</v>
      </c>
      <c r="I153" s="169"/>
      <c r="L153" s="166"/>
      <c r="M153" s="170"/>
      <c r="T153" s="171"/>
      <c r="AT153" s="167" t="s">
        <v>189</v>
      </c>
      <c r="AU153" s="167" t="s">
        <v>83</v>
      </c>
      <c r="AV153" s="14" t="s">
        <v>81</v>
      </c>
      <c r="AW153" s="14" t="s">
        <v>35</v>
      </c>
      <c r="AX153" s="14" t="s">
        <v>73</v>
      </c>
      <c r="AY153" s="167" t="s">
        <v>175</v>
      </c>
    </row>
    <row r="154" spans="2:65" s="12" customFormat="1" ht="11.25">
      <c r="B154" s="150"/>
      <c r="D154" s="151" t="s">
        <v>189</v>
      </c>
      <c r="E154" s="152" t="s">
        <v>19</v>
      </c>
      <c r="F154" s="153" t="s">
        <v>265</v>
      </c>
      <c r="H154" s="154">
        <v>1737.2</v>
      </c>
      <c r="I154" s="155"/>
      <c r="L154" s="150"/>
      <c r="M154" s="156"/>
      <c r="T154" s="157"/>
      <c r="AT154" s="152" t="s">
        <v>189</v>
      </c>
      <c r="AU154" s="152" t="s">
        <v>83</v>
      </c>
      <c r="AV154" s="12" t="s">
        <v>83</v>
      </c>
      <c r="AW154" s="12" t="s">
        <v>35</v>
      </c>
      <c r="AX154" s="12" t="s">
        <v>81</v>
      </c>
      <c r="AY154" s="152" t="s">
        <v>175</v>
      </c>
    </row>
    <row r="155" spans="2:65" s="1" customFormat="1" ht="37.9" customHeight="1">
      <c r="B155" s="32"/>
      <c r="C155" s="132" t="s">
        <v>266</v>
      </c>
      <c r="D155" s="132" t="s">
        <v>177</v>
      </c>
      <c r="E155" s="133" t="s">
        <v>267</v>
      </c>
      <c r="F155" s="134" t="s">
        <v>268</v>
      </c>
      <c r="G155" s="135" t="s">
        <v>215</v>
      </c>
      <c r="H155" s="136">
        <v>98464.59</v>
      </c>
      <c r="I155" s="137"/>
      <c r="J155" s="138">
        <f>ROUND(I155*H155,2)</f>
        <v>0</v>
      </c>
      <c r="K155" s="139"/>
      <c r="L155" s="32"/>
      <c r="M155" s="140" t="s">
        <v>19</v>
      </c>
      <c r="N155" s="141" t="s">
        <v>44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181</v>
      </c>
      <c r="AT155" s="144" t="s">
        <v>177</v>
      </c>
      <c r="AU155" s="144" t="s">
        <v>83</v>
      </c>
      <c r="AY155" s="17" t="s">
        <v>175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81</v>
      </c>
      <c r="BK155" s="145">
        <f>ROUND(I155*H155,2)</f>
        <v>0</v>
      </c>
      <c r="BL155" s="17" t="s">
        <v>181</v>
      </c>
      <c r="BM155" s="144" t="s">
        <v>269</v>
      </c>
    </row>
    <row r="156" spans="2:65" s="1" customFormat="1" ht="11.25">
      <c r="B156" s="32"/>
      <c r="D156" s="146" t="s">
        <v>183</v>
      </c>
      <c r="F156" s="147" t="s">
        <v>270</v>
      </c>
      <c r="I156" s="148"/>
      <c r="L156" s="32"/>
      <c r="M156" s="149"/>
      <c r="T156" s="53"/>
      <c r="AT156" s="17" t="s">
        <v>183</v>
      </c>
      <c r="AU156" s="17" t="s">
        <v>83</v>
      </c>
    </row>
    <row r="157" spans="2:65" s="12" customFormat="1" ht="11.25">
      <c r="B157" s="150"/>
      <c r="D157" s="151" t="s">
        <v>189</v>
      </c>
      <c r="E157" s="152" t="s">
        <v>19</v>
      </c>
      <c r="F157" s="153" t="s">
        <v>271</v>
      </c>
      <c r="H157" s="154">
        <v>98464.59</v>
      </c>
      <c r="I157" s="155"/>
      <c r="L157" s="150"/>
      <c r="M157" s="156"/>
      <c r="T157" s="157"/>
      <c r="AT157" s="152" t="s">
        <v>189</v>
      </c>
      <c r="AU157" s="152" t="s">
        <v>83</v>
      </c>
      <c r="AV157" s="12" t="s">
        <v>83</v>
      </c>
      <c r="AW157" s="12" t="s">
        <v>35</v>
      </c>
      <c r="AX157" s="12" t="s">
        <v>81</v>
      </c>
      <c r="AY157" s="152" t="s">
        <v>175</v>
      </c>
    </row>
    <row r="158" spans="2:65" s="1" customFormat="1" ht="44.25" customHeight="1">
      <c r="B158" s="32"/>
      <c r="C158" s="132" t="s">
        <v>272</v>
      </c>
      <c r="D158" s="132" t="s">
        <v>177</v>
      </c>
      <c r="E158" s="133" t="s">
        <v>273</v>
      </c>
      <c r="F158" s="134" t="s">
        <v>274</v>
      </c>
      <c r="G158" s="135" t="s">
        <v>215</v>
      </c>
      <c r="H158" s="136">
        <v>67.141999999999996</v>
      </c>
      <c r="I158" s="137"/>
      <c r="J158" s="138">
        <f>ROUND(I158*H158,2)</f>
        <v>0</v>
      </c>
      <c r="K158" s="139"/>
      <c r="L158" s="32"/>
      <c r="M158" s="140" t="s">
        <v>19</v>
      </c>
      <c r="N158" s="141" t="s">
        <v>44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181</v>
      </c>
      <c r="AT158" s="144" t="s">
        <v>177</v>
      </c>
      <c r="AU158" s="144" t="s">
        <v>83</v>
      </c>
      <c r="AY158" s="17" t="s">
        <v>175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81</v>
      </c>
      <c r="BK158" s="145">
        <f>ROUND(I158*H158,2)</f>
        <v>0</v>
      </c>
      <c r="BL158" s="17" t="s">
        <v>181</v>
      </c>
      <c r="BM158" s="144" t="s">
        <v>275</v>
      </c>
    </row>
    <row r="159" spans="2:65" s="1" customFormat="1" ht="11.25">
      <c r="B159" s="32"/>
      <c r="D159" s="146" t="s">
        <v>183</v>
      </c>
      <c r="F159" s="147" t="s">
        <v>276</v>
      </c>
      <c r="I159" s="148"/>
      <c r="L159" s="32"/>
      <c r="M159" s="149"/>
      <c r="T159" s="53"/>
      <c r="AT159" s="17" t="s">
        <v>183</v>
      </c>
      <c r="AU159" s="17" t="s">
        <v>83</v>
      </c>
    </row>
    <row r="160" spans="2:65" s="12" customFormat="1" ht="22.5">
      <c r="B160" s="150"/>
      <c r="D160" s="151" t="s">
        <v>189</v>
      </c>
      <c r="E160" s="152" t="s">
        <v>19</v>
      </c>
      <c r="F160" s="153" t="s">
        <v>277</v>
      </c>
      <c r="H160" s="154">
        <v>67.141999999999996</v>
      </c>
      <c r="I160" s="155"/>
      <c r="L160" s="150"/>
      <c r="M160" s="156"/>
      <c r="T160" s="157"/>
      <c r="AT160" s="152" t="s">
        <v>189</v>
      </c>
      <c r="AU160" s="152" t="s">
        <v>83</v>
      </c>
      <c r="AV160" s="12" t="s">
        <v>83</v>
      </c>
      <c r="AW160" s="12" t="s">
        <v>35</v>
      </c>
      <c r="AX160" s="12" t="s">
        <v>81</v>
      </c>
      <c r="AY160" s="152" t="s">
        <v>175</v>
      </c>
    </row>
    <row r="161" spans="2:65" s="1" customFormat="1" ht="44.25" customHeight="1">
      <c r="B161" s="32"/>
      <c r="C161" s="132" t="s">
        <v>278</v>
      </c>
      <c r="D161" s="132" t="s">
        <v>177</v>
      </c>
      <c r="E161" s="133" t="s">
        <v>279</v>
      </c>
      <c r="F161" s="134" t="s">
        <v>280</v>
      </c>
      <c r="G161" s="135" t="s">
        <v>281</v>
      </c>
      <c r="H161" s="136">
        <v>5907.875</v>
      </c>
      <c r="I161" s="137"/>
      <c r="J161" s="138">
        <f>ROUND(I161*H161,2)</f>
        <v>0</v>
      </c>
      <c r="K161" s="139"/>
      <c r="L161" s="32"/>
      <c r="M161" s="140" t="s">
        <v>19</v>
      </c>
      <c r="N161" s="141" t="s">
        <v>44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181</v>
      </c>
      <c r="AT161" s="144" t="s">
        <v>177</v>
      </c>
      <c r="AU161" s="144" t="s">
        <v>83</v>
      </c>
      <c r="AY161" s="17" t="s">
        <v>175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81</v>
      </c>
      <c r="BK161" s="145">
        <f>ROUND(I161*H161,2)</f>
        <v>0</v>
      </c>
      <c r="BL161" s="17" t="s">
        <v>181</v>
      </c>
      <c r="BM161" s="144" t="s">
        <v>282</v>
      </c>
    </row>
    <row r="162" spans="2:65" s="1" customFormat="1" ht="11.25">
      <c r="B162" s="32"/>
      <c r="D162" s="146" t="s">
        <v>183</v>
      </c>
      <c r="F162" s="147" t="s">
        <v>283</v>
      </c>
      <c r="I162" s="148"/>
      <c r="L162" s="32"/>
      <c r="M162" s="149"/>
      <c r="T162" s="53"/>
      <c r="AT162" s="17" t="s">
        <v>183</v>
      </c>
      <c r="AU162" s="17" t="s">
        <v>83</v>
      </c>
    </row>
    <row r="163" spans="2:65" s="12" customFormat="1" ht="11.25">
      <c r="B163" s="150"/>
      <c r="D163" s="151" t="s">
        <v>189</v>
      </c>
      <c r="E163" s="152" t="s">
        <v>19</v>
      </c>
      <c r="F163" s="153" t="s">
        <v>284</v>
      </c>
      <c r="H163" s="154">
        <v>5907.875</v>
      </c>
      <c r="I163" s="155"/>
      <c r="L163" s="150"/>
      <c r="M163" s="156"/>
      <c r="T163" s="157"/>
      <c r="AT163" s="152" t="s">
        <v>189</v>
      </c>
      <c r="AU163" s="152" t="s">
        <v>83</v>
      </c>
      <c r="AV163" s="12" t="s">
        <v>83</v>
      </c>
      <c r="AW163" s="12" t="s">
        <v>35</v>
      </c>
      <c r="AX163" s="12" t="s">
        <v>81</v>
      </c>
      <c r="AY163" s="152" t="s">
        <v>175</v>
      </c>
    </row>
    <row r="164" spans="2:65" s="1" customFormat="1" ht="37.9" customHeight="1">
      <c r="B164" s="32"/>
      <c r="C164" s="132" t="s">
        <v>285</v>
      </c>
      <c r="D164" s="132" t="s">
        <v>177</v>
      </c>
      <c r="E164" s="133" t="s">
        <v>286</v>
      </c>
      <c r="F164" s="134" t="s">
        <v>287</v>
      </c>
      <c r="G164" s="135" t="s">
        <v>215</v>
      </c>
      <c r="H164" s="136">
        <v>3282.1529999999998</v>
      </c>
      <c r="I164" s="137"/>
      <c r="J164" s="138">
        <f>ROUND(I164*H164,2)</f>
        <v>0</v>
      </c>
      <c r="K164" s="139"/>
      <c r="L164" s="32"/>
      <c r="M164" s="140" t="s">
        <v>19</v>
      </c>
      <c r="N164" s="141" t="s">
        <v>44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181</v>
      </c>
      <c r="AT164" s="144" t="s">
        <v>177</v>
      </c>
      <c r="AU164" s="144" t="s">
        <v>83</v>
      </c>
      <c r="AY164" s="17" t="s">
        <v>175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81</v>
      </c>
      <c r="BK164" s="145">
        <f>ROUND(I164*H164,2)</f>
        <v>0</v>
      </c>
      <c r="BL164" s="17" t="s">
        <v>181</v>
      </c>
      <c r="BM164" s="144" t="s">
        <v>288</v>
      </c>
    </row>
    <row r="165" spans="2:65" s="1" customFormat="1" ht="11.25">
      <c r="B165" s="32"/>
      <c r="D165" s="146" t="s">
        <v>183</v>
      </c>
      <c r="F165" s="147" t="s">
        <v>289</v>
      </c>
      <c r="I165" s="148"/>
      <c r="L165" s="32"/>
      <c r="M165" s="149"/>
      <c r="T165" s="53"/>
      <c r="AT165" s="17" t="s">
        <v>183</v>
      </c>
      <c r="AU165" s="17" t="s">
        <v>83</v>
      </c>
    </row>
    <row r="166" spans="2:65" s="1" customFormat="1" ht="55.5" customHeight="1">
      <c r="B166" s="32"/>
      <c r="C166" s="132" t="s">
        <v>8</v>
      </c>
      <c r="D166" s="132" t="s">
        <v>177</v>
      </c>
      <c r="E166" s="133" t="s">
        <v>290</v>
      </c>
      <c r="F166" s="134" t="s">
        <v>291</v>
      </c>
      <c r="G166" s="135" t="s">
        <v>215</v>
      </c>
      <c r="H166" s="136">
        <v>5.4</v>
      </c>
      <c r="I166" s="137"/>
      <c r="J166" s="138">
        <f>ROUND(I166*H166,2)</f>
        <v>0</v>
      </c>
      <c r="K166" s="139"/>
      <c r="L166" s="32"/>
      <c r="M166" s="140" t="s">
        <v>19</v>
      </c>
      <c r="N166" s="141" t="s">
        <v>44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181</v>
      </c>
      <c r="AT166" s="144" t="s">
        <v>177</v>
      </c>
      <c r="AU166" s="144" t="s">
        <v>83</v>
      </c>
      <c r="AY166" s="17" t="s">
        <v>175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81</v>
      </c>
      <c r="BK166" s="145">
        <f>ROUND(I166*H166,2)</f>
        <v>0</v>
      </c>
      <c r="BL166" s="17" t="s">
        <v>181</v>
      </c>
      <c r="BM166" s="144" t="s">
        <v>292</v>
      </c>
    </row>
    <row r="167" spans="2:65" s="1" customFormat="1" ht="11.25">
      <c r="B167" s="32"/>
      <c r="D167" s="146" t="s">
        <v>183</v>
      </c>
      <c r="F167" s="147" t="s">
        <v>293</v>
      </c>
      <c r="I167" s="148"/>
      <c r="L167" s="32"/>
      <c r="M167" s="149"/>
      <c r="T167" s="53"/>
      <c r="AT167" s="17" t="s">
        <v>183</v>
      </c>
      <c r="AU167" s="17" t="s">
        <v>83</v>
      </c>
    </row>
    <row r="168" spans="2:65" s="14" customFormat="1" ht="11.25">
      <c r="B168" s="166"/>
      <c r="D168" s="151" t="s">
        <v>189</v>
      </c>
      <c r="E168" s="167" t="s">
        <v>19</v>
      </c>
      <c r="F168" s="168" t="s">
        <v>294</v>
      </c>
      <c r="H168" s="167" t="s">
        <v>19</v>
      </c>
      <c r="I168" s="169"/>
      <c r="L168" s="166"/>
      <c r="M168" s="170"/>
      <c r="T168" s="171"/>
      <c r="AT168" s="167" t="s">
        <v>189</v>
      </c>
      <c r="AU168" s="167" t="s">
        <v>83</v>
      </c>
      <c r="AV168" s="14" t="s">
        <v>81</v>
      </c>
      <c r="AW168" s="14" t="s">
        <v>35</v>
      </c>
      <c r="AX168" s="14" t="s">
        <v>73</v>
      </c>
      <c r="AY168" s="167" t="s">
        <v>175</v>
      </c>
    </row>
    <row r="169" spans="2:65" s="12" customFormat="1" ht="11.25">
      <c r="B169" s="150"/>
      <c r="D169" s="151" t="s">
        <v>189</v>
      </c>
      <c r="E169" s="152" t="s">
        <v>19</v>
      </c>
      <c r="F169" s="153" t="s">
        <v>295</v>
      </c>
      <c r="H169" s="154">
        <v>5.4</v>
      </c>
      <c r="I169" s="155"/>
      <c r="L169" s="150"/>
      <c r="M169" s="156"/>
      <c r="T169" s="157"/>
      <c r="AT169" s="152" t="s">
        <v>189</v>
      </c>
      <c r="AU169" s="152" t="s">
        <v>83</v>
      </c>
      <c r="AV169" s="12" t="s">
        <v>83</v>
      </c>
      <c r="AW169" s="12" t="s">
        <v>35</v>
      </c>
      <c r="AX169" s="12" t="s">
        <v>81</v>
      </c>
      <c r="AY169" s="152" t="s">
        <v>175</v>
      </c>
    </row>
    <row r="170" spans="2:65" s="1" customFormat="1" ht="66.75" customHeight="1">
      <c r="B170" s="32"/>
      <c r="C170" s="132" t="s">
        <v>296</v>
      </c>
      <c r="D170" s="132" t="s">
        <v>177</v>
      </c>
      <c r="E170" s="133" t="s">
        <v>297</v>
      </c>
      <c r="F170" s="134" t="s">
        <v>298</v>
      </c>
      <c r="G170" s="135" t="s">
        <v>215</v>
      </c>
      <c r="H170" s="136">
        <v>31.254999999999999</v>
      </c>
      <c r="I170" s="137"/>
      <c r="J170" s="138">
        <f>ROUND(I170*H170,2)</f>
        <v>0</v>
      </c>
      <c r="K170" s="139"/>
      <c r="L170" s="32"/>
      <c r="M170" s="140" t="s">
        <v>19</v>
      </c>
      <c r="N170" s="141" t="s">
        <v>44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181</v>
      </c>
      <c r="AT170" s="144" t="s">
        <v>177</v>
      </c>
      <c r="AU170" s="144" t="s">
        <v>83</v>
      </c>
      <c r="AY170" s="17" t="s">
        <v>175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81</v>
      </c>
      <c r="BK170" s="145">
        <f>ROUND(I170*H170,2)</f>
        <v>0</v>
      </c>
      <c r="BL170" s="17" t="s">
        <v>181</v>
      </c>
      <c r="BM170" s="144" t="s">
        <v>299</v>
      </c>
    </row>
    <row r="171" spans="2:65" s="1" customFormat="1" ht="11.25">
      <c r="B171" s="32"/>
      <c r="D171" s="146" t="s">
        <v>183</v>
      </c>
      <c r="F171" s="147" t="s">
        <v>300</v>
      </c>
      <c r="I171" s="148"/>
      <c r="L171" s="32"/>
      <c r="M171" s="149"/>
      <c r="T171" s="53"/>
      <c r="AT171" s="17" t="s">
        <v>183</v>
      </c>
      <c r="AU171" s="17" t="s">
        <v>83</v>
      </c>
    </row>
    <row r="172" spans="2:65" s="14" customFormat="1" ht="11.25">
      <c r="B172" s="166"/>
      <c r="D172" s="151" t="s">
        <v>189</v>
      </c>
      <c r="E172" s="167" t="s">
        <v>19</v>
      </c>
      <c r="F172" s="168" t="s">
        <v>301</v>
      </c>
      <c r="H172" s="167" t="s">
        <v>19</v>
      </c>
      <c r="I172" s="169"/>
      <c r="L172" s="166"/>
      <c r="M172" s="170"/>
      <c r="T172" s="171"/>
      <c r="AT172" s="167" t="s">
        <v>189</v>
      </c>
      <c r="AU172" s="167" t="s">
        <v>83</v>
      </c>
      <c r="AV172" s="14" t="s">
        <v>81</v>
      </c>
      <c r="AW172" s="14" t="s">
        <v>35</v>
      </c>
      <c r="AX172" s="14" t="s">
        <v>73</v>
      </c>
      <c r="AY172" s="167" t="s">
        <v>175</v>
      </c>
    </row>
    <row r="173" spans="2:65" s="12" customFormat="1" ht="11.25">
      <c r="B173" s="150"/>
      <c r="D173" s="151" t="s">
        <v>189</v>
      </c>
      <c r="E173" s="152" t="s">
        <v>19</v>
      </c>
      <c r="F173" s="153" t="s">
        <v>302</v>
      </c>
      <c r="H173" s="154">
        <v>18.132000000000001</v>
      </c>
      <c r="I173" s="155"/>
      <c r="L173" s="150"/>
      <c r="M173" s="156"/>
      <c r="T173" s="157"/>
      <c r="AT173" s="152" t="s">
        <v>189</v>
      </c>
      <c r="AU173" s="152" t="s">
        <v>83</v>
      </c>
      <c r="AV173" s="12" t="s">
        <v>83</v>
      </c>
      <c r="AW173" s="12" t="s">
        <v>35</v>
      </c>
      <c r="AX173" s="12" t="s">
        <v>73</v>
      </c>
      <c r="AY173" s="152" t="s">
        <v>175</v>
      </c>
    </row>
    <row r="174" spans="2:65" s="12" customFormat="1" ht="11.25">
      <c r="B174" s="150"/>
      <c r="D174" s="151" t="s">
        <v>189</v>
      </c>
      <c r="E174" s="152" t="s">
        <v>19</v>
      </c>
      <c r="F174" s="153" t="s">
        <v>303</v>
      </c>
      <c r="H174" s="154">
        <v>6.3</v>
      </c>
      <c r="I174" s="155"/>
      <c r="L174" s="150"/>
      <c r="M174" s="156"/>
      <c r="T174" s="157"/>
      <c r="AT174" s="152" t="s">
        <v>189</v>
      </c>
      <c r="AU174" s="152" t="s">
        <v>83</v>
      </c>
      <c r="AV174" s="12" t="s">
        <v>83</v>
      </c>
      <c r="AW174" s="12" t="s">
        <v>35</v>
      </c>
      <c r="AX174" s="12" t="s">
        <v>73</v>
      </c>
      <c r="AY174" s="152" t="s">
        <v>175</v>
      </c>
    </row>
    <row r="175" spans="2:65" s="14" customFormat="1" ht="11.25">
      <c r="B175" s="166"/>
      <c r="D175" s="151" t="s">
        <v>189</v>
      </c>
      <c r="E175" s="167" t="s">
        <v>19</v>
      </c>
      <c r="F175" s="168" t="s">
        <v>304</v>
      </c>
      <c r="H175" s="167" t="s">
        <v>19</v>
      </c>
      <c r="I175" s="169"/>
      <c r="L175" s="166"/>
      <c r="M175" s="170"/>
      <c r="T175" s="171"/>
      <c r="AT175" s="167" t="s">
        <v>189</v>
      </c>
      <c r="AU175" s="167" t="s">
        <v>83</v>
      </c>
      <c r="AV175" s="14" t="s">
        <v>81</v>
      </c>
      <c r="AW175" s="14" t="s">
        <v>35</v>
      </c>
      <c r="AX175" s="14" t="s">
        <v>73</v>
      </c>
      <c r="AY175" s="167" t="s">
        <v>175</v>
      </c>
    </row>
    <row r="176" spans="2:65" s="12" customFormat="1" ht="11.25">
      <c r="B176" s="150"/>
      <c r="D176" s="151" t="s">
        <v>189</v>
      </c>
      <c r="E176" s="152" t="s">
        <v>19</v>
      </c>
      <c r="F176" s="153" t="s">
        <v>305</v>
      </c>
      <c r="H176" s="154">
        <v>6.8230000000000004</v>
      </c>
      <c r="I176" s="155"/>
      <c r="L176" s="150"/>
      <c r="M176" s="156"/>
      <c r="T176" s="157"/>
      <c r="AT176" s="152" t="s">
        <v>189</v>
      </c>
      <c r="AU176" s="152" t="s">
        <v>83</v>
      </c>
      <c r="AV176" s="12" t="s">
        <v>83</v>
      </c>
      <c r="AW176" s="12" t="s">
        <v>35</v>
      </c>
      <c r="AX176" s="12" t="s">
        <v>73</v>
      </c>
      <c r="AY176" s="152" t="s">
        <v>175</v>
      </c>
    </row>
    <row r="177" spans="2:65" s="13" customFormat="1" ht="11.25">
      <c r="B177" s="158"/>
      <c r="D177" s="151" t="s">
        <v>189</v>
      </c>
      <c r="E177" s="159" t="s">
        <v>19</v>
      </c>
      <c r="F177" s="160" t="s">
        <v>198</v>
      </c>
      <c r="H177" s="161">
        <v>31.255000000000003</v>
      </c>
      <c r="I177" s="162"/>
      <c r="L177" s="158"/>
      <c r="M177" s="163"/>
      <c r="T177" s="164"/>
      <c r="AT177" s="159" t="s">
        <v>189</v>
      </c>
      <c r="AU177" s="159" t="s">
        <v>83</v>
      </c>
      <c r="AV177" s="13" t="s">
        <v>181</v>
      </c>
      <c r="AW177" s="13" t="s">
        <v>35</v>
      </c>
      <c r="AX177" s="13" t="s">
        <v>81</v>
      </c>
      <c r="AY177" s="159" t="s">
        <v>175</v>
      </c>
    </row>
    <row r="178" spans="2:65" s="1" customFormat="1" ht="16.5" customHeight="1">
      <c r="B178" s="32"/>
      <c r="C178" s="172" t="s">
        <v>306</v>
      </c>
      <c r="D178" s="172" t="s">
        <v>307</v>
      </c>
      <c r="E178" s="173" t="s">
        <v>308</v>
      </c>
      <c r="F178" s="174" t="s">
        <v>309</v>
      </c>
      <c r="G178" s="175" t="s">
        <v>281</v>
      </c>
      <c r="H178" s="176">
        <v>48.86</v>
      </c>
      <c r="I178" s="177"/>
      <c r="J178" s="178">
        <f>ROUND(I178*H178,2)</f>
        <v>0</v>
      </c>
      <c r="K178" s="179"/>
      <c r="L178" s="180"/>
      <c r="M178" s="181" t="s">
        <v>19</v>
      </c>
      <c r="N178" s="182" t="s">
        <v>44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239</v>
      </c>
      <c r="AT178" s="144" t="s">
        <v>307</v>
      </c>
      <c r="AU178" s="144" t="s">
        <v>83</v>
      </c>
      <c r="AY178" s="17" t="s">
        <v>175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81</v>
      </c>
      <c r="BK178" s="145">
        <f>ROUND(I178*H178,2)</f>
        <v>0</v>
      </c>
      <c r="BL178" s="17" t="s">
        <v>181</v>
      </c>
      <c r="BM178" s="144" t="s">
        <v>310</v>
      </c>
    </row>
    <row r="179" spans="2:65" s="12" customFormat="1" ht="11.25">
      <c r="B179" s="150"/>
      <c r="D179" s="151" t="s">
        <v>189</v>
      </c>
      <c r="F179" s="153" t="s">
        <v>311</v>
      </c>
      <c r="H179" s="154">
        <v>48.86</v>
      </c>
      <c r="I179" s="155"/>
      <c r="L179" s="150"/>
      <c r="M179" s="156"/>
      <c r="T179" s="157"/>
      <c r="AT179" s="152" t="s">
        <v>189</v>
      </c>
      <c r="AU179" s="152" t="s">
        <v>83</v>
      </c>
      <c r="AV179" s="12" t="s">
        <v>83</v>
      </c>
      <c r="AW179" s="12" t="s">
        <v>4</v>
      </c>
      <c r="AX179" s="12" t="s">
        <v>81</v>
      </c>
      <c r="AY179" s="152" t="s">
        <v>175</v>
      </c>
    </row>
    <row r="180" spans="2:65" s="1" customFormat="1" ht="16.5" customHeight="1">
      <c r="B180" s="32"/>
      <c r="C180" s="172" t="s">
        <v>312</v>
      </c>
      <c r="D180" s="172" t="s">
        <v>307</v>
      </c>
      <c r="E180" s="173" t="s">
        <v>313</v>
      </c>
      <c r="F180" s="174" t="s">
        <v>314</v>
      </c>
      <c r="G180" s="175" t="s">
        <v>281</v>
      </c>
      <c r="H180" s="176">
        <v>13.65</v>
      </c>
      <c r="I180" s="177"/>
      <c r="J180" s="178">
        <f>ROUND(I180*H180,2)</f>
        <v>0</v>
      </c>
      <c r="K180" s="179"/>
      <c r="L180" s="180"/>
      <c r="M180" s="181" t="s">
        <v>19</v>
      </c>
      <c r="N180" s="182" t="s">
        <v>44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239</v>
      </c>
      <c r="AT180" s="144" t="s">
        <v>307</v>
      </c>
      <c r="AU180" s="144" t="s">
        <v>83</v>
      </c>
      <c r="AY180" s="17" t="s">
        <v>175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81</v>
      </c>
      <c r="BK180" s="145">
        <f>ROUND(I180*H180,2)</f>
        <v>0</v>
      </c>
      <c r="BL180" s="17" t="s">
        <v>181</v>
      </c>
      <c r="BM180" s="144" t="s">
        <v>315</v>
      </c>
    </row>
    <row r="181" spans="2:65" s="12" customFormat="1" ht="11.25">
      <c r="B181" s="150"/>
      <c r="D181" s="151" t="s">
        <v>189</v>
      </c>
      <c r="E181" s="152" t="s">
        <v>19</v>
      </c>
      <c r="F181" s="153" t="s">
        <v>316</v>
      </c>
      <c r="H181" s="154">
        <v>13.65</v>
      </c>
      <c r="I181" s="155"/>
      <c r="L181" s="150"/>
      <c r="M181" s="156"/>
      <c r="T181" s="157"/>
      <c r="AT181" s="152" t="s">
        <v>189</v>
      </c>
      <c r="AU181" s="152" t="s">
        <v>83</v>
      </c>
      <c r="AV181" s="12" t="s">
        <v>83</v>
      </c>
      <c r="AW181" s="12" t="s">
        <v>35</v>
      </c>
      <c r="AX181" s="12" t="s">
        <v>81</v>
      </c>
      <c r="AY181" s="152" t="s">
        <v>175</v>
      </c>
    </row>
    <row r="182" spans="2:65" s="1" customFormat="1" ht="55.5" customHeight="1">
      <c r="B182" s="32"/>
      <c r="C182" s="132" t="s">
        <v>317</v>
      </c>
      <c r="D182" s="132" t="s">
        <v>177</v>
      </c>
      <c r="E182" s="133" t="s">
        <v>318</v>
      </c>
      <c r="F182" s="134" t="s">
        <v>319</v>
      </c>
      <c r="G182" s="135" t="s">
        <v>180</v>
      </c>
      <c r="H182" s="136">
        <v>804</v>
      </c>
      <c r="I182" s="137"/>
      <c r="J182" s="138">
        <f>ROUND(I182*H182,2)</f>
        <v>0</v>
      </c>
      <c r="K182" s="139"/>
      <c r="L182" s="32"/>
      <c r="M182" s="140" t="s">
        <v>19</v>
      </c>
      <c r="N182" s="141" t="s">
        <v>44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181</v>
      </c>
      <c r="AT182" s="144" t="s">
        <v>177</v>
      </c>
      <c r="AU182" s="144" t="s">
        <v>83</v>
      </c>
      <c r="AY182" s="17" t="s">
        <v>175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81</v>
      </c>
      <c r="BK182" s="145">
        <f>ROUND(I182*H182,2)</f>
        <v>0</v>
      </c>
      <c r="BL182" s="17" t="s">
        <v>181</v>
      </c>
      <c r="BM182" s="144" t="s">
        <v>320</v>
      </c>
    </row>
    <row r="183" spans="2:65" s="1" customFormat="1" ht="11.25">
      <c r="B183" s="32"/>
      <c r="D183" s="146" t="s">
        <v>183</v>
      </c>
      <c r="F183" s="147" t="s">
        <v>321</v>
      </c>
      <c r="I183" s="148"/>
      <c r="L183" s="32"/>
      <c r="M183" s="149"/>
      <c r="T183" s="53"/>
      <c r="AT183" s="17" t="s">
        <v>183</v>
      </c>
      <c r="AU183" s="17" t="s">
        <v>83</v>
      </c>
    </row>
    <row r="184" spans="2:65" s="1" customFormat="1" ht="39">
      <c r="B184" s="32"/>
      <c r="D184" s="151" t="s">
        <v>203</v>
      </c>
      <c r="F184" s="165" t="s">
        <v>322</v>
      </c>
      <c r="I184" s="148"/>
      <c r="L184" s="32"/>
      <c r="M184" s="149"/>
      <c r="T184" s="53"/>
      <c r="AT184" s="17" t="s">
        <v>203</v>
      </c>
      <c r="AU184" s="17" t="s">
        <v>83</v>
      </c>
    </row>
    <row r="185" spans="2:65" s="1" customFormat="1" ht="37.9" customHeight="1">
      <c r="B185" s="32"/>
      <c r="C185" s="132" t="s">
        <v>323</v>
      </c>
      <c r="D185" s="132" t="s">
        <v>177</v>
      </c>
      <c r="E185" s="133" t="s">
        <v>324</v>
      </c>
      <c r="F185" s="134" t="s">
        <v>325</v>
      </c>
      <c r="G185" s="135" t="s">
        <v>180</v>
      </c>
      <c r="H185" s="136">
        <v>804</v>
      </c>
      <c r="I185" s="137"/>
      <c r="J185" s="138">
        <f>ROUND(I185*H185,2)</f>
        <v>0</v>
      </c>
      <c r="K185" s="139"/>
      <c r="L185" s="32"/>
      <c r="M185" s="140" t="s">
        <v>19</v>
      </c>
      <c r="N185" s="141" t="s">
        <v>44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181</v>
      </c>
      <c r="AT185" s="144" t="s">
        <v>177</v>
      </c>
      <c r="AU185" s="144" t="s">
        <v>83</v>
      </c>
      <c r="AY185" s="17" t="s">
        <v>175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81</v>
      </c>
      <c r="BK185" s="145">
        <f>ROUND(I185*H185,2)</f>
        <v>0</v>
      </c>
      <c r="BL185" s="17" t="s">
        <v>181</v>
      </c>
      <c r="BM185" s="144" t="s">
        <v>326</v>
      </c>
    </row>
    <row r="186" spans="2:65" s="1" customFormat="1" ht="11.25">
      <c r="B186" s="32"/>
      <c r="D186" s="146" t="s">
        <v>183</v>
      </c>
      <c r="F186" s="147" t="s">
        <v>327</v>
      </c>
      <c r="I186" s="148"/>
      <c r="L186" s="32"/>
      <c r="M186" s="149"/>
      <c r="T186" s="53"/>
      <c r="AT186" s="17" t="s">
        <v>183</v>
      </c>
      <c r="AU186" s="17" t="s">
        <v>83</v>
      </c>
    </row>
    <row r="187" spans="2:65" s="1" customFormat="1" ht="37.9" customHeight="1">
      <c r="B187" s="32"/>
      <c r="C187" s="132" t="s">
        <v>7</v>
      </c>
      <c r="D187" s="132" t="s">
        <v>177</v>
      </c>
      <c r="E187" s="133" t="s">
        <v>328</v>
      </c>
      <c r="F187" s="134" t="s">
        <v>329</v>
      </c>
      <c r="G187" s="135" t="s">
        <v>180</v>
      </c>
      <c r="H187" s="136">
        <v>804</v>
      </c>
      <c r="I187" s="137"/>
      <c r="J187" s="138">
        <f>ROUND(I187*H187,2)</f>
        <v>0</v>
      </c>
      <c r="K187" s="139"/>
      <c r="L187" s="32"/>
      <c r="M187" s="140" t="s">
        <v>19</v>
      </c>
      <c r="N187" s="141" t="s">
        <v>44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181</v>
      </c>
      <c r="AT187" s="144" t="s">
        <v>177</v>
      </c>
      <c r="AU187" s="144" t="s">
        <v>83</v>
      </c>
      <c r="AY187" s="17" t="s">
        <v>175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81</v>
      </c>
      <c r="BK187" s="145">
        <f>ROUND(I187*H187,2)</f>
        <v>0</v>
      </c>
      <c r="BL187" s="17" t="s">
        <v>181</v>
      </c>
      <c r="BM187" s="144" t="s">
        <v>330</v>
      </c>
    </row>
    <row r="188" spans="2:65" s="1" customFormat="1" ht="11.25">
      <c r="B188" s="32"/>
      <c r="D188" s="146" t="s">
        <v>183</v>
      </c>
      <c r="F188" s="147" t="s">
        <v>331</v>
      </c>
      <c r="I188" s="148"/>
      <c r="L188" s="32"/>
      <c r="M188" s="149"/>
      <c r="T188" s="53"/>
      <c r="AT188" s="17" t="s">
        <v>183</v>
      </c>
      <c r="AU188" s="17" t="s">
        <v>83</v>
      </c>
    </row>
    <row r="189" spans="2:65" s="1" customFormat="1" ht="16.5" customHeight="1">
      <c r="B189" s="32"/>
      <c r="C189" s="172" t="s">
        <v>332</v>
      </c>
      <c r="D189" s="172" t="s">
        <v>307</v>
      </c>
      <c r="E189" s="173" t="s">
        <v>333</v>
      </c>
      <c r="F189" s="174" t="s">
        <v>334</v>
      </c>
      <c r="G189" s="175" t="s">
        <v>335</v>
      </c>
      <c r="H189" s="176">
        <v>16.079999999999998</v>
      </c>
      <c r="I189" s="177"/>
      <c r="J189" s="178">
        <f>ROUND(I189*H189,2)</f>
        <v>0</v>
      </c>
      <c r="K189" s="179"/>
      <c r="L189" s="180"/>
      <c r="M189" s="181" t="s">
        <v>19</v>
      </c>
      <c r="N189" s="182" t="s">
        <v>44</v>
      </c>
      <c r="P189" s="142">
        <f>O189*H189</f>
        <v>0</v>
      </c>
      <c r="Q189" s="142">
        <v>1E-3</v>
      </c>
      <c r="R189" s="142">
        <f>Q189*H189</f>
        <v>1.6079999999999997E-2</v>
      </c>
      <c r="S189" s="142">
        <v>0</v>
      </c>
      <c r="T189" s="143">
        <f>S189*H189</f>
        <v>0</v>
      </c>
      <c r="AR189" s="144" t="s">
        <v>239</v>
      </c>
      <c r="AT189" s="144" t="s">
        <v>307</v>
      </c>
      <c r="AU189" s="144" t="s">
        <v>83</v>
      </c>
      <c r="AY189" s="17" t="s">
        <v>175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81</v>
      </c>
      <c r="BK189" s="145">
        <f>ROUND(I189*H189,2)</f>
        <v>0</v>
      </c>
      <c r="BL189" s="17" t="s">
        <v>181</v>
      </c>
      <c r="BM189" s="144" t="s">
        <v>336</v>
      </c>
    </row>
    <row r="190" spans="2:65" s="12" customFormat="1" ht="11.25">
      <c r="B190" s="150"/>
      <c r="D190" s="151" t="s">
        <v>189</v>
      </c>
      <c r="F190" s="153" t="s">
        <v>337</v>
      </c>
      <c r="H190" s="154">
        <v>16.079999999999998</v>
      </c>
      <c r="I190" s="155"/>
      <c r="L190" s="150"/>
      <c r="M190" s="156"/>
      <c r="T190" s="157"/>
      <c r="AT190" s="152" t="s">
        <v>189</v>
      </c>
      <c r="AU190" s="152" t="s">
        <v>83</v>
      </c>
      <c r="AV190" s="12" t="s">
        <v>83</v>
      </c>
      <c r="AW190" s="12" t="s">
        <v>4</v>
      </c>
      <c r="AX190" s="12" t="s">
        <v>81</v>
      </c>
      <c r="AY190" s="152" t="s">
        <v>175</v>
      </c>
    </row>
    <row r="191" spans="2:65" s="11" customFormat="1" ht="22.9" customHeight="1">
      <c r="B191" s="120"/>
      <c r="D191" s="121" t="s">
        <v>72</v>
      </c>
      <c r="E191" s="130" t="s">
        <v>83</v>
      </c>
      <c r="F191" s="130" t="s">
        <v>338</v>
      </c>
      <c r="I191" s="123"/>
      <c r="J191" s="131">
        <f>BK191</f>
        <v>0</v>
      </c>
      <c r="L191" s="120"/>
      <c r="M191" s="125"/>
      <c r="P191" s="126">
        <f>SUM(P192:P196)</f>
        <v>0</v>
      </c>
      <c r="R191" s="126">
        <f>SUM(R192:R196)</f>
        <v>23.802464799999999</v>
      </c>
      <c r="T191" s="127">
        <f>SUM(T192:T196)</f>
        <v>0</v>
      </c>
      <c r="AR191" s="121" t="s">
        <v>81</v>
      </c>
      <c r="AT191" s="128" t="s">
        <v>72</v>
      </c>
      <c r="AU191" s="128" t="s">
        <v>81</v>
      </c>
      <c r="AY191" s="121" t="s">
        <v>175</v>
      </c>
      <c r="BK191" s="129">
        <f>SUM(BK192:BK196)</f>
        <v>0</v>
      </c>
    </row>
    <row r="192" spans="2:65" s="1" customFormat="1" ht="55.5" customHeight="1">
      <c r="B192" s="32"/>
      <c r="C192" s="132" t="s">
        <v>339</v>
      </c>
      <c r="D192" s="132" t="s">
        <v>177</v>
      </c>
      <c r="E192" s="133" t="s">
        <v>340</v>
      </c>
      <c r="F192" s="134" t="s">
        <v>341</v>
      </c>
      <c r="G192" s="135" t="s">
        <v>342</v>
      </c>
      <c r="H192" s="136">
        <v>116.24</v>
      </c>
      <c r="I192" s="137"/>
      <c r="J192" s="138">
        <f>ROUND(I192*H192,2)</f>
        <v>0</v>
      </c>
      <c r="K192" s="139"/>
      <c r="L192" s="32"/>
      <c r="M192" s="140" t="s">
        <v>19</v>
      </c>
      <c r="N192" s="141" t="s">
        <v>44</v>
      </c>
      <c r="P192" s="142">
        <f>O192*H192</f>
        <v>0</v>
      </c>
      <c r="Q192" s="142">
        <v>0.20477000000000001</v>
      </c>
      <c r="R192" s="142">
        <f>Q192*H192</f>
        <v>23.802464799999999</v>
      </c>
      <c r="S192" s="142">
        <v>0</v>
      </c>
      <c r="T192" s="143">
        <f>S192*H192</f>
        <v>0</v>
      </c>
      <c r="AR192" s="144" t="s">
        <v>181</v>
      </c>
      <c r="AT192" s="144" t="s">
        <v>177</v>
      </c>
      <c r="AU192" s="144" t="s">
        <v>83</v>
      </c>
      <c r="AY192" s="17" t="s">
        <v>175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81</v>
      </c>
      <c r="BK192" s="145">
        <f>ROUND(I192*H192,2)</f>
        <v>0</v>
      </c>
      <c r="BL192" s="17" t="s">
        <v>181</v>
      </c>
      <c r="BM192" s="144" t="s">
        <v>343</v>
      </c>
    </row>
    <row r="193" spans="2:65" s="1" customFormat="1" ht="11.25">
      <c r="B193" s="32"/>
      <c r="D193" s="146" t="s">
        <v>183</v>
      </c>
      <c r="F193" s="147" t="s">
        <v>344</v>
      </c>
      <c r="I193" s="148"/>
      <c r="L193" s="32"/>
      <c r="M193" s="149"/>
      <c r="T193" s="53"/>
      <c r="AT193" s="17" t="s">
        <v>183</v>
      </c>
      <c r="AU193" s="17" t="s">
        <v>83</v>
      </c>
    </row>
    <row r="194" spans="2:65" s="12" customFormat="1" ht="11.25">
      <c r="B194" s="150"/>
      <c r="D194" s="151" t="s">
        <v>189</v>
      </c>
      <c r="E194" s="152" t="s">
        <v>19</v>
      </c>
      <c r="F194" s="153" t="s">
        <v>345</v>
      </c>
      <c r="H194" s="154">
        <v>88.38</v>
      </c>
      <c r="I194" s="155"/>
      <c r="L194" s="150"/>
      <c r="M194" s="156"/>
      <c r="T194" s="157"/>
      <c r="AT194" s="152" t="s">
        <v>189</v>
      </c>
      <c r="AU194" s="152" t="s">
        <v>83</v>
      </c>
      <c r="AV194" s="12" t="s">
        <v>83</v>
      </c>
      <c r="AW194" s="12" t="s">
        <v>35</v>
      </c>
      <c r="AX194" s="12" t="s">
        <v>73</v>
      </c>
      <c r="AY194" s="152" t="s">
        <v>175</v>
      </c>
    </row>
    <row r="195" spans="2:65" s="12" customFormat="1" ht="11.25">
      <c r="B195" s="150"/>
      <c r="D195" s="151" t="s">
        <v>189</v>
      </c>
      <c r="E195" s="152" t="s">
        <v>19</v>
      </c>
      <c r="F195" s="153" t="s">
        <v>346</v>
      </c>
      <c r="H195" s="154">
        <v>27.86</v>
      </c>
      <c r="I195" s="155"/>
      <c r="L195" s="150"/>
      <c r="M195" s="156"/>
      <c r="T195" s="157"/>
      <c r="AT195" s="152" t="s">
        <v>189</v>
      </c>
      <c r="AU195" s="152" t="s">
        <v>83</v>
      </c>
      <c r="AV195" s="12" t="s">
        <v>83</v>
      </c>
      <c r="AW195" s="12" t="s">
        <v>35</v>
      </c>
      <c r="AX195" s="12" t="s">
        <v>73</v>
      </c>
      <c r="AY195" s="152" t="s">
        <v>175</v>
      </c>
    </row>
    <row r="196" spans="2:65" s="13" customFormat="1" ht="11.25">
      <c r="B196" s="158"/>
      <c r="D196" s="151" t="s">
        <v>189</v>
      </c>
      <c r="E196" s="159" t="s">
        <v>19</v>
      </c>
      <c r="F196" s="160" t="s">
        <v>198</v>
      </c>
      <c r="H196" s="161">
        <v>116.24</v>
      </c>
      <c r="I196" s="162"/>
      <c r="L196" s="158"/>
      <c r="M196" s="163"/>
      <c r="T196" s="164"/>
      <c r="AT196" s="159" t="s">
        <v>189</v>
      </c>
      <c r="AU196" s="159" t="s">
        <v>83</v>
      </c>
      <c r="AV196" s="13" t="s">
        <v>181</v>
      </c>
      <c r="AW196" s="13" t="s">
        <v>35</v>
      </c>
      <c r="AX196" s="13" t="s">
        <v>81</v>
      </c>
      <c r="AY196" s="159" t="s">
        <v>175</v>
      </c>
    </row>
    <row r="197" spans="2:65" s="11" customFormat="1" ht="22.9" customHeight="1">
      <c r="B197" s="120"/>
      <c r="D197" s="121" t="s">
        <v>72</v>
      </c>
      <c r="E197" s="130" t="s">
        <v>181</v>
      </c>
      <c r="F197" s="130" t="s">
        <v>347</v>
      </c>
      <c r="I197" s="123"/>
      <c r="J197" s="131">
        <f>BK197</f>
        <v>0</v>
      </c>
      <c r="L197" s="120"/>
      <c r="M197" s="125"/>
      <c r="P197" s="126">
        <f>SUM(P198:P214)</f>
        <v>0</v>
      </c>
      <c r="R197" s="126">
        <f>SUM(R198:R214)</f>
        <v>4.8233142999999998</v>
      </c>
      <c r="T197" s="127">
        <f>SUM(T198:T214)</f>
        <v>0</v>
      </c>
      <c r="AR197" s="121" t="s">
        <v>81</v>
      </c>
      <c r="AT197" s="128" t="s">
        <v>72</v>
      </c>
      <c r="AU197" s="128" t="s">
        <v>81</v>
      </c>
      <c r="AY197" s="121" t="s">
        <v>175</v>
      </c>
      <c r="BK197" s="129">
        <f>SUM(BK198:BK214)</f>
        <v>0</v>
      </c>
    </row>
    <row r="198" spans="2:65" s="1" customFormat="1" ht="33" customHeight="1">
      <c r="B198" s="32"/>
      <c r="C198" s="132" t="s">
        <v>348</v>
      </c>
      <c r="D198" s="132" t="s">
        <v>177</v>
      </c>
      <c r="E198" s="133" t="s">
        <v>349</v>
      </c>
      <c r="F198" s="134" t="s">
        <v>350</v>
      </c>
      <c r="G198" s="135" t="s">
        <v>215</v>
      </c>
      <c r="H198" s="136">
        <v>0.69699999999999995</v>
      </c>
      <c r="I198" s="137"/>
      <c r="J198" s="138">
        <f>ROUND(I198*H198,2)</f>
        <v>0</v>
      </c>
      <c r="K198" s="139"/>
      <c r="L198" s="32"/>
      <c r="M198" s="140" t="s">
        <v>19</v>
      </c>
      <c r="N198" s="141" t="s">
        <v>44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181</v>
      </c>
      <c r="AT198" s="144" t="s">
        <v>177</v>
      </c>
      <c r="AU198" s="144" t="s">
        <v>83</v>
      </c>
      <c r="AY198" s="17" t="s">
        <v>175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81</v>
      </c>
      <c r="BK198" s="145">
        <f>ROUND(I198*H198,2)</f>
        <v>0</v>
      </c>
      <c r="BL198" s="17" t="s">
        <v>181</v>
      </c>
      <c r="BM198" s="144" t="s">
        <v>351</v>
      </c>
    </row>
    <row r="199" spans="2:65" s="1" customFormat="1" ht="11.25">
      <c r="B199" s="32"/>
      <c r="D199" s="146" t="s">
        <v>183</v>
      </c>
      <c r="F199" s="147" t="s">
        <v>352</v>
      </c>
      <c r="I199" s="148"/>
      <c r="L199" s="32"/>
      <c r="M199" s="149"/>
      <c r="T199" s="53"/>
      <c r="AT199" s="17" t="s">
        <v>183</v>
      </c>
      <c r="AU199" s="17" t="s">
        <v>83</v>
      </c>
    </row>
    <row r="200" spans="2:65" s="14" customFormat="1" ht="11.25">
      <c r="B200" s="166"/>
      <c r="D200" s="151" t="s">
        <v>189</v>
      </c>
      <c r="E200" s="167" t="s">
        <v>19</v>
      </c>
      <c r="F200" s="168" t="s">
        <v>353</v>
      </c>
      <c r="H200" s="167" t="s">
        <v>19</v>
      </c>
      <c r="I200" s="169"/>
      <c r="L200" s="166"/>
      <c r="M200" s="170"/>
      <c r="T200" s="171"/>
      <c r="AT200" s="167" t="s">
        <v>189</v>
      </c>
      <c r="AU200" s="167" t="s">
        <v>83</v>
      </c>
      <c r="AV200" s="14" t="s">
        <v>81</v>
      </c>
      <c r="AW200" s="14" t="s">
        <v>35</v>
      </c>
      <c r="AX200" s="14" t="s">
        <v>73</v>
      </c>
      <c r="AY200" s="167" t="s">
        <v>175</v>
      </c>
    </row>
    <row r="201" spans="2:65" s="12" customFormat="1" ht="11.25">
      <c r="B201" s="150"/>
      <c r="D201" s="151" t="s">
        <v>189</v>
      </c>
      <c r="E201" s="152" t="s">
        <v>19</v>
      </c>
      <c r="F201" s="153" t="s">
        <v>354</v>
      </c>
      <c r="H201" s="154">
        <v>0.69699999999999995</v>
      </c>
      <c r="I201" s="155"/>
      <c r="L201" s="150"/>
      <c r="M201" s="156"/>
      <c r="T201" s="157"/>
      <c r="AT201" s="152" t="s">
        <v>189</v>
      </c>
      <c r="AU201" s="152" t="s">
        <v>83</v>
      </c>
      <c r="AV201" s="12" t="s">
        <v>83</v>
      </c>
      <c r="AW201" s="12" t="s">
        <v>35</v>
      </c>
      <c r="AX201" s="12" t="s">
        <v>81</v>
      </c>
      <c r="AY201" s="152" t="s">
        <v>175</v>
      </c>
    </row>
    <row r="202" spans="2:65" s="1" customFormat="1" ht="33" customHeight="1">
      <c r="B202" s="32"/>
      <c r="C202" s="132" t="s">
        <v>355</v>
      </c>
      <c r="D202" s="132" t="s">
        <v>177</v>
      </c>
      <c r="E202" s="133" t="s">
        <v>356</v>
      </c>
      <c r="F202" s="134" t="s">
        <v>357</v>
      </c>
      <c r="G202" s="135" t="s">
        <v>358</v>
      </c>
      <c r="H202" s="136">
        <v>20</v>
      </c>
      <c r="I202" s="137"/>
      <c r="J202" s="138">
        <f>ROUND(I202*H202,2)</f>
        <v>0</v>
      </c>
      <c r="K202" s="139"/>
      <c r="L202" s="32"/>
      <c r="M202" s="140" t="s">
        <v>19</v>
      </c>
      <c r="N202" s="141" t="s">
        <v>44</v>
      </c>
      <c r="P202" s="142">
        <f>O202*H202</f>
        <v>0</v>
      </c>
      <c r="Q202" s="142">
        <v>1.65E-3</v>
      </c>
      <c r="R202" s="142">
        <f>Q202*H202</f>
        <v>3.3000000000000002E-2</v>
      </c>
      <c r="S202" s="142">
        <v>0</v>
      </c>
      <c r="T202" s="143">
        <f>S202*H202</f>
        <v>0</v>
      </c>
      <c r="AR202" s="144" t="s">
        <v>181</v>
      </c>
      <c r="AT202" s="144" t="s">
        <v>177</v>
      </c>
      <c r="AU202" s="144" t="s">
        <v>83</v>
      </c>
      <c r="AY202" s="17" t="s">
        <v>175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81</v>
      </c>
      <c r="BK202" s="145">
        <f>ROUND(I202*H202,2)</f>
        <v>0</v>
      </c>
      <c r="BL202" s="17" t="s">
        <v>181</v>
      </c>
      <c r="BM202" s="144" t="s">
        <v>359</v>
      </c>
    </row>
    <row r="203" spans="2:65" s="1" customFormat="1" ht="11.25">
      <c r="B203" s="32"/>
      <c r="D203" s="146" t="s">
        <v>183</v>
      </c>
      <c r="F203" s="147" t="s">
        <v>360</v>
      </c>
      <c r="I203" s="148"/>
      <c r="L203" s="32"/>
      <c r="M203" s="149"/>
      <c r="T203" s="53"/>
      <c r="AT203" s="17" t="s">
        <v>183</v>
      </c>
      <c r="AU203" s="17" t="s">
        <v>83</v>
      </c>
    </row>
    <row r="204" spans="2:65" s="12" customFormat="1" ht="11.25">
      <c r="B204" s="150"/>
      <c r="D204" s="151" t="s">
        <v>189</v>
      </c>
      <c r="E204" s="152" t="s">
        <v>19</v>
      </c>
      <c r="F204" s="153" t="s">
        <v>361</v>
      </c>
      <c r="H204" s="154">
        <v>6</v>
      </c>
      <c r="I204" s="155"/>
      <c r="L204" s="150"/>
      <c r="M204" s="156"/>
      <c r="T204" s="157"/>
      <c r="AT204" s="152" t="s">
        <v>189</v>
      </c>
      <c r="AU204" s="152" t="s">
        <v>83</v>
      </c>
      <c r="AV204" s="12" t="s">
        <v>83</v>
      </c>
      <c r="AW204" s="12" t="s">
        <v>35</v>
      </c>
      <c r="AX204" s="12" t="s">
        <v>73</v>
      </c>
      <c r="AY204" s="152" t="s">
        <v>175</v>
      </c>
    </row>
    <row r="205" spans="2:65" s="12" customFormat="1" ht="11.25">
      <c r="B205" s="150"/>
      <c r="D205" s="151" t="s">
        <v>189</v>
      </c>
      <c r="E205" s="152" t="s">
        <v>19</v>
      </c>
      <c r="F205" s="153" t="s">
        <v>362</v>
      </c>
      <c r="H205" s="154">
        <v>14</v>
      </c>
      <c r="I205" s="155"/>
      <c r="L205" s="150"/>
      <c r="M205" s="156"/>
      <c r="T205" s="157"/>
      <c r="AT205" s="152" t="s">
        <v>189</v>
      </c>
      <c r="AU205" s="152" t="s">
        <v>83</v>
      </c>
      <c r="AV205" s="12" t="s">
        <v>83</v>
      </c>
      <c r="AW205" s="12" t="s">
        <v>35</v>
      </c>
      <c r="AX205" s="12" t="s">
        <v>73</v>
      </c>
      <c r="AY205" s="152" t="s">
        <v>175</v>
      </c>
    </row>
    <row r="206" spans="2:65" s="13" customFormat="1" ht="11.25">
      <c r="B206" s="158"/>
      <c r="D206" s="151" t="s">
        <v>189</v>
      </c>
      <c r="E206" s="159" t="s">
        <v>19</v>
      </c>
      <c r="F206" s="160" t="s">
        <v>198</v>
      </c>
      <c r="H206" s="161">
        <v>20</v>
      </c>
      <c r="I206" s="162"/>
      <c r="L206" s="158"/>
      <c r="M206" s="163"/>
      <c r="T206" s="164"/>
      <c r="AT206" s="159" t="s">
        <v>189</v>
      </c>
      <c r="AU206" s="159" t="s">
        <v>83</v>
      </c>
      <c r="AV206" s="13" t="s">
        <v>181</v>
      </c>
      <c r="AW206" s="13" t="s">
        <v>35</v>
      </c>
      <c r="AX206" s="13" t="s">
        <v>81</v>
      </c>
      <c r="AY206" s="159" t="s">
        <v>175</v>
      </c>
    </row>
    <row r="207" spans="2:65" s="1" customFormat="1" ht="24.2" customHeight="1">
      <c r="B207" s="32"/>
      <c r="C207" s="172" t="s">
        <v>363</v>
      </c>
      <c r="D207" s="172" t="s">
        <v>307</v>
      </c>
      <c r="E207" s="173" t="s">
        <v>364</v>
      </c>
      <c r="F207" s="174" t="s">
        <v>365</v>
      </c>
      <c r="G207" s="175" t="s">
        <v>358</v>
      </c>
      <c r="H207" s="176">
        <v>20</v>
      </c>
      <c r="I207" s="177"/>
      <c r="J207" s="178">
        <f>ROUND(I207*H207,2)</f>
        <v>0</v>
      </c>
      <c r="K207" s="179"/>
      <c r="L207" s="180"/>
      <c r="M207" s="181" t="s">
        <v>19</v>
      </c>
      <c r="N207" s="182" t="s">
        <v>44</v>
      </c>
      <c r="P207" s="142">
        <f>O207*H207</f>
        <v>0</v>
      </c>
      <c r="Q207" s="142">
        <v>4.8000000000000001E-2</v>
      </c>
      <c r="R207" s="142">
        <f>Q207*H207</f>
        <v>0.96</v>
      </c>
      <c r="S207" s="142">
        <v>0</v>
      </c>
      <c r="T207" s="143">
        <f>S207*H207</f>
        <v>0</v>
      </c>
      <c r="AR207" s="144" t="s">
        <v>239</v>
      </c>
      <c r="AT207" s="144" t="s">
        <v>307</v>
      </c>
      <c r="AU207" s="144" t="s">
        <v>83</v>
      </c>
      <c r="AY207" s="17" t="s">
        <v>175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81</v>
      </c>
      <c r="BK207" s="145">
        <f>ROUND(I207*H207,2)</f>
        <v>0</v>
      </c>
      <c r="BL207" s="17" t="s">
        <v>181</v>
      </c>
      <c r="BM207" s="144" t="s">
        <v>366</v>
      </c>
    </row>
    <row r="208" spans="2:65" s="1" customFormat="1" ht="24.2" customHeight="1">
      <c r="B208" s="32"/>
      <c r="C208" s="132" t="s">
        <v>367</v>
      </c>
      <c r="D208" s="132" t="s">
        <v>177</v>
      </c>
      <c r="E208" s="133" t="s">
        <v>368</v>
      </c>
      <c r="F208" s="134" t="s">
        <v>369</v>
      </c>
      <c r="G208" s="135" t="s">
        <v>358</v>
      </c>
      <c r="H208" s="136">
        <v>11</v>
      </c>
      <c r="I208" s="137"/>
      <c r="J208" s="138">
        <f>ROUND(I208*H208,2)</f>
        <v>0</v>
      </c>
      <c r="K208" s="139"/>
      <c r="L208" s="32"/>
      <c r="M208" s="140" t="s">
        <v>19</v>
      </c>
      <c r="N208" s="141" t="s">
        <v>44</v>
      </c>
      <c r="P208" s="142">
        <f>O208*H208</f>
        <v>0</v>
      </c>
      <c r="Q208" s="142">
        <v>0.22394</v>
      </c>
      <c r="R208" s="142">
        <f>Q208*H208</f>
        <v>2.4633400000000001</v>
      </c>
      <c r="S208" s="142">
        <v>0</v>
      </c>
      <c r="T208" s="143">
        <f>S208*H208</f>
        <v>0</v>
      </c>
      <c r="AR208" s="144" t="s">
        <v>181</v>
      </c>
      <c r="AT208" s="144" t="s">
        <v>177</v>
      </c>
      <c r="AU208" s="144" t="s">
        <v>83</v>
      </c>
      <c r="AY208" s="17" t="s">
        <v>175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81</v>
      </c>
      <c r="BK208" s="145">
        <f>ROUND(I208*H208,2)</f>
        <v>0</v>
      </c>
      <c r="BL208" s="17" t="s">
        <v>181</v>
      </c>
      <c r="BM208" s="144" t="s">
        <v>370</v>
      </c>
    </row>
    <row r="209" spans="2:65" s="1" customFormat="1" ht="11.25">
      <c r="B209" s="32"/>
      <c r="D209" s="146" t="s">
        <v>183</v>
      </c>
      <c r="F209" s="147" t="s">
        <v>371</v>
      </c>
      <c r="I209" s="148"/>
      <c r="L209" s="32"/>
      <c r="M209" s="149"/>
      <c r="T209" s="53"/>
      <c r="AT209" s="17" t="s">
        <v>183</v>
      </c>
      <c r="AU209" s="17" t="s">
        <v>83</v>
      </c>
    </row>
    <row r="210" spans="2:65" s="1" customFormat="1" ht="24.2" customHeight="1">
      <c r="B210" s="32"/>
      <c r="C210" s="172" t="s">
        <v>372</v>
      </c>
      <c r="D210" s="172" t="s">
        <v>307</v>
      </c>
      <c r="E210" s="173" t="s">
        <v>373</v>
      </c>
      <c r="F210" s="174" t="s">
        <v>374</v>
      </c>
      <c r="G210" s="175" t="s">
        <v>358</v>
      </c>
      <c r="H210" s="176">
        <v>11</v>
      </c>
      <c r="I210" s="177"/>
      <c r="J210" s="178">
        <f>ROUND(I210*H210,2)</f>
        <v>0</v>
      </c>
      <c r="K210" s="179"/>
      <c r="L210" s="180"/>
      <c r="M210" s="181" t="s">
        <v>19</v>
      </c>
      <c r="N210" s="182" t="s">
        <v>44</v>
      </c>
      <c r="P210" s="142">
        <f>O210*H210</f>
        <v>0</v>
      </c>
      <c r="Q210" s="142">
        <v>2.7E-2</v>
      </c>
      <c r="R210" s="142">
        <f>Q210*H210</f>
        <v>0.29699999999999999</v>
      </c>
      <c r="S210" s="142">
        <v>0</v>
      </c>
      <c r="T210" s="143">
        <f>S210*H210</f>
        <v>0</v>
      </c>
      <c r="AR210" s="144" t="s">
        <v>239</v>
      </c>
      <c r="AT210" s="144" t="s">
        <v>307</v>
      </c>
      <c r="AU210" s="144" t="s">
        <v>83</v>
      </c>
      <c r="AY210" s="17" t="s">
        <v>175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81</v>
      </c>
      <c r="BK210" s="145">
        <f>ROUND(I210*H210,2)</f>
        <v>0</v>
      </c>
      <c r="BL210" s="17" t="s">
        <v>181</v>
      </c>
      <c r="BM210" s="144" t="s">
        <v>375</v>
      </c>
    </row>
    <row r="211" spans="2:65" s="1" customFormat="1" ht="37.9" customHeight="1">
      <c r="B211" s="32"/>
      <c r="C211" s="132" t="s">
        <v>376</v>
      </c>
      <c r="D211" s="132" t="s">
        <v>177</v>
      </c>
      <c r="E211" s="133" t="s">
        <v>377</v>
      </c>
      <c r="F211" s="134" t="s">
        <v>378</v>
      </c>
      <c r="G211" s="135" t="s">
        <v>215</v>
      </c>
      <c r="H211" s="136">
        <v>0.46500000000000002</v>
      </c>
      <c r="I211" s="137"/>
      <c r="J211" s="138">
        <f>ROUND(I211*H211,2)</f>
        <v>0</v>
      </c>
      <c r="K211" s="139"/>
      <c r="L211" s="32"/>
      <c r="M211" s="140" t="s">
        <v>19</v>
      </c>
      <c r="N211" s="141" t="s">
        <v>44</v>
      </c>
      <c r="P211" s="142">
        <f>O211*H211</f>
        <v>0</v>
      </c>
      <c r="Q211" s="142">
        <v>2.3010199999999998</v>
      </c>
      <c r="R211" s="142">
        <f>Q211*H211</f>
        <v>1.0699742999999999</v>
      </c>
      <c r="S211" s="142">
        <v>0</v>
      </c>
      <c r="T211" s="143">
        <f>S211*H211</f>
        <v>0</v>
      </c>
      <c r="AR211" s="144" t="s">
        <v>181</v>
      </c>
      <c r="AT211" s="144" t="s">
        <v>177</v>
      </c>
      <c r="AU211" s="144" t="s">
        <v>83</v>
      </c>
      <c r="AY211" s="17" t="s">
        <v>175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81</v>
      </c>
      <c r="BK211" s="145">
        <f>ROUND(I211*H211,2)</f>
        <v>0</v>
      </c>
      <c r="BL211" s="17" t="s">
        <v>181</v>
      </c>
      <c r="BM211" s="144" t="s">
        <v>379</v>
      </c>
    </row>
    <row r="212" spans="2:65" s="1" customFormat="1" ht="11.25">
      <c r="B212" s="32"/>
      <c r="D212" s="146" t="s">
        <v>183</v>
      </c>
      <c r="F212" s="147" t="s">
        <v>380</v>
      </c>
      <c r="I212" s="148"/>
      <c r="L212" s="32"/>
      <c r="M212" s="149"/>
      <c r="T212" s="53"/>
      <c r="AT212" s="17" t="s">
        <v>183</v>
      </c>
      <c r="AU212" s="17" t="s">
        <v>83</v>
      </c>
    </row>
    <row r="213" spans="2:65" s="14" customFormat="1" ht="11.25">
      <c r="B213" s="166"/>
      <c r="D213" s="151" t="s">
        <v>189</v>
      </c>
      <c r="E213" s="167" t="s">
        <v>19</v>
      </c>
      <c r="F213" s="168" t="s">
        <v>381</v>
      </c>
      <c r="H213" s="167" t="s">
        <v>19</v>
      </c>
      <c r="I213" s="169"/>
      <c r="L213" s="166"/>
      <c r="M213" s="170"/>
      <c r="T213" s="171"/>
      <c r="AT213" s="167" t="s">
        <v>189</v>
      </c>
      <c r="AU213" s="167" t="s">
        <v>83</v>
      </c>
      <c r="AV213" s="14" t="s">
        <v>81</v>
      </c>
      <c r="AW213" s="14" t="s">
        <v>35</v>
      </c>
      <c r="AX213" s="14" t="s">
        <v>73</v>
      </c>
      <c r="AY213" s="167" t="s">
        <v>175</v>
      </c>
    </row>
    <row r="214" spans="2:65" s="12" customFormat="1" ht="11.25">
      <c r="B214" s="150"/>
      <c r="D214" s="151" t="s">
        <v>189</v>
      </c>
      <c r="E214" s="152" t="s">
        <v>19</v>
      </c>
      <c r="F214" s="153" t="s">
        <v>382</v>
      </c>
      <c r="H214" s="154">
        <v>0.46500000000000002</v>
      </c>
      <c r="I214" s="155"/>
      <c r="L214" s="150"/>
      <c r="M214" s="156"/>
      <c r="T214" s="157"/>
      <c r="AT214" s="152" t="s">
        <v>189</v>
      </c>
      <c r="AU214" s="152" t="s">
        <v>83</v>
      </c>
      <c r="AV214" s="12" t="s">
        <v>83</v>
      </c>
      <c r="AW214" s="12" t="s">
        <v>35</v>
      </c>
      <c r="AX214" s="12" t="s">
        <v>81</v>
      </c>
      <c r="AY214" s="152" t="s">
        <v>175</v>
      </c>
    </row>
    <row r="215" spans="2:65" s="11" customFormat="1" ht="22.9" customHeight="1">
      <c r="B215" s="120"/>
      <c r="D215" s="121" t="s">
        <v>72</v>
      </c>
      <c r="E215" s="130" t="s">
        <v>212</v>
      </c>
      <c r="F215" s="130" t="s">
        <v>383</v>
      </c>
      <c r="I215" s="123"/>
      <c r="J215" s="131">
        <f>BK215</f>
        <v>0</v>
      </c>
      <c r="L215" s="120"/>
      <c r="M215" s="125"/>
      <c r="P215" s="126">
        <f>SUM(P216:P299)</f>
        <v>0</v>
      </c>
      <c r="R215" s="126">
        <f>SUM(R216:R299)</f>
        <v>52.287530000000004</v>
      </c>
      <c r="T215" s="127">
        <f>SUM(T216:T299)</f>
        <v>0</v>
      </c>
      <c r="AR215" s="121" t="s">
        <v>81</v>
      </c>
      <c r="AT215" s="128" t="s">
        <v>72</v>
      </c>
      <c r="AU215" s="128" t="s">
        <v>81</v>
      </c>
      <c r="AY215" s="121" t="s">
        <v>175</v>
      </c>
      <c r="BK215" s="129">
        <f>SUM(BK216:BK299)</f>
        <v>0</v>
      </c>
    </row>
    <row r="216" spans="2:65" s="1" customFormat="1" ht="44.25" customHeight="1">
      <c r="B216" s="32"/>
      <c r="C216" s="132" t="s">
        <v>384</v>
      </c>
      <c r="D216" s="132" t="s">
        <v>177</v>
      </c>
      <c r="E216" s="133" t="s">
        <v>385</v>
      </c>
      <c r="F216" s="134" t="s">
        <v>386</v>
      </c>
      <c r="G216" s="135" t="s">
        <v>180</v>
      </c>
      <c r="H216" s="136">
        <v>29</v>
      </c>
      <c r="I216" s="137"/>
      <c r="J216" s="138">
        <f>ROUND(I216*H216,2)</f>
        <v>0</v>
      </c>
      <c r="K216" s="139"/>
      <c r="L216" s="32"/>
      <c r="M216" s="140" t="s">
        <v>19</v>
      </c>
      <c r="N216" s="141" t="s">
        <v>44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181</v>
      </c>
      <c r="AT216" s="144" t="s">
        <v>177</v>
      </c>
      <c r="AU216" s="144" t="s">
        <v>83</v>
      </c>
      <c r="AY216" s="17" t="s">
        <v>175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81</v>
      </c>
      <c r="BK216" s="145">
        <f>ROUND(I216*H216,2)</f>
        <v>0</v>
      </c>
      <c r="BL216" s="17" t="s">
        <v>181</v>
      </c>
      <c r="BM216" s="144" t="s">
        <v>387</v>
      </c>
    </row>
    <row r="217" spans="2:65" s="1" customFormat="1" ht="11.25">
      <c r="B217" s="32"/>
      <c r="D217" s="146" t="s">
        <v>183</v>
      </c>
      <c r="F217" s="147" t="s">
        <v>388</v>
      </c>
      <c r="I217" s="148"/>
      <c r="L217" s="32"/>
      <c r="M217" s="149"/>
      <c r="T217" s="53"/>
      <c r="AT217" s="17" t="s">
        <v>183</v>
      </c>
      <c r="AU217" s="17" t="s">
        <v>83</v>
      </c>
    </row>
    <row r="218" spans="2:65" s="12" customFormat="1" ht="11.25">
      <c r="B218" s="150"/>
      <c r="D218" s="151" t="s">
        <v>189</v>
      </c>
      <c r="E218" s="152" t="s">
        <v>19</v>
      </c>
      <c r="F218" s="153" t="s">
        <v>389</v>
      </c>
      <c r="H218" s="154">
        <v>26</v>
      </c>
      <c r="I218" s="155"/>
      <c r="L218" s="150"/>
      <c r="M218" s="156"/>
      <c r="T218" s="157"/>
      <c r="AT218" s="152" t="s">
        <v>189</v>
      </c>
      <c r="AU218" s="152" t="s">
        <v>83</v>
      </c>
      <c r="AV218" s="12" t="s">
        <v>83</v>
      </c>
      <c r="AW218" s="12" t="s">
        <v>35</v>
      </c>
      <c r="AX218" s="12" t="s">
        <v>73</v>
      </c>
      <c r="AY218" s="152" t="s">
        <v>175</v>
      </c>
    </row>
    <row r="219" spans="2:65" s="12" customFormat="1" ht="11.25">
      <c r="B219" s="150"/>
      <c r="D219" s="151" t="s">
        <v>189</v>
      </c>
      <c r="E219" s="152" t="s">
        <v>19</v>
      </c>
      <c r="F219" s="153" t="s">
        <v>208</v>
      </c>
      <c r="H219" s="154">
        <v>3</v>
      </c>
      <c r="I219" s="155"/>
      <c r="L219" s="150"/>
      <c r="M219" s="156"/>
      <c r="T219" s="157"/>
      <c r="AT219" s="152" t="s">
        <v>189</v>
      </c>
      <c r="AU219" s="152" t="s">
        <v>83</v>
      </c>
      <c r="AV219" s="12" t="s">
        <v>83</v>
      </c>
      <c r="AW219" s="12" t="s">
        <v>35</v>
      </c>
      <c r="AX219" s="12" t="s">
        <v>73</v>
      </c>
      <c r="AY219" s="152" t="s">
        <v>175</v>
      </c>
    </row>
    <row r="220" spans="2:65" s="13" customFormat="1" ht="11.25">
      <c r="B220" s="158"/>
      <c r="D220" s="151" t="s">
        <v>189</v>
      </c>
      <c r="E220" s="159" t="s">
        <v>19</v>
      </c>
      <c r="F220" s="160" t="s">
        <v>198</v>
      </c>
      <c r="H220" s="161">
        <v>29</v>
      </c>
      <c r="I220" s="162"/>
      <c r="L220" s="158"/>
      <c r="M220" s="163"/>
      <c r="T220" s="164"/>
      <c r="AT220" s="159" t="s">
        <v>189</v>
      </c>
      <c r="AU220" s="159" t="s">
        <v>83</v>
      </c>
      <c r="AV220" s="13" t="s">
        <v>181</v>
      </c>
      <c r="AW220" s="13" t="s">
        <v>35</v>
      </c>
      <c r="AX220" s="13" t="s">
        <v>81</v>
      </c>
      <c r="AY220" s="159" t="s">
        <v>175</v>
      </c>
    </row>
    <row r="221" spans="2:65" s="1" customFormat="1" ht="44.25" customHeight="1">
      <c r="B221" s="32"/>
      <c r="C221" s="132" t="s">
        <v>238</v>
      </c>
      <c r="D221" s="132" t="s">
        <v>177</v>
      </c>
      <c r="E221" s="133" t="s">
        <v>390</v>
      </c>
      <c r="F221" s="134" t="s">
        <v>391</v>
      </c>
      <c r="G221" s="135" t="s">
        <v>180</v>
      </c>
      <c r="H221" s="136">
        <v>95.4</v>
      </c>
      <c r="I221" s="137"/>
      <c r="J221" s="138">
        <f>ROUND(I221*H221,2)</f>
        <v>0</v>
      </c>
      <c r="K221" s="139"/>
      <c r="L221" s="32"/>
      <c r="M221" s="140" t="s">
        <v>19</v>
      </c>
      <c r="N221" s="141" t="s">
        <v>44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181</v>
      </c>
      <c r="AT221" s="144" t="s">
        <v>177</v>
      </c>
      <c r="AU221" s="144" t="s">
        <v>83</v>
      </c>
      <c r="AY221" s="17" t="s">
        <v>175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81</v>
      </c>
      <c r="BK221" s="145">
        <f>ROUND(I221*H221,2)</f>
        <v>0</v>
      </c>
      <c r="BL221" s="17" t="s">
        <v>181</v>
      </c>
      <c r="BM221" s="144" t="s">
        <v>392</v>
      </c>
    </row>
    <row r="222" spans="2:65" s="1" customFormat="1" ht="11.25">
      <c r="B222" s="32"/>
      <c r="D222" s="146" t="s">
        <v>183</v>
      </c>
      <c r="F222" s="147" t="s">
        <v>393</v>
      </c>
      <c r="I222" s="148"/>
      <c r="L222" s="32"/>
      <c r="M222" s="149"/>
      <c r="T222" s="53"/>
      <c r="AT222" s="17" t="s">
        <v>183</v>
      </c>
      <c r="AU222" s="17" t="s">
        <v>83</v>
      </c>
    </row>
    <row r="223" spans="2:65" s="12" customFormat="1" ht="11.25">
      <c r="B223" s="150"/>
      <c r="D223" s="151" t="s">
        <v>189</v>
      </c>
      <c r="E223" s="152" t="s">
        <v>19</v>
      </c>
      <c r="F223" s="153" t="s">
        <v>394</v>
      </c>
      <c r="H223" s="154">
        <v>14.4</v>
      </c>
      <c r="I223" s="155"/>
      <c r="L223" s="150"/>
      <c r="M223" s="156"/>
      <c r="T223" s="157"/>
      <c r="AT223" s="152" t="s">
        <v>189</v>
      </c>
      <c r="AU223" s="152" t="s">
        <v>83</v>
      </c>
      <c r="AV223" s="12" t="s">
        <v>83</v>
      </c>
      <c r="AW223" s="12" t="s">
        <v>35</v>
      </c>
      <c r="AX223" s="12" t="s">
        <v>73</v>
      </c>
      <c r="AY223" s="152" t="s">
        <v>175</v>
      </c>
    </row>
    <row r="224" spans="2:65" s="12" customFormat="1" ht="22.5">
      <c r="B224" s="150"/>
      <c r="D224" s="151" t="s">
        <v>189</v>
      </c>
      <c r="E224" s="152" t="s">
        <v>19</v>
      </c>
      <c r="F224" s="153" t="s">
        <v>395</v>
      </c>
      <c r="H224" s="154">
        <v>81</v>
      </c>
      <c r="I224" s="155"/>
      <c r="L224" s="150"/>
      <c r="M224" s="156"/>
      <c r="T224" s="157"/>
      <c r="AT224" s="152" t="s">
        <v>189</v>
      </c>
      <c r="AU224" s="152" t="s">
        <v>83</v>
      </c>
      <c r="AV224" s="12" t="s">
        <v>83</v>
      </c>
      <c r="AW224" s="12" t="s">
        <v>35</v>
      </c>
      <c r="AX224" s="12" t="s">
        <v>73</v>
      </c>
      <c r="AY224" s="152" t="s">
        <v>175</v>
      </c>
    </row>
    <row r="225" spans="2:65" s="13" customFormat="1" ht="11.25">
      <c r="B225" s="158"/>
      <c r="D225" s="151" t="s">
        <v>189</v>
      </c>
      <c r="E225" s="159" t="s">
        <v>19</v>
      </c>
      <c r="F225" s="160" t="s">
        <v>198</v>
      </c>
      <c r="H225" s="161">
        <v>95.4</v>
      </c>
      <c r="I225" s="162"/>
      <c r="L225" s="158"/>
      <c r="M225" s="163"/>
      <c r="T225" s="164"/>
      <c r="AT225" s="159" t="s">
        <v>189</v>
      </c>
      <c r="AU225" s="159" t="s">
        <v>83</v>
      </c>
      <c r="AV225" s="13" t="s">
        <v>181</v>
      </c>
      <c r="AW225" s="13" t="s">
        <v>35</v>
      </c>
      <c r="AX225" s="13" t="s">
        <v>81</v>
      </c>
      <c r="AY225" s="159" t="s">
        <v>175</v>
      </c>
    </row>
    <row r="226" spans="2:65" s="1" customFormat="1" ht="44.25" customHeight="1">
      <c r="B226" s="32"/>
      <c r="C226" s="132" t="s">
        <v>396</v>
      </c>
      <c r="D226" s="132" t="s">
        <v>177</v>
      </c>
      <c r="E226" s="133" t="s">
        <v>397</v>
      </c>
      <c r="F226" s="134" t="s">
        <v>398</v>
      </c>
      <c r="G226" s="135" t="s">
        <v>180</v>
      </c>
      <c r="H226" s="136">
        <v>29</v>
      </c>
      <c r="I226" s="137"/>
      <c r="J226" s="138">
        <f>ROUND(I226*H226,2)</f>
        <v>0</v>
      </c>
      <c r="K226" s="139"/>
      <c r="L226" s="32"/>
      <c r="M226" s="140" t="s">
        <v>19</v>
      </c>
      <c r="N226" s="141" t="s">
        <v>44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181</v>
      </c>
      <c r="AT226" s="144" t="s">
        <v>177</v>
      </c>
      <c r="AU226" s="144" t="s">
        <v>83</v>
      </c>
      <c r="AY226" s="17" t="s">
        <v>175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81</v>
      </c>
      <c r="BK226" s="145">
        <f>ROUND(I226*H226,2)</f>
        <v>0</v>
      </c>
      <c r="BL226" s="17" t="s">
        <v>181</v>
      </c>
      <c r="BM226" s="144" t="s">
        <v>399</v>
      </c>
    </row>
    <row r="227" spans="2:65" s="1" customFormat="1" ht="11.25">
      <c r="B227" s="32"/>
      <c r="D227" s="146" t="s">
        <v>183</v>
      </c>
      <c r="F227" s="147" t="s">
        <v>400</v>
      </c>
      <c r="I227" s="148"/>
      <c r="L227" s="32"/>
      <c r="M227" s="149"/>
      <c r="T227" s="53"/>
      <c r="AT227" s="17" t="s">
        <v>183</v>
      </c>
      <c r="AU227" s="17" t="s">
        <v>83</v>
      </c>
    </row>
    <row r="228" spans="2:65" s="12" customFormat="1" ht="11.25">
      <c r="B228" s="150"/>
      <c r="D228" s="151" t="s">
        <v>189</v>
      </c>
      <c r="E228" s="152" t="s">
        <v>19</v>
      </c>
      <c r="F228" s="153" t="s">
        <v>207</v>
      </c>
      <c r="H228" s="154">
        <v>26</v>
      </c>
      <c r="I228" s="155"/>
      <c r="L228" s="150"/>
      <c r="M228" s="156"/>
      <c r="T228" s="157"/>
      <c r="AT228" s="152" t="s">
        <v>189</v>
      </c>
      <c r="AU228" s="152" t="s">
        <v>83</v>
      </c>
      <c r="AV228" s="12" t="s">
        <v>83</v>
      </c>
      <c r="AW228" s="12" t="s">
        <v>35</v>
      </c>
      <c r="AX228" s="12" t="s">
        <v>73</v>
      </c>
      <c r="AY228" s="152" t="s">
        <v>175</v>
      </c>
    </row>
    <row r="229" spans="2:65" s="12" customFormat="1" ht="11.25">
      <c r="B229" s="150"/>
      <c r="D229" s="151" t="s">
        <v>189</v>
      </c>
      <c r="E229" s="152" t="s">
        <v>19</v>
      </c>
      <c r="F229" s="153" t="s">
        <v>208</v>
      </c>
      <c r="H229" s="154">
        <v>3</v>
      </c>
      <c r="I229" s="155"/>
      <c r="L229" s="150"/>
      <c r="M229" s="156"/>
      <c r="T229" s="157"/>
      <c r="AT229" s="152" t="s">
        <v>189</v>
      </c>
      <c r="AU229" s="152" t="s">
        <v>83</v>
      </c>
      <c r="AV229" s="12" t="s">
        <v>83</v>
      </c>
      <c r="AW229" s="12" t="s">
        <v>35</v>
      </c>
      <c r="AX229" s="12" t="s">
        <v>73</v>
      </c>
      <c r="AY229" s="152" t="s">
        <v>175</v>
      </c>
    </row>
    <row r="230" spans="2:65" s="13" customFormat="1" ht="11.25">
      <c r="B230" s="158"/>
      <c r="D230" s="151" t="s">
        <v>189</v>
      </c>
      <c r="E230" s="159" t="s">
        <v>19</v>
      </c>
      <c r="F230" s="160" t="s">
        <v>198</v>
      </c>
      <c r="H230" s="161">
        <v>29</v>
      </c>
      <c r="I230" s="162"/>
      <c r="L230" s="158"/>
      <c r="M230" s="163"/>
      <c r="T230" s="164"/>
      <c r="AT230" s="159" t="s">
        <v>189</v>
      </c>
      <c r="AU230" s="159" t="s">
        <v>83</v>
      </c>
      <c r="AV230" s="13" t="s">
        <v>181</v>
      </c>
      <c r="AW230" s="13" t="s">
        <v>35</v>
      </c>
      <c r="AX230" s="13" t="s">
        <v>81</v>
      </c>
      <c r="AY230" s="159" t="s">
        <v>175</v>
      </c>
    </row>
    <row r="231" spans="2:65" s="1" customFormat="1" ht="33" customHeight="1">
      <c r="B231" s="32"/>
      <c r="C231" s="132" t="s">
        <v>401</v>
      </c>
      <c r="D231" s="132" t="s">
        <v>177</v>
      </c>
      <c r="E231" s="133" t="s">
        <v>402</v>
      </c>
      <c r="F231" s="134" t="s">
        <v>403</v>
      </c>
      <c r="G231" s="135" t="s">
        <v>180</v>
      </c>
      <c r="H231" s="136">
        <v>4572</v>
      </c>
      <c r="I231" s="137"/>
      <c r="J231" s="138">
        <f>ROUND(I231*H231,2)</f>
        <v>0</v>
      </c>
      <c r="K231" s="139"/>
      <c r="L231" s="32"/>
      <c r="M231" s="140" t="s">
        <v>19</v>
      </c>
      <c r="N231" s="141" t="s">
        <v>44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181</v>
      </c>
      <c r="AT231" s="144" t="s">
        <v>177</v>
      </c>
      <c r="AU231" s="144" t="s">
        <v>83</v>
      </c>
      <c r="AY231" s="17" t="s">
        <v>175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81</v>
      </c>
      <c r="BK231" s="145">
        <f>ROUND(I231*H231,2)</f>
        <v>0</v>
      </c>
      <c r="BL231" s="17" t="s">
        <v>181</v>
      </c>
      <c r="BM231" s="144" t="s">
        <v>404</v>
      </c>
    </row>
    <row r="232" spans="2:65" s="1" customFormat="1" ht="11.25">
      <c r="B232" s="32"/>
      <c r="D232" s="146" t="s">
        <v>183</v>
      </c>
      <c r="F232" s="147" t="s">
        <v>405</v>
      </c>
      <c r="I232" s="148"/>
      <c r="L232" s="32"/>
      <c r="M232" s="149"/>
      <c r="T232" s="53"/>
      <c r="AT232" s="17" t="s">
        <v>183</v>
      </c>
      <c r="AU232" s="17" t="s">
        <v>83</v>
      </c>
    </row>
    <row r="233" spans="2:65" s="1" customFormat="1" ht="33" customHeight="1">
      <c r="B233" s="32"/>
      <c r="C233" s="132" t="s">
        <v>406</v>
      </c>
      <c r="D233" s="132" t="s">
        <v>177</v>
      </c>
      <c r="E233" s="133" t="s">
        <v>407</v>
      </c>
      <c r="F233" s="134" t="s">
        <v>408</v>
      </c>
      <c r="G233" s="135" t="s">
        <v>180</v>
      </c>
      <c r="H233" s="136">
        <v>4572</v>
      </c>
      <c r="I233" s="137"/>
      <c r="J233" s="138">
        <f>ROUND(I233*H233,2)</f>
        <v>0</v>
      </c>
      <c r="K233" s="139"/>
      <c r="L233" s="32"/>
      <c r="M233" s="140" t="s">
        <v>19</v>
      </c>
      <c r="N233" s="141" t="s">
        <v>44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181</v>
      </c>
      <c r="AT233" s="144" t="s">
        <v>177</v>
      </c>
      <c r="AU233" s="144" t="s">
        <v>83</v>
      </c>
      <c r="AY233" s="17" t="s">
        <v>175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81</v>
      </c>
      <c r="BK233" s="145">
        <f>ROUND(I233*H233,2)</f>
        <v>0</v>
      </c>
      <c r="BL233" s="17" t="s">
        <v>181</v>
      </c>
      <c r="BM233" s="144" t="s">
        <v>409</v>
      </c>
    </row>
    <row r="234" spans="2:65" s="1" customFormat="1" ht="11.25">
      <c r="B234" s="32"/>
      <c r="D234" s="146" t="s">
        <v>183</v>
      </c>
      <c r="F234" s="147" t="s">
        <v>410</v>
      </c>
      <c r="I234" s="148"/>
      <c r="L234" s="32"/>
      <c r="M234" s="149"/>
      <c r="T234" s="53"/>
      <c r="AT234" s="17" t="s">
        <v>183</v>
      </c>
      <c r="AU234" s="17" t="s">
        <v>83</v>
      </c>
    </row>
    <row r="235" spans="2:65" s="12" customFormat="1" ht="11.25">
      <c r="B235" s="150"/>
      <c r="D235" s="151" t="s">
        <v>189</v>
      </c>
      <c r="E235" s="152" t="s">
        <v>19</v>
      </c>
      <c r="F235" s="153" t="s">
        <v>411</v>
      </c>
      <c r="H235" s="154">
        <v>4615</v>
      </c>
      <c r="I235" s="155"/>
      <c r="L235" s="150"/>
      <c r="M235" s="156"/>
      <c r="T235" s="157"/>
      <c r="AT235" s="152" t="s">
        <v>189</v>
      </c>
      <c r="AU235" s="152" t="s">
        <v>83</v>
      </c>
      <c r="AV235" s="12" t="s">
        <v>83</v>
      </c>
      <c r="AW235" s="12" t="s">
        <v>35</v>
      </c>
      <c r="AX235" s="12" t="s">
        <v>73</v>
      </c>
      <c r="AY235" s="152" t="s">
        <v>175</v>
      </c>
    </row>
    <row r="236" spans="2:65" s="12" customFormat="1" ht="11.25">
      <c r="B236" s="150"/>
      <c r="D236" s="151" t="s">
        <v>189</v>
      </c>
      <c r="E236" s="152" t="s">
        <v>19</v>
      </c>
      <c r="F236" s="153" t="s">
        <v>412</v>
      </c>
      <c r="H236" s="154">
        <v>-43</v>
      </c>
      <c r="I236" s="155"/>
      <c r="L236" s="150"/>
      <c r="M236" s="156"/>
      <c r="T236" s="157"/>
      <c r="AT236" s="152" t="s">
        <v>189</v>
      </c>
      <c r="AU236" s="152" t="s">
        <v>83</v>
      </c>
      <c r="AV236" s="12" t="s">
        <v>83</v>
      </c>
      <c r="AW236" s="12" t="s">
        <v>35</v>
      </c>
      <c r="AX236" s="12" t="s">
        <v>73</v>
      </c>
      <c r="AY236" s="152" t="s">
        <v>175</v>
      </c>
    </row>
    <row r="237" spans="2:65" s="13" customFormat="1" ht="11.25">
      <c r="B237" s="158"/>
      <c r="D237" s="151" t="s">
        <v>189</v>
      </c>
      <c r="E237" s="159" t="s">
        <v>19</v>
      </c>
      <c r="F237" s="160" t="s">
        <v>198</v>
      </c>
      <c r="H237" s="161">
        <v>4572</v>
      </c>
      <c r="I237" s="162"/>
      <c r="L237" s="158"/>
      <c r="M237" s="163"/>
      <c r="T237" s="164"/>
      <c r="AT237" s="159" t="s">
        <v>189</v>
      </c>
      <c r="AU237" s="159" t="s">
        <v>83</v>
      </c>
      <c r="AV237" s="13" t="s">
        <v>181</v>
      </c>
      <c r="AW237" s="13" t="s">
        <v>35</v>
      </c>
      <c r="AX237" s="13" t="s">
        <v>81</v>
      </c>
      <c r="AY237" s="159" t="s">
        <v>175</v>
      </c>
    </row>
    <row r="238" spans="2:65" s="1" customFormat="1" ht="33" customHeight="1">
      <c r="B238" s="32"/>
      <c r="C238" s="132" t="s">
        <v>413</v>
      </c>
      <c r="D238" s="132" t="s">
        <v>177</v>
      </c>
      <c r="E238" s="133" t="s">
        <v>414</v>
      </c>
      <c r="F238" s="134" t="s">
        <v>415</v>
      </c>
      <c r="G238" s="135" t="s">
        <v>180</v>
      </c>
      <c r="H238" s="136">
        <v>26</v>
      </c>
      <c r="I238" s="137"/>
      <c r="J238" s="138">
        <f>ROUND(I238*H238,2)</f>
        <v>0</v>
      </c>
      <c r="K238" s="139"/>
      <c r="L238" s="32"/>
      <c r="M238" s="140" t="s">
        <v>19</v>
      </c>
      <c r="N238" s="141" t="s">
        <v>44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181</v>
      </c>
      <c r="AT238" s="144" t="s">
        <v>177</v>
      </c>
      <c r="AU238" s="144" t="s">
        <v>83</v>
      </c>
      <c r="AY238" s="17" t="s">
        <v>175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81</v>
      </c>
      <c r="BK238" s="145">
        <f>ROUND(I238*H238,2)</f>
        <v>0</v>
      </c>
      <c r="BL238" s="17" t="s">
        <v>181</v>
      </c>
      <c r="BM238" s="144" t="s">
        <v>416</v>
      </c>
    </row>
    <row r="239" spans="2:65" s="1" customFormat="1" ht="11.25">
      <c r="B239" s="32"/>
      <c r="D239" s="146" t="s">
        <v>183</v>
      </c>
      <c r="F239" s="147" t="s">
        <v>417</v>
      </c>
      <c r="I239" s="148"/>
      <c r="L239" s="32"/>
      <c r="M239" s="149"/>
      <c r="T239" s="53"/>
      <c r="AT239" s="17" t="s">
        <v>183</v>
      </c>
      <c r="AU239" s="17" t="s">
        <v>83</v>
      </c>
    </row>
    <row r="240" spans="2:65" s="12" customFormat="1" ht="11.25">
      <c r="B240" s="150"/>
      <c r="D240" s="151" t="s">
        <v>189</v>
      </c>
      <c r="E240" s="152" t="s">
        <v>19</v>
      </c>
      <c r="F240" s="153" t="s">
        <v>207</v>
      </c>
      <c r="H240" s="154">
        <v>26</v>
      </c>
      <c r="I240" s="155"/>
      <c r="L240" s="150"/>
      <c r="M240" s="156"/>
      <c r="T240" s="157"/>
      <c r="AT240" s="152" t="s">
        <v>189</v>
      </c>
      <c r="AU240" s="152" t="s">
        <v>83</v>
      </c>
      <c r="AV240" s="12" t="s">
        <v>83</v>
      </c>
      <c r="AW240" s="12" t="s">
        <v>35</v>
      </c>
      <c r="AX240" s="12" t="s">
        <v>81</v>
      </c>
      <c r="AY240" s="152" t="s">
        <v>175</v>
      </c>
    </row>
    <row r="241" spans="2:65" s="1" customFormat="1" ht="33" customHeight="1">
      <c r="B241" s="32"/>
      <c r="C241" s="132" t="s">
        <v>418</v>
      </c>
      <c r="D241" s="132" t="s">
        <v>177</v>
      </c>
      <c r="E241" s="133" t="s">
        <v>419</v>
      </c>
      <c r="F241" s="134" t="s">
        <v>420</v>
      </c>
      <c r="G241" s="135" t="s">
        <v>180</v>
      </c>
      <c r="H241" s="136">
        <v>26</v>
      </c>
      <c r="I241" s="137"/>
      <c r="J241" s="138">
        <f>ROUND(I241*H241,2)</f>
        <v>0</v>
      </c>
      <c r="K241" s="139"/>
      <c r="L241" s="32"/>
      <c r="M241" s="140" t="s">
        <v>19</v>
      </c>
      <c r="N241" s="141" t="s">
        <v>44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181</v>
      </c>
      <c r="AT241" s="144" t="s">
        <v>177</v>
      </c>
      <c r="AU241" s="144" t="s">
        <v>83</v>
      </c>
      <c r="AY241" s="17" t="s">
        <v>175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81</v>
      </c>
      <c r="BK241" s="145">
        <f>ROUND(I241*H241,2)</f>
        <v>0</v>
      </c>
      <c r="BL241" s="17" t="s">
        <v>181</v>
      </c>
      <c r="BM241" s="144" t="s">
        <v>421</v>
      </c>
    </row>
    <row r="242" spans="2:65" s="1" customFormat="1" ht="11.25">
      <c r="B242" s="32"/>
      <c r="D242" s="146" t="s">
        <v>183</v>
      </c>
      <c r="F242" s="147" t="s">
        <v>422</v>
      </c>
      <c r="I242" s="148"/>
      <c r="L242" s="32"/>
      <c r="M242" s="149"/>
      <c r="T242" s="53"/>
      <c r="AT242" s="17" t="s">
        <v>183</v>
      </c>
      <c r="AU242" s="17" t="s">
        <v>83</v>
      </c>
    </row>
    <row r="243" spans="2:65" s="12" customFormat="1" ht="11.25">
      <c r="B243" s="150"/>
      <c r="D243" s="151" t="s">
        <v>189</v>
      </c>
      <c r="E243" s="152" t="s">
        <v>19</v>
      </c>
      <c r="F243" s="153" t="s">
        <v>423</v>
      </c>
      <c r="H243" s="154">
        <v>26</v>
      </c>
      <c r="I243" s="155"/>
      <c r="L243" s="150"/>
      <c r="M243" s="156"/>
      <c r="T243" s="157"/>
      <c r="AT243" s="152" t="s">
        <v>189</v>
      </c>
      <c r="AU243" s="152" t="s">
        <v>83</v>
      </c>
      <c r="AV243" s="12" t="s">
        <v>83</v>
      </c>
      <c r="AW243" s="12" t="s">
        <v>35</v>
      </c>
      <c r="AX243" s="12" t="s">
        <v>81</v>
      </c>
      <c r="AY243" s="152" t="s">
        <v>175</v>
      </c>
    </row>
    <row r="244" spans="2:65" s="1" customFormat="1" ht="37.9" customHeight="1">
      <c r="B244" s="32"/>
      <c r="C244" s="132" t="s">
        <v>424</v>
      </c>
      <c r="D244" s="132" t="s">
        <v>177</v>
      </c>
      <c r="E244" s="133" t="s">
        <v>425</v>
      </c>
      <c r="F244" s="134" t="s">
        <v>426</v>
      </c>
      <c r="G244" s="135" t="s">
        <v>180</v>
      </c>
      <c r="H244" s="136">
        <v>4615</v>
      </c>
      <c r="I244" s="137"/>
      <c r="J244" s="138">
        <f>ROUND(I244*H244,2)</f>
        <v>0</v>
      </c>
      <c r="K244" s="139"/>
      <c r="L244" s="32"/>
      <c r="M244" s="140" t="s">
        <v>19</v>
      </c>
      <c r="N244" s="141" t="s">
        <v>44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181</v>
      </c>
      <c r="AT244" s="144" t="s">
        <v>177</v>
      </c>
      <c r="AU244" s="144" t="s">
        <v>83</v>
      </c>
      <c r="AY244" s="17" t="s">
        <v>175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81</v>
      </c>
      <c r="BK244" s="145">
        <f>ROUND(I244*H244,2)</f>
        <v>0</v>
      </c>
      <c r="BL244" s="17" t="s">
        <v>181</v>
      </c>
      <c r="BM244" s="144" t="s">
        <v>427</v>
      </c>
    </row>
    <row r="245" spans="2:65" s="1" customFormat="1" ht="11.25">
      <c r="B245" s="32"/>
      <c r="D245" s="146" t="s">
        <v>183</v>
      </c>
      <c r="F245" s="147" t="s">
        <v>428</v>
      </c>
      <c r="I245" s="148"/>
      <c r="L245" s="32"/>
      <c r="M245" s="149"/>
      <c r="T245" s="53"/>
      <c r="AT245" s="17" t="s">
        <v>183</v>
      </c>
      <c r="AU245" s="17" t="s">
        <v>83</v>
      </c>
    </row>
    <row r="246" spans="2:65" s="1" customFormat="1" ht="49.15" customHeight="1">
      <c r="B246" s="32"/>
      <c r="C246" s="132" t="s">
        <v>429</v>
      </c>
      <c r="D246" s="132" t="s">
        <v>177</v>
      </c>
      <c r="E246" s="133" t="s">
        <v>430</v>
      </c>
      <c r="F246" s="134" t="s">
        <v>431</v>
      </c>
      <c r="G246" s="135" t="s">
        <v>180</v>
      </c>
      <c r="H246" s="136">
        <v>4641</v>
      </c>
      <c r="I246" s="137"/>
      <c r="J246" s="138">
        <f>ROUND(I246*H246,2)</f>
        <v>0</v>
      </c>
      <c r="K246" s="139"/>
      <c r="L246" s="32"/>
      <c r="M246" s="140" t="s">
        <v>19</v>
      </c>
      <c r="N246" s="141" t="s">
        <v>44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181</v>
      </c>
      <c r="AT246" s="144" t="s">
        <v>177</v>
      </c>
      <c r="AU246" s="144" t="s">
        <v>83</v>
      </c>
      <c r="AY246" s="17" t="s">
        <v>175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81</v>
      </c>
      <c r="BK246" s="145">
        <f>ROUND(I246*H246,2)</f>
        <v>0</v>
      </c>
      <c r="BL246" s="17" t="s">
        <v>181</v>
      </c>
      <c r="BM246" s="144" t="s">
        <v>432</v>
      </c>
    </row>
    <row r="247" spans="2:65" s="1" customFormat="1" ht="11.25">
      <c r="B247" s="32"/>
      <c r="D247" s="146" t="s">
        <v>183</v>
      </c>
      <c r="F247" s="147" t="s">
        <v>433</v>
      </c>
      <c r="I247" s="148"/>
      <c r="L247" s="32"/>
      <c r="M247" s="149"/>
      <c r="T247" s="53"/>
      <c r="AT247" s="17" t="s">
        <v>183</v>
      </c>
      <c r="AU247" s="17" t="s">
        <v>83</v>
      </c>
    </row>
    <row r="248" spans="2:65" s="12" customFormat="1" ht="11.25">
      <c r="B248" s="150"/>
      <c r="D248" s="151" t="s">
        <v>189</v>
      </c>
      <c r="E248" s="152" t="s">
        <v>19</v>
      </c>
      <c r="F248" s="153" t="s">
        <v>434</v>
      </c>
      <c r="H248" s="154">
        <v>3754</v>
      </c>
      <c r="I248" s="155"/>
      <c r="L248" s="150"/>
      <c r="M248" s="156"/>
      <c r="T248" s="157"/>
      <c r="AT248" s="152" t="s">
        <v>189</v>
      </c>
      <c r="AU248" s="152" t="s">
        <v>83</v>
      </c>
      <c r="AV248" s="12" t="s">
        <v>83</v>
      </c>
      <c r="AW248" s="12" t="s">
        <v>35</v>
      </c>
      <c r="AX248" s="12" t="s">
        <v>73</v>
      </c>
      <c r="AY248" s="152" t="s">
        <v>175</v>
      </c>
    </row>
    <row r="249" spans="2:65" s="12" customFormat="1" ht="11.25">
      <c r="B249" s="150"/>
      <c r="D249" s="151" t="s">
        <v>189</v>
      </c>
      <c r="E249" s="152" t="s">
        <v>19</v>
      </c>
      <c r="F249" s="153" t="s">
        <v>206</v>
      </c>
      <c r="H249" s="154">
        <v>861</v>
      </c>
      <c r="I249" s="155"/>
      <c r="L249" s="150"/>
      <c r="M249" s="156"/>
      <c r="T249" s="157"/>
      <c r="AT249" s="152" t="s">
        <v>189</v>
      </c>
      <c r="AU249" s="152" t="s">
        <v>83</v>
      </c>
      <c r="AV249" s="12" t="s">
        <v>83</v>
      </c>
      <c r="AW249" s="12" t="s">
        <v>35</v>
      </c>
      <c r="AX249" s="12" t="s">
        <v>73</v>
      </c>
      <c r="AY249" s="152" t="s">
        <v>175</v>
      </c>
    </row>
    <row r="250" spans="2:65" s="12" customFormat="1" ht="11.25">
      <c r="B250" s="150"/>
      <c r="D250" s="151" t="s">
        <v>189</v>
      </c>
      <c r="E250" s="152" t="s">
        <v>19</v>
      </c>
      <c r="F250" s="153" t="s">
        <v>423</v>
      </c>
      <c r="H250" s="154">
        <v>26</v>
      </c>
      <c r="I250" s="155"/>
      <c r="L250" s="150"/>
      <c r="M250" s="156"/>
      <c r="T250" s="157"/>
      <c r="AT250" s="152" t="s">
        <v>189</v>
      </c>
      <c r="AU250" s="152" t="s">
        <v>83</v>
      </c>
      <c r="AV250" s="12" t="s">
        <v>83</v>
      </c>
      <c r="AW250" s="12" t="s">
        <v>35</v>
      </c>
      <c r="AX250" s="12" t="s">
        <v>73</v>
      </c>
      <c r="AY250" s="152" t="s">
        <v>175</v>
      </c>
    </row>
    <row r="251" spans="2:65" s="13" customFormat="1" ht="11.25">
      <c r="B251" s="158"/>
      <c r="D251" s="151" t="s">
        <v>189</v>
      </c>
      <c r="E251" s="159" t="s">
        <v>19</v>
      </c>
      <c r="F251" s="160" t="s">
        <v>198</v>
      </c>
      <c r="H251" s="161">
        <v>4641</v>
      </c>
      <c r="I251" s="162"/>
      <c r="L251" s="158"/>
      <c r="M251" s="163"/>
      <c r="T251" s="164"/>
      <c r="AT251" s="159" t="s">
        <v>189</v>
      </c>
      <c r="AU251" s="159" t="s">
        <v>83</v>
      </c>
      <c r="AV251" s="13" t="s">
        <v>181</v>
      </c>
      <c r="AW251" s="13" t="s">
        <v>35</v>
      </c>
      <c r="AX251" s="13" t="s">
        <v>81</v>
      </c>
      <c r="AY251" s="159" t="s">
        <v>175</v>
      </c>
    </row>
    <row r="252" spans="2:65" s="1" customFormat="1" ht="24.2" customHeight="1">
      <c r="B252" s="32"/>
      <c r="C252" s="132" t="s">
        <v>435</v>
      </c>
      <c r="D252" s="132" t="s">
        <v>177</v>
      </c>
      <c r="E252" s="133" t="s">
        <v>436</v>
      </c>
      <c r="F252" s="134" t="s">
        <v>437</v>
      </c>
      <c r="G252" s="135" t="s">
        <v>180</v>
      </c>
      <c r="H252" s="136">
        <v>4615</v>
      </c>
      <c r="I252" s="137"/>
      <c r="J252" s="138">
        <f>ROUND(I252*H252,2)</f>
        <v>0</v>
      </c>
      <c r="K252" s="139"/>
      <c r="L252" s="32"/>
      <c r="M252" s="140" t="s">
        <v>19</v>
      </c>
      <c r="N252" s="141" t="s">
        <v>44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181</v>
      </c>
      <c r="AT252" s="144" t="s">
        <v>177</v>
      </c>
      <c r="AU252" s="144" t="s">
        <v>83</v>
      </c>
      <c r="AY252" s="17" t="s">
        <v>175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81</v>
      </c>
      <c r="BK252" s="145">
        <f>ROUND(I252*H252,2)</f>
        <v>0</v>
      </c>
      <c r="BL252" s="17" t="s">
        <v>181</v>
      </c>
      <c r="BM252" s="144" t="s">
        <v>438</v>
      </c>
    </row>
    <row r="253" spans="2:65" s="1" customFormat="1" ht="11.25">
      <c r="B253" s="32"/>
      <c r="D253" s="146" t="s">
        <v>183</v>
      </c>
      <c r="F253" s="147" t="s">
        <v>439</v>
      </c>
      <c r="I253" s="148"/>
      <c r="L253" s="32"/>
      <c r="M253" s="149"/>
      <c r="T253" s="53"/>
      <c r="AT253" s="17" t="s">
        <v>183</v>
      </c>
      <c r="AU253" s="17" t="s">
        <v>83</v>
      </c>
    </row>
    <row r="254" spans="2:65" s="1" customFormat="1" ht="24.2" customHeight="1">
      <c r="B254" s="32"/>
      <c r="C254" s="132" t="s">
        <v>440</v>
      </c>
      <c r="D254" s="132" t="s">
        <v>177</v>
      </c>
      <c r="E254" s="133" t="s">
        <v>441</v>
      </c>
      <c r="F254" s="134" t="s">
        <v>442</v>
      </c>
      <c r="G254" s="135" t="s">
        <v>180</v>
      </c>
      <c r="H254" s="136">
        <v>26</v>
      </c>
      <c r="I254" s="137"/>
      <c r="J254" s="138">
        <f>ROUND(I254*H254,2)</f>
        <v>0</v>
      </c>
      <c r="K254" s="139"/>
      <c r="L254" s="32"/>
      <c r="M254" s="140" t="s">
        <v>19</v>
      </c>
      <c r="N254" s="141" t="s">
        <v>44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181</v>
      </c>
      <c r="AT254" s="144" t="s">
        <v>177</v>
      </c>
      <c r="AU254" s="144" t="s">
        <v>83</v>
      </c>
      <c r="AY254" s="17" t="s">
        <v>175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81</v>
      </c>
      <c r="BK254" s="145">
        <f>ROUND(I254*H254,2)</f>
        <v>0</v>
      </c>
      <c r="BL254" s="17" t="s">
        <v>181</v>
      </c>
      <c r="BM254" s="144" t="s">
        <v>443</v>
      </c>
    </row>
    <row r="255" spans="2:65" s="1" customFormat="1" ht="11.25">
      <c r="B255" s="32"/>
      <c r="D255" s="146" t="s">
        <v>183</v>
      </c>
      <c r="F255" s="147" t="s">
        <v>444</v>
      </c>
      <c r="I255" s="148"/>
      <c r="L255" s="32"/>
      <c r="M255" s="149"/>
      <c r="T255" s="53"/>
      <c r="AT255" s="17" t="s">
        <v>183</v>
      </c>
      <c r="AU255" s="17" t="s">
        <v>83</v>
      </c>
    </row>
    <row r="256" spans="2:65" s="12" customFormat="1" ht="11.25">
      <c r="B256" s="150"/>
      <c r="D256" s="151" t="s">
        <v>189</v>
      </c>
      <c r="E256" s="152" t="s">
        <v>19</v>
      </c>
      <c r="F256" s="153" t="s">
        <v>423</v>
      </c>
      <c r="H256" s="154">
        <v>26</v>
      </c>
      <c r="I256" s="155"/>
      <c r="L256" s="150"/>
      <c r="M256" s="156"/>
      <c r="T256" s="157"/>
      <c r="AT256" s="152" t="s">
        <v>189</v>
      </c>
      <c r="AU256" s="152" t="s">
        <v>83</v>
      </c>
      <c r="AV256" s="12" t="s">
        <v>83</v>
      </c>
      <c r="AW256" s="12" t="s">
        <v>35</v>
      </c>
      <c r="AX256" s="12" t="s">
        <v>81</v>
      </c>
      <c r="AY256" s="152" t="s">
        <v>175</v>
      </c>
    </row>
    <row r="257" spans="2:65" s="1" customFormat="1" ht="24.2" customHeight="1">
      <c r="B257" s="32"/>
      <c r="C257" s="132" t="s">
        <v>445</v>
      </c>
      <c r="D257" s="132" t="s">
        <v>177</v>
      </c>
      <c r="E257" s="133" t="s">
        <v>446</v>
      </c>
      <c r="F257" s="134" t="s">
        <v>447</v>
      </c>
      <c r="G257" s="135" t="s">
        <v>180</v>
      </c>
      <c r="H257" s="136">
        <v>9230</v>
      </c>
      <c r="I257" s="137"/>
      <c r="J257" s="138">
        <f>ROUND(I257*H257,2)</f>
        <v>0</v>
      </c>
      <c r="K257" s="139"/>
      <c r="L257" s="32"/>
      <c r="M257" s="140" t="s">
        <v>19</v>
      </c>
      <c r="N257" s="141" t="s">
        <v>44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181</v>
      </c>
      <c r="AT257" s="144" t="s">
        <v>177</v>
      </c>
      <c r="AU257" s="144" t="s">
        <v>83</v>
      </c>
      <c r="AY257" s="17" t="s">
        <v>175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81</v>
      </c>
      <c r="BK257" s="145">
        <f>ROUND(I257*H257,2)</f>
        <v>0</v>
      </c>
      <c r="BL257" s="17" t="s">
        <v>181</v>
      </c>
      <c r="BM257" s="144" t="s">
        <v>448</v>
      </c>
    </row>
    <row r="258" spans="2:65" s="1" customFormat="1" ht="11.25">
      <c r="B258" s="32"/>
      <c r="D258" s="146" t="s">
        <v>183</v>
      </c>
      <c r="F258" s="147" t="s">
        <v>449</v>
      </c>
      <c r="I258" s="148"/>
      <c r="L258" s="32"/>
      <c r="M258" s="149"/>
      <c r="T258" s="53"/>
      <c r="AT258" s="17" t="s">
        <v>183</v>
      </c>
      <c r="AU258" s="17" t="s">
        <v>83</v>
      </c>
    </row>
    <row r="259" spans="2:65" s="12" customFormat="1" ht="11.25">
      <c r="B259" s="150"/>
      <c r="D259" s="151" t="s">
        <v>189</v>
      </c>
      <c r="E259" s="152" t="s">
        <v>19</v>
      </c>
      <c r="F259" s="153" t="s">
        <v>450</v>
      </c>
      <c r="H259" s="154">
        <v>9230</v>
      </c>
      <c r="I259" s="155"/>
      <c r="L259" s="150"/>
      <c r="M259" s="156"/>
      <c r="T259" s="157"/>
      <c r="AT259" s="152" t="s">
        <v>189</v>
      </c>
      <c r="AU259" s="152" t="s">
        <v>83</v>
      </c>
      <c r="AV259" s="12" t="s">
        <v>83</v>
      </c>
      <c r="AW259" s="12" t="s">
        <v>35</v>
      </c>
      <c r="AX259" s="12" t="s">
        <v>81</v>
      </c>
      <c r="AY259" s="152" t="s">
        <v>175</v>
      </c>
    </row>
    <row r="260" spans="2:65" s="1" customFormat="1" ht="24.2" customHeight="1">
      <c r="B260" s="32"/>
      <c r="C260" s="132" t="s">
        <v>451</v>
      </c>
      <c r="D260" s="132" t="s">
        <v>177</v>
      </c>
      <c r="E260" s="133" t="s">
        <v>452</v>
      </c>
      <c r="F260" s="134" t="s">
        <v>453</v>
      </c>
      <c r="G260" s="135" t="s">
        <v>180</v>
      </c>
      <c r="H260" s="136">
        <v>26</v>
      </c>
      <c r="I260" s="137"/>
      <c r="J260" s="138">
        <f>ROUND(I260*H260,2)</f>
        <v>0</v>
      </c>
      <c r="K260" s="139"/>
      <c r="L260" s="32"/>
      <c r="M260" s="140" t="s">
        <v>19</v>
      </c>
      <c r="N260" s="141" t="s">
        <v>44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181</v>
      </c>
      <c r="AT260" s="144" t="s">
        <v>177</v>
      </c>
      <c r="AU260" s="144" t="s">
        <v>83</v>
      </c>
      <c r="AY260" s="17" t="s">
        <v>175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81</v>
      </c>
      <c r="BK260" s="145">
        <f>ROUND(I260*H260,2)</f>
        <v>0</v>
      </c>
      <c r="BL260" s="17" t="s">
        <v>181</v>
      </c>
      <c r="BM260" s="144" t="s">
        <v>454</v>
      </c>
    </row>
    <row r="261" spans="2:65" s="1" customFormat="1" ht="11.25">
      <c r="B261" s="32"/>
      <c r="D261" s="146" t="s">
        <v>183</v>
      </c>
      <c r="F261" s="147" t="s">
        <v>455</v>
      </c>
      <c r="I261" s="148"/>
      <c r="L261" s="32"/>
      <c r="M261" s="149"/>
      <c r="T261" s="53"/>
      <c r="AT261" s="17" t="s">
        <v>183</v>
      </c>
      <c r="AU261" s="17" t="s">
        <v>83</v>
      </c>
    </row>
    <row r="262" spans="2:65" s="12" customFormat="1" ht="11.25">
      <c r="B262" s="150"/>
      <c r="D262" s="151" t="s">
        <v>189</v>
      </c>
      <c r="E262" s="152" t="s">
        <v>19</v>
      </c>
      <c r="F262" s="153" t="s">
        <v>423</v>
      </c>
      <c r="H262" s="154">
        <v>26</v>
      </c>
      <c r="I262" s="155"/>
      <c r="L262" s="150"/>
      <c r="M262" s="156"/>
      <c r="T262" s="157"/>
      <c r="AT262" s="152" t="s">
        <v>189</v>
      </c>
      <c r="AU262" s="152" t="s">
        <v>83</v>
      </c>
      <c r="AV262" s="12" t="s">
        <v>83</v>
      </c>
      <c r="AW262" s="12" t="s">
        <v>35</v>
      </c>
      <c r="AX262" s="12" t="s">
        <v>81</v>
      </c>
      <c r="AY262" s="152" t="s">
        <v>175</v>
      </c>
    </row>
    <row r="263" spans="2:65" s="1" customFormat="1" ht="44.25" customHeight="1">
      <c r="B263" s="32"/>
      <c r="C263" s="132" t="s">
        <v>456</v>
      </c>
      <c r="D263" s="132" t="s">
        <v>177</v>
      </c>
      <c r="E263" s="133" t="s">
        <v>457</v>
      </c>
      <c r="F263" s="134" t="s">
        <v>458</v>
      </c>
      <c r="G263" s="135" t="s">
        <v>180</v>
      </c>
      <c r="H263" s="136">
        <v>4615</v>
      </c>
      <c r="I263" s="137"/>
      <c r="J263" s="138">
        <f>ROUND(I263*H263,2)</f>
        <v>0</v>
      </c>
      <c r="K263" s="139"/>
      <c r="L263" s="32"/>
      <c r="M263" s="140" t="s">
        <v>19</v>
      </c>
      <c r="N263" s="141" t="s">
        <v>44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181</v>
      </c>
      <c r="AT263" s="144" t="s">
        <v>177</v>
      </c>
      <c r="AU263" s="144" t="s">
        <v>83</v>
      </c>
      <c r="AY263" s="17" t="s">
        <v>175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81</v>
      </c>
      <c r="BK263" s="145">
        <f>ROUND(I263*H263,2)</f>
        <v>0</v>
      </c>
      <c r="BL263" s="17" t="s">
        <v>181</v>
      </c>
      <c r="BM263" s="144" t="s">
        <v>459</v>
      </c>
    </row>
    <row r="264" spans="2:65" s="1" customFormat="1" ht="11.25">
      <c r="B264" s="32"/>
      <c r="D264" s="146" t="s">
        <v>183</v>
      </c>
      <c r="F264" s="147" t="s">
        <v>460</v>
      </c>
      <c r="I264" s="148"/>
      <c r="L264" s="32"/>
      <c r="M264" s="149"/>
      <c r="T264" s="53"/>
      <c r="AT264" s="17" t="s">
        <v>183</v>
      </c>
      <c r="AU264" s="17" t="s">
        <v>83</v>
      </c>
    </row>
    <row r="265" spans="2:65" s="12" customFormat="1" ht="11.25">
      <c r="B265" s="150"/>
      <c r="D265" s="151" t="s">
        <v>189</v>
      </c>
      <c r="E265" s="152" t="s">
        <v>19</v>
      </c>
      <c r="F265" s="153" t="s">
        <v>434</v>
      </c>
      <c r="H265" s="154">
        <v>3754</v>
      </c>
      <c r="I265" s="155"/>
      <c r="L265" s="150"/>
      <c r="M265" s="156"/>
      <c r="T265" s="157"/>
      <c r="AT265" s="152" t="s">
        <v>189</v>
      </c>
      <c r="AU265" s="152" t="s">
        <v>83</v>
      </c>
      <c r="AV265" s="12" t="s">
        <v>83</v>
      </c>
      <c r="AW265" s="12" t="s">
        <v>35</v>
      </c>
      <c r="AX265" s="12" t="s">
        <v>73</v>
      </c>
      <c r="AY265" s="152" t="s">
        <v>175</v>
      </c>
    </row>
    <row r="266" spans="2:65" s="12" customFormat="1" ht="11.25">
      <c r="B266" s="150"/>
      <c r="D266" s="151" t="s">
        <v>189</v>
      </c>
      <c r="E266" s="152" t="s">
        <v>19</v>
      </c>
      <c r="F266" s="153" t="s">
        <v>206</v>
      </c>
      <c r="H266" s="154">
        <v>861</v>
      </c>
      <c r="I266" s="155"/>
      <c r="L266" s="150"/>
      <c r="M266" s="156"/>
      <c r="T266" s="157"/>
      <c r="AT266" s="152" t="s">
        <v>189</v>
      </c>
      <c r="AU266" s="152" t="s">
        <v>83</v>
      </c>
      <c r="AV266" s="12" t="s">
        <v>83</v>
      </c>
      <c r="AW266" s="12" t="s">
        <v>35</v>
      </c>
      <c r="AX266" s="12" t="s">
        <v>73</v>
      </c>
      <c r="AY266" s="152" t="s">
        <v>175</v>
      </c>
    </row>
    <row r="267" spans="2:65" s="13" customFormat="1" ht="11.25">
      <c r="B267" s="158"/>
      <c r="D267" s="151" t="s">
        <v>189</v>
      </c>
      <c r="E267" s="159" t="s">
        <v>19</v>
      </c>
      <c r="F267" s="160" t="s">
        <v>198</v>
      </c>
      <c r="H267" s="161">
        <v>4615</v>
      </c>
      <c r="I267" s="162"/>
      <c r="L267" s="158"/>
      <c r="M267" s="163"/>
      <c r="T267" s="164"/>
      <c r="AT267" s="159" t="s">
        <v>189</v>
      </c>
      <c r="AU267" s="159" t="s">
        <v>83</v>
      </c>
      <c r="AV267" s="13" t="s">
        <v>181</v>
      </c>
      <c r="AW267" s="13" t="s">
        <v>35</v>
      </c>
      <c r="AX267" s="13" t="s">
        <v>81</v>
      </c>
      <c r="AY267" s="159" t="s">
        <v>175</v>
      </c>
    </row>
    <row r="268" spans="2:65" s="1" customFormat="1" ht="44.25" customHeight="1">
      <c r="B268" s="32"/>
      <c r="C268" s="132" t="s">
        <v>461</v>
      </c>
      <c r="D268" s="132" t="s">
        <v>177</v>
      </c>
      <c r="E268" s="133" t="s">
        <v>462</v>
      </c>
      <c r="F268" s="134" t="s">
        <v>463</v>
      </c>
      <c r="G268" s="135" t="s">
        <v>180</v>
      </c>
      <c r="H268" s="136">
        <v>26</v>
      </c>
      <c r="I268" s="137"/>
      <c r="J268" s="138">
        <f>ROUND(I268*H268,2)</f>
        <v>0</v>
      </c>
      <c r="K268" s="139"/>
      <c r="L268" s="32"/>
      <c r="M268" s="140" t="s">
        <v>19</v>
      </c>
      <c r="N268" s="141" t="s">
        <v>44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181</v>
      </c>
      <c r="AT268" s="144" t="s">
        <v>177</v>
      </c>
      <c r="AU268" s="144" t="s">
        <v>83</v>
      </c>
      <c r="AY268" s="17" t="s">
        <v>175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81</v>
      </c>
      <c r="BK268" s="145">
        <f>ROUND(I268*H268,2)</f>
        <v>0</v>
      </c>
      <c r="BL268" s="17" t="s">
        <v>181</v>
      </c>
      <c r="BM268" s="144" t="s">
        <v>464</v>
      </c>
    </row>
    <row r="269" spans="2:65" s="1" customFormat="1" ht="11.25">
      <c r="B269" s="32"/>
      <c r="D269" s="146" t="s">
        <v>183</v>
      </c>
      <c r="F269" s="147" t="s">
        <v>465</v>
      </c>
      <c r="I269" s="148"/>
      <c r="L269" s="32"/>
      <c r="M269" s="149"/>
      <c r="T269" s="53"/>
      <c r="AT269" s="17" t="s">
        <v>183</v>
      </c>
      <c r="AU269" s="17" t="s">
        <v>83</v>
      </c>
    </row>
    <row r="270" spans="2:65" s="12" customFormat="1" ht="11.25">
      <c r="B270" s="150"/>
      <c r="D270" s="151" t="s">
        <v>189</v>
      </c>
      <c r="E270" s="152" t="s">
        <v>19</v>
      </c>
      <c r="F270" s="153" t="s">
        <v>423</v>
      </c>
      <c r="H270" s="154">
        <v>26</v>
      </c>
      <c r="I270" s="155"/>
      <c r="L270" s="150"/>
      <c r="M270" s="156"/>
      <c r="T270" s="157"/>
      <c r="AT270" s="152" t="s">
        <v>189</v>
      </c>
      <c r="AU270" s="152" t="s">
        <v>83</v>
      </c>
      <c r="AV270" s="12" t="s">
        <v>83</v>
      </c>
      <c r="AW270" s="12" t="s">
        <v>35</v>
      </c>
      <c r="AX270" s="12" t="s">
        <v>81</v>
      </c>
      <c r="AY270" s="152" t="s">
        <v>175</v>
      </c>
    </row>
    <row r="271" spans="2:65" s="1" customFormat="1" ht="44.25" customHeight="1">
      <c r="B271" s="32"/>
      <c r="C271" s="132" t="s">
        <v>466</v>
      </c>
      <c r="D271" s="132" t="s">
        <v>177</v>
      </c>
      <c r="E271" s="133" t="s">
        <v>467</v>
      </c>
      <c r="F271" s="134" t="s">
        <v>468</v>
      </c>
      <c r="G271" s="135" t="s">
        <v>180</v>
      </c>
      <c r="H271" s="136">
        <v>4615</v>
      </c>
      <c r="I271" s="137"/>
      <c r="J271" s="138">
        <f>ROUND(I271*H271,2)</f>
        <v>0</v>
      </c>
      <c r="K271" s="139"/>
      <c r="L271" s="32"/>
      <c r="M271" s="140" t="s">
        <v>19</v>
      </c>
      <c r="N271" s="141" t="s">
        <v>44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181</v>
      </c>
      <c r="AT271" s="144" t="s">
        <v>177</v>
      </c>
      <c r="AU271" s="144" t="s">
        <v>83</v>
      </c>
      <c r="AY271" s="17" t="s">
        <v>175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81</v>
      </c>
      <c r="BK271" s="145">
        <f>ROUND(I271*H271,2)</f>
        <v>0</v>
      </c>
      <c r="BL271" s="17" t="s">
        <v>181</v>
      </c>
      <c r="BM271" s="144" t="s">
        <v>469</v>
      </c>
    </row>
    <row r="272" spans="2:65" s="1" customFormat="1" ht="11.25">
      <c r="B272" s="32"/>
      <c r="D272" s="146" t="s">
        <v>183</v>
      </c>
      <c r="F272" s="147" t="s">
        <v>470</v>
      </c>
      <c r="I272" s="148"/>
      <c r="L272" s="32"/>
      <c r="M272" s="149"/>
      <c r="T272" s="53"/>
      <c r="AT272" s="17" t="s">
        <v>183</v>
      </c>
      <c r="AU272" s="17" t="s">
        <v>83</v>
      </c>
    </row>
    <row r="273" spans="2:65" s="1" customFormat="1" ht="49.15" customHeight="1">
      <c r="B273" s="32"/>
      <c r="C273" s="132" t="s">
        <v>471</v>
      </c>
      <c r="D273" s="132" t="s">
        <v>177</v>
      </c>
      <c r="E273" s="133" t="s">
        <v>472</v>
      </c>
      <c r="F273" s="134" t="s">
        <v>473</v>
      </c>
      <c r="G273" s="135" t="s">
        <v>180</v>
      </c>
      <c r="H273" s="136">
        <v>95.4</v>
      </c>
      <c r="I273" s="137"/>
      <c r="J273" s="138">
        <f>ROUND(I273*H273,2)</f>
        <v>0</v>
      </c>
      <c r="K273" s="139"/>
      <c r="L273" s="32"/>
      <c r="M273" s="140" t="s">
        <v>19</v>
      </c>
      <c r="N273" s="141" t="s">
        <v>44</v>
      </c>
      <c r="P273" s="142">
        <f>O273*H273</f>
        <v>0</v>
      </c>
      <c r="Q273" s="142">
        <v>8.3500000000000005E-2</v>
      </c>
      <c r="R273" s="142">
        <f>Q273*H273</f>
        <v>7.9659000000000013</v>
      </c>
      <c r="S273" s="142">
        <v>0</v>
      </c>
      <c r="T273" s="143">
        <f>S273*H273</f>
        <v>0</v>
      </c>
      <c r="AR273" s="144" t="s">
        <v>181</v>
      </c>
      <c r="AT273" s="144" t="s">
        <v>177</v>
      </c>
      <c r="AU273" s="144" t="s">
        <v>83</v>
      </c>
      <c r="AY273" s="17" t="s">
        <v>175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7" t="s">
        <v>81</v>
      </c>
      <c r="BK273" s="145">
        <f>ROUND(I273*H273,2)</f>
        <v>0</v>
      </c>
      <c r="BL273" s="17" t="s">
        <v>181</v>
      </c>
      <c r="BM273" s="144" t="s">
        <v>474</v>
      </c>
    </row>
    <row r="274" spans="2:65" s="1" customFormat="1" ht="11.25">
      <c r="B274" s="32"/>
      <c r="D274" s="146" t="s">
        <v>183</v>
      </c>
      <c r="F274" s="147" t="s">
        <v>475</v>
      </c>
      <c r="I274" s="148"/>
      <c r="L274" s="32"/>
      <c r="M274" s="149"/>
      <c r="T274" s="53"/>
      <c r="AT274" s="17" t="s">
        <v>183</v>
      </c>
      <c r="AU274" s="17" t="s">
        <v>83</v>
      </c>
    </row>
    <row r="275" spans="2:65" s="1" customFormat="1" ht="117">
      <c r="B275" s="32"/>
      <c r="D275" s="151" t="s">
        <v>203</v>
      </c>
      <c r="F275" s="165" t="s">
        <v>476</v>
      </c>
      <c r="I275" s="148"/>
      <c r="L275" s="32"/>
      <c r="M275" s="149"/>
      <c r="T275" s="53"/>
      <c r="AT275" s="17" t="s">
        <v>203</v>
      </c>
      <c r="AU275" s="17" t="s">
        <v>83</v>
      </c>
    </row>
    <row r="276" spans="2:65" s="12" customFormat="1" ht="11.25">
      <c r="B276" s="150"/>
      <c r="D276" s="151" t="s">
        <v>189</v>
      </c>
      <c r="E276" s="152" t="s">
        <v>19</v>
      </c>
      <c r="F276" s="153" t="s">
        <v>477</v>
      </c>
      <c r="H276" s="154">
        <v>14.4</v>
      </c>
      <c r="I276" s="155"/>
      <c r="L276" s="150"/>
      <c r="M276" s="156"/>
      <c r="T276" s="157"/>
      <c r="AT276" s="152" t="s">
        <v>189</v>
      </c>
      <c r="AU276" s="152" t="s">
        <v>83</v>
      </c>
      <c r="AV276" s="12" t="s">
        <v>83</v>
      </c>
      <c r="AW276" s="12" t="s">
        <v>35</v>
      </c>
      <c r="AX276" s="12" t="s">
        <v>73</v>
      </c>
      <c r="AY276" s="152" t="s">
        <v>175</v>
      </c>
    </row>
    <row r="277" spans="2:65" s="12" customFormat="1" ht="11.25">
      <c r="B277" s="150"/>
      <c r="D277" s="151" t="s">
        <v>189</v>
      </c>
      <c r="E277" s="152" t="s">
        <v>19</v>
      </c>
      <c r="F277" s="153" t="s">
        <v>209</v>
      </c>
      <c r="H277" s="154">
        <v>81</v>
      </c>
      <c r="I277" s="155"/>
      <c r="L277" s="150"/>
      <c r="M277" s="156"/>
      <c r="T277" s="157"/>
      <c r="AT277" s="152" t="s">
        <v>189</v>
      </c>
      <c r="AU277" s="152" t="s">
        <v>83</v>
      </c>
      <c r="AV277" s="12" t="s">
        <v>83</v>
      </c>
      <c r="AW277" s="12" t="s">
        <v>35</v>
      </c>
      <c r="AX277" s="12" t="s">
        <v>73</v>
      </c>
      <c r="AY277" s="152" t="s">
        <v>175</v>
      </c>
    </row>
    <row r="278" spans="2:65" s="13" customFormat="1" ht="11.25">
      <c r="B278" s="158"/>
      <c r="D278" s="151" t="s">
        <v>189</v>
      </c>
      <c r="E278" s="159" t="s">
        <v>19</v>
      </c>
      <c r="F278" s="160" t="s">
        <v>198</v>
      </c>
      <c r="H278" s="161">
        <v>95.4</v>
      </c>
      <c r="I278" s="162"/>
      <c r="L278" s="158"/>
      <c r="M278" s="163"/>
      <c r="T278" s="164"/>
      <c r="AT278" s="159" t="s">
        <v>189</v>
      </c>
      <c r="AU278" s="159" t="s">
        <v>83</v>
      </c>
      <c r="AV278" s="13" t="s">
        <v>181</v>
      </c>
      <c r="AW278" s="13" t="s">
        <v>35</v>
      </c>
      <c r="AX278" s="13" t="s">
        <v>81</v>
      </c>
      <c r="AY278" s="159" t="s">
        <v>175</v>
      </c>
    </row>
    <row r="279" spans="2:65" s="1" customFormat="1" ht="16.5" customHeight="1">
      <c r="B279" s="32"/>
      <c r="C279" s="172" t="s">
        <v>478</v>
      </c>
      <c r="D279" s="172" t="s">
        <v>307</v>
      </c>
      <c r="E279" s="173" t="s">
        <v>479</v>
      </c>
      <c r="F279" s="174" t="s">
        <v>480</v>
      </c>
      <c r="G279" s="175" t="s">
        <v>358</v>
      </c>
      <c r="H279" s="176">
        <v>27</v>
      </c>
      <c r="I279" s="177"/>
      <c r="J279" s="178">
        <f>ROUND(I279*H279,2)</f>
        <v>0</v>
      </c>
      <c r="K279" s="179"/>
      <c r="L279" s="180"/>
      <c r="M279" s="181" t="s">
        <v>19</v>
      </c>
      <c r="N279" s="182" t="s">
        <v>44</v>
      </c>
      <c r="P279" s="142">
        <f>O279*H279</f>
        <v>0</v>
      </c>
      <c r="Q279" s="142">
        <v>1.1200000000000001</v>
      </c>
      <c r="R279" s="142">
        <f>Q279*H279</f>
        <v>30.240000000000002</v>
      </c>
      <c r="S279" s="142">
        <v>0</v>
      </c>
      <c r="T279" s="143">
        <f>S279*H279</f>
        <v>0</v>
      </c>
      <c r="AR279" s="144" t="s">
        <v>239</v>
      </c>
      <c r="AT279" s="144" t="s">
        <v>307</v>
      </c>
      <c r="AU279" s="144" t="s">
        <v>83</v>
      </c>
      <c r="AY279" s="17" t="s">
        <v>175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81</v>
      </c>
      <c r="BK279" s="145">
        <f>ROUND(I279*H279,2)</f>
        <v>0</v>
      </c>
      <c r="BL279" s="17" t="s">
        <v>181</v>
      </c>
      <c r="BM279" s="144" t="s">
        <v>481</v>
      </c>
    </row>
    <row r="280" spans="2:65" s="12" customFormat="1" ht="11.25">
      <c r="B280" s="150"/>
      <c r="D280" s="151" t="s">
        <v>189</v>
      </c>
      <c r="F280" s="153" t="s">
        <v>482</v>
      </c>
      <c r="H280" s="154">
        <v>27</v>
      </c>
      <c r="I280" s="155"/>
      <c r="L280" s="150"/>
      <c r="M280" s="156"/>
      <c r="T280" s="157"/>
      <c r="AT280" s="152" t="s">
        <v>189</v>
      </c>
      <c r="AU280" s="152" t="s">
        <v>83</v>
      </c>
      <c r="AV280" s="12" t="s">
        <v>83</v>
      </c>
      <c r="AW280" s="12" t="s">
        <v>4</v>
      </c>
      <c r="AX280" s="12" t="s">
        <v>81</v>
      </c>
      <c r="AY280" s="152" t="s">
        <v>175</v>
      </c>
    </row>
    <row r="281" spans="2:65" s="1" customFormat="1" ht="16.5" customHeight="1">
      <c r="B281" s="32"/>
      <c r="C281" s="172" t="s">
        <v>483</v>
      </c>
      <c r="D281" s="172" t="s">
        <v>307</v>
      </c>
      <c r="E281" s="173" t="s">
        <v>484</v>
      </c>
      <c r="F281" s="174" t="s">
        <v>485</v>
      </c>
      <c r="G281" s="175" t="s">
        <v>358</v>
      </c>
      <c r="H281" s="176">
        <v>4</v>
      </c>
      <c r="I281" s="177"/>
      <c r="J281" s="178">
        <f>ROUND(I281*H281,2)</f>
        <v>0</v>
      </c>
      <c r="K281" s="179"/>
      <c r="L281" s="180"/>
      <c r="M281" s="181" t="s">
        <v>19</v>
      </c>
      <c r="N281" s="182" t="s">
        <v>44</v>
      </c>
      <c r="P281" s="142">
        <f>O281*H281</f>
        <v>0</v>
      </c>
      <c r="Q281" s="142">
        <v>1.67</v>
      </c>
      <c r="R281" s="142">
        <f>Q281*H281</f>
        <v>6.68</v>
      </c>
      <c r="S281" s="142">
        <v>0</v>
      </c>
      <c r="T281" s="143">
        <f>S281*H281</f>
        <v>0</v>
      </c>
      <c r="AR281" s="144" t="s">
        <v>239</v>
      </c>
      <c r="AT281" s="144" t="s">
        <v>307</v>
      </c>
      <c r="AU281" s="144" t="s">
        <v>83</v>
      </c>
      <c r="AY281" s="17" t="s">
        <v>175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81</v>
      </c>
      <c r="BK281" s="145">
        <f>ROUND(I281*H281,2)</f>
        <v>0</v>
      </c>
      <c r="BL281" s="17" t="s">
        <v>181</v>
      </c>
      <c r="BM281" s="144" t="s">
        <v>486</v>
      </c>
    </row>
    <row r="282" spans="2:65" s="14" customFormat="1" ht="11.25">
      <c r="B282" s="166"/>
      <c r="D282" s="151" t="s">
        <v>189</v>
      </c>
      <c r="E282" s="167" t="s">
        <v>19</v>
      </c>
      <c r="F282" s="168" t="s">
        <v>487</v>
      </c>
      <c r="H282" s="167" t="s">
        <v>19</v>
      </c>
      <c r="I282" s="169"/>
      <c r="L282" s="166"/>
      <c r="M282" s="170"/>
      <c r="T282" s="171"/>
      <c r="AT282" s="167" t="s">
        <v>189</v>
      </c>
      <c r="AU282" s="167" t="s">
        <v>83</v>
      </c>
      <c r="AV282" s="14" t="s">
        <v>81</v>
      </c>
      <c r="AW282" s="14" t="s">
        <v>35</v>
      </c>
      <c r="AX282" s="14" t="s">
        <v>73</v>
      </c>
      <c r="AY282" s="167" t="s">
        <v>175</v>
      </c>
    </row>
    <row r="283" spans="2:65" s="12" customFormat="1" ht="11.25">
      <c r="B283" s="150"/>
      <c r="D283" s="151" t="s">
        <v>189</v>
      </c>
      <c r="E283" s="152" t="s">
        <v>19</v>
      </c>
      <c r="F283" s="153" t="s">
        <v>488</v>
      </c>
      <c r="H283" s="154">
        <v>3.6669999999999998</v>
      </c>
      <c r="I283" s="155"/>
      <c r="L283" s="150"/>
      <c r="M283" s="156"/>
      <c r="T283" s="157"/>
      <c r="AT283" s="152" t="s">
        <v>189</v>
      </c>
      <c r="AU283" s="152" t="s">
        <v>83</v>
      </c>
      <c r="AV283" s="12" t="s">
        <v>83</v>
      </c>
      <c r="AW283" s="12" t="s">
        <v>35</v>
      </c>
      <c r="AX283" s="12" t="s">
        <v>73</v>
      </c>
      <c r="AY283" s="152" t="s">
        <v>175</v>
      </c>
    </row>
    <row r="284" spans="2:65" s="12" customFormat="1" ht="11.25">
      <c r="B284" s="150"/>
      <c r="D284" s="151" t="s">
        <v>189</v>
      </c>
      <c r="E284" s="152" t="s">
        <v>19</v>
      </c>
      <c r="F284" s="153" t="s">
        <v>181</v>
      </c>
      <c r="H284" s="154">
        <v>4</v>
      </c>
      <c r="I284" s="155"/>
      <c r="L284" s="150"/>
      <c r="M284" s="156"/>
      <c r="T284" s="157"/>
      <c r="AT284" s="152" t="s">
        <v>189</v>
      </c>
      <c r="AU284" s="152" t="s">
        <v>83</v>
      </c>
      <c r="AV284" s="12" t="s">
        <v>83</v>
      </c>
      <c r="AW284" s="12" t="s">
        <v>35</v>
      </c>
      <c r="AX284" s="12" t="s">
        <v>81</v>
      </c>
      <c r="AY284" s="152" t="s">
        <v>175</v>
      </c>
    </row>
    <row r="285" spans="2:65" s="1" customFormat="1" ht="78" customHeight="1">
      <c r="B285" s="32"/>
      <c r="C285" s="132" t="s">
        <v>489</v>
      </c>
      <c r="D285" s="132" t="s">
        <v>177</v>
      </c>
      <c r="E285" s="133" t="s">
        <v>490</v>
      </c>
      <c r="F285" s="134" t="s">
        <v>491</v>
      </c>
      <c r="G285" s="135" t="s">
        <v>180</v>
      </c>
      <c r="H285" s="136">
        <v>3</v>
      </c>
      <c r="I285" s="137"/>
      <c r="J285" s="138">
        <f>ROUND(I285*H285,2)</f>
        <v>0</v>
      </c>
      <c r="K285" s="139"/>
      <c r="L285" s="32"/>
      <c r="M285" s="140" t="s">
        <v>19</v>
      </c>
      <c r="N285" s="141" t="s">
        <v>44</v>
      </c>
      <c r="P285" s="142">
        <f>O285*H285</f>
        <v>0</v>
      </c>
      <c r="Q285" s="142">
        <v>8.9219999999999994E-2</v>
      </c>
      <c r="R285" s="142">
        <f>Q285*H285</f>
        <v>0.26766000000000001</v>
      </c>
      <c r="S285" s="142">
        <v>0</v>
      </c>
      <c r="T285" s="143">
        <f>S285*H285</f>
        <v>0</v>
      </c>
      <c r="AR285" s="144" t="s">
        <v>181</v>
      </c>
      <c r="AT285" s="144" t="s">
        <v>177</v>
      </c>
      <c r="AU285" s="144" t="s">
        <v>83</v>
      </c>
      <c r="AY285" s="17" t="s">
        <v>175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81</v>
      </c>
      <c r="BK285" s="145">
        <f>ROUND(I285*H285,2)</f>
        <v>0</v>
      </c>
      <c r="BL285" s="17" t="s">
        <v>181</v>
      </c>
      <c r="BM285" s="144" t="s">
        <v>492</v>
      </c>
    </row>
    <row r="286" spans="2:65" s="1" customFormat="1" ht="11.25">
      <c r="B286" s="32"/>
      <c r="D286" s="146" t="s">
        <v>183</v>
      </c>
      <c r="F286" s="147" t="s">
        <v>493</v>
      </c>
      <c r="I286" s="148"/>
      <c r="L286" s="32"/>
      <c r="M286" s="149"/>
      <c r="T286" s="53"/>
      <c r="AT286" s="17" t="s">
        <v>183</v>
      </c>
      <c r="AU286" s="17" t="s">
        <v>83</v>
      </c>
    </row>
    <row r="287" spans="2:65" s="12" customFormat="1" ht="11.25">
      <c r="B287" s="150"/>
      <c r="D287" s="151" t="s">
        <v>189</v>
      </c>
      <c r="E287" s="152" t="s">
        <v>19</v>
      </c>
      <c r="F287" s="153" t="s">
        <v>208</v>
      </c>
      <c r="H287" s="154">
        <v>3</v>
      </c>
      <c r="I287" s="155"/>
      <c r="L287" s="150"/>
      <c r="M287" s="156"/>
      <c r="T287" s="157"/>
      <c r="AT287" s="152" t="s">
        <v>189</v>
      </c>
      <c r="AU287" s="152" t="s">
        <v>83</v>
      </c>
      <c r="AV287" s="12" t="s">
        <v>83</v>
      </c>
      <c r="AW287" s="12" t="s">
        <v>35</v>
      </c>
      <c r="AX287" s="12" t="s">
        <v>81</v>
      </c>
      <c r="AY287" s="152" t="s">
        <v>175</v>
      </c>
    </row>
    <row r="288" spans="2:65" s="1" customFormat="1" ht="16.5" customHeight="1">
      <c r="B288" s="32"/>
      <c r="C288" s="172" t="s">
        <v>494</v>
      </c>
      <c r="D288" s="172" t="s">
        <v>307</v>
      </c>
      <c r="E288" s="173" t="s">
        <v>495</v>
      </c>
      <c r="F288" s="174" t="s">
        <v>496</v>
      </c>
      <c r="G288" s="175" t="s">
        <v>180</v>
      </c>
      <c r="H288" s="176">
        <v>3.09</v>
      </c>
      <c r="I288" s="177"/>
      <c r="J288" s="178">
        <f>ROUND(I288*H288,2)</f>
        <v>0</v>
      </c>
      <c r="K288" s="179"/>
      <c r="L288" s="180"/>
      <c r="M288" s="181" t="s">
        <v>19</v>
      </c>
      <c r="N288" s="182" t="s">
        <v>44</v>
      </c>
      <c r="P288" s="142">
        <f>O288*H288</f>
        <v>0</v>
      </c>
      <c r="Q288" s="142">
        <v>0.113</v>
      </c>
      <c r="R288" s="142">
        <f>Q288*H288</f>
        <v>0.34916999999999998</v>
      </c>
      <c r="S288" s="142">
        <v>0</v>
      </c>
      <c r="T288" s="143">
        <f>S288*H288</f>
        <v>0</v>
      </c>
      <c r="AR288" s="144" t="s">
        <v>239</v>
      </c>
      <c r="AT288" s="144" t="s">
        <v>307</v>
      </c>
      <c r="AU288" s="144" t="s">
        <v>83</v>
      </c>
      <c r="AY288" s="17" t="s">
        <v>175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81</v>
      </c>
      <c r="BK288" s="145">
        <f>ROUND(I288*H288,2)</f>
        <v>0</v>
      </c>
      <c r="BL288" s="17" t="s">
        <v>181</v>
      </c>
      <c r="BM288" s="144" t="s">
        <v>497</v>
      </c>
    </row>
    <row r="289" spans="2:65" s="12" customFormat="1" ht="11.25">
      <c r="B289" s="150"/>
      <c r="D289" s="151" t="s">
        <v>189</v>
      </c>
      <c r="F289" s="153" t="s">
        <v>498</v>
      </c>
      <c r="H289" s="154">
        <v>3.09</v>
      </c>
      <c r="I289" s="155"/>
      <c r="L289" s="150"/>
      <c r="M289" s="156"/>
      <c r="T289" s="157"/>
      <c r="AT289" s="152" t="s">
        <v>189</v>
      </c>
      <c r="AU289" s="152" t="s">
        <v>83</v>
      </c>
      <c r="AV289" s="12" t="s">
        <v>83</v>
      </c>
      <c r="AW289" s="12" t="s">
        <v>4</v>
      </c>
      <c r="AX289" s="12" t="s">
        <v>81</v>
      </c>
      <c r="AY289" s="152" t="s">
        <v>175</v>
      </c>
    </row>
    <row r="290" spans="2:65" s="1" customFormat="1" ht="62.65" customHeight="1">
      <c r="B290" s="32"/>
      <c r="C290" s="132" t="s">
        <v>499</v>
      </c>
      <c r="D290" s="132" t="s">
        <v>177</v>
      </c>
      <c r="E290" s="133" t="s">
        <v>500</v>
      </c>
      <c r="F290" s="134" t="s">
        <v>501</v>
      </c>
      <c r="G290" s="135" t="s">
        <v>180</v>
      </c>
      <c r="H290" s="136">
        <v>26</v>
      </c>
      <c r="I290" s="137"/>
      <c r="J290" s="138">
        <f>ROUND(I290*H290,2)</f>
        <v>0</v>
      </c>
      <c r="K290" s="139"/>
      <c r="L290" s="32"/>
      <c r="M290" s="140" t="s">
        <v>19</v>
      </c>
      <c r="N290" s="141" t="s">
        <v>44</v>
      </c>
      <c r="P290" s="142">
        <f>O290*H290</f>
        <v>0</v>
      </c>
      <c r="Q290" s="142">
        <v>9.8000000000000004E-2</v>
      </c>
      <c r="R290" s="142">
        <f>Q290*H290</f>
        <v>2.548</v>
      </c>
      <c r="S290" s="142">
        <v>0</v>
      </c>
      <c r="T290" s="143">
        <f>S290*H290</f>
        <v>0</v>
      </c>
      <c r="AR290" s="144" t="s">
        <v>181</v>
      </c>
      <c r="AT290" s="144" t="s">
        <v>177</v>
      </c>
      <c r="AU290" s="144" t="s">
        <v>83</v>
      </c>
      <c r="AY290" s="17" t="s">
        <v>175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81</v>
      </c>
      <c r="BK290" s="145">
        <f>ROUND(I290*H290,2)</f>
        <v>0</v>
      </c>
      <c r="BL290" s="17" t="s">
        <v>181</v>
      </c>
      <c r="BM290" s="144" t="s">
        <v>502</v>
      </c>
    </row>
    <row r="291" spans="2:65" s="1" customFormat="1" ht="11.25">
      <c r="B291" s="32"/>
      <c r="D291" s="146" t="s">
        <v>183</v>
      </c>
      <c r="F291" s="147" t="s">
        <v>503</v>
      </c>
      <c r="I291" s="148"/>
      <c r="L291" s="32"/>
      <c r="M291" s="149"/>
      <c r="T291" s="53"/>
      <c r="AT291" s="17" t="s">
        <v>183</v>
      </c>
      <c r="AU291" s="17" t="s">
        <v>83</v>
      </c>
    </row>
    <row r="292" spans="2:65" s="1" customFormat="1" ht="19.5">
      <c r="B292" s="32"/>
      <c r="D292" s="151" t="s">
        <v>203</v>
      </c>
      <c r="F292" s="165" t="s">
        <v>504</v>
      </c>
      <c r="I292" s="148"/>
      <c r="L292" s="32"/>
      <c r="M292" s="149"/>
      <c r="T292" s="53"/>
      <c r="AT292" s="17" t="s">
        <v>203</v>
      </c>
      <c r="AU292" s="17" t="s">
        <v>83</v>
      </c>
    </row>
    <row r="293" spans="2:65" s="12" customFormat="1" ht="11.25">
      <c r="B293" s="150"/>
      <c r="D293" s="151" t="s">
        <v>189</v>
      </c>
      <c r="E293" s="152" t="s">
        <v>19</v>
      </c>
      <c r="F293" s="153" t="s">
        <v>207</v>
      </c>
      <c r="H293" s="154">
        <v>26</v>
      </c>
      <c r="I293" s="155"/>
      <c r="L293" s="150"/>
      <c r="M293" s="156"/>
      <c r="T293" s="157"/>
      <c r="AT293" s="152" t="s">
        <v>189</v>
      </c>
      <c r="AU293" s="152" t="s">
        <v>83</v>
      </c>
      <c r="AV293" s="12" t="s">
        <v>83</v>
      </c>
      <c r="AW293" s="12" t="s">
        <v>35</v>
      </c>
      <c r="AX293" s="12" t="s">
        <v>81</v>
      </c>
      <c r="AY293" s="152" t="s">
        <v>175</v>
      </c>
    </row>
    <row r="294" spans="2:65" s="1" customFormat="1" ht="24.2" customHeight="1">
      <c r="B294" s="32"/>
      <c r="C294" s="172" t="s">
        <v>505</v>
      </c>
      <c r="D294" s="172" t="s">
        <v>307</v>
      </c>
      <c r="E294" s="173" t="s">
        <v>506</v>
      </c>
      <c r="F294" s="174" t="s">
        <v>507</v>
      </c>
      <c r="G294" s="175" t="s">
        <v>180</v>
      </c>
      <c r="H294" s="176">
        <v>26</v>
      </c>
      <c r="I294" s="177"/>
      <c r="J294" s="178">
        <f>ROUND(I294*H294,2)</f>
        <v>0</v>
      </c>
      <c r="K294" s="179"/>
      <c r="L294" s="180"/>
      <c r="M294" s="181" t="s">
        <v>19</v>
      </c>
      <c r="N294" s="182" t="s">
        <v>44</v>
      </c>
      <c r="P294" s="142">
        <f>O294*H294</f>
        <v>0</v>
      </c>
      <c r="Q294" s="142">
        <v>0.14799999999999999</v>
      </c>
      <c r="R294" s="142">
        <f>Q294*H294</f>
        <v>3.8479999999999999</v>
      </c>
      <c r="S294" s="142">
        <v>0</v>
      </c>
      <c r="T294" s="143">
        <f>S294*H294</f>
        <v>0</v>
      </c>
      <c r="AR294" s="144" t="s">
        <v>239</v>
      </c>
      <c r="AT294" s="144" t="s">
        <v>307</v>
      </c>
      <c r="AU294" s="144" t="s">
        <v>83</v>
      </c>
      <c r="AY294" s="17" t="s">
        <v>175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81</v>
      </c>
      <c r="BK294" s="145">
        <f>ROUND(I294*H294,2)</f>
        <v>0</v>
      </c>
      <c r="BL294" s="17" t="s">
        <v>181</v>
      </c>
      <c r="BM294" s="144" t="s">
        <v>508</v>
      </c>
    </row>
    <row r="295" spans="2:65" s="1" customFormat="1" ht="24.2" customHeight="1">
      <c r="B295" s="32"/>
      <c r="C295" s="132" t="s">
        <v>509</v>
      </c>
      <c r="D295" s="132" t="s">
        <v>177</v>
      </c>
      <c r="E295" s="133" t="s">
        <v>510</v>
      </c>
      <c r="F295" s="134" t="s">
        <v>511</v>
      </c>
      <c r="G295" s="135" t="s">
        <v>342</v>
      </c>
      <c r="H295" s="136">
        <v>108</v>
      </c>
      <c r="I295" s="137"/>
      <c r="J295" s="138">
        <f>ROUND(I295*H295,2)</f>
        <v>0</v>
      </c>
      <c r="K295" s="139"/>
      <c r="L295" s="32"/>
      <c r="M295" s="140" t="s">
        <v>19</v>
      </c>
      <c r="N295" s="141" t="s">
        <v>44</v>
      </c>
      <c r="P295" s="142">
        <f>O295*H295</f>
        <v>0</v>
      </c>
      <c r="Q295" s="142">
        <v>3.5999999999999999E-3</v>
      </c>
      <c r="R295" s="142">
        <f>Q295*H295</f>
        <v>0.38879999999999998</v>
      </c>
      <c r="S295" s="142">
        <v>0</v>
      </c>
      <c r="T295" s="143">
        <f>S295*H295</f>
        <v>0</v>
      </c>
      <c r="AR295" s="144" t="s">
        <v>181</v>
      </c>
      <c r="AT295" s="144" t="s">
        <v>177</v>
      </c>
      <c r="AU295" s="144" t="s">
        <v>83</v>
      </c>
      <c r="AY295" s="17" t="s">
        <v>175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81</v>
      </c>
      <c r="BK295" s="145">
        <f>ROUND(I295*H295,2)</f>
        <v>0</v>
      </c>
      <c r="BL295" s="17" t="s">
        <v>181</v>
      </c>
      <c r="BM295" s="144" t="s">
        <v>512</v>
      </c>
    </row>
    <row r="296" spans="2:65" s="1" customFormat="1" ht="11.25">
      <c r="B296" s="32"/>
      <c r="D296" s="146" t="s">
        <v>183</v>
      </c>
      <c r="F296" s="147" t="s">
        <v>513</v>
      </c>
      <c r="I296" s="148"/>
      <c r="L296" s="32"/>
      <c r="M296" s="149"/>
      <c r="T296" s="53"/>
      <c r="AT296" s="17" t="s">
        <v>183</v>
      </c>
      <c r="AU296" s="17" t="s">
        <v>83</v>
      </c>
    </row>
    <row r="297" spans="2:65" s="12" customFormat="1" ht="11.25">
      <c r="B297" s="150"/>
      <c r="D297" s="151" t="s">
        <v>189</v>
      </c>
      <c r="E297" s="152" t="s">
        <v>19</v>
      </c>
      <c r="F297" s="153" t="s">
        <v>514</v>
      </c>
      <c r="H297" s="154">
        <v>90</v>
      </c>
      <c r="I297" s="155"/>
      <c r="L297" s="150"/>
      <c r="M297" s="156"/>
      <c r="T297" s="157"/>
      <c r="AT297" s="152" t="s">
        <v>189</v>
      </c>
      <c r="AU297" s="152" t="s">
        <v>83</v>
      </c>
      <c r="AV297" s="12" t="s">
        <v>83</v>
      </c>
      <c r="AW297" s="12" t="s">
        <v>35</v>
      </c>
      <c r="AX297" s="12" t="s">
        <v>73</v>
      </c>
      <c r="AY297" s="152" t="s">
        <v>175</v>
      </c>
    </row>
    <row r="298" spans="2:65" s="12" customFormat="1" ht="11.25">
      <c r="B298" s="150"/>
      <c r="D298" s="151" t="s">
        <v>189</v>
      </c>
      <c r="E298" s="152" t="s">
        <v>19</v>
      </c>
      <c r="F298" s="153" t="s">
        <v>515</v>
      </c>
      <c r="H298" s="154">
        <v>18</v>
      </c>
      <c r="I298" s="155"/>
      <c r="L298" s="150"/>
      <c r="M298" s="156"/>
      <c r="T298" s="157"/>
      <c r="AT298" s="152" t="s">
        <v>189</v>
      </c>
      <c r="AU298" s="152" t="s">
        <v>83</v>
      </c>
      <c r="AV298" s="12" t="s">
        <v>83</v>
      </c>
      <c r="AW298" s="12" t="s">
        <v>35</v>
      </c>
      <c r="AX298" s="12" t="s">
        <v>73</v>
      </c>
      <c r="AY298" s="152" t="s">
        <v>175</v>
      </c>
    </row>
    <row r="299" spans="2:65" s="13" customFormat="1" ht="11.25">
      <c r="B299" s="158"/>
      <c r="D299" s="151" t="s">
        <v>189</v>
      </c>
      <c r="E299" s="159" t="s">
        <v>19</v>
      </c>
      <c r="F299" s="160" t="s">
        <v>198</v>
      </c>
      <c r="H299" s="161">
        <v>108</v>
      </c>
      <c r="I299" s="162"/>
      <c r="L299" s="158"/>
      <c r="M299" s="163"/>
      <c r="T299" s="164"/>
      <c r="AT299" s="159" t="s">
        <v>189</v>
      </c>
      <c r="AU299" s="159" t="s">
        <v>83</v>
      </c>
      <c r="AV299" s="13" t="s">
        <v>181</v>
      </c>
      <c r="AW299" s="13" t="s">
        <v>35</v>
      </c>
      <c r="AX299" s="13" t="s">
        <v>81</v>
      </c>
      <c r="AY299" s="159" t="s">
        <v>175</v>
      </c>
    </row>
    <row r="300" spans="2:65" s="11" customFormat="1" ht="22.9" customHeight="1">
      <c r="B300" s="120"/>
      <c r="D300" s="121" t="s">
        <v>72</v>
      </c>
      <c r="E300" s="130" t="s">
        <v>239</v>
      </c>
      <c r="F300" s="130" t="s">
        <v>516</v>
      </c>
      <c r="I300" s="123"/>
      <c r="J300" s="131">
        <f>BK300</f>
        <v>0</v>
      </c>
      <c r="L300" s="120"/>
      <c r="M300" s="125"/>
      <c r="P300" s="126">
        <f>SUM(P301:P313)</f>
        <v>0</v>
      </c>
      <c r="R300" s="126">
        <f>SUM(R301:R313)</f>
        <v>7.3930999999999996</v>
      </c>
      <c r="T300" s="127">
        <f>SUM(T301:T313)</f>
        <v>0</v>
      </c>
      <c r="AR300" s="121" t="s">
        <v>81</v>
      </c>
      <c r="AT300" s="128" t="s">
        <v>72</v>
      </c>
      <c r="AU300" s="128" t="s">
        <v>81</v>
      </c>
      <c r="AY300" s="121" t="s">
        <v>175</v>
      </c>
      <c r="BK300" s="129">
        <f>SUM(BK301:BK313)</f>
        <v>0</v>
      </c>
    </row>
    <row r="301" spans="2:65" s="1" customFormat="1" ht="24.2" customHeight="1">
      <c r="B301" s="32"/>
      <c r="C301" s="132" t="s">
        <v>517</v>
      </c>
      <c r="D301" s="132" t="s">
        <v>177</v>
      </c>
      <c r="E301" s="133" t="s">
        <v>518</v>
      </c>
      <c r="F301" s="134" t="s">
        <v>519</v>
      </c>
      <c r="G301" s="135" t="s">
        <v>358</v>
      </c>
      <c r="H301" s="136">
        <v>11</v>
      </c>
      <c r="I301" s="137"/>
      <c r="J301" s="138">
        <f>ROUND(I301*H301,2)</f>
        <v>0</v>
      </c>
      <c r="K301" s="139"/>
      <c r="L301" s="32"/>
      <c r="M301" s="140" t="s">
        <v>19</v>
      </c>
      <c r="N301" s="141" t="s">
        <v>44</v>
      </c>
      <c r="P301" s="142">
        <f>O301*H301</f>
        <v>0</v>
      </c>
      <c r="Q301" s="142">
        <v>0.12422</v>
      </c>
      <c r="R301" s="142">
        <f>Q301*H301</f>
        <v>1.36642</v>
      </c>
      <c r="S301" s="142">
        <v>0</v>
      </c>
      <c r="T301" s="143">
        <f>S301*H301</f>
        <v>0</v>
      </c>
      <c r="AR301" s="144" t="s">
        <v>181</v>
      </c>
      <c r="AT301" s="144" t="s">
        <v>177</v>
      </c>
      <c r="AU301" s="144" t="s">
        <v>83</v>
      </c>
      <c r="AY301" s="17" t="s">
        <v>175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81</v>
      </c>
      <c r="BK301" s="145">
        <f>ROUND(I301*H301,2)</f>
        <v>0</v>
      </c>
      <c r="BL301" s="17" t="s">
        <v>181</v>
      </c>
      <c r="BM301" s="144" t="s">
        <v>520</v>
      </c>
    </row>
    <row r="302" spans="2:65" s="1" customFormat="1" ht="11.25">
      <c r="B302" s="32"/>
      <c r="D302" s="146" t="s">
        <v>183</v>
      </c>
      <c r="F302" s="147" t="s">
        <v>521</v>
      </c>
      <c r="I302" s="148"/>
      <c r="L302" s="32"/>
      <c r="M302" s="149"/>
      <c r="T302" s="53"/>
      <c r="AT302" s="17" t="s">
        <v>183</v>
      </c>
      <c r="AU302" s="17" t="s">
        <v>83</v>
      </c>
    </row>
    <row r="303" spans="2:65" s="1" customFormat="1" ht="21.75" customHeight="1">
      <c r="B303" s="32"/>
      <c r="C303" s="172" t="s">
        <v>522</v>
      </c>
      <c r="D303" s="172" t="s">
        <v>307</v>
      </c>
      <c r="E303" s="173" t="s">
        <v>523</v>
      </c>
      <c r="F303" s="174" t="s">
        <v>524</v>
      </c>
      <c r="G303" s="175" t="s">
        <v>358</v>
      </c>
      <c r="H303" s="176">
        <v>11</v>
      </c>
      <c r="I303" s="177"/>
      <c r="J303" s="178">
        <f>ROUND(I303*H303,2)</f>
        <v>0</v>
      </c>
      <c r="K303" s="179"/>
      <c r="L303" s="180"/>
      <c r="M303" s="181" t="s">
        <v>19</v>
      </c>
      <c r="N303" s="182" t="s">
        <v>44</v>
      </c>
      <c r="P303" s="142">
        <f>O303*H303</f>
        <v>0</v>
      </c>
      <c r="Q303" s="142">
        <v>6.7000000000000004E-2</v>
      </c>
      <c r="R303" s="142">
        <f>Q303*H303</f>
        <v>0.7370000000000001</v>
      </c>
      <c r="S303" s="142">
        <v>0</v>
      </c>
      <c r="T303" s="143">
        <f>S303*H303</f>
        <v>0</v>
      </c>
      <c r="AR303" s="144" t="s">
        <v>239</v>
      </c>
      <c r="AT303" s="144" t="s">
        <v>307</v>
      </c>
      <c r="AU303" s="144" t="s">
        <v>83</v>
      </c>
      <c r="AY303" s="17" t="s">
        <v>175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81</v>
      </c>
      <c r="BK303" s="145">
        <f>ROUND(I303*H303,2)</f>
        <v>0</v>
      </c>
      <c r="BL303" s="17" t="s">
        <v>181</v>
      </c>
      <c r="BM303" s="144" t="s">
        <v>525</v>
      </c>
    </row>
    <row r="304" spans="2:65" s="1" customFormat="1" ht="24.2" customHeight="1">
      <c r="B304" s="32"/>
      <c r="C304" s="132" t="s">
        <v>526</v>
      </c>
      <c r="D304" s="132" t="s">
        <v>177</v>
      </c>
      <c r="E304" s="133" t="s">
        <v>527</v>
      </c>
      <c r="F304" s="134" t="s">
        <v>528</v>
      </c>
      <c r="G304" s="135" t="s">
        <v>358</v>
      </c>
      <c r="H304" s="136">
        <v>11</v>
      </c>
      <c r="I304" s="137"/>
      <c r="J304" s="138">
        <f>ROUND(I304*H304,2)</f>
        <v>0</v>
      </c>
      <c r="K304" s="139"/>
      <c r="L304" s="32"/>
      <c r="M304" s="140" t="s">
        <v>19</v>
      </c>
      <c r="N304" s="141" t="s">
        <v>44</v>
      </c>
      <c r="P304" s="142">
        <f>O304*H304</f>
        <v>0</v>
      </c>
      <c r="Q304" s="142">
        <v>2.972E-2</v>
      </c>
      <c r="R304" s="142">
        <f>Q304*H304</f>
        <v>0.32691999999999999</v>
      </c>
      <c r="S304" s="142">
        <v>0</v>
      </c>
      <c r="T304" s="143">
        <f>S304*H304</f>
        <v>0</v>
      </c>
      <c r="AR304" s="144" t="s">
        <v>181</v>
      </c>
      <c r="AT304" s="144" t="s">
        <v>177</v>
      </c>
      <c r="AU304" s="144" t="s">
        <v>83</v>
      </c>
      <c r="AY304" s="17" t="s">
        <v>175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81</v>
      </c>
      <c r="BK304" s="145">
        <f>ROUND(I304*H304,2)</f>
        <v>0</v>
      </c>
      <c r="BL304" s="17" t="s">
        <v>181</v>
      </c>
      <c r="BM304" s="144" t="s">
        <v>529</v>
      </c>
    </row>
    <row r="305" spans="2:65" s="1" customFormat="1" ht="11.25">
      <c r="B305" s="32"/>
      <c r="D305" s="146" t="s">
        <v>183</v>
      </c>
      <c r="F305" s="147" t="s">
        <v>530</v>
      </c>
      <c r="I305" s="148"/>
      <c r="L305" s="32"/>
      <c r="M305" s="149"/>
      <c r="T305" s="53"/>
      <c r="AT305" s="17" t="s">
        <v>183</v>
      </c>
      <c r="AU305" s="17" t="s">
        <v>83</v>
      </c>
    </row>
    <row r="306" spans="2:65" s="1" customFormat="1" ht="24.2" customHeight="1">
      <c r="B306" s="32"/>
      <c r="C306" s="172" t="s">
        <v>531</v>
      </c>
      <c r="D306" s="172" t="s">
        <v>307</v>
      </c>
      <c r="E306" s="173" t="s">
        <v>532</v>
      </c>
      <c r="F306" s="174" t="s">
        <v>533</v>
      </c>
      <c r="G306" s="175" t="s">
        <v>358</v>
      </c>
      <c r="H306" s="176">
        <v>11</v>
      </c>
      <c r="I306" s="177"/>
      <c r="J306" s="178">
        <f>ROUND(I306*H306,2)</f>
        <v>0</v>
      </c>
      <c r="K306" s="179"/>
      <c r="L306" s="180"/>
      <c r="M306" s="181" t="s">
        <v>19</v>
      </c>
      <c r="N306" s="182" t="s">
        <v>44</v>
      </c>
      <c r="P306" s="142">
        <f>O306*H306</f>
        <v>0</v>
      </c>
      <c r="Q306" s="142">
        <v>5.5E-2</v>
      </c>
      <c r="R306" s="142">
        <f>Q306*H306</f>
        <v>0.60499999999999998</v>
      </c>
      <c r="S306" s="142">
        <v>0</v>
      </c>
      <c r="T306" s="143">
        <f>S306*H306</f>
        <v>0</v>
      </c>
      <c r="AR306" s="144" t="s">
        <v>239</v>
      </c>
      <c r="AT306" s="144" t="s">
        <v>307</v>
      </c>
      <c r="AU306" s="144" t="s">
        <v>83</v>
      </c>
      <c r="AY306" s="17" t="s">
        <v>175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81</v>
      </c>
      <c r="BK306" s="145">
        <f>ROUND(I306*H306,2)</f>
        <v>0</v>
      </c>
      <c r="BL306" s="17" t="s">
        <v>181</v>
      </c>
      <c r="BM306" s="144" t="s">
        <v>534</v>
      </c>
    </row>
    <row r="307" spans="2:65" s="1" customFormat="1" ht="24.2" customHeight="1">
      <c r="B307" s="32"/>
      <c r="C307" s="132" t="s">
        <v>535</v>
      </c>
      <c r="D307" s="132" t="s">
        <v>177</v>
      </c>
      <c r="E307" s="133" t="s">
        <v>536</v>
      </c>
      <c r="F307" s="134" t="s">
        <v>537</v>
      </c>
      <c r="G307" s="135" t="s">
        <v>358</v>
      </c>
      <c r="H307" s="136">
        <v>11</v>
      </c>
      <c r="I307" s="137"/>
      <c r="J307" s="138">
        <f>ROUND(I307*H307,2)</f>
        <v>0</v>
      </c>
      <c r="K307" s="139"/>
      <c r="L307" s="32"/>
      <c r="M307" s="140" t="s">
        <v>19</v>
      </c>
      <c r="N307" s="141" t="s">
        <v>44</v>
      </c>
      <c r="P307" s="142">
        <f>O307*H307</f>
        <v>0</v>
      </c>
      <c r="Q307" s="142">
        <v>2.972E-2</v>
      </c>
      <c r="R307" s="142">
        <f>Q307*H307</f>
        <v>0.32691999999999999</v>
      </c>
      <c r="S307" s="142">
        <v>0</v>
      </c>
      <c r="T307" s="143">
        <f>S307*H307</f>
        <v>0</v>
      </c>
      <c r="AR307" s="144" t="s">
        <v>181</v>
      </c>
      <c r="AT307" s="144" t="s">
        <v>177</v>
      </c>
      <c r="AU307" s="144" t="s">
        <v>83</v>
      </c>
      <c r="AY307" s="17" t="s">
        <v>175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81</v>
      </c>
      <c r="BK307" s="145">
        <f>ROUND(I307*H307,2)</f>
        <v>0</v>
      </c>
      <c r="BL307" s="17" t="s">
        <v>181</v>
      </c>
      <c r="BM307" s="144" t="s">
        <v>538</v>
      </c>
    </row>
    <row r="308" spans="2:65" s="1" customFormat="1" ht="11.25">
      <c r="B308" s="32"/>
      <c r="D308" s="146" t="s">
        <v>183</v>
      </c>
      <c r="F308" s="147" t="s">
        <v>539</v>
      </c>
      <c r="I308" s="148"/>
      <c r="L308" s="32"/>
      <c r="M308" s="149"/>
      <c r="T308" s="53"/>
      <c r="AT308" s="17" t="s">
        <v>183</v>
      </c>
      <c r="AU308" s="17" t="s">
        <v>83</v>
      </c>
    </row>
    <row r="309" spans="2:65" s="1" customFormat="1" ht="24.2" customHeight="1">
      <c r="B309" s="32"/>
      <c r="C309" s="172" t="s">
        <v>540</v>
      </c>
      <c r="D309" s="172" t="s">
        <v>307</v>
      </c>
      <c r="E309" s="173" t="s">
        <v>541</v>
      </c>
      <c r="F309" s="174" t="s">
        <v>542</v>
      </c>
      <c r="G309" s="175" t="s">
        <v>358</v>
      </c>
      <c r="H309" s="176">
        <v>11</v>
      </c>
      <c r="I309" s="177"/>
      <c r="J309" s="178">
        <f>ROUND(I309*H309,2)</f>
        <v>0</v>
      </c>
      <c r="K309" s="179"/>
      <c r="L309" s="180"/>
      <c r="M309" s="181" t="s">
        <v>19</v>
      </c>
      <c r="N309" s="182" t="s">
        <v>44</v>
      </c>
      <c r="P309" s="142">
        <f>O309*H309</f>
        <v>0</v>
      </c>
      <c r="Q309" s="142">
        <v>0.09</v>
      </c>
      <c r="R309" s="142">
        <f>Q309*H309</f>
        <v>0.99</v>
      </c>
      <c r="S309" s="142">
        <v>0</v>
      </c>
      <c r="T309" s="143">
        <f>S309*H309</f>
        <v>0</v>
      </c>
      <c r="AR309" s="144" t="s">
        <v>239</v>
      </c>
      <c r="AT309" s="144" t="s">
        <v>307</v>
      </c>
      <c r="AU309" s="144" t="s">
        <v>83</v>
      </c>
      <c r="AY309" s="17" t="s">
        <v>175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7" t="s">
        <v>81</v>
      </c>
      <c r="BK309" s="145">
        <f>ROUND(I309*H309,2)</f>
        <v>0</v>
      </c>
      <c r="BL309" s="17" t="s">
        <v>181</v>
      </c>
      <c r="BM309" s="144" t="s">
        <v>543</v>
      </c>
    </row>
    <row r="310" spans="2:65" s="1" customFormat="1" ht="24.2" customHeight="1">
      <c r="B310" s="32"/>
      <c r="C310" s="132" t="s">
        <v>544</v>
      </c>
      <c r="D310" s="132" t="s">
        <v>177</v>
      </c>
      <c r="E310" s="133" t="s">
        <v>545</v>
      </c>
      <c r="F310" s="134" t="s">
        <v>546</v>
      </c>
      <c r="G310" s="135" t="s">
        <v>358</v>
      </c>
      <c r="H310" s="136">
        <v>11</v>
      </c>
      <c r="I310" s="137"/>
      <c r="J310" s="138">
        <f>ROUND(I310*H310,2)</f>
        <v>0</v>
      </c>
      <c r="K310" s="139"/>
      <c r="L310" s="32"/>
      <c r="M310" s="140" t="s">
        <v>19</v>
      </c>
      <c r="N310" s="141" t="s">
        <v>44</v>
      </c>
      <c r="P310" s="142">
        <f>O310*H310</f>
        <v>0</v>
      </c>
      <c r="Q310" s="142">
        <v>0.21734000000000001</v>
      </c>
      <c r="R310" s="142">
        <f>Q310*H310</f>
        <v>2.3907400000000001</v>
      </c>
      <c r="S310" s="142">
        <v>0</v>
      </c>
      <c r="T310" s="143">
        <f>S310*H310</f>
        <v>0</v>
      </c>
      <c r="AR310" s="144" t="s">
        <v>181</v>
      </c>
      <c r="AT310" s="144" t="s">
        <v>177</v>
      </c>
      <c r="AU310" s="144" t="s">
        <v>83</v>
      </c>
      <c r="AY310" s="17" t="s">
        <v>175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81</v>
      </c>
      <c r="BK310" s="145">
        <f>ROUND(I310*H310,2)</f>
        <v>0</v>
      </c>
      <c r="BL310" s="17" t="s">
        <v>181</v>
      </c>
      <c r="BM310" s="144" t="s">
        <v>547</v>
      </c>
    </row>
    <row r="311" spans="2:65" s="1" customFormat="1" ht="11.25">
      <c r="B311" s="32"/>
      <c r="D311" s="146" t="s">
        <v>183</v>
      </c>
      <c r="F311" s="147" t="s">
        <v>548</v>
      </c>
      <c r="I311" s="148"/>
      <c r="L311" s="32"/>
      <c r="M311" s="149"/>
      <c r="T311" s="53"/>
      <c r="AT311" s="17" t="s">
        <v>183</v>
      </c>
      <c r="AU311" s="17" t="s">
        <v>83</v>
      </c>
    </row>
    <row r="312" spans="2:65" s="1" customFormat="1" ht="16.5" customHeight="1">
      <c r="B312" s="32"/>
      <c r="C312" s="172" t="s">
        <v>549</v>
      </c>
      <c r="D312" s="172" t="s">
        <v>307</v>
      </c>
      <c r="E312" s="173" t="s">
        <v>550</v>
      </c>
      <c r="F312" s="174" t="s">
        <v>551</v>
      </c>
      <c r="G312" s="175" t="s">
        <v>358</v>
      </c>
      <c r="H312" s="176">
        <v>11</v>
      </c>
      <c r="I312" s="177"/>
      <c r="J312" s="178">
        <f>ROUND(I312*H312,2)</f>
        <v>0</v>
      </c>
      <c r="K312" s="179"/>
      <c r="L312" s="180"/>
      <c r="M312" s="181" t="s">
        <v>19</v>
      </c>
      <c r="N312" s="182" t="s">
        <v>44</v>
      </c>
      <c r="P312" s="142">
        <f>O312*H312</f>
        <v>0</v>
      </c>
      <c r="Q312" s="142">
        <v>5.0599999999999999E-2</v>
      </c>
      <c r="R312" s="142">
        <f>Q312*H312</f>
        <v>0.55659999999999998</v>
      </c>
      <c r="S312" s="142">
        <v>0</v>
      </c>
      <c r="T312" s="143">
        <f>S312*H312</f>
        <v>0</v>
      </c>
      <c r="AR312" s="144" t="s">
        <v>239</v>
      </c>
      <c r="AT312" s="144" t="s">
        <v>307</v>
      </c>
      <c r="AU312" s="144" t="s">
        <v>83</v>
      </c>
      <c r="AY312" s="17" t="s">
        <v>175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81</v>
      </c>
      <c r="BK312" s="145">
        <f>ROUND(I312*H312,2)</f>
        <v>0</v>
      </c>
      <c r="BL312" s="17" t="s">
        <v>181</v>
      </c>
      <c r="BM312" s="144" t="s">
        <v>552</v>
      </c>
    </row>
    <row r="313" spans="2:65" s="1" customFormat="1" ht="21.75" customHeight="1">
      <c r="B313" s="32"/>
      <c r="C313" s="172" t="s">
        <v>553</v>
      </c>
      <c r="D313" s="172" t="s">
        <v>307</v>
      </c>
      <c r="E313" s="173" t="s">
        <v>554</v>
      </c>
      <c r="F313" s="174" t="s">
        <v>555</v>
      </c>
      <c r="G313" s="175" t="s">
        <v>358</v>
      </c>
      <c r="H313" s="176">
        <v>11</v>
      </c>
      <c r="I313" s="177"/>
      <c r="J313" s="178">
        <f>ROUND(I313*H313,2)</f>
        <v>0</v>
      </c>
      <c r="K313" s="179"/>
      <c r="L313" s="180"/>
      <c r="M313" s="181" t="s">
        <v>19</v>
      </c>
      <c r="N313" s="182" t="s">
        <v>44</v>
      </c>
      <c r="P313" s="142">
        <f>O313*H313</f>
        <v>0</v>
      </c>
      <c r="Q313" s="142">
        <v>8.5000000000000006E-3</v>
      </c>
      <c r="R313" s="142">
        <f>Q313*H313</f>
        <v>9.35E-2</v>
      </c>
      <c r="S313" s="142">
        <v>0</v>
      </c>
      <c r="T313" s="143">
        <f>S313*H313</f>
        <v>0</v>
      </c>
      <c r="AR313" s="144" t="s">
        <v>239</v>
      </c>
      <c r="AT313" s="144" t="s">
        <v>307</v>
      </c>
      <c r="AU313" s="144" t="s">
        <v>83</v>
      </c>
      <c r="AY313" s="17" t="s">
        <v>175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7" t="s">
        <v>81</v>
      </c>
      <c r="BK313" s="145">
        <f>ROUND(I313*H313,2)</f>
        <v>0</v>
      </c>
      <c r="BL313" s="17" t="s">
        <v>181</v>
      </c>
      <c r="BM313" s="144" t="s">
        <v>556</v>
      </c>
    </row>
    <row r="314" spans="2:65" s="11" customFormat="1" ht="22.9" customHeight="1">
      <c r="B314" s="120"/>
      <c r="D314" s="121" t="s">
        <v>72</v>
      </c>
      <c r="E314" s="130" t="s">
        <v>246</v>
      </c>
      <c r="F314" s="130" t="s">
        <v>557</v>
      </c>
      <c r="I314" s="123"/>
      <c r="J314" s="131">
        <f>BK314</f>
        <v>0</v>
      </c>
      <c r="L314" s="120"/>
      <c r="M314" s="125"/>
      <c r="P314" s="126">
        <f>SUM(P315:P379)</f>
        <v>0</v>
      </c>
      <c r="R314" s="126">
        <f>SUM(R315:R379)</f>
        <v>136.73602959999997</v>
      </c>
      <c r="T314" s="127">
        <f>SUM(T315:T379)</f>
        <v>16.322000000000003</v>
      </c>
      <c r="AR314" s="121" t="s">
        <v>81</v>
      </c>
      <c r="AT314" s="128" t="s">
        <v>72</v>
      </c>
      <c r="AU314" s="128" t="s">
        <v>81</v>
      </c>
      <c r="AY314" s="121" t="s">
        <v>175</v>
      </c>
      <c r="BK314" s="129">
        <f>SUM(BK315:BK379)</f>
        <v>0</v>
      </c>
    </row>
    <row r="315" spans="2:65" s="1" customFormat="1" ht="33" customHeight="1">
      <c r="B315" s="32"/>
      <c r="C315" s="132" t="s">
        <v>558</v>
      </c>
      <c r="D315" s="132" t="s">
        <v>177</v>
      </c>
      <c r="E315" s="133" t="s">
        <v>559</v>
      </c>
      <c r="F315" s="134" t="s">
        <v>560</v>
      </c>
      <c r="G315" s="135" t="s">
        <v>358</v>
      </c>
      <c r="H315" s="136">
        <v>4</v>
      </c>
      <c r="I315" s="137"/>
      <c r="J315" s="138">
        <f>ROUND(I315*H315,2)</f>
        <v>0</v>
      </c>
      <c r="K315" s="139"/>
      <c r="L315" s="32"/>
      <c r="M315" s="140" t="s">
        <v>19</v>
      </c>
      <c r="N315" s="141" t="s">
        <v>44</v>
      </c>
      <c r="P315" s="142">
        <f>O315*H315</f>
        <v>0</v>
      </c>
      <c r="Q315" s="142">
        <v>0</v>
      </c>
      <c r="R315" s="142">
        <f>Q315*H315</f>
        <v>0</v>
      </c>
      <c r="S315" s="142">
        <v>0</v>
      </c>
      <c r="T315" s="143">
        <f>S315*H315</f>
        <v>0</v>
      </c>
      <c r="AR315" s="144" t="s">
        <v>181</v>
      </c>
      <c r="AT315" s="144" t="s">
        <v>177</v>
      </c>
      <c r="AU315" s="144" t="s">
        <v>83</v>
      </c>
      <c r="AY315" s="17" t="s">
        <v>175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81</v>
      </c>
      <c r="BK315" s="145">
        <f>ROUND(I315*H315,2)</f>
        <v>0</v>
      </c>
      <c r="BL315" s="17" t="s">
        <v>181</v>
      </c>
      <c r="BM315" s="144" t="s">
        <v>561</v>
      </c>
    </row>
    <row r="316" spans="2:65" s="1" customFormat="1" ht="11.25">
      <c r="B316" s="32"/>
      <c r="D316" s="146" t="s">
        <v>183</v>
      </c>
      <c r="F316" s="147" t="s">
        <v>562</v>
      </c>
      <c r="I316" s="148"/>
      <c r="L316" s="32"/>
      <c r="M316" s="149"/>
      <c r="T316" s="53"/>
      <c r="AT316" s="17" t="s">
        <v>183</v>
      </c>
      <c r="AU316" s="17" t="s">
        <v>83</v>
      </c>
    </row>
    <row r="317" spans="2:65" s="12" customFormat="1" ht="11.25">
      <c r="B317" s="150"/>
      <c r="D317" s="151" t="s">
        <v>189</v>
      </c>
      <c r="E317" s="152" t="s">
        <v>19</v>
      </c>
      <c r="F317" s="153" t="s">
        <v>563</v>
      </c>
      <c r="H317" s="154">
        <v>2</v>
      </c>
      <c r="I317" s="155"/>
      <c r="L317" s="150"/>
      <c r="M317" s="156"/>
      <c r="T317" s="157"/>
      <c r="AT317" s="152" t="s">
        <v>189</v>
      </c>
      <c r="AU317" s="152" t="s">
        <v>83</v>
      </c>
      <c r="AV317" s="12" t="s">
        <v>83</v>
      </c>
      <c r="AW317" s="12" t="s">
        <v>35</v>
      </c>
      <c r="AX317" s="12" t="s">
        <v>73</v>
      </c>
      <c r="AY317" s="152" t="s">
        <v>175</v>
      </c>
    </row>
    <row r="318" spans="2:65" s="12" customFormat="1" ht="11.25">
      <c r="B318" s="150"/>
      <c r="D318" s="151" t="s">
        <v>189</v>
      </c>
      <c r="E318" s="152" t="s">
        <v>19</v>
      </c>
      <c r="F318" s="153" t="s">
        <v>564</v>
      </c>
      <c r="H318" s="154">
        <v>2</v>
      </c>
      <c r="I318" s="155"/>
      <c r="L318" s="150"/>
      <c r="M318" s="156"/>
      <c r="T318" s="157"/>
      <c r="AT318" s="152" t="s">
        <v>189</v>
      </c>
      <c r="AU318" s="152" t="s">
        <v>83</v>
      </c>
      <c r="AV318" s="12" t="s">
        <v>83</v>
      </c>
      <c r="AW318" s="12" t="s">
        <v>35</v>
      </c>
      <c r="AX318" s="12" t="s">
        <v>73</v>
      </c>
      <c r="AY318" s="152" t="s">
        <v>175</v>
      </c>
    </row>
    <row r="319" spans="2:65" s="13" customFormat="1" ht="11.25">
      <c r="B319" s="158"/>
      <c r="D319" s="151" t="s">
        <v>189</v>
      </c>
      <c r="E319" s="159" t="s">
        <v>19</v>
      </c>
      <c r="F319" s="160" t="s">
        <v>198</v>
      </c>
      <c r="H319" s="161">
        <v>4</v>
      </c>
      <c r="I319" s="162"/>
      <c r="L319" s="158"/>
      <c r="M319" s="163"/>
      <c r="T319" s="164"/>
      <c r="AT319" s="159" t="s">
        <v>189</v>
      </c>
      <c r="AU319" s="159" t="s">
        <v>83</v>
      </c>
      <c r="AV319" s="13" t="s">
        <v>181</v>
      </c>
      <c r="AW319" s="13" t="s">
        <v>35</v>
      </c>
      <c r="AX319" s="13" t="s">
        <v>81</v>
      </c>
      <c r="AY319" s="159" t="s">
        <v>175</v>
      </c>
    </row>
    <row r="320" spans="2:65" s="1" customFormat="1" ht="16.5" customHeight="1">
      <c r="B320" s="32"/>
      <c r="C320" s="172" t="s">
        <v>565</v>
      </c>
      <c r="D320" s="172" t="s">
        <v>307</v>
      </c>
      <c r="E320" s="173" t="s">
        <v>566</v>
      </c>
      <c r="F320" s="174" t="s">
        <v>567</v>
      </c>
      <c r="G320" s="175" t="s">
        <v>358</v>
      </c>
      <c r="H320" s="176">
        <v>2</v>
      </c>
      <c r="I320" s="177"/>
      <c r="J320" s="178">
        <f>ROUND(I320*H320,2)</f>
        <v>0</v>
      </c>
      <c r="K320" s="179"/>
      <c r="L320" s="180"/>
      <c r="M320" s="181" t="s">
        <v>19</v>
      </c>
      <c r="N320" s="182" t="s">
        <v>44</v>
      </c>
      <c r="P320" s="142">
        <f>O320*H320</f>
        <v>0</v>
      </c>
      <c r="Q320" s="142">
        <v>2.0999999999999999E-3</v>
      </c>
      <c r="R320" s="142">
        <f>Q320*H320</f>
        <v>4.1999999999999997E-3</v>
      </c>
      <c r="S320" s="142">
        <v>0</v>
      </c>
      <c r="T320" s="143">
        <f>S320*H320</f>
        <v>0</v>
      </c>
      <c r="AR320" s="144" t="s">
        <v>239</v>
      </c>
      <c r="AT320" s="144" t="s">
        <v>307</v>
      </c>
      <c r="AU320" s="144" t="s">
        <v>83</v>
      </c>
      <c r="AY320" s="17" t="s">
        <v>175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7" t="s">
        <v>81</v>
      </c>
      <c r="BK320" s="145">
        <f>ROUND(I320*H320,2)</f>
        <v>0</v>
      </c>
      <c r="BL320" s="17" t="s">
        <v>181</v>
      </c>
      <c r="BM320" s="144" t="s">
        <v>568</v>
      </c>
    </row>
    <row r="321" spans="2:65" s="1" customFormat="1" ht="24.2" customHeight="1">
      <c r="B321" s="32"/>
      <c r="C321" s="132" t="s">
        <v>569</v>
      </c>
      <c r="D321" s="132" t="s">
        <v>177</v>
      </c>
      <c r="E321" s="133" t="s">
        <v>570</v>
      </c>
      <c r="F321" s="134" t="s">
        <v>571</v>
      </c>
      <c r="G321" s="135" t="s">
        <v>358</v>
      </c>
      <c r="H321" s="136">
        <v>1</v>
      </c>
      <c r="I321" s="137"/>
      <c r="J321" s="138">
        <f>ROUND(I321*H321,2)</f>
        <v>0</v>
      </c>
      <c r="K321" s="139"/>
      <c r="L321" s="32"/>
      <c r="M321" s="140" t="s">
        <v>19</v>
      </c>
      <c r="N321" s="141" t="s">
        <v>44</v>
      </c>
      <c r="P321" s="142">
        <f>O321*H321</f>
        <v>0</v>
      </c>
      <c r="Q321" s="142">
        <v>0.10940999999999999</v>
      </c>
      <c r="R321" s="142">
        <f>Q321*H321</f>
        <v>0.10940999999999999</v>
      </c>
      <c r="S321" s="142">
        <v>0</v>
      </c>
      <c r="T321" s="143">
        <f>S321*H321</f>
        <v>0</v>
      </c>
      <c r="AR321" s="144" t="s">
        <v>181</v>
      </c>
      <c r="AT321" s="144" t="s">
        <v>177</v>
      </c>
      <c r="AU321" s="144" t="s">
        <v>83</v>
      </c>
      <c r="AY321" s="17" t="s">
        <v>175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81</v>
      </c>
      <c r="BK321" s="145">
        <f>ROUND(I321*H321,2)</f>
        <v>0</v>
      </c>
      <c r="BL321" s="17" t="s">
        <v>181</v>
      </c>
      <c r="BM321" s="144" t="s">
        <v>572</v>
      </c>
    </row>
    <row r="322" spans="2:65" s="1" customFormat="1" ht="11.25">
      <c r="B322" s="32"/>
      <c r="D322" s="146" t="s">
        <v>183</v>
      </c>
      <c r="F322" s="147" t="s">
        <v>573</v>
      </c>
      <c r="I322" s="148"/>
      <c r="L322" s="32"/>
      <c r="M322" s="149"/>
      <c r="T322" s="53"/>
      <c r="AT322" s="17" t="s">
        <v>183</v>
      </c>
      <c r="AU322" s="17" t="s">
        <v>83</v>
      </c>
    </row>
    <row r="323" spans="2:65" s="1" customFormat="1" ht="49.15" customHeight="1">
      <c r="B323" s="32"/>
      <c r="C323" s="132" t="s">
        <v>574</v>
      </c>
      <c r="D323" s="132" t="s">
        <v>177</v>
      </c>
      <c r="E323" s="133" t="s">
        <v>575</v>
      </c>
      <c r="F323" s="134" t="s">
        <v>576</v>
      </c>
      <c r="G323" s="135" t="s">
        <v>342</v>
      </c>
      <c r="H323" s="136">
        <v>355.5</v>
      </c>
      <c r="I323" s="137"/>
      <c r="J323" s="138">
        <f>ROUND(I323*H323,2)</f>
        <v>0</v>
      </c>
      <c r="K323" s="139"/>
      <c r="L323" s="32"/>
      <c r="M323" s="140" t="s">
        <v>19</v>
      </c>
      <c r="N323" s="141" t="s">
        <v>44</v>
      </c>
      <c r="P323" s="142">
        <f>O323*H323</f>
        <v>0</v>
      </c>
      <c r="Q323" s="142">
        <v>0.15540000000000001</v>
      </c>
      <c r="R323" s="142">
        <f>Q323*H323</f>
        <v>55.244700000000002</v>
      </c>
      <c r="S323" s="142">
        <v>0</v>
      </c>
      <c r="T323" s="143">
        <f>S323*H323</f>
        <v>0</v>
      </c>
      <c r="AR323" s="144" t="s">
        <v>181</v>
      </c>
      <c r="AT323" s="144" t="s">
        <v>177</v>
      </c>
      <c r="AU323" s="144" t="s">
        <v>83</v>
      </c>
      <c r="AY323" s="17" t="s">
        <v>175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7" t="s">
        <v>81</v>
      </c>
      <c r="BK323" s="145">
        <f>ROUND(I323*H323,2)</f>
        <v>0</v>
      </c>
      <c r="BL323" s="17" t="s">
        <v>181</v>
      </c>
      <c r="BM323" s="144" t="s">
        <v>577</v>
      </c>
    </row>
    <row r="324" spans="2:65" s="1" customFormat="1" ht="11.25">
      <c r="B324" s="32"/>
      <c r="D324" s="146" t="s">
        <v>183</v>
      </c>
      <c r="F324" s="147" t="s">
        <v>578</v>
      </c>
      <c r="I324" s="148"/>
      <c r="L324" s="32"/>
      <c r="M324" s="149"/>
      <c r="T324" s="53"/>
      <c r="AT324" s="17" t="s">
        <v>183</v>
      </c>
      <c r="AU324" s="17" t="s">
        <v>83</v>
      </c>
    </row>
    <row r="325" spans="2:65" s="12" customFormat="1" ht="11.25">
      <c r="B325" s="150"/>
      <c r="D325" s="151" t="s">
        <v>189</v>
      </c>
      <c r="E325" s="152" t="s">
        <v>19</v>
      </c>
      <c r="F325" s="153" t="s">
        <v>579</v>
      </c>
      <c r="H325" s="154">
        <v>350</v>
      </c>
      <c r="I325" s="155"/>
      <c r="L325" s="150"/>
      <c r="M325" s="156"/>
      <c r="T325" s="157"/>
      <c r="AT325" s="152" t="s">
        <v>189</v>
      </c>
      <c r="AU325" s="152" t="s">
        <v>83</v>
      </c>
      <c r="AV325" s="12" t="s">
        <v>83</v>
      </c>
      <c r="AW325" s="12" t="s">
        <v>35</v>
      </c>
      <c r="AX325" s="12" t="s">
        <v>73</v>
      </c>
      <c r="AY325" s="152" t="s">
        <v>175</v>
      </c>
    </row>
    <row r="326" spans="2:65" s="12" customFormat="1" ht="11.25">
      <c r="B326" s="150"/>
      <c r="D326" s="151" t="s">
        <v>189</v>
      </c>
      <c r="E326" s="152" t="s">
        <v>19</v>
      </c>
      <c r="F326" s="153" t="s">
        <v>580</v>
      </c>
      <c r="H326" s="154">
        <v>5.5</v>
      </c>
      <c r="I326" s="155"/>
      <c r="L326" s="150"/>
      <c r="M326" s="156"/>
      <c r="T326" s="157"/>
      <c r="AT326" s="152" t="s">
        <v>189</v>
      </c>
      <c r="AU326" s="152" t="s">
        <v>83</v>
      </c>
      <c r="AV326" s="12" t="s">
        <v>83</v>
      </c>
      <c r="AW326" s="12" t="s">
        <v>35</v>
      </c>
      <c r="AX326" s="12" t="s">
        <v>73</v>
      </c>
      <c r="AY326" s="152" t="s">
        <v>175</v>
      </c>
    </row>
    <row r="327" spans="2:65" s="13" customFormat="1" ht="11.25">
      <c r="B327" s="158"/>
      <c r="D327" s="151" t="s">
        <v>189</v>
      </c>
      <c r="E327" s="159" t="s">
        <v>19</v>
      </c>
      <c r="F327" s="160" t="s">
        <v>198</v>
      </c>
      <c r="H327" s="161">
        <v>355.5</v>
      </c>
      <c r="I327" s="162"/>
      <c r="L327" s="158"/>
      <c r="M327" s="163"/>
      <c r="T327" s="164"/>
      <c r="AT327" s="159" t="s">
        <v>189</v>
      </c>
      <c r="AU327" s="159" t="s">
        <v>83</v>
      </c>
      <c r="AV327" s="13" t="s">
        <v>181</v>
      </c>
      <c r="AW327" s="13" t="s">
        <v>35</v>
      </c>
      <c r="AX327" s="13" t="s">
        <v>81</v>
      </c>
      <c r="AY327" s="159" t="s">
        <v>175</v>
      </c>
    </row>
    <row r="328" spans="2:65" s="1" customFormat="1" ht="16.5" customHeight="1">
      <c r="B328" s="32"/>
      <c r="C328" s="172" t="s">
        <v>581</v>
      </c>
      <c r="D328" s="172" t="s">
        <v>307</v>
      </c>
      <c r="E328" s="173" t="s">
        <v>582</v>
      </c>
      <c r="F328" s="174" t="s">
        <v>583</v>
      </c>
      <c r="G328" s="175" t="s">
        <v>342</v>
      </c>
      <c r="H328" s="176">
        <v>357</v>
      </c>
      <c r="I328" s="177"/>
      <c r="J328" s="178">
        <f>ROUND(I328*H328,2)</f>
        <v>0</v>
      </c>
      <c r="K328" s="179"/>
      <c r="L328" s="180"/>
      <c r="M328" s="181" t="s">
        <v>19</v>
      </c>
      <c r="N328" s="182" t="s">
        <v>44</v>
      </c>
      <c r="P328" s="142">
        <f>O328*H328</f>
        <v>0</v>
      </c>
      <c r="Q328" s="142">
        <v>0.08</v>
      </c>
      <c r="R328" s="142">
        <f>Q328*H328</f>
        <v>28.560000000000002</v>
      </c>
      <c r="S328" s="142">
        <v>0</v>
      </c>
      <c r="T328" s="143">
        <f>S328*H328</f>
        <v>0</v>
      </c>
      <c r="AR328" s="144" t="s">
        <v>239</v>
      </c>
      <c r="AT328" s="144" t="s">
        <v>307</v>
      </c>
      <c r="AU328" s="144" t="s">
        <v>83</v>
      </c>
      <c r="AY328" s="17" t="s">
        <v>175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7" t="s">
        <v>81</v>
      </c>
      <c r="BK328" s="145">
        <f>ROUND(I328*H328,2)</f>
        <v>0</v>
      </c>
      <c r="BL328" s="17" t="s">
        <v>181</v>
      </c>
      <c r="BM328" s="144" t="s">
        <v>584</v>
      </c>
    </row>
    <row r="329" spans="2:65" s="12" customFormat="1" ht="11.25">
      <c r="B329" s="150"/>
      <c r="D329" s="151" t="s">
        <v>189</v>
      </c>
      <c r="E329" s="152" t="s">
        <v>19</v>
      </c>
      <c r="F329" s="153" t="s">
        <v>585</v>
      </c>
      <c r="H329" s="154">
        <v>350</v>
      </c>
      <c r="I329" s="155"/>
      <c r="L329" s="150"/>
      <c r="M329" s="156"/>
      <c r="T329" s="157"/>
      <c r="AT329" s="152" t="s">
        <v>189</v>
      </c>
      <c r="AU329" s="152" t="s">
        <v>83</v>
      </c>
      <c r="AV329" s="12" t="s">
        <v>83</v>
      </c>
      <c r="AW329" s="12" t="s">
        <v>35</v>
      </c>
      <c r="AX329" s="12" t="s">
        <v>81</v>
      </c>
      <c r="AY329" s="152" t="s">
        <v>175</v>
      </c>
    </row>
    <row r="330" spans="2:65" s="12" customFormat="1" ht="11.25">
      <c r="B330" s="150"/>
      <c r="D330" s="151" t="s">
        <v>189</v>
      </c>
      <c r="F330" s="153" t="s">
        <v>586</v>
      </c>
      <c r="H330" s="154">
        <v>357</v>
      </c>
      <c r="I330" s="155"/>
      <c r="L330" s="150"/>
      <c r="M330" s="156"/>
      <c r="T330" s="157"/>
      <c r="AT330" s="152" t="s">
        <v>189</v>
      </c>
      <c r="AU330" s="152" t="s">
        <v>83</v>
      </c>
      <c r="AV330" s="12" t="s">
        <v>83</v>
      </c>
      <c r="AW330" s="12" t="s">
        <v>4</v>
      </c>
      <c r="AX330" s="12" t="s">
        <v>81</v>
      </c>
      <c r="AY330" s="152" t="s">
        <v>175</v>
      </c>
    </row>
    <row r="331" spans="2:65" s="1" customFormat="1" ht="24.2" customHeight="1">
      <c r="B331" s="32"/>
      <c r="C331" s="172" t="s">
        <v>587</v>
      </c>
      <c r="D331" s="172" t="s">
        <v>307</v>
      </c>
      <c r="E331" s="173" t="s">
        <v>588</v>
      </c>
      <c r="F331" s="174" t="s">
        <v>589</v>
      </c>
      <c r="G331" s="175" t="s">
        <v>342</v>
      </c>
      <c r="H331" s="176">
        <v>5.5</v>
      </c>
      <c r="I331" s="177"/>
      <c r="J331" s="178">
        <f>ROUND(I331*H331,2)</f>
        <v>0</v>
      </c>
      <c r="K331" s="179"/>
      <c r="L331" s="180"/>
      <c r="M331" s="181" t="s">
        <v>19</v>
      </c>
      <c r="N331" s="182" t="s">
        <v>44</v>
      </c>
      <c r="P331" s="142">
        <f>O331*H331</f>
        <v>0</v>
      </c>
      <c r="Q331" s="142">
        <v>4.8300000000000003E-2</v>
      </c>
      <c r="R331" s="142">
        <f>Q331*H331</f>
        <v>0.26565</v>
      </c>
      <c r="S331" s="142">
        <v>0</v>
      </c>
      <c r="T331" s="143">
        <f>S331*H331</f>
        <v>0</v>
      </c>
      <c r="AR331" s="144" t="s">
        <v>239</v>
      </c>
      <c r="AT331" s="144" t="s">
        <v>307</v>
      </c>
      <c r="AU331" s="144" t="s">
        <v>83</v>
      </c>
      <c r="AY331" s="17" t="s">
        <v>175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7" t="s">
        <v>81</v>
      </c>
      <c r="BK331" s="145">
        <f>ROUND(I331*H331,2)</f>
        <v>0</v>
      </c>
      <c r="BL331" s="17" t="s">
        <v>181</v>
      </c>
      <c r="BM331" s="144" t="s">
        <v>590</v>
      </c>
    </row>
    <row r="332" spans="2:65" s="12" customFormat="1" ht="11.25">
      <c r="B332" s="150"/>
      <c r="D332" s="151" t="s">
        <v>189</v>
      </c>
      <c r="E332" s="152" t="s">
        <v>19</v>
      </c>
      <c r="F332" s="153" t="s">
        <v>591</v>
      </c>
      <c r="H332" s="154">
        <v>5.5</v>
      </c>
      <c r="I332" s="155"/>
      <c r="L332" s="150"/>
      <c r="M332" s="156"/>
      <c r="T332" s="157"/>
      <c r="AT332" s="152" t="s">
        <v>189</v>
      </c>
      <c r="AU332" s="152" t="s">
        <v>83</v>
      </c>
      <c r="AV332" s="12" t="s">
        <v>83</v>
      </c>
      <c r="AW332" s="12" t="s">
        <v>35</v>
      </c>
      <c r="AX332" s="12" t="s">
        <v>81</v>
      </c>
      <c r="AY332" s="152" t="s">
        <v>175</v>
      </c>
    </row>
    <row r="333" spans="2:65" s="1" customFormat="1" ht="49.15" customHeight="1">
      <c r="B333" s="32"/>
      <c r="C333" s="132" t="s">
        <v>592</v>
      </c>
      <c r="D333" s="132" t="s">
        <v>177</v>
      </c>
      <c r="E333" s="133" t="s">
        <v>593</v>
      </c>
      <c r="F333" s="134" t="s">
        <v>594</v>
      </c>
      <c r="G333" s="135" t="s">
        <v>342</v>
      </c>
      <c r="H333" s="136">
        <v>12.5</v>
      </c>
      <c r="I333" s="137"/>
      <c r="J333" s="138">
        <f>ROUND(I333*H333,2)</f>
        <v>0</v>
      </c>
      <c r="K333" s="139"/>
      <c r="L333" s="32"/>
      <c r="M333" s="140" t="s">
        <v>19</v>
      </c>
      <c r="N333" s="141" t="s">
        <v>44</v>
      </c>
      <c r="P333" s="142">
        <f>O333*H333</f>
        <v>0</v>
      </c>
      <c r="Q333" s="142">
        <v>0.1295</v>
      </c>
      <c r="R333" s="142">
        <f>Q333*H333</f>
        <v>1.6187500000000001</v>
      </c>
      <c r="S333" s="142">
        <v>0</v>
      </c>
      <c r="T333" s="143">
        <f>S333*H333</f>
        <v>0</v>
      </c>
      <c r="AR333" s="144" t="s">
        <v>181</v>
      </c>
      <c r="AT333" s="144" t="s">
        <v>177</v>
      </c>
      <c r="AU333" s="144" t="s">
        <v>83</v>
      </c>
      <c r="AY333" s="17" t="s">
        <v>175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7" t="s">
        <v>81</v>
      </c>
      <c r="BK333" s="145">
        <f>ROUND(I333*H333,2)</f>
        <v>0</v>
      </c>
      <c r="BL333" s="17" t="s">
        <v>181</v>
      </c>
      <c r="BM333" s="144" t="s">
        <v>595</v>
      </c>
    </row>
    <row r="334" spans="2:65" s="1" customFormat="1" ht="11.25">
      <c r="B334" s="32"/>
      <c r="D334" s="146" t="s">
        <v>183</v>
      </c>
      <c r="F334" s="147" t="s">
        <v>596</v>
      </c>
      <c r="I334" s="148"/>
      <c r="L334" s="32"/>
      <c r="M334" s="149"/>
      <c r="T334" s="53"/>
      <c r="AT334" s="17" t="s">
        <v>183</v>
      </c>
      <c r="AU334" s="17" t="s">
        <v>83</v>
      </c>
    </row>
    <row r="335" spans="2:65" s="1" customFormat="1" ht="107.25">
      <c r="B335" s="32"/>
      <c r="D335" s="151" t="s">
        <v>203</v>
      </c>
      <c r="F335" s="165" t="s">
        <v>597</v>
      </c>
      <c r="I335" s="148"/>
      <c r="L335" s="32"/>
      <c r="M335" s="149"/>
      <c r="T335" s="53"/>
      <c r="AT335" s="17" t="s">
        <v>203</v>
      </c>
      <c r="AU335" s="17" t="s">
        <v>83</v>
      </c>
    </row>
    <row r="336" spans="2:65" s="1" customFormat="1" ht="16.5" customHeight="1">
      <c r="B336" s="32"/>
      <c r="C336" s="172" t="s">
        <v>598</v>
      </c>
      <c r="D336" s="172" t="s">
        <v>307</v>
      </c>
      <c r="E336" s="173" t="s">
        <v>599</v>
      </c>
      <c r="F336" s="174" t="s">
        <v>600</v>
      </c>
      <c r="G336" s="175" t="s">
        <v>342</v>
      </c>
      <c r="H336" s="176">
        <v>12.75</v>
      </c>
      <c r="I336" s="177"/>
      <c r="J336" s="178">
        <f>ROUND(I336*H336,2)</f>
        <v>0</v>
      </c>
      <c r="K336" s="179"/>
      <c r="L336" s="180"/>
      <c r="M336" s="181" t="s">
        <v>19</v>
      </c>
      <c r="N336" s="182" t="s">
        <v>44</v>
      </c>
      <c r="P336" s="142">
        <f>O336*H336</f>
        <v>0</v>
      </c>
      <c r="Q336" s="142">
        <v>5.6120000000000003E-2</v>
      </c>
      <c r="R336" s="142">
        <f>Q336*H336</f>
        <v>0.71553</v>
      </c>
      <c r="S336" s="142">
        <v>0</v>
      </c>
      <c r="T336" s="143">
        <f>S336*H336</f>
        <v>0</v>
      </c>
      <c r="AR336" s="144" t="s">
        <v>239</v>
      </c>
      <c r="AT336" s="144" t="s">
        <v>307</v>
      </c>
      <c r="AU336" s="144" t="s">
        <v>83</v>
      </c>
      <c r="AY336" s="17" t="s">
        <v>175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7" t="s">
        <v>81</v>
      </c>
      <c r="BK336" s="145">
        <f>ROUND(I336*H336,2)</f>
        <v>0</v>
      </c>
      <c r="BL336" s="17" t="s">
        <v>181</v>
      </c>
      <c r="BM336" s="144" t="s">
        <v>601</v>
      </c>
    </row>
    <row r="337" spans="2:65" s="12" customFormat="1" ht="11.25">
      <c r="B337" s="150"/>
      <c r="D337" s="151" t="s">
        <v>189</v>
      </c>
      <c r="F337" s="153" t="s">
        <v>602</v>
      </c>
      <c r="H337" s="154">
        <v>12.75</v>
      </c>
      <c r="I337" s="155"/>
      <c r="L337" s="150"/>
      <c r="M337" s="156"/>
      <c r="T337" s="157"/>
      <c r="AT337" s="152" t="s">
        <v>189</v>
      </c>
      <c r="AU337" s="152" t="s">
        <v>83</v>
      </c>
      <c r="AV337" s="12" t="s">
        <v>83</v>
      </c>
      <c r="AW337" s="12" t="s">
        <v>4</v>
      </c>
      <c r="AX337" s="12" t="s">
        <v>81</v>
      </c>
      <c r="AY337" s="152" t="s">
        <v>175</v>
      </c>
    </row>
    <row r="338" spans="2:65" s="1" customFormat="1" ht="37.9" customHeight="1">
      <c r="B338" s="32"/>
      <c r="C338" s="132" t="s">
        <v>603</v>
      </c>
      <c r="D338" s="132" t="s">
        <v>177</v>
      </c>
      <c r="E338" s="133" t="s">
        <v>604</v>
      </c>
      <c r="F338" s="134" t="s">
        <v>605</v>
      </c>
      <c r="G338" s="135" t="s">
        <v>342</v>
      </c>
      <c r="H338" s="136">
        <v>368.5</v>
      </c>
      <c r="I338" s="137"/>
      <c r="J338" s="138">
        <f>ROUND(I338*H338,2)</f>
        <v>0</v>
      </c>
      <c r="K338" s="139"/>
      <c r="L338" s="32"/>
      <c r="M338" s="140" t="s">
        <v>19</v>
      </c>
      <c r="N338" s="141" t="s">
        <v>44</v>
      </c>
      <c r="P338" s="142">
        <f>O338*H338</f>
        <v>0</v>
      </c>
      <c r="Q338" s="142">
        <v>4.4999999999999999E-4</v>
      </c>
      <c r="R338" s="142">
        <f>Q338*H338</f>
        <v>0.165825</v>
      </c>
      <c r="S338" s="142">
        <v>0</v>
      </c>
      <c r="T338" s="143">
        <f>S338*H338</f>
        <v>0</v>
      </c>
      <c r="AR338" s="144" t="s">
        <v>181</v>
      </c>
      <c r="AT338" s="144" t="s">
        <v>177</v>
      </c>
      <c r="AU338" s="144" t="s">
        <v>83</v>
      </c>
      <c r="AY338" s="17" t="s">
        <v>175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7" t="s">
        <v>81</v>
      </c>
      <c r="BK338" s="145">
        <f>ROUND(I338*H338,2)</f>
        <v>0</v>
      </c>
      <c r="BL338" s="17" t="s">
        <v>181</v>
      </c>
      <c r="BM338" s="144" t="s">
        <v>606</v>
      </c>
    </row>
    <row r="339" spans="2:65" s="1" customFormat="1" ht="11.25">
      <c r="B339" s="32"/>
      <c r="D339" s="146" t="s">
        <v>183</v>
      </c>
      <c r="F339" s="147" t="s">
        <v>607</v>
      </c>
      <c r="I339" s="148"/>
      <c r="L339" s="32"/>
      <c r="M339" s="149"/>
      <c r="T339" s="53"/>
      <c r="AT339" s="17" t="s">
        <v>183</v>
      </c>
      <c r="AU339" s="17" t="s">
        <v>83</v>
      </c>
    </row>
    <row r="340" spans="2:65" s="1" customFormat="1" ht="58.5">
      <c r="B340" s="32"/>
      <c r="D340" s="151" t="s">
        <v>203</v>
      </c>
      <c r="F340" s="165" t="s">
        <v>608</v>
      </c>
      <c r="I340" s="148"/>
      <c r="L340" s="32"/>
      <c r="M340" s="149"/>
      <c r="T340" s="53"/>
      <c r="AT340" s="17" t="s">
        <v>203</v>
      </c>
      <c r="AU340" s="17" t="s">
        <v>83</v>
      </c>
    </row>
    <row r="341" spans="2:65" s="12" customFormat="1" ht="11.25">
      <c r="B341" s="150"/>
      <c r="D341" s="151" t="s">
        <v>189</v>
      </c>
      <c r="E341" s="152" t="s">
        <v>19</v>
      </c>
      <c r="F341" s="153" t="s">
        <v>609</v>
      </c>
      <c r="H341" s="154">
        <v>350</v>
      </c>
      <c r="I341" s="155"/>
      <c r="L341" s="150"/>
      <c r="M341" s="156"/>
      <c r="T341" s="157"/>
      <c r="AT341" s="152" t="s">
        <v>189</v>
      </c>
      <c r="AU341" s="152" t="s">
        <v>83</v>
      </c>
      <c r="AV341" s="12" t="s">
        <v>83</v>
      </c>
      <c r="AW341" s="12" t="s">
        <v>35</v>
      </c>
      <c r="AX341" s="12" t="s">
        <v>73</v>
      </c>
      <c r="AY341" s="152" t="s">
        <v>175</v>
      </c>
    </row>
    <row r="342" spans="2:65" s="12" customFormat="1" ht="11.25">
      <c r="B342" s="150"/>
      <c r="D342" s="151" t="s">
        <v>189</v>
      </c>
      <c r="E342" s="152" t="s">
        <v>19</v>
      </c>
      <c r="F342" s="153" t="s">
        <v>610</v>
      </c>
      <c r="H342" s="154">
        <v>5.5</v>
      </c>
      <c r="I342" s="155"/>
      <c r="L342" s="150"/>
      <c r="M342" s="156"/>
      <c r="T342" s="157"/>
      <c r="AT342" s="152" t="s">
        <v>189</v>
      </c>
      <c r="AU342" s="152" t="s">
        <v>83</v>
      </c>
      <c r="AV342" s="12" t="s">
        <v>83</v>
      </c>
      <c r="AW342" s="12" t="s">
        <v>35</v>
      </c>
      <c r="AX342" s="12" t="s">
        <v>73</v>
      </c>
      <c r="AY342" s="152" t="s">
        <v>175</v>
      </c>
    </row>
    <row r="343" spans="2:65" s="12" customFormat="1" ht="11.25">
      <c r="B343" s="150"/>
      <c r="D343" s="151" t="s">
        <v>189</v>
      </c>
      <c r="E343" s="152" t="s">
        <v>19</v>
      </c>
      <c r="F343" s="153" t="s">
        <v>611</v>
      </c>
      <c r="H343" s="154">
        <v>13</v>
      </c>
      <c r="I343" s="155"/>
      <c r="L343" s="150"/>
      <c r="M343" s="156"/>
      <c r="T343" s="157"/>
      <c r="AT343" s="152" t="s">
        <v>189</v>
      </c>
      <c r="AU343" s="152" t="s">
        <v>83</v>
      </c>
      <c r="AV343" s="12" t="s">
        <v>83</v>
      </c>
      <c r="AW343" s="12" t="s">
        <v>35</v>
      </c>
      <c r="AX343" s="12" t="s">
        <v>73</v>
      </c>
      <c r="AY343" s="152" t="s">
        <v>175</v>
      </c>
    </row>
    <row r="344" spans="2:65" s="13" customFormat="1" ht="11.25">
      <c r="B344" s="158"/>
      <c r="D344" s="151" t="s">
        <v>189</v>
      </c>
      <c r="E344" s="159" t="s">
        <v>19</v>
      </c>
      <c r="F344" s="160" t="s">
        <v>198</v>
      </c>
      <c r="H344" s="161">
        <v>368.5</v>
      </c>
      <c r="I344" s="162"/>
      <c r="L344" s="158"/>
      <c r="M344" s="163"/>
      <c r="T344" s="164"/>
      <c r="AT344" s="159" t="s">
        <v>189</v>
      </c>
      <c r="AU344" s="159" t="s">
        <v>83</v>
      </c>
      <c r="AV344" s="13" t="s">
        <v>181</v>
      </c>
      <c r="AW344" s="13" t="s">
        <v>35</v>
      </c>
      <c r="AX344" s="13" t="s">
        <v>81</v>
      </c>
      <c r="AY344" s="159" t="s">
        <v>175</v>
      </c>
    </row>
    <row r="345" spans="2:65" s="1" customFormat="1" ht="24.2" customHeight="1">
      <c r="B345" s="32"/>
      <c r="C345" s="132" t="s">
        <v>612</v>
      </c>
      <c r="D345" s="132" t="s">
        <v>177</v>
      </c>
      <c r="E345" s="133" t="s">
        <v>613</v>
      </c>
      <c r="F345" s="134" t="s">
        <v>614</v>
      </c>
      <c r="G345" s="135" t="s">
        <v>342</v>
      </c>
      <c r="H345" s="136">
        <v>30.4</v>
      </c>
      <c r="I345" s="137"/>
      <c r="J345" s="138">
        <f>ROUND(I345*H345,2)</f>
        <v>0</v>
      </c>
      <c r="K345" s="139"/>
      <c r="L345" s="32"/>
      <c r="M345" s="140" t="s">
        <v>19</v>
      </c>
      <c r="N345" s="141" t="s">
        <v>44</v>
      </c>
      <c r="P345" s="142">
        <f>O345*H345</f>
        <v>0</v>
      </c>
      <c r="Q345" s="142">
        <v>0.88534999999999997</v>
      </c>
      <c r="R345" s="142">
        <f>Q345*H345</f>
        <v>26.914639999999999</v>
      </c>
      <c r="S345" s="142">
        <v>0</v>
      </c>
      <c r="T345" s="143">
        <f>S345*H345</f>
        <v>0</v>
      </c>
      <c r="AR345" s="144" t="s">
        <v>181</v>
      </c>
      <c r="AT345" s="144" t="s">
        <v>177</v>
      </c>
      <c r="AU345" s="144" t="s">
        <v>83</v>
      </c>
      <c r="AY345" s="17" t="s">
        <v>175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7" t="s">
        <v>81</v>
      </c>
      <c r="BK345" s="145">
        <f>ROUND(I345*H345,2)</f>
        <v>0</v>
      </c>
      <c r="BL345" s="17" t="s">
        <v>181</v>
      </c>
      <c r="BM345" s="144" t="s">
        <v>615</v>
      </c>
    </row>
    <row r="346" spans="2:65" s="1" customFormat="1" ht="11.25">
      <c r="B346" s="32"/>
      <c r="D346" s="146" t="s">
        <v>183</v>
      </c>
      <c r="F346" s="147" t="s">
        <v>616</v>
      </c>
      <c r="I346" s="148"/>
      <c r="L346" s="32"/>
      <c r="M346" s="149"/>
      <c r="T346" s="53"/>
      <c r="AT346" s="17" t="s">
        <v>183</v>
      </c>
      <c r="AU346" s="17" t="s">
        <v>83</v>
      </c>
    </row>
    <row r="347" spans="2:65" s="1" customFormat="1" ht="97.5">
      <c r="B347" s="32"/>
      <c r="D347" s="151" t="s">
        <v>203</v>
      </c>
      <c r="F347" s="165" t="s">
        <v>617</v>
      </c>
      <c r="I347" s="148"/>
      <c r="L347" s="32"/>
      <c r="M347" s="149"/>
      <c r="T347" s="53"/>
      <c r="AT347" s="17" t="s">
        <v>203</v>
      </c>
      <c r="AU347" s="17" t="s">
        <v>83</v>
      </c>
    </row>
    <row r="348" spans="2:65" s="14" customFormat="1" ht="11.25">
      <c r="B348" s="166"/>
      <c r="D348" s="151" t="s">
        <v>189</v>
      </c>
      <c r="E348" s="167" t="s">
        <v>19</v>
      </c>
      <c r="F348" s="168" t="s">
        <v>618</v>
      </c>
      <c r="H348" s="167" t="s">
        <v>19</v>
      </c>
      <c r="I348" s="169"/>
      <c r="L348" s="166"/>
      <c r="M348" s="170"/>
      <c r="T348" s="171"/>
      <c r="AT348" s="167" t="s">
        <v>189</v>
      </c>
      <c r="AU348" s="167" t="s">
        <v>83</v>
      </c>
      <c r="AV348" s="14" t="s">
        <v>81</v>
      </c>
      <c r="AW348" s="14" t="s">
        <v>35</v>
      </c>
      <c r="AX348" s="14" t="s">
        <v>73</v>
      </c>
      <c r="AY348" s="167" t="s">
        <v>175</v>
      </c>
    </row>
    <row r="349" spans="2:65" s="12" customFormat="1" ht="11.25">
      <c r="B349" s="150"/>
      <c r="D349" s="151" t="s">
        <v>189</v>
      </c>
      <c r="E349" s="152" t="s">
        <v>19</v>
      </c>
      <c r="F349" s="153" t="s">
        <v>619</v>
      </c>
      <c r="H349" s="154">
        <v>30.4</v>
      </c>
      <c r="I349" s="155"/>
      <c r="L349" s="150"/>
      <c r="M349" s="156"/>
      <c r="T349" s="157"/>
      <c r="AT349" s="152" t="s">
        <v>189</v>
      </c>
      <c r="AU349" s="152" t="s">
        <v>83</v>
      </c>
      <c r="AV349" s="12" t="s">
        <v>83</v>
      </c>
      <c r="AW349" s="12" t="s">
        <v>35</v>
      </c>
      <c r="AX349" s="12" t="s">
        <v>81</v>
      </c>
      <c r="AY349" s="152" t="s">
        <v>175</v>
      </c>
    </row>
    <row r="350" spans="2:65" s="1" customFormat="1" ht="16.5" customHeight="1">
      <c r="B350" s="32"/>
      <c r="C350" s="172" t="s">
        <v>620</v>
      </c>
      <c r="D350" s="172" t="s">
        <v>307</v>
      </c>
      <c r="E350" s="173" t="s">
        <v>621</v>
      </c>
      <c r="F350" s="174" t="s">
        <v>622</v>
      </c>
      <c r="G350" s="175" t="s">
        <v>342</v>
      </c>
      <c r="H350" s="176">
        <v>25.452000000000002</v>
      </c>
      <c r="I350" s="177"/>
      <c r="J350" s="178">
        <f>ROUND(I350*H350,2)</f>
        <v>0</v>
      </c>
      <c r="K350" s="179"/>
      <c r="L350" s="180"/>
      <c r="M350" s="181" t="s">
        <v>19</v>
      </c>
      <c r="N350" s="182" t="s">
        <v>44</v>
      </c>
      <c r="P350" s="142">
        <f>O350*H350</f>
        <v>0</v>
      </c>
      <c r="Q350" s="142">
        <v>0.6</v>
      </c>
      <c r="R350" s="142">
        <f>Q350*H350</f>
        <v>15.2712</v>
      </c>
      <c r="S350" s="142">
        <v>0</v>
      </c>
      <c r="T350" s="143">
        <f>S350*H350</f>
        <v>0</v>
      </c>
      <c r="AR350" s="144" t="s">
        <v>239</v>
      </c>
      <c r="AT350" s="144" t="s">
        <v>307</v>
      </c>
      <c r="AU350" s="144" t="s">
        <v>83</v>
      </c>
      <c r="AY350" s="17" t="s">
        <v>175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7" t="s">
        <v>81</v>
      </c>
      <c r="BK350" s="145">
        <f>ROUND(I350*H350,2)</f>
        <v>0</v>
      </c>
      <c r="BL350" s="17" t="s">
        <v>181</v>
      </c>
      <c r="BM350" s="144" t="s">
        <v>623</v>
      </c>
    </row>
    <row r="351" spans="2:65" s="12" customFormat="1" ht="11.25">
      <c r="B351" s="150"/>
      <c r="D351" s="151" t="s">
        <v>189</v>
      </c>
      <c r="E351" s="152" t="s">
        <v>19</v>
      </c>
      <c r="F351" s="153" t="s">
        <v>624</v>
      </c>
      <c r="H351" s="154">
        <v>25.2</v>
      </c>
      <c r="I351" s="155"/>
      <c r="L351" s="150"/>
      <c r="M351" s="156"/>
      <c r="T351" s="157"/>
      <c r="AT351" s="152" t="s">
        <v>189</v>
      </c>
      <c r="AU351" s="152" t="s">
        <v>83</v>
      </c>
      <c r="AV351" s="12" t="s">
        <v>83</v>
      </c>
      <c r="AW351" s="12" t="s">
        <v>35</v>
      </c>
      <c r="AX351" s="12" t="s">
        <v>81</v>
      </c>
      <c r="AY351" s="152" t="s">
        <v>175</v>
      </c>
    </row>
    <row r="352" spans="2:65" s="12" customFormat="1" ht="11.25">
      <c r="B352" s="150"/>
      <c r="D352" s="151" t="s">
        <v>189</v>
      </c>
      <c r="F352" s="153" t="s">
        <v>625</v>
      </c>
      <c r="H352" s="154">
        <v>25.452000000000002</v>
      </c>
      <c r="I352" s="155"/>
      <c r="L352" s="150"/>
      <c r="M352" s="156"/>
      <c r="T352" s="157"/>
      <c r="AT352" s="152" t="s">
        <v>189</v>
      </c>
      <c r="AU352" s="152" t="s">
        <v>83</v>
      </c>
      <c r="AV352" s="12" t="s">
        <v>83</v>
      </c>
      <c r="AW352" s="12" t="s">
        <v>4</v>
      </c>
      <c r="AX352" s="12" t="s">
        <v>81</v>
      </c>
      <c r="AY352" s="152" t="s">
        <v>175</v>
      </c>
    </row>
    <row r="353" spans="2:65" s="1" customFormat="1" ht="16.5" customHeight="1">
      <c r="B353" s="32"/>
      <c r="C353" s="172" t="s">
        <v>626</v>
      </c>
      <c r="D353" s="172" t="s">
        <v>307</v>
      </c>
      <c r="E353" s="173" t="s">
        <v>627</v>
      </c>
      <c r="F353" s="174" t="s">
        <v>628</v>
      </c>
      <c r="G353" s="175" t="s">
        <v>358</v>
      </c>
      <c r="H353" s="176">
        <v>4</v>
      </c>
      <c r="I353" s="177"/>
      <c r="J353" s="178">
        <f>ROUND(I353*H353,2)</f>
        <v>0</v>
      </c>
      <c r="K353" s="179"/>
      <c r="L353" s="180"/>
      <c r="M353" s="181" t="s">
        <v>19</v>
      </c>
      <c r="N353" s="182" t="s">
        <v>44</v>
      </c>
      <c r="P353" s="142">
        <f>O353*H353</f>
        <v>0</v>
      </c>
      <c r="Q353" s="142">
        <v>1.38</v>
      </c>
      <c r="R353" s="142">
        <f>Q353*H353</f>
        <v>5.52</v>
      </c>
      <c r="S353" s="142">
        <v>0</v>
      </c>
      <c r="T353" s="143">
        <f>S353*H353</f>
        <v>0</v>
      </c>
      <c r="AR353" s="144" t="s">
        <v>239</v>
      </c>
      <c r="AT353" s="144" t="s">
        <v>307</v>
      </c>
      <c r="AU353" s="144" t="s">
        <v>83</v>
      </c>
      <c r="AY353" s="17" t="s">
        <v>175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81</v>
      </c>
      <c r="BK353" s="145">
        <f>ROUND(I353*H353,2)</f>
        <v>0</v>
      </c>
      <c r="BL353" s="17" t="s">
        <v>181</v>
      </c>
      <c r="BM353" s="144" t="s">
        <v>629</v>
      </c>
    </row>
    <row r="354" spans="2:65" s="1" customFormat="1" ht="37.9" customHeight="1">
      <c r="B354" s="32"/>
      <c r="C354" s="132" t="s">
        <v>630</v>
      </c>
      <c r="D354" s="132" t="s">
        <v>177</v>
      </c>
      <c r="E354" s="133" t="s">
        <v>631</v>
      </c>
      <c r="F354" s="134" t="s">
        <v>632</v>
      </c>
      <c r="G354" s="135" t="s">
        <v>342</v>
      </c>
      <c r="H354" s="136">
        <v>5</v>
      </c>
      <c r="I354" s="137"/>
      <c r="J354" s="138">
        <f>ROUND(I354*H354,2)</f>
        <v>0</v>
      </c>
      <c r="K354" s="139"/>
      <c r="L354" s="32"/>
      <c r="M354" s="140" t="s">
        <v>19</v>
      </c>
      <c r="N354" s="141" t="s">
        <v>44</v>
      </c>
      <c r="P354" s="142">
        <f>O354*H354</f>
        <v>0</v>
      </c>
      <c r="Q354" s="142">
        <v>0</v>
      </c>
      <c r="R354" s="142">
        <f>Q354*H354</f>
        <v>0</v>
      </c>
      <c r="S354" s="142">
        <v>0</v>
      </c>
      <c r="T354" s="143">
        <f>S354*H354</f>
        <v>0</v>
      </c>
      <c r="AR354" s="144" t="s">
        <v>181</v>
      </c>
      <c r="AT354" s="144" t="s">
        <v>177</v>
      </c>
      <c r="AU354" s="144" t="s">
        <v>83</v>
      </c>
      <c r="AY354" s="17" t="s">
        <v>175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7" t="s">
        <v>81</v>
      </c>
      <c r="BK354" s="145">
        <f>ROUND(I354*H354,2)</f>
        <v>0</v>
      </c>
      <c r="BL354" s="17" t="s">
        <v>181</v>
      </c>
      <c r="BM354" s="144" t="s">
        <v>633</v>
      </c>
    </row>
    <row r="355" spans="2:65" s="1" customFormat="1" ht="11.25">
      <c r="B355" s="32"/>
      <c r="D355" s="146" t="s">
        <v>183</v>
      </c>
      <c r="F355" s="147" t="s">
        <v>634</v>
      </c>
      <c r="I355" s="148"/>
      <c r="L355" s="32"/>
      <c r="M355" s="149"/>
      <c r="T355" s="53"/>
      <c r="AT355" s="17" t="s">
        <v>183</v>
      </c>
      <c r="AU355" s="17" t="s">
        <v>83</v>
      </c>
    </row>
    <row r="356" spans="2:65" s="12" customFormat="1" ht="11.25">
      <c r="B356" s="150"/>
      <c r="D356" s="151" t="s">
        <v>189</v>
      </c>
      <c r="E356" s="152" t="s">
        <v>19</v>
      </c>
      <c r="F356" s="153" t="s">
        <v>635</v>
      </c>
      <c r="H356" s="154">
        <v>5</v>
      </c>
      <c r="I356" s="155"/>
      <c r="L356" s="150"/>
      <c r="M356" s="156"/>
      <c r="T356" s="157"/>
      <c r="AT356" s="152" t="s">
        <v>189</v>
      </c>
      <c r="AU356" s="152" t="s">
        <v>83</v>
      </c>
      <c r="AV356" s="12" t="s">
        <v>83</v>
      </c>
      <c r="AW356" s="12" t="s">
        <v>35</v>
      </c>
      <c r="AX356" s="12" t="s">
        <v>81</v>
      </c>
      <c r="AY356" s="152" t="s">
        <v>175</v>
      </c>
    </row>
    <row r="357" spans="2:65" s="1" customFormat="1" ht="62.65" customHeight="1">
      <c r="B357" s="32"/>
      <c r="C357" s="132" t="s">
        <v>636</v>
      </c>
      <c r="D357" s="132" t="s">
        <v>177</v>
      </c>
      <c r="E357" s="133" t="s">
        <v>637</v>
      </c>
      <c r="F357" s="134" t="s">
        <v>638</v>
      </c>
      <c r="G357" s="135" t="s">
        <v>342</v>
      </c>
      <c r="H357" s="136">
        <v>29.36</v>
      </c>
      <c r="I357" s="137"/>
      <c r="J357" s="138">
        <f>ROUND(I357*H357,2)</f>
        <v>0</v>
      </c>
      <c r="K357" s="139"/>
      <c r="L357" s="32"/>
      <c r="M357" s="140" t="s">
        <v>19</v>
      </c>
      <c r="N357" s="141" t="s">
        <v>44</v>
      </c>
      <c r="P357" s="142">
        <f>O357*H357</f>
        <v>0</v>
      </c>
      <c r="Q357" s="142">
        <v>6.0999999999999997E-4</v>
      </c>
      <c r="R357" s="142">
        <f>Q357*H357</f>
        <v>1.7909599999999998E-2</v>
      </c>
      <c r="S357" s="142">
        <v>0</v>
      </c>
      <c r="T357" s="143">
        <f>S357*H357</f>
        <v>0</v>
      </c>
      <c r="AR357" s="144" t="s">
        <v>181</v>
      </c>
      <c r="AT357" s="144" t="s">
        <v>177</v>
      </c>
      <c r="AU357" s="144" t="s">
        <v>83</v>
      </c>
      <c r="AY357" s="17" t="s">
        <v>175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7" t="s">
        <v>81</v>
      </c>
      <c r="BK357" s="145">
        <f>ROUND(I357*H357,2)</f>
        <v>0</v>
      </c>
      <c r="BL357" s="17" t="s">
        <v>181</v>
      </c>
      <c r="BM357" s="144" t="s">
        <v>639</v>
      </c>
    </row>
    <row r="358" spans="2:65" s="1" customFormat="1" ht="11.25">
      <c r="B358" s="32"/>
      <c r="D358" s="146" t="s">
        <v>183</v>
      </c>
      <c r="F358" s="147" t="s">
        <v>640</v>
      </c>
      <c r="I358" s="148"/>
      <c r="L358" s="32"/>
      <c r="M358" s="149"/>
      <c r="T358" s="53"/>
      <c r="AT358" s="17" t="s">
        <v>183</v>
      </c>
      <c r="AU358" s="17" t="s">
        <v>83</v>
      </c>
    </row>
    <row r="359" spans="2:65" s="12" customFormat="1" ht="11.25">
      <c r="B359" s="150"/>
      <c r="D359" s="151" t="s">
        <v>189</v>
      </c>
      <c r="E359" s="152" t="s">
        <v>19</v>
      </c>
      <c r="F359" s="153" t="s">
        <v>641</v>
      </c>
      <c r="H359" s="154">
        <v>24.36</v>
      </c>
      <c r="I359" s="155"/>
      <c r="L359" s="150"/>
      <c r="M359" s="156"/>
      <c r="T359" s="157"/>
      <c r="AT359" s="152" t="s">
        <v>189</v>
      </c>
      <c r="AU359" s="152" t="s">
        <v>83</v>
      </c>
      <c r="AV359" s="12" t="s">
        <v>83</v>
      </c>
      <c r="AW359" s="12" t="s">
        <v>35</v>
      </c>
      <c r="AX359" s="12" t="s">
        <v>73</v>
      </c>
      <c r="AY359" s="152" t="s">
        <v>175</v>
      </c>
    </row>
    <row r="360" spans="2:65" s="12" customFormat="1" ht="11.25">
      <c r="B360" s="150"/>
      <c r="D360" s="151" t="s">
        <v>189</v>
      </c>
      <c r="E360" s="152" t="s">
        <v>19</v>
      </c>
      <c r="F360" s="153" t="s">
        <v>642</v>
      </c>
      <c r="H360" s="154">
        <v>5</v>
      </c>
      <c r="I360" s="155"/>
      <c r="L360" s="150"/>
      <c r="M360" s="156"/>
      <c r="T360" s="157"/>
      <c r="AT360" s="152" t="s">
        <v>189</v>
      </c>
      <c r="AU360" s="152" t="s">
        <v>83</v>
      </c>
      <c r="AV360" s="12" t="s">
        <v>83</v>
      </c>
      <c r="AW360" s="12" t="s">
        <v>35</v>
      </c>
      <c r="AX360" s="12" t="s">
        <v>73</v>
      </c>
      <c r="AY360" s="152" t="s">
        <v>175</v>
      </c>
    </row>
    <row r="361" spans="2:65" s="13" customFormat="1" ht="11.25">
      <c r="B361" s="158"/>
      <c r="D361" s="151" t="s">
        <v>189</v>
      </c>
      <c r="E361" s="159" t="s">
        <v>19</v>
      </c>
      <c r="F361" s="160" t="s">
        <v>198</v>
      </c>
      <c r="H361" s="161">
        <v>29.36</v>
      </c>
      <c r="I361" s="162"/>
      <c r="L361" s="158"/>
      <c r="M361" s="163"/>
      <c r="T361" s="164"/>
      <c r="AT361" s="159" t="s">
        <v>189</v>
      </c>
      <c r="AU361" s="159" t="s">
        <v>83</v>
      </c>
      <c r="AV361" s="13" t="s">
        <v>181</v>
      </c>
      <c r="AW361" s="13" t="s">
        <v>35</v>
      </c>
      <c r="AX361" s="13" t="s">
        <v>81</v>
      </c>
      <c r="AY361" s="159" t="s">
        <v>175</v>
      </c>
    </row>
    <row r="362" spans="2:65" s="1" customFormat="1" ht="24.2" customHeight="1">
      <c r="B362" s="32"/>
      <c r="C362" s="132" t="s">
        <v>643</v>
      </c>
      <c r="D362" s="132" t="s">
        <v>177</v>
      </c>
      <c r="E362" s="133" t="s">
        <v>644</v>
      </c>
      <c r="F362" s="134" t="s">
        <v>645</v>
      </c>
      <c r="G362" s="135" t="s">
        <v>342</v>
      </c>
      <c r="H362" s="136">
        <v>6.5</v>
      </c>
      <c r="I362" s="137"/>
      <c r="J362" s="138">
        <f>ROUND(I362*H362,2)</f>
        <v>0</v>
      </c>
      <c r="K362" s="139"/>
      <c r="L362" s="32"/>
      <c r="M362" s="140" t="s">
        <v>19</v>
      </c>
      <c r="N362" s="141" t="s">
        <v>44</v>
      </c>
      <c r="P362" s="142">
        <f>O362*H362</f>
        <v>0</v>
      </c>
      <c r="Q362" s="142">
        <v>0.29221000000000003</v>
      </c>
      <c r="R362" s="142">
        <f>Q362*H362</f>
        <v>1.8993650000000002</v>
      </c>
      <c r="S362" s="142">
        <v>0</v>
      </c>
      <c r="T362" s="143">
        <f>S362*H362</f>
        <v>0</v>
      </c>
      <c r="AR362" s="144" t="s">
        <v>181</v>
      </c>
      <c r="AT362" s="144" t="s">
        <v>177</v>
      </c>
      <c r="AU362" s="144" t="s">
        <v>83</v>
      </c>
      <c r="AY362" s="17" t="s">
        <v>175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7" t="s">
        <v>81</v>
      </c>
      <c r="BK362" s="145">
        <f>ROUND(I362*H362,2)</f>
        <v>0</v>
      </c>
      <c r="BL362" s="17" t="s">
        <v>181</v>
      </c>
      <c r="BM362" s="144" t="s">
        <v>646</v>
      </c>
    </row>
    <row r="363" spans="2:65" s="1" customFormat="1" ht="11.25">
      <c r="B363" s="32"/>
      <c r="D363" s="146" t="s">
        <v>183</v>
      </c>
      <c r="F363" s="147" t="s">
        <v>647</v>
      </c>
      <c r="I363" s="148"/>
      <c r="L363" s="32"/>
      <c r="M363" s="149"/>
      <c r="T363" s="53"/>
      <c r="AT363" s="17" t="s">
        <v>183</v>
      </c>
      <c r="AU363" s="17" t="s">
        <v>83</v>
      </c>
    </row>
    <row r="364" spans="2:65" s="1" customFormat="1" ht="29.25">
      <c r="B364" s="32"/>
      <c r="D364" s="151" t="s">
        <v>203</v>
      </c>
      <c r="F364" s="165" t="s">
        <v>648</v>
      </c>
      <c r="I364" s="148"/>
      <c r="L364" s="32"/>
      <c r="M364" s="149"/>
      <c r="T364" s="53"/>
      <c r="AT364" s="17" t="s">
        <v>203</v>
      </c>
      <c r="AU364" s="17" t="s">
        <v>83</v>
      </c>
    </row>
    <row r="365" spans="2:65" s="1" customFormat="1" ht="24.2" customHeight="1">
      <c r="B365" s="32"/>
      <c r="C365" s="172" t="s">
        <v>649</v>
      </c>
      <c r="D365" s="172" t="s">
        <v>307</v>
      </c>
      <c r="E365" s="173" t="s">
        <v>650</v>
      </c>
      <c r="F365" s="174" t="s">
        <v>651</v>
      </c>
      <c r="G365" s="175" t="s">
        <v>342</v>
      </c>
      <c r="H365" s="176">
        <v>5.5</v>
      </c>
      <c r="I365" s="177"/>
      <c r="J365" s="178">
        <f>ROUND(I365*H365,2)</f>
        <v>0</v>
      </c>
      <c r="K365" s="179"/>
      <c r="L365" s="180"/>
      <c r="M365" s="181" t="s">
        <v>19</v>
      </c>
      <c r="N365" s="182" t="s">
        <v>44</v>
      </c>
      <c r="P365" s="142">
        <f>O365*H365</f>
        <v>0</v>
      </c>
      <c r="Q365" s="142">
        <v>7.1999999999999995E-2</v>
      </c>
      <c r="R365" s="142">
        <f>Q365*H365</f>
        <v>0.39599999999999996</v>
      </c>
      <c r="S365" s="142">
        <v>0</v>
      </c>
      <c r="T365" s="143">
        <f>S365*H365</f>
        <v>0</v>
      </c>
      <c r="AR365" s="144" t="s">
        <v>239</v>
      </c>
      <c r="AT365" s="144" t="s">
        <v>307</v>
      </c>
      <c r="AU365" s="144" t="s">
        <v>83</v>
      </c>
      <c r="AY365" s="17" t="s">
        <v>175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7" t="s">
        <v>81</v>
      </c>
      <c r="BK365" s="145">
        <f>ROUND(I365*H365,2)</f>
        <v>0</v>
      </c>
      <c r="BL365" s="17" t="s">
        <v>181</v>
      </c>
      <c r="BM365" s="144" t="s">
        <v>652</v>
      </c>
    </row>
    <row r="366" spans="2:65" s="1" customFormat="1" ht="24.2" customHeight="1">
      <c r="B366" s="32"/>
      <c r="C366" s="172" t="s">
        <v>653</v>
      </c>
      <c r="D366" s="172" t="s">
        <v>307</v>
      </c>
      <c r="E366" s="173" t="s">
        <v>654</v>
      </c>
      <c r="F366" s="174" t="s">
        <v>655</v>
      </c>
      <c r="G366" s="175" t="s">
        <v>358</v>
      </c>
      <c r="H366" s="176">
        <v>1</v>
      </c>
      <c r="I366" s="177"/>
      <c r="J366" s="178">
        <f>ROUND(I366*H366,2)</f>
        <v>0</v>
      </c>
      <c r="K366" s="179"/>
      <c r="L366" s="180"/>
      <c r="M366" s="181" t="s">
        <v>19</v>
      </c>
      <c r="N366" s="182" t="s">
        <v>44</v>
      </c>
      <c r="P366" s="142">
        <f>O366*H366</f>
        <v>0</v>
      </c>
      <c r="Q366" s="142">
        <v>0</v>
      </c>
      <c r="R366" s="142">
        <f>Q366*H366</f>
        <v>0</v>
      </c>
      <c r="S366" s="142">
        <v>0</v>
      </c>
      <c r="T366" s="143">
        <f>S366*H366</f>
        <v>0</v>
      </c>
      <c r="AR366" s="144" t="s">
        <v>239</v>
      </c>
      <c r="AT366" s="144" t="s">
        <v>307</v>
      </c>
      <c r="AU366" s="144" t="s">
        <v>83</v>
      </c>
      <c r="AY366" s="17" t="s">
        <v>175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7" t="s">
        <v>81</v>
      </c>
      <c r="BK366" s="145">
        <f>ROUND(I366*H366,2)</f>
        <v>0</v>
      </c>
      <c r="BL366" s="17" t="s">
        <v>181</v>
      </c>
      <c r="BM366" s="144" t="s">
        <v>656</v>
      </c>
    </row>
    <row r="367" spans="2:65" s="1" customFormat="1" ht="24.2" customHeight="1">
      <c r="B367" s="32"/>
      <c r="C367" s="172" t="s">
        <v>657</v>
      </c>
      <c r="D367" s="172" t="s">
        <v>307</v>
      </c>
      <c r="E367" s="173" t="s">
        <v>658</v>
      </c>
      <c r="F367" s="174" t="s">
        <v>659</v>
      </c>
      <c r="G367" s="175" t="s">
        <v>358</v>
      </c>
      <c r="H367" s="176">
        <v>1</v>
      </c>
      <c r="I367" s="177"/>
      <c r="J367" s="178">
        <f>ROUND(I367*H367,2)</f>
        <v>0</v>
      </c>
      <c r="K367" s="179"/>
      <c r="L367" s="180"/>
      <c r="M367" s="181" t="s">
        <v>19</v>
      </c>
      <c r="N367" s="182" t="s">
        <v>44</v>
      </c>
      <c r="P367" s="142">
        <f>O367*H367</f>
        <v>0</v>
      </c>
      <c r="Q367" s="142">
        <v>1.3500000000000001E-3</v>
      </c>
      <c r="R367" s="142">
        <f>Q367*H367</f>
        <v>1.3500000000000001E-3</v>
      </c>
      <c r="S367" s="142">
        <v>0</v>
      </c>
      <c r="T367" s="143">
        <f>S367*H367</f>
        <v>0</v>
      </c>
      <c r="AR367" s="144" t="s">
        <v>239</v>
      </c>
      <c r="AT367" s="144" t="s">
        <v>307</v>
      </c>
      <c r="AU367" s="144" t="s">
        <v>83</v>
      </c>
      <c r="AY367" s="17" t="s">
        <v>175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7" t="s">
        <v>81</v>
      </c>
      <c r="BK367" s="145">
        <f>ROUND(I367*H367,2)</f>
        <v>0</v>
      </c>
      <c r="BL367" s="17" t="s">
        <v>181</v>
      </c>
      <c r="BM367" s="144" t="s">
        <v>660</v>
      </c>
    </row>
    <row r="368" spans="2:65" s="1" customFormat="1" ht="24.2" customHeight="1">
      <c r="B368" s="32"/>
      <c r="C368" s="172" t="s">
        <v>661</v>
      </c>
      <c r="D368" s="172" t="s">
        <v>307</v>
      </c>
      <c r="E368" s="173" t="s">
        <v>662</v>
      </c>
      <c r="F368" s="174" t="s">
        <v>663</v>
      </c>
      <c r="G368" s="175" t="s">
        <v>358</v>
      </c>
      <c r="H368" s="176">
        <v>1</v>
      </c>
      <c r="I368" s="177"/>
      <c r="J368" s="178">
        <f>ROUND(I368*H368,2)</f>
        <v>0</v>
      </c>
      <c r="K368" s="179"/>
      <c r="L368" s="180"/>
      <c r="M368" s="181" t="s">
        <v>19</v>
      </c>
      <c r="N368" s="182" t="s">
        <v>44</v>
      </c>
      <c r="P368" s="142">
        <f>O368*H368</f>
        <v>0</v>
      </c>
      <c r="Q368" s="142">
        <v>3.15E-2</v>
      </c>
      <c r="R368" s="142">
        <f>Q368*H368</f>
        <v>3.15E-2</v>
      </c>
      <c r="S368" s="142">
        <v>0</v>
      </c>
      <c r="T368" s="143">
        <f>S368*H368</f>
        <v>0</v>
      </c>
      <c r="AR368" s="144" t="s">
        <v>239</v>
      </c>
      <c r="AT368" s="144" t="s">
        <v>307</v>
      </c>
      <c r="AU368" s="144" t="s">
        <v>83</v>
      </c>
      <c r="AY368" s="17" t="s">
        <v>175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7" t="s">
        <v>81</v>
      </c>
      <c r="BK368" s="145">
        <f>ROUND(I368*H368,2)</f>
        <v>0</v>
      </c>
      <c r="BL368" s="17" t="s">
        <v>181</v>
      </c>
      <c r="BM368" s="144" t="s">
        <v>664</v>
      </c>
    </row>
    <row r="369" spans="2:65" s="1" customFormat="1" ht="90" customHeight="1">
      <c r="B369" s="32"/>
      <c r="C369" s="132" t="s">
        <v>665</v>
      </c>
      <c r="D369" s="132" t="s">
        <v>177</v>
      </c>
      <c r="E369" s="133" t="s">
        <v>666</v>
      </c>
      <c r="F369" s="134" t="s">
        <v>667</v>
      </c>
      <c r="G369" s="135" t="s">
        <v>342</v>
      </c>
      <c r="H369" s="136">
        <v>35</v>
      </c>
      <c r="I369" s="137"/>
      <c r="J369" s="138">
        <f>ROUND(I369*H369,2)</f>
        <v>0</v>
      </c>
      <c r="K369" s="139"/>
      <c r="L369" s="32"/>
      <c r="M369" s="140" t="s">
        <v>19</v>
      </c>
      <c r="N369" s="141" t="s">
        <v>44</v>
      </c>
      <c r="P369" s="142">
        <f>O369*H369</f>
        <v>0</v>
      </c>
      <c r="Q369" s="142">
        <v>0</v>
      </c>
      <c r="R369" s="142">
        <f>Q369*H369</f>
        <v>0</v>
      </c>
      <c r="S369" s="142">
        <v>0.32400000000000001</v>
      </c>
      <c r="T369" s="143">
        <f>S369*H369</f>
        <v>11.34</v>
      </c>
      <c r="AR369" s="144" t="s">
        <v>181</v>
      </c>
      <c r="AT369" s="144" t="s">
        <v>177</v>
      </c>
      <c r="AU369" s="144" t="s">
        <v>83</v>
      </c>
      <c r="AY369" s="17" t="s">
        <v>175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7" t="s">
        <v>81</v>
      </c>
      <c r="BK369" s="145">
        <f>ROUND(I369*H369,2)</f>
        <v>0</v>
      </c>
      <c r="BL369" s="17" t="s">
        <v>181</v>
      </c>
      <c r="BM369" s="144" t="s">
        <v>668</v>
      </c>
    </row>
    <row r="370" spans="2:65" s="1" customFormat="1" ht="11.25">
      <c r="B370" s="32"/>
      <c r="D370" s="146" t="s">
        <v>183</v>
      </c>
      <c r="F370" s="147" t="s">
        <v>669</v>
      </c>
      <c r="I370" s="148"/>
      <c r="L370" s="32"/>
      <c r="M370" s="149"/>
      <c r="T370" s="53"/>
      <c r="AT370" s="17" t="s">
        <v>183</v>
      </c>
      <c r="AU370" s="17" t="s">
        <v>83</v>
      </c>
    </row>
    <row r="371" spans="2:65" s="12" customFormat="1" ht="11.25">
      <c r="B371" s="150"/>
      <c r="D371" s="151" t="s">
        <v>189</v>
      </c>
      <c r="E371" s="152" t="s">
        <v>19</v>
      </c>
      <c r="F371" s="153" t="s">
        <v>670</v>
      </c>
      <c r="H371" s="154">
        <v>15</v>
      </c>
      <c r="I371" s="155"/>
      <c r="L371" s="150"/>
      <c r="M371" s="156"/>
      <c r="T371" s="157"/>
      <c r="AT371" s="152" t="s">
        <v>189</v>
      </c>
      <c r="AU371" s="152" t="s">
        <v>83</v>
      </c>
      <c r="AV371" s="12" t="s">
        <v>83</v>
      </c>
      <c r="AW371" s="12" t="s">
        <v>35</v>
      </c>
      <c r="AX371" s="12" t="s">
        <v>73</v>
      </c>
      <c r="AY371" s="152" t="s">
        <v>175</v>
      </c>
    </row>
    <row r="372" spans="2:65" s="12" customFormat="1" ht="11.25">
      <c r="B372" s="150"/>
      <c r="D372" s="151" t="s">
        <v>189</v>
      </c>
      <c r="E372" s="152" t="s">
        <v>19</v>
      </c>
      <c r="F372" s="153" t="s">
        <v>671</v>
      </c>
      <c r="H372" s="154">
        <v>20</v>
      </c>
      <c r="I372" s="155"/>
      <c r="L372" s="150"/>
      <c r="M372" s="156"/>
      <c r="T372" s="157"/>
      <c r="AT372" s="152" t="s">
        <v>189</v>
      </c>
      <c r="AU372" s="152" t="s">
        <v>83</v>
      </c>
      <c r="AV372" s="12" t="s">
        <v>83</v>
      </c>
      <c r="AW372" s="12" t="s">
        <v>35</v>
      </c>
      <c r="AX372" s="12" t="s">
        <v>73</v>
      </c>
      <c r="AY372" s="152" t="s">
        <v>175</v>
      </c>
    </row>
    <row r="373" spans="2:65" s="13" customFormat="1" ht="11.25">
      <c r="B373" s="158"/>
      <c r="D373" s="151" t="s">
        <v>189</v>
      </c>
      <c r="E373" s="159" t="s">
        <v>19</v>
      </c>
      <c r="F373" s="160" t="s">
        <v>198</v>
      </c>
      <c r="H373" s="161">
        <v>35</v>
      </c>
      <c r="I373" s="162"/>
      <c r="L373" s="158"/>
      <c r="M373" s="163"/>
      <c r="T373" s="164"/>
      <c r="AT373" s="159" t="s">
        <v>189</v>
      </c>
      <c r="AU373" s="159" t="s">
        <v>83</v>
      </c>
      <c r="AV373" s="13" t="s">
        <v>181</v>
      </c>
      <c r="AW373" s="13" t="s">
        <v>35</v>
      </c>
      <c r="AX373" s="13" t="s">
        <v>81</v>
      </c>
      <c r="AY373" s="159" t="s">
        <v>175</v>
      </c>
    </row>
    <row r="374" spans="2:65" s="1" customFormat="1" ht="55.5" customHeight="1">
      <c r="B374" s="32"/>
      <c r="C374" s="132" t="s">
        <v>672</v>
      </c>
      <c r="D374" s="132" t="s">
        <v>177</v>
      </c>
      <c r="E374" s="133" t="s">
        <v>673</v>
      </c>
      <c r="F374" s="134" t="s">
        <v>674</v>
      </c>
      <c r="G374" s="135" t="s">
        <v>358</v>
      </c>
      <c r="H374" s="136">
        <v>1</v>
      </c>
      <c r="I374" s="137"/>
      <c r="J374" s="138">
        <f>ROUND(I374*H374,2)</f>
        <v>0</v>
      </c>
      <c r="K374" s="139"/>
      <c r="L374" s="32"/>
      <c r="M374" s="140" t="s">
        <v>19</v>
      </c>
      <c r="N374" s="141" t="s">
        <v>44</v>
      </c>
      <c r="P374" s="142">
        <f>O374*H374</f>
        <v>0</v>
      </c>
      <c r="Q374" s="142">
        <v>0</v>
      </c>
      <c r="R374" s="142">
        <f>Q374*H374</f>
        <v>0</v>
      </c>
      <c r="S374" s="142">
        <v>8.2000000000000003E-2</v>
      </c>
      <c r="T374" s="143">
        <f>S374*H374</f>
        <v>8.2000000000000003E-2</v>
      </c>
      <c r="AR374" s="144" t="s">
        <v>181</v>
      </c>
      <c r="AT374" s="144" t="s">
        <v>177</v>
      </c>
      <c r="AU374" s="144" t="s">
        <v>83</v>
      </c>
      <c r="AY374" s="17" t="s">
        <v>175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7" t="s">
        <v>81</v>
      </c>
      <c r="BK374" s="145">
        <f>ROUND(I374*H374,2)</f>
        <v>0</v>
      </c>
      <c r="BL374" s="17" t="s">
        <v>181</v>
      </c>
      <c r="BM374" s="144" t="s">
        <v>675</v>
      </c>
    </row>
    <row r="375" spans="2:65" s="1" customFormat="1" ht="11.25">
      <c r="B375" s="32"/>
      <c r="D375" s="146" t="s">
        <v>183</v>
      </c>
      <c r="F375" s="147" t="s">
        <v>676</v>
      </c>
      <c r="I375" s="148"/>
      <c r="L375" s="32"/>
      <c r="M375" s="149"/>
      <c r="T375" s="53"/>
      <c r="AT375" s="17" t="s">
        <v>183</v>
      </c>
      <c r="AU375" s="17" t="s">
        <v>83</v>
      </c>
    </row>
    <row r="376" spans="2:65" s="1" customFormat="1" ht="29.25">
      <c r="B376" s="32"/>
      <c r="D376" s="151" t="s">
        <v>203</v>
      </c>
      <c r="F376" s="165" t="s">
        <v>677</v>
      </c>
      <c r="I376" s="148"/>
      <c r="L376" s="32"/>
      <c r="M376" s="149"/>
      <c r="T376" s="53"/>
      <c r="AT376" s="17" t="s">
        <v>203</v>
      </c>
      <c r="AU376" s="17" t="s">
        <v>83</v>
      </c>
    </row>
    <row r="377" spans="2:65" s="1" customFormat="1" ht="55.5" customHeight="1">
      <c r="B377" s="32"/>
      <c r="C377" s="132" t="s">
        <v>678</v>
      </c>
      <c r="D377" s="132" t="s">
        <v>177</v>
      </c>
      <c r="E377" s="133" t="s">
        <v>679</v>
      </c>
      <c r="F377" s="134" t="s">
        <v>680</v>
      </c>
      <c r="G377" s="135" t="s">
        <v>342</v>
      </c>
      <c r="H377" s="136">
        <v>5</v>
      </c>
      <c r="I377" s="137"/>
      <c r="J377" s="138">
        <f>ROUND(I377*H377,2)</f>
        <v>0</v>
      </c>
      <c r="K377" s="139"/>
      <c r="L377" s="32"/>
      <c r="M377" s="140" t="s">
        <v>19</v>
      </c>
      <c r="N377" s="141" t="s">
        <v>44</v>
      </c>
      <c r="P377" s="142">
        <f>O377*H377</f>
        <v>0</v>
      </c>
      <c r="Q377" s="142">
        <v>0</v>
      </c>
      <c r="R377" s="142">
        <f>Q377*H377</f>
        <v>0</v>
      </c>
      <c r="S377" s="142">
        <v>0.98</v>
      </c>
      <c r="T377" s="143">
        <f>S377*H377</f>
        <v>4.9000000000000004</v>
      </c>
      <c r="AR377" s="144" t="s">
        <v>181</v>
      </c>
      <c r="AT377" s="144" t="s">
        <v>177</v>
      </c>
      <c r="AU377" s="144" t="s">
        <v>83</v>
      </c>
      <c r="AY377" s="17" t="s">
        <v>175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7" t="s">
        <v>81</v>
      </c>
      <c r="BK377" s="145">
        <f>ROUND(I377*H377,2)</f>
        <v>0</v>
      </c>
      <c r="BL377" s="17" t="s">
        <v>181</v>
      </c>
      <c r="BM377" s="144" t="s">
        <v>681</v>
      </c>
    </row>
    <row r="378" spans="2:65" s="1" customFormat="1" ht="11.25">
      <c r="B378" s="32"/>
      <c r="D378" s="146" t="s">
        <v>183</v>
      </c>
      <c r="F378" s="147" t="s">
        <v>682</v>
      </c>
      <c r="I378" s="148"/>
      <c r="L378" s="32"/>
      <c r="M378" s="149"/>
      <c r="T378" s="53"/>
      <c r="AT378" s="17" t="s">
        <v>183</v>
      </c>
      <c r="AU378" s="17" t="s">
        <v>83</v>
      </c>
    </row>
    <row r="379" spans="2:65" s="1" customFormat="1" ht="78">
      <c r="B379" s="32"/>
      <c r="D379" s="151" t="s">
        <v>203</v>
      </c>
      <c r="F379" s="165" t="s">
        <v>683</v>
      </c>
      <c r="I379" s="148"/>
      <c r="L379" s="32"/>
      <c r="M379" s="149"/>
      <c r="T379" s="53"/>
      <c r="AT379" s="17" t="s">
        <v>203</v>
      </c>
      <c r="AU379" s="17" t="s">
        <v>83</v>
      </c>
    </row>
    <row r="380" spans="2:65" s="11" customFormat="1" ht="22.9" customHeight="1">
      <c r="B380" s="120"/>
      <c r="D380" s="121" t="s">
        <v>72</v>
      </c>
      <c r="E380" s="130" t="s">
        <v>684</v>
      </c>
      <c r="F380" s="130" t="s">
        <v>685</v>
      </c>
      <c r="I380" s="123"/>
      <c r="J380" s="131">
        <f>BK380</f>
        <v>0</v>
      </c>
      <c r="L380" s="120"/>
      <c r="M380" s="125"/>
      <c r="P380" s="126">
        <f>SUM(P381:P396)</f>
        <v>0</v>
      </c>
      <c r="R380" s="126">
        <f>SUM(R381:R396)</f>
        <v>0</v>
      </c>
      <c r="T380" s="127">
        <f>SUM(T381:T396)</f>
        <v>0</v>
      </c>
      <c r="AR380" s="121" t="s">
        <v>81</v>
      </c>
      <c r="AT380" s="128" t="s">
        <v>72</v>
      </c>
      <c r="AU380" s="128" t="s">
        <v>81</v>
      </c>
      <c r="AY380" s="121" t="s">
        <v>175</v>
      </c>
      <c r="BK380" s="129">
        <f>SUM(BK381:BK396)</f>
        <v>0</v>
      </c>
    </row>
    <row r="381" spans="2:65" s="1" customFormat="1" ht="37.9" customHeight="1">
      <c r="B381" s="32"/>
      <c r="C381" s="132" t="s">
        <v>686</v>
      </c>
      <c r="D381" s="132" t="s">
        <v>177</v>
      </c>
      <c r="E381" s="133" t="s">
        <v>687</v>
      </c>
      <c r="F381" s="134" t="s">
        <v>688</v>
      </c>
      <c r="G381" s="135" t="s">
        <v>281</v>
      </c>
      <c r="H381" s="136">
        <v>28.728000000000002</v>
      </c>
      <c r="I381" s="137"/>
      <c r="J381" s="138">
        <f>ROUND(I381*H381,2)</f>
        <v>0</v>
      </c>
      <c r="K381" s="139"/>
      <c r="L381" s="32"/>
      <c r="M381" s="140" t="s">
        <v>19</v>
      </c>
      <c r="N381" s="141" t="s">
        <v>44</v>
      </c>
      <c r="P381" s="142">
        <f>O381*H381</f>
        <v>0</v>
      </c>
      <c r="Q381" s="142">
        <v>0</v>
      </c>
      <c r="R381" s="142">
        <f>Q381*H381</f>
        <v>0</v>
      </c>
      <c r="S381" s="142">
        <v>0</v>
      </c>
      <c r="T381" s="143">
        <f>S381*H381</f>
        <v>0</v>
      </c>
      <c r="AR381" s="144" t="s">
        <v>181</v>
      </c>
      <c r="AT381" s="144" t="s">
        <v>177</v>
      </c>
      <c r="AU381" s="144" t="s">
        <v>83</v>
      </c>
      <c r="AY381" s="17" t="s">
        <v>175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7" t="s">
        <v>81</v>
      </c>
      <c r="BK381" s="145">
        <f>ROUND(I381*H381,2)</f>
        <v>0</v>
      </c>
      <c r="BL381" s="17" t="s">
        <v>181</v>
      </c>
      <c r="BM381" s="144" t="s">
        <v>689</v>
      </c>
    </row>
    <row r="382" spans="2:65" s="1" customFormat="1" ht="11.25">
      <c r="B382" s="32"/>
      <c r="D382" s="146" t="s">
        <v>183</v>
      </c>
      <c r="F382" s="147" t="s">
        <v>690</v>
      </c>
      <c r="I382" s="148"/>
      <c r="L382" s="32"/>
      <c r="M382" s="149"/>
      <c r="T382" s="53"/>
      <c r="AT382" s="17" t="s">
        <v>183</v>
      </c>
      <c r="AU382" s="17" t="s">
        <v>83</v>
      </c>
    </row>
    <row r="383" spans="2:65" s="1" customFormat="1" ht="24.2" customHeight="1">
      <c r="B383" s="32"/>
      <c r="C383" s="132" t="s">
        <v>691</v>
      </c>
      <c r="D383" s="132" t="s">
        <v>177</v>
      </c>
      <c r="E383" s="133" t="s">
        <v>692</v>
      </c>
      <c r="F383" s="134" t="s">
        <v>693</v>
      </c>
      <c r="G383" s="135" t="s">
        <v>281</v>
      </c>
      <c r="H383" s="136">
        <v>861.84</v>
      </c>
      <c r="I383" s="137"/>
      <c r="J383" s="138">
        <f>ROUND(I383*H383,2)</f>
        <v>0</v>
      </c>
      <c r="K383" s="139"/>
      <c r="L383" s="32"/>
      <c r="M383" s="140" t="s">
        <v>19</v>
      </c>
      <c r="N383" s="141" t="s">
        <v>44</v>
      </c>
      <c r="P383" s="142">
        <f>O383*H383</f>
        <v>0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181</v>
      </c>
      <c r="AT383" s="144" t="s">
        <v>177</v>
      </c>
      <c r="AU383" s="144" t="s">
        <v>83</v>
      </c>
      <c r="AY383" s="17" t="s">
        <v>175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7" t="s">
        <v>81</v>
      </c>
      <c r="BK383" s="145">
        <f>ROUND(I383*H383,2)</f>
        <v>0</v>
      </c>
      <c r="BL383" s="17" t="s">
        <v>181</v>
      </c>
      <c r="BM383" s="144" t="s">
        <v>694</v>
      </c>
    </row>
    <row r="384" spans="2:65" s="1" customFormat="1" ht="11.25">
      <c r="B384" s="32"/>
      <c r="D384" s="146" t="s">
        <v>183</v>
      </c>
      <c r="F384" s="147" t="s">
        <v>695</v>
      </c>
      <c r="I384" s="148"/>
      <c r="L384" s="32"/>
      <c r="M384" s="149"/>
      <c r="T384" s="53"/>
      <c r="AT384" s="17" t="s">
        <v>183</v>
      </c>
      <c r="AU384" s="17" t="s">
        <v>83</v>
      </c>
    </row>
    <row r="385" spans="2:65" s="12" customFormat="1" ht="11.25">
      <c r="B385" s="150"/>
      <c r="D385" s="151" t="s">
        <v>189</v>
      </c>
      <c r="E385" s="152" t="s">
        <v>19</v>
      </c>
      <c r="F385" s="153" t="s">
        <v>696</v>
      </c>
      <c r="H385" s="154">
        <v>861.84</v>
      </c>
      <c r="I385" s="155"/>
      <c r="L385" s="150"/>
      <c r="M385" s="156"/>
      <c r="T385" s="157"/>
      <c r="AT385" s="152" t="s">
        <v>189</v>
      </c>
      <c r="AU385" s="152" t="s">
        <v>83</v>
      </c>
      <c r="AV385" s="12" t="s">
        <v>83</v>
      </c>
      <c r="AW385" s="12" t="s">
        <v>35</v>
      </c>
      <c r="AX385" s="12" t="s">
        <v>81</v>
      </c>
      <c r="AY385" s="152" t="s">
        <v>175</v>
      </c>
    </row>
    <row r="386" spans="2:65" s="1" customFormat="1" ht="44.25" customHeight="1">
      <c r="B386" s="32"/>
      <c r="C386" s="132" t="s">
        <v>697</v>
      </c>
      <c r="D386" s="132" t="s">
        <v>177</v>
      </c>
      <c r="E386" s="133" t="s">
        <v>698</v>
      </c>
      <c r="F386" s="134" t="s">
        <v>699</v>
      </c>
      <c r="G386" s="135" t="s">
        <v>281</v>
      </c>
      <c r="H386" s="136">
        <v>4.9000000000000004</v>
      </c>
      <c r="I386" s="137"/>
      <c r="J386" s="138">
        <f>ROUND(I386*H386,2)</f>
        <v>0</v>
      </c>
      <c r="K386" s="139"/>
      <c r="L386" s="32"/>
      <c r="M386" s="140" t="s">
        <v>19</v>
      </c>
      <c r="N386" s="141" t="s">
        <v>44</v>
      </c>
      <c r="P386" s="142">
        <f>O386*H386</f>
        <v>0</v>
      </c>
      <c r="Q386" s="142">
        <v>0</v>
      </c>
      <c r="R386" s="142">
        <f>Q386*H386</f>
        <v>0</v>
      </c>
      <c r="S386" s="142">
        <v>0</v>
      </c>
      <c r="T386" s="143">
        <f>S386*H386</f>
        <v>0</v>
      </c>
      <c r="AR386" s="144" t="s">
        <v>181</v>
      </c>
      <c r="AT386" s="144" t="s">
        <v>177</v>
      </c>
      <c r="AU386" s="144" t="s">
        <v>83</v>
      </c>
      <c r="AY386" s="17" t="s">
        <v>175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7" t="s">
        <v>81</v>
      </c>
      <c r="BK386" s="145">
        <f>ROUND(I386*H386,2)</f>
        <v>0</v>
      </c>
      <c r="BL386" s="17" t="s">
        <v>181</v>
      </c>
      <c r="BM386" s="144" t="s">
        <v>700</v>
      </c>
    </row>
    <row r="387" spans="2:65" s="1" customFormat="1" ht="11.25">
      <c r="B387" s="32"/>
      <c r="D387" s="146" t="s">
        <v>183</v>
      </c>
      <c r="F387" s="147" t="s">
        <v>701</v>
      </c>
      <c r="I387" s="148"/>
      <c r="L387" s="32"/>
      <c r="M387" s="149"/>
      <c r="T387" s="53"/>
      <c r="AT387" s="17" t="s">
        <v>183</v>
      </c>
      <c r="AU387" s="17" t="s">
        <v>83</v>
      </c>
    </row>
    <row r="388" spans="2:65" s="12" customFormat="1" ht="11.25">
      <c r="B388" s="150"/>
      <c r="D388" s="151" t="s">
        <v>189</v>
      </c>
      <c r="E388" s="152" t="s">
        <v>19</v>
      </c>
      <c r="F388" s="153" t="s">
        <v>702</v>
      </c>
      <c r="H388" s="154">
        <v>4.9000000000000004</v>
      </c>
      <c r="I388" s="155"/>
      <c r="L388" s="150"/>
      <c r="M388" s="156"/>
      <c r="T388" s="157"/>
      <c r="AT388" s="152" t="s">
        <v>189</v>
      </c>
      <c r="AU388" s="152" t="s">
        <v>83</v>
      </c>
      <c r="AV388" s="12" t="s">
        <v>83</v>
      </c>
      <c r="AW388" s="12" t="s">
        <v>35</v>
      </c>
      <c r="AX388" s="12" t="s">
        <v>81</v>
      </c>
      <c r="AY388" s="152" t="s">
        <v>175</v>
      </c>
    </row>
    <row r="389" spans="2:65" s="1" customFormat="1" ht="44.25" customHeight="1">
      <c r="B389" s="32"/>
      <c r="C389" s="132" t="s">
        <v>703</v>
      </c>
      <c r="D389" s="132" t="s">
        <v>177</v>
      </c>
      <c r="E389" s="133" t="s">
        <v>704</v>
      </c>
      <c r="F389" s="134" t="s">
        <v>280</v>
      </c>
      <c r="G389" s="135" t="s">
        <v>281</v>
      </c>
      <c r="H389" s="136">
        <v>19.260000000000002</v>
      </c>
      <c r="I389" s="137"/>
      <c r="J389" s="138">
        <f>ROUND(I389*H389,2)</f>
        <v>0</v>
      </c>
      <c r="K389" s="139"/>
      <c r="L389" s="32"/>
      <c r="M389" s="140" t="s">
        <v>19</v>
      </c>
      <c r="N389" s="141" t="s">
        <v>44</v>
      </c>
      <c r="P389" s="142">
        <f>O389*H389</f>
        <v>0</v>
      </c>
      <c r="Q389" s="142">
        <v>0</v>
      </c>
      <c r="R389" s="142">
        <f>Q389*H389</f>
        <v>0</v>
      </c>
      <c r="S389" s="142">
        <v>0</v>
      </c>
      <c r="T389" s="143">
        <f>S389*H389</f>
        <v>0</v>
      </c>
      <c r="AR389" s="144" t="s">
        <v>181</v>
      </c>
      <c r="AT389" s="144" t="s">
        <v>177</v>
      </c>
      <c r="AU389" s="144" t="s">
        <v>83</v>
      </c>
      <c r="AY389" s="17" t="s">
        <v>175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7" t="s">
        <v>81</v>
      </c>
      <c r="BK389" s="145">
        <f>ROUND(I389*H389,2)</f>
        <v>0</v>
      </c>
      <c r="BL389" s="17" t="s">
        <v>181</v>
      </c>
      <c r="BM389" s="144" t="s">
        <v>705</v>
      </c>
    </row>
    <row r="390" spans="2:65" s="1" customFormat="1" ht="11.25">
      <c r="B390" s="32"/>
      <c r="D390" s="146" t="s">
        <v>183</v>
      </c>
      <c r="F390" s="147" t="s">
        <v>706</v>
      </c>
      <c r="I390" s="148"/>
      <c r="L390" s="32"/>
      <c r="M390" s="149"/>
      <c r="T390" s="53"/>
      <c r="AT390" s="17" t="s">
        <v>183</v>
      </c>
      <c r="AU390" s="17" t="s">
        <v>83</v>
      </c>
    </row>
    <row r="391" spans="2:65" s="12" customFormat="1" ht="11.25">
      <c r="B391" s="150"/>
      <c r="D391" s="151" t="s">
        <v>189</v>
      </c>
      <c r="E391" s="152" t="s">
        <v>19</v>
      </c>
      <c r="F391" s="153" t="s">
        <v>707</v>
      </c>
      <c r="H391" s="154">
        <v>7.92</v>
      </c>
      <c r="I391" s="155"/>
      <c r="L391" s="150"/>
      <c r="M391" s="156"/>
      <c r="T391" s="157"/>
      <c r="AT391" s="152" t="s">
        <v>189</v>
      </c>
      <c r="AU391" s="152" t="s">
        <v>83</v>
      </c>
      <c r="AV391" s="12" t="s">
        <v>83</v>
      </c>
      <c r="AW391" s="12" t="s">
        <v>35</v>
      </c>
      <c r="AX391" s="12" t="s">
        <v>73</v>
      </c>
      <c r="AY391" s="152" t="s">
        <v>175</v>
      </c>
    </row>
    <row r="392" spans="2:65" s="12" customFormat="1" ht="11.25">
      <c r="B392" s="150"/>
      <c r="D392" s="151" t="s">
        <v>189</v>
      </c>
      <c r="E392" s="152" t="s">
        <v>19</v>
      </c>
      <c r="F392" s="153" t="s">
        <v>708</v>
      </c>
      <c r="H392" s="154">
        <v>11.34</v>
      </c>
      <c r="I392" s="155"/>
      <c r="L392" s="150"/>
      <c r="M392" s="156"/>
      <c r="T392" s="157"/>
      <c r="AT392" s="152" t="s">
        <v>189</v>
      </c>
      <c r="AU392" s="152" t="s">
        <v>83</v>
      </c>
      <c r="AV392" s="12" t="s">
        <v>83</v>
      </c>
      <c r="AW392" s="12" t="s">
        <v>35</v>
      </c>
      <c r="AX392" s="12" t="s">
        <v>73</v>
      </c>
      <c r="AY392" s="152" t="s">
        <v>175</v>
      </c>
    </row>
    <row r="393" spans="2:65" s="13" customFormat="1" ht="11.25">
      <c r="B393" s="158"/>
      <c r="D393" s="151" t="s">
        <v>189</v>
      </c>
      <c r="E393" s="159" t="s">
        <v>19</v>
      </c>
      <c r="F393" s="160" t="s">
        <v>198</v>
      </c>
      <c r="H393" s="161">
        <v>19.259999999999998</v>
      </c>
      <c r="I393" s="162"/>
      <c r="L393" s="158"/>
      <c r="M393" s="163"/>
      <c r="T393" s="164"/>
      <c r="AT393" s="159" t="s">
        <v>189</v>
      </c>
      <c r="AU393" s="159" t="s">
        <v>83</v>
      </c>
      <c r="AV393" s="13" t="s">
        <v>181</v>
      </c>
      <c r="AW393" s="13" t="s">
        <v>35</v>
      </c>
      <c r="AX393" s="13" t="s">
        <v>81</v>
      </c>
      <c r="AY393" s="159" t="s">
        <v>175</v>
      </c>
    </row>
    <row r="394" spans="2:65" s="1" customFormat="1" ht="44.25" customHeight="1">
      <c r="B394" s="32"/>
      <c r="C394" s="132" t="s">
        <v>709</v>
      </c>
      <c r="D394" s="132" t="s">
        <v>177</v>
      </c>
      <c r="E394" s="133" t="s">
        <v>710</v>
      </c>
      <c r="F394" s="134" t="s">
        <v>711</v>
      </c>
      <c r="G394" s="135" t="s">
        <v>281</v>
      </c>
      <c r="H394" s="136">
        <v>4.5679999999999996</v>
      </c>
      <c r="I394" s="137"/>
      <c r="J394" s="138">
        <f>ROUND(I394*H394,2)</f>
        <v>0</v>
      </c>
      <c r="K394" s="139"/>
      <c r="L394" s="32"/>
      <c r="M394" s="140" t="s">
        <v>19</v>
      </c>
      <c r="N394" s="141" t="s">
        <v>44</v>
      </c>
      <c r="P394" s="142">
        <f>O394*H394</f>
        <v>0</v>
      </c>
      <c r="Q394" s="142">
        <v>0</v>
      </c>
      <c r="R394" s="142">
        <f>Q394*H394</f>
        <v>0</v>
      </c>
      <c r="S394" s="142">
        <v>0</v>
      </c>
      <c r="T394" s="143">
        <f>S394*H394</f>
        <v>0</v>
      </c>
      <c r="AR394" s="144" t="s">
        <v>181</v>
      </c>
      <c r="AT394" s="144" t="s">
        <v>177</v>
      </c>
      <c r="AU394" s="144" t="s">
        <v>83</v>
      </c>
      <c r="AY394" s="17" t="s">
        <v>175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7" t="s">
        <v>81</v>
      </c>
      <c r="BK394" s="145">
        <f>ROUND(I394*H394,2)</f>
        <v>0</v>
      </c>
      <c r="BL394" s="17" t="s">
        <v>181</v>
      </c>
      <c r="BM394" s="144" t="s">
        <v>712</v>
      </c>
    </row>
    <row r="395" spans="2:65" s="1" customFormat="1" ht="11.25">
      <c r="B395" s="32"/>
      <c r="D395" s="146" t="s">
        <v>183</v>
      </c>
      <c r="F395" s="147" t="s">
        <v>713</v>
      </c>
      <c r="I395" s="148"/>
      <c r="L395" s="32"/>
      <c r="M395" s="149"/>
      <c r="T395" s="53"/>
      <c r="AT395" s="17" t="s">
        <v>183</v>
      </c>
      <c r="AU395" s="17" t="s">
        <v>83</v>
      </c>
    </row>
    <row r="396" spans="2:65" s="12" customFormat="1" ht="11.25">
      <c r="B396" s="150"/>
      <c r="D396" s="151" t="s">
        <v>189</v>
      </c>
      <c r="E396" s="152" t="s">
        <v>19</v>
      </c>
      <c r="F396" s="153" t="s">
        <v>714</v>
      </c>
      <c r="H396" s="154">
        <v>4.5679999999999996</v>
      </c>
      <c r="I396" s="155"/>
      <c r="L396" s="150"/>
      <c r="M396" s="156"/>
      <c r="T396" s="157"/>
      <c r="AT396" s="152" t="s">
        <v>189</v>
      </c>
      <c r="AU396" s="152" t="s">
        <v>83</v>
      </c>
      <c r="AV396" s="12" t="s">
        <v>83</v>
      </c>
      <c r="AW396" s="12" t="s">
        <v>35</v>
      </c>
      <c r="AX396" s="12" t="s">
        <v>81</v>
      </c>
      <c r="AY396" s="152" t="s">
        <v>175</v>
      </c>
    </row>
    <row r="397" spans="2:65" s="11" customFormat="1" ht="22.9" customHeight="1">
      <c r="B397" s="120"/>
      <c r="D397" s="121" t="s">
        <v>72</v>
      </c>
      <c r="E397" s="130" t="s">
        <v>715</v>
      </c>
      <c r="F397" s="130" t="s">
        <v>716</v>
      </c>
      <c r="I397" s="123"/>
      <c r="J397" s="131">
        <f>BK397</f>
        <v>0</v>
      </c>
      <c r="L397" s="120"/>
      <c r="M397" s="125"/>
      <c r="P397" s="126">
        <f>SUM(P398:P405)</f>
        <v>0</v>
      </c>
      <c r="R397" s="126">
        <f>SUM(R398:R405)</f>
        <v>0</v>
      </c>
      <c r="T397" s="127">
        <f>SUM(T398:T405)</f>
        <v>0</v>
      </c>
      <c r="AR397" s="121" t="s">
        <v>81</v>
      </c>
      <c r="AT397" s="128" t="s">
        <v>72</v>
      </c>
      <c r="AU397" s="128" t="s">
        <v>81</v>
      </c>
      <c r="AY397" s="121" t="s">
        <v>175</v>
      </c>
      <c r="BK397" s="129">
        <f>SUM(BK398:BK405)</f>
        <v>0</v>
      </c>
    </row>
    <row r="398" spans="2:65" s="1" customFormat="1" ht="37.9" customHeight="1">
      <c r="B398" s="32"/>
      <c r="C398" s="132" t="s">
        <v>717</v>
      </c>
      <c r="D398" s="132" t="s">
        <v>177</v>
      </c>
      <c r="E398" s="133" t="s">
        <v>718</v>
      </c>
      <c r="F398" s="134" t="s">
        <v>719</v>
      </c>
      <c r="G398" s="135" t="s">
        <v>281</v>
      </c>
      <c r="H398" s="136">
        <v>7.0129999999999999</v>
      </c>
      <c r="I398" s="137"/>
      <c r="J398" s="138">
        <f>ROUND(I398*H398,2)</f>
        <v>0</v>
      </c>
      <c r="K398" s="139"/>
      <c r="L398" s="32"/>
      <c r="M398" s="140" t="s">
        <v>19</v>
      </c>
      <c r="N398" s="141" t="s">
        <v>44</v>
      </c>
      <c r="P398" s="142">
        <f>O398*H398</f>
        <v>0</v>
      </c>
      <c r="Q398" s="142">
        <v>0</v>
      </c>
      <c r="R398" s="142">
        <f>Q398*H398</f>
        <v>0</v>
      </c>
      <c r="S398" s="142">
        <v>0</v>
      </c>
      <c r="T398" s="143">
        <f>S398*H398</f>
        <v>0</v>
      </c>
      <c r="AR398" s="144" t="s">
        <v>181</v>
      </c>
      <c r="AT398" s="144" t="s">
        <v>177</v>
      </c>
      <c r="AU398" s="144" t="s">
        <v>83</v>
      </c>
      <c r="AY398" s="17" t="s">
        <v>175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7" t="s">
        <v>81</v>
      </c>
      <c r="BK398" s="145">
        <f>ROUND(I398*H398,2)</f>
        <v>0</v>
      </c>
      <c r="BL398" s="17" t="s">
        <v>181</v>
      </c>
      <c r="BM398" s="144" t="s">
        <v>720</v>
      </c>
    </row>
    <row r="399" spans="2:65" s="1" customFormat="1" ht="11.25">
      <c r="B399" s="32"/>
      <c r="D399" s="146" t="s">
        <v>183</v>
      </c>
      <c r="F399" s="147" t="s">
        <v>721</v>
      </c>
      <c r="I399" s="148"/>
      <c r="L399" s="32"/>
      <c r="M399" s="149"/>
      <c r="T399" s="53"/>
      <c r="AT399" s="17" t="s">
        <v>183</v>
      </c>
      <c r="AU399" s="17" t="s">
        <v>83</v>
      </c>
    </row>
    <row r="400" spans="2:65" s="1" customFormat="1" ht="87.75">
      <c r="B400" s="32"/>
      <c r="D400" s="151" t="s">
        <v>203</v>
      </c>
      <c r="F400" s="165" t="s">
        <v>722</v>
      </c>
      <c r="I400" s="148"/>
      <c r="L400" s="32"/>
      <c r="M400" s="149"/>
      <c r="T400" s="53"/>
      <c r="AT400" s="17" t="s">
        <v>203</v>
      </c>
      <c r="AU400" s="17" t="s">
        <v>83</v>
      </c>
    </row>
    <row r="401" spans="2:65" s="1" customFormat="1" ht="44.25" customHeight="1">
      <c r="B401" s="32"/>
      <c r="C401" s="132" t="s">
        <v>723</v>
      </c>
      <c r="D401" s="132" t="s">
        <v>177</v>
      </c>
      <c r="E401" s="133" t="s">
        <v>724</v>
      </c>
      <c r="F401" s="134" t="s">
        <v>725</v>
      </c>
      <c r="G401" s="135" t="s">
        <v>281</v>
      </c>
      <c r="H401" s="136">
        <v>155.79599999999999</v>
      </c>
      <c r="I401" s="137"/>
      <c r="J401" s="138">
        <f>ROUND(I401*H401,2)</f>
        <v>0</v>
      </c>
      <c r="K401" s="139"/>
      <c r="L401" s="32"/>
      <c r="M401" s="140" t="s">
        <v>19</v>
      </c>
      <c r="N401" s="141" t="s">
        <v>44</v>
      </c>
      <c r="P401" s="142">
        <f>O401*H401</f>
        <v>0</v>
      </c>
      <c r="Q401" s="142">
        <v>0</v>
      </c>
      <c r="R401" s="142">
        <f>Q401*H401</f>
        <v>0</v>
      </c>
      <c r="S401" s="142">
        <v>0</v>
      </c>
      <c r="T401" s="143">
        <f>S401*H401</f>
        <v>0</v>
      </c>
      <c r="AR401" s="144" t="s">
        <v>181</v>
      </c>
      <c r="AT401" s="144" t="s">
        <v>177</v>
      </c>
      <c r="AU401" s="144" t="s">
        <v>83</v>
      </c>
      <c r="AY401" s="17" t="s">
        <v>175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7" t="s">
        <v>81</v>
      </c>
      <c r="BK401" s="145">
        <f>ROUND(I401*H401,2)</f>
        <v>0</v>
      </c>
      <c r="BL401" s="17" t="s">
        <v>181</v>
      </c>
      <c r="BM401" s="144" t="s">
        <v>726</v>
      </c>
    </row>
    <row r="402" spans="2:65" s="1" customFormat="1" ht="11.25">
      <c r="B402" s="32"/>
      <c r="D402" s="146" t="s">
        <v>183</v>
      </c>
      <c r="F402" s="147" t="s">
        <v>727</v>
      </c>
      <c r="I402" s="148"/>
      <c r="L402" s="32"/>
      <c r="M402" s="149"/>
      <c r="T402" s="53"/>
      <c r="AT402" s="17" t="s">
        <v>183</v>
      </c>
      <c r="AU402" s="17" t="s">
        <v>83</v>
      </c>
    </row>
    <row r="403" spans="2:65" s="1" customFormat="1" ht="87.75">
      <c r="B403" s="32"/>
      <c r="D403" s="151" t="s">
        <v>203</v>
      </c>
      <c r="F403" s="165" t="s">
        <v>722</v>
      </c>
      <c r="I403" s="148"/>
      <c r="L403" s="32"/>
      <c r="M403" s="149"/>
      <c r="T403" s="53"/>
      <c r="AT403" s="17" t="s">
        <v>203</v>
      </c>
      <c r="AU403" s="17" t="s">
        <v>83</v>
      </c>
    </row>
    <row r="404" spans="2:65" s="1" customFormat="1" ht="49.15" customHeight="1">
      <c r="B404" s="32"/>
      <c r="C404" s="132" t="s">
        <v>728</v>
      </c>
      <c r="D404" s="132" t="s">
        <v>177</v>
      </c>
      <c r="E404" s="133" t="s">
        <v>729</v>
      </c>
      <c r="F404" s="134" t="s">
        <v>730</v>
      </c>
      <c r="G404" s="135" t="s">
        <v>281</v>
      </c>
      <c r="H404" s="136">
        <v>62.25</v>
      </c>
      <c r="I404" s="137"/>
      <c r="J404" s="138">
        <f>ROUND(I404*H404,2)</f>
        <v>0</v>
      </c>
      <c r="K404" s="139"/>
      <c r="L404" s="32"/>
      <c r="M404" s="140" t="s">
        <v>19</v>
      </c>
      <c r="N404" s="141" t="s">
        <v>44</v>
      </c>
      <c r="P404" s="142">
        <f>O404*H404</f>
        <v>0</v>
      </c>
      <c r="Q404" s="142">
        <v>0</v>
      </c>
      <c r="R404" s="142">
        <f>Q404*H404</f>
        <v>0</v>
      </c>
      <c r="S404" s="142">
        <v>0</v>
      </c>
      <c r="T404" s="143">
        <f>S404*H404</f>
        <v>0</v>
      </c>
      <c r="AR404" s="144" t="s">
        <v>181</v>
      </c>
      <c r="AT404" s="144" t="s">
        <v>177</v>
      </c>
      <c r="AU404" s="144" t="s">
        <v>83</v>
      </c>
      <c r="AY404" s="17" t="s">
        <v>175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7" t="s">
        <v>81</v>
      </c>
      <c r="BK404" s="145">
        <f>ROUND(I404*H404,2)</f>
        <v>0</v>
      </c>
      <c r="BL404" s="17" t="s">
        <v>181</v>
      </c>
      <c r="BM404" s="144" t="s">
        <v>731</v>
      </c>
    </row>
    <row r="405" spans="2:65" s="1" customFormat="1" ht="11.25">
      <c r="B405" s="32"/>
      <c r="D405" s="146" t="s">
        <v>183</v>
      </c>
      <c r="F405" s="147" t="s">
        <v>732</v>
      </c>
      <c r="I405" s="148"/>
      <c r="L405" s="32"/>
      <c r="M405" s="149"/>
      <c r="T405" s="53"/>
      <c r="AT405" s="17" t="s">
        <v>183</v>
      </c>
      <c r="AU405" s="17" t="s">
        <v>83</v>
      </c>
    </row>
    <row r="406" spans="2:65" s="11" customFormat="1" ht="25.9" customHeight="1">
      <c r="B406" s="120"/>
      <c r="D406" s="121" t="s">
        <v>72</v>
      </c>
      <c r="E406" s="122" t="s">
        <v>733</v>
      </c>
      <c r="F406" s="122" t="s">
        <v>734</v>
      </c>
      <c r="I406" s="123"/>
      <c r="J406" s="124">
        <f>BK406</f>
        <v>0</v>
      </c>
      <c r="L406" s="120"/>
      <c r="M406" s="125"/>
      <c r="P406" s="126">
        <f>P407</f>
        <v>0</v>
      </c>
      <c r="R406" s="126">
        <f>R407</f>
        <v>0.129251</v>
      </c>
      <c r="T406" s="127">
        <f>T407</f>
        <v>0.129251</v>
      </c>
      <c r="AR406" s="121" t="s">
        <v>83</v>
      </c>
      <c r="AT406" s="128" t="s">
        <v>72</v>
      </c>
      <c r="AU406" s="128" t="s">
        <v>73</v>
      </c>
      <c r="AY406" s="121" t="s">
        <v>175</v>
      </c>
      <c r="BK406" s="129">
        <f>BK407</f>
        <v>0</v>
      </c>
    </row>
    <row r="407" spans="2:65" s="11" customFormat="1" ht="22.9" customHeight="1">
      <c r="B407" s="120"/>
      <c r="D407" s="121" t="s">
        <v>72</v>
      </c>
      <c r="E407" s="130" t="s">
        <v>735</v>
      </c>
      <c r="F407" s="130" t="s">
        <v>736</v>
      </c>
      <c r="I407" s="123"/>
      <c r="J407" s="131">
        <f>BK407</f>
        <v>0</v>
      </c>
      <c r="L407" s="120"/>
      <c r="M407" s="125"/>
      <c r="P407" s="126">
        <f>SUM(P408:P411)</f>
        <v>0</v>
      </c>
      <c r="R407" s="126">
        <f>SUM(R408:R411)</f>
        <v>0.129251</v>
      </c>
      <c r="T407" s="127">
        <f>SUM(T408:T411)</f>
        <v>0.129251</v>
      </c>
      <c r="AR407" s="121" t="s">
        <v>83</v>
      </c>
      <c r="AT407" s="128" t="s">
        <v>72</v>
      </c>
      <c r="AU407" s="128" t="s">
        <v>81</v>
      </c>
      <c r="AY407" s="121" t="s">
        <v>175</v>
      </c>
      <c r="BK407" s="129">
        <f>SUM(BK408:BK411)</f>
        <v>0</v>
      </c>
    </row>
    <row r="408" spans="2:65" s="1" customFormat="1" ht="24.2" customHeight="1">
      <c r="B408" s="32"/>
      <c r="C408" s="132" t="s">
        <v>737</v>
      </c>
      <c r="D408" s="132" t="s">
        <v>177</v>
      </c>
      <c r="E408" s="133" t="s">
        <v>738</v>
      </c>
      <c r="F408" s="134" t="s">
        <v>739</v>
      </c>
      <c r="G408" s="135" t="s">
        <v>180</v>
      </c>
      <c r="H408" s="136">
        <v>7.6029999999999998</v>
      </c>
      <c r="I408" s="137"/>
      <c r="J408" s="138">
        <f>ROUND(I408*H408,2)</f>
        <v>0</v>
      </c>
      <c r="K408" s="139"/>
      <c r="L408" s="32"/>
      <c r="M408" s="140" t="s">
        <v>19</v>
      </c>
      <c r="N408" s="141" t="s">
        <v>44</v>
      </c>
      <c r="P408" s="142">
        <f>O408*H408</f>
        <v>0</v>
      </c>
      <c r="Q408" s="142">
        <v>1.7000000000000001E-2</v>
      </c>
      <c r="R408" s="142">
        <f>Q408*H408</f>
        <v>0.129251</v>
      </c>
      <c r="S408" s="142">
        <v>1.7000000000000001E-2</v>
      </c>
      <c r="T408" s="143">
        <f>S408*H408</f>
        <v>0.129251</v>
      </c>
      <c r="AR408" s="144" t="s">
        <v>296</v>
      </c>
      <c r="AT408" s="144" t="s">
        <v>177</v>
      </c>
      <c r="AU408" s="144" t="s">
        <v>83</v>
      </c>
      <c r="AY408" s="17" t="s">
        <v>175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7" t="s">
        <v>81</v>
      </c>
      <c r="BK408" s="145">
        <f>ROUND(I408*H408,2)</f>
        <v>0</v>
      </c>
      <c r="BL408" s="17" t="s">
        <v>296</v>
      </c>
      <c r="BM408" s="144" t="s">
        <v>740</v>
      </c>
    </row>
    <row r="409" spans="2:65" s="1" customFormat="1" ht="11.25">
      <c r="B409" s="32"/>
      <c r="D409" s="146" t="s">
        <v>183</v>
      </c>
      <c r="F409" s="147" t="s">
        <v>741</v>
      </c>
      <c r="I409" s="148"/>
      <c r="L409" s="32"/>
      <c r="M409" s="149"/>
      <c r="T409" s="53"/>
      <c r="AT409" s="17" t="s">
        <v>183</v>
      </c>
      <c r="AU409" s="17" t="s">
        <v>83</v>
      </c>
    </row>
    <row r="410" spans="2:65" s="14" customFormat="1" ht="11.25">
      <c r="B410" s="166"/>
      <c r="D410" s="151" t="s">
        <v>189</v>
      </c>
      <c r="E410" s="167" t="s">
        <v>19</v>
      </c>
      <c r="F410" s="168" t="s">
        <v>742</v>
      </c>
      <c r="H410" s="167" t="s">
        <v>19</v>
      </c>
      <c r="I410" s="169"/>
      <c r="L410" s="166"/>
      <c r="M410" s="170"/>
      <c r="T410" s="171"/>
      <c r="AT410" s="167" t="s">
        <v>189</v>
      </c>
      <c r="AU410" s="167" t="s">
        <v>83</v>
      </c>
      <c r="AV410" s="14" t="s">
        <v>81</v>
      </c>
      <c r="AW410" s="14" t="s">
        <v>35</v>
      </c>
      <c r="AX410" s="14" t="s">
        <v>73</v>
      </c>
      <c r="AY410" s="167" t="s">
        <v>175</v>
      </c>
    </row>
    <row r="411" spans="2:65" s="12" customFormat="1" ht="11.25">
      <c r="B411" s="150"/>
      <c r="D411" s="151" t="s">
        <v>189</v>
      </c>
      <c r="E411" s="152" t="s">
        <v>19</v>
      </c>
      <c r="F411" s="153" t="s">
        <v>743</v>
      </c>
      <c r="H411" s="154">
        <v>7.6029999999999998</v>
      </c>
      <c r="I411" s="155"/>
      <c r="L411" s="150"/>
      <c r="M411" s="156"/>
      <c r="T411" s="157"/>
      <c r="AT411" s="152" t="s">
        <v>189</v>
      </c>
      <c r="AU411" s="152" t="s">
        <v>83</v>
      </c>
      <c r="AV411" s="12" t="s">
        <v>83</v>
      </c>
      <c r="AW411" s="12" t="s">
        <v>35</v>
      </c>
      <c r="AX411" s="12" t="s">
        <v>81</v>
      </c>
      <c r="AY411" s="152" t="s">
        <v>175</v>
      </c>
    </row>
    <row r="412" spans="2:65" s="11" customFormat="1" ht="25.9" customHeight="1">
      <c r="B412" s="120"/>
      <c r="D412" s="121" t="s">
        <v>72</v>
      </c>
      <c r="E412" s="122" t="s">
        <v>307</v>
      </c>
      <c r="F412" s="122" t="s">
        <v>744</v>
      </c>
      <c r="I412" s="123"/>
      <c r="J412" s="124">
        <f>BK412</f>
        <v>0</v>
      </c>
      <c r="L412" s="120"/>
      <c r="M412" s="125"/>
      <c r="P412" s="126">
        <f>P413</f>
        <v>0</v>
      </c>
      <c r="R412" s="126">
        <f>R413</f>
        <v>8.3633000000000004E-4</v>
      </c>
      <c r="T412" s="127">
        <f>T413</f>
        <v>0</v>
      </c>
      <c r="AR412" s="121" t="s">
        <v>191</v>
      </c>
      <c r="AT412" s="128" t="s">
        <v>72</v>
      </c>
      <c r="AU412" s="128" t="s">
        <v>73</v>
      </c>
      <c r="AY412" s="121" t="s">
        <v>175</v>
      </c>
      <c r="BK412" s="129">
        <f>BK413</f>
        <v>0</v>
      </c>
    </row>
    <row r="413" spans="2:65" s="11" customFormat="1" ht="22.9" customHeight="1">
      <c r="B413" s="120"/>
      <c r="D413" s="121" t="s">
        <v>72</v>
      </c>
      <c r="E413" s="130" t="s">
        <v>745</v>
      </c>
      <c r="F413" s="130" t="s">
        <v>746</v>
      </c>
      <c r="I413" s="123"/>
      <c r="J413" s="131">
        <f>BK413</f>
        <v>0</v>
      </c>
      <c r="L413" s="120"/>
      <c r="M413" s="125"/>
      <c r="P413" s="126">
        <f>SUM(P414:P417)</f>
        <v>0</v>
      </c>
      <c r="R413" s="126">
        <f>SUM(R414:R417)</f>
        <v>8.3633000000000004E-4</v>
      </c>
      <c r="T413" s="127">
        <f>SUM(T414:T417)</f>
        <v>0</v>
      </c>
      <c r="AR413" s="121" t="s">
        <v>191</v>
      </c>
      <c r="AT413" s="128" t="s">
        <v>72</v>
      </c>
      <c r="AU413" s="128" t="s">
        <v>81</v>
      </c>
      <c r="AY413" s="121" t="s">
        <v>175</v>
      </c>
      <c r="BK413" s="129">
        <f>SUM(BK414:BK417)</f>
        <v>0</v>
      </c>
    </row>
    <row r="414" spans="2:65" s="1" customFormat="1" ht="24.2" customHeight="1">
      <c r="B414" s="32"/>
      <c r="C414" s="132" t="s">
        <v>747</v>
      </c>
      <c r="D414" s="132" t="s">
        <v>177</v>
      </c>
      <c r="E414" s="133" t="s">
        <v>748</v>
      </c>
      <c r="F414" s="134" t="s">
        <v>749</v>
      </c>
      <c r="G414" s="135" t="s">
        <v>180</v>
      </c>
      <c r="H414" s="136">
        <v>7.6029999999999998</v>
      </c>
      <c r="I414" s="137"/>
      <c r="J414" s="138">
        <f>ROUND(I414*H414,2)</f>
        <v>0</v>
      </c>
      <c r="K414" s="139"/>
      <c r="L414" s="32"/>
      <c r="M414" s="140" t="s">
        <v>19</v>
      </c>
      <c r="N414" s="141" t="s">
        <v>44</v>
      </c>
      <c r="P414" s="142">
        <f>O414*H414</f>
        <v>0</v>
      </c>
      <c r="Q414" s="142">
        <v>1.1E-4</v>
      </c>
      <c r="R414" s="142">
        <f>Q414*H414</f>
        <v>8.3633000000000004E-4</v>
      </c>
      <c r="S414" s="142">
        <v>0</v>
      </c>
      <c r="T414" s="143">
        <f>S414*H414</f>
        <v>0</v>
      </c>
      <c r="AR414" s="144" t="s">
        <v>565</v>
      </c>
      <c r="AT414" s="144" t="s">
        <v>177</v>
      </c>
      <c r="AU414" s="144" t="s">
        <v>83</v>
      </c>
      <c r="AY414" s="17" t="s">
        <v>175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7" t="s">
        <v>81</v>
      </c>
      <c r="BK414" s="145">
        <f>ROUND(I414*H414,2)</f>
        <v>0</v>
      </c>
      <c r="BL414" s="17" t="s">
        <v>565</v>
      </c>
      <c r="BM414" s="144" t="s">
        <v>750</v>
      </c>
    </row>
    <row r="415" spans="2:65" s="1" customFormat="1" ht="11.25">
      <c r="B415" s="32"/>
      <c r="D415" s="146" t="s">
        <v>183</v>
      </c>
      <c r="F415" s="147" t="s">
        <v>751</v>
      </c>
      <c r="I415" s="148"/>
      <c r="L415" s="32"/>
      <c r="M415" s="149"/>
      <c r="T415" s="53"/>
      <c r="AT415" s="17" t="s">
        <v>183</v>
      </c>
      <c r="AU415" s="17" t="s">
        <v>83</v>
      </c>
    </row>
    <row r="416" spans="2:65" s="14" customFormat="1" ht="11.25">
      <c r="B416" s="166"/>
      <c r="D416" s="151" t="s">
        <v>189</v>
      </c>
      <c r="E416" s="167" t="s">
        <v>19</v>
      </c>
      <c r="F416" s="168" t="s">
        <v>742</v>
      </c>
      <c r="H416" s="167" t="s">
        <v>19</v>
      </c>
      <c r="I416" s="169"/>
      <c r="L416" s="166"/>
      <c r="M416" s="170"/>
      <c r="T416" s="171"/>
      <c r="AT416" s="167" t="s">
        <v>189</v>
      </c>
      <c r="AU416" s="167" t="s">
        <v>83</v>
      </c>
      <c r="AV416" s="14" t="s">
        <v>81</v>
      </c>
      <c r="AW416" s="14" t="s">
        <v>35</v>
      </c>
      <c r="AX416" s="14" t="s">
        <v>73</v>
      </c>
      <c r="AY416" s="167" t="s">
        <v>175</v>
      </c>
    </row>
    <row r="417" spans="2:51" s="12" customFormat="1" ht="11.25">
      <c r="B417" s="150"/>
      <c r="D417" s="151" t="s">
        <v>189</v>
      </c>
      <c r="E417" s="152" t="s">
        <v>19</v>
      </c>
      <c r="F417" s="153" t="s">
        <v>743</v>
      </c>
      <c r="H417" s="154">
        <v>7.6029999999999998</v>
      </c>
      <c r="I417" s="155"/>
      <c r="L417" s="150"/>
      <c r="M417" s="183"/>
      <c r="N417" s="184"/>
      <c r="O417" s="184"/>
      <c r="P417" s="184"/>
      <c r="Q417" s="184"/>
      <c r="R417" s="184"/>
      <c r="S417" s="184"/>
      <c r="T417" s="185"/>
      <c r="AT417" s="152" t="s">
        <v>189</v>
      </c>
      <c r="AU417" s="152" t="s">
        <v>83</v>
      </c>
      <c r="AV417" s="12" t="s">
        <v>83</v>
      </c>
      <c r="AW417" s="12" t="s">
        <v>35</v>
      </c>
      <c r="AX417" s="12" t="s">
        <v>81</v>
      </c>
      <c r="AY417" s="152" t="s">
        <v>175</v>
      </c>
    </row>
    <row r="418" spans="2:51" s="1" customFormat="1" ht="6.95" customHeight="1">
      <c r="B418" s="41"/>
      <c r="C418" s="42"/>
      <c r="D418" s="42"/>
      <c r="E418" s="42"/>
      <c r="F418" s="42"/>
      <c r="G418" s="42"/>
      <c r="H418" s="42"/>
      <c r="I418" s="42"/>
      <c r="J418" s="42"/>
      <c r="K418" s="42"/>
      <c r="L418" s="32"/>
    </row>
  </sheetData>
  <sheetProtection algorithmName="SHA-512" hashValue="9EZKvpl4I5RyKSBFWT2JSaeL04xQagdwg6JBaX0DUROIxyL7DlWwTH+XfWCDM+me6hU9Kg4XAbP19dNl9sfa2A==" saltValue="Q+Va8bsBn/vfLmazqNlKgH0Xf5G1e+RlYW+yR+fijCW2q8cW6Mvn7ZimARvkpGQ/875t5+gwiCmeoktCuCqM3w==" spinCount="100000" sheet="1" objects="1" scenarios="1" formatColumns="0" formatRows="0" autoFilter="0"/>
  <autoFilter ref="C91:K417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98" r:id="rId2" xr:uid="{00000000-0004-0000-0100-000001000000}"/>
    <hyperlink ref="F101" r:id="rId3" xr:uid="{00000000-0004-0000-0100-000002000000}"/>
    <hyperlink ref="F106" r:id="rId4" xr:uid="{00000000-0004-0000-0100-000003000000}"/>
    <hyperlink ref="F117" r:id="rId5" xr:uid="{00000000-0004-0000-0100-000004000000}"/>
    <hyperlink ref="F125" r:id="rId6" xr:uid="{00000000-0004-0000-0100-000005000000}"/>
    <hyperlink ref="F130" r:id="rId7" xr:uid="{00000000-0004-0000-0100-000006000000}"/>
    <hyperlink ref="F136" r:id="rId8" xr:uid="{00000000-0004-0000-0100-000007000000}"/>
    <hyperlink ref="F141" r:id="rId9" xr:uid="{00000000-0004-0000-0100-000008000000}"/>
    <hyperlink ref="F152" r:id="rId10" xr:uid="{00000000-0004-0000-0100-000009000000}"/>
    <hyperlink ref="F156" r:id="rId11" xr:uid="{00000000-0004-0000-0100-00000A000000}"/>
    <hyperlink ref="F159" r:id="rId12" xr:uid="{00000000-0004-0000-0100-00000B000000}"/>
    <hyperlink ref="F162" r:id="rId13" xr:uid="{00000000-0004-0000-0100-00000C000000}"/>
    <hyperlink ref="F165" r:id="rId14" xr:uid="{00000000-0004-0000-0100-00000D000000}"/>
    <hyperlink ref="F167" r:id="rId15" xr:uid="{00000000-0004-0000-0100-00000E000000}"/>
    <hyperlink ref="F171" r:id="rId16" xr:uid="{00000000-0004-0000-0100-00000F000000}"/>
    <hyperlink ref="F183" r:id="rId17" xr:uid="{00000000-0004-0000-0100-000010000000}"/>
    <hyperlink ref="F186" r:id="rId18" xr:uid="{00000000-0004-0000-0100-000011000000}"/>
    <hyperlink ref="F188" r:id="rId19" xr:uid="{00000000-0004-0000-0100-000012000000}"/>
    <hyperlink ref="F193" r:id="rId20" xr:uid="{00000000-0004-0000-0100-000013000000}"/>
    <hyperlink ref="F199" r:id="rId21" xr:uid="{00000000-0004-0000-0100-000014000000}"/>
    <hyperlink ref="F203" r:id="rId22" xr:uid="{00000000-0004-0000-0100-000015000000}"/>
    <hyperlink ref="F209" r:id="rId23" xr:uid="{00000000-0004-0000-0100-000016000000}"/>
    <hyperlink ref="F212" r:id="rId24" xr:uid="{00000000-0004-0000-0100-000017000000}"/>
    <hyperlink ref="F217" r:id="rId25" xr:uid="{00000000-0004-0000-0100-000018000000}"/>
    <hyperlink ref="F222" r:id="rId26" xr:uid="{00000000-0004-0000-0100-000019000000}"/>
    <hyperlink ref="F227" r:id="rId27" xr:uid="{00000000-0004-0000-0100-00001A000000}"/>
    <hyperlink ref="F232" r:id="rId28" xr:uid="{00000000-0004-0000-0100-00001B000000}"/>
    <hyperlink ref="F234" r:id="rId29" xr:uid="{00000000-0004-0000-0100-00001C000000}"/>
    <hyperlink ref="F239" r:id="rId30" xr:uid="{00000000-0004-0000-0100-00001D000000}"/>
    <hyperlink ref="F242" r:id="rId31" xr:uid="{00000000-0004-0000-0100-00001E000000}"/>
    <hyperlink ref="F245" r:id="rId32" xr:uid="{00000000-0004-0000-0100-00001F000000}"/>
    <hyperlink ref="F247" r:id="rId33" xr:uid="{00000000-0004-0000-0100-000020000000}"/>
    <hyperlink ref="F253" r:id="rId34" xr:uid="{00000000-0004-0000-0100-000021000000}"/>
    <hyperlink ref="F255" r:id="rId35" xr:uid="{00000000-0004-0000-0100-000022000000}"/>
    <hyperlink ref="F258" r:id="rId36" xr:uid="{00000000-0004-0000-0100-000023000000}"/>
    <hyperlink ref="F261" r:id="rId37" xr:uid="{00000000-0004-0000-0100-000024000000}"/>
    <hyperlink ref="F264" r:id="rId38" xr:uid="{00000000-0004-0000-0100-000025000000}"/>
    <hyperlink ref="F269" r:id="rId39" xr:uid="{00000000-0004-0000-0100-000026000000}"/>
    <hyperlink ref="F272" r:id="rId40" xr:uid="{00000000-0004-0000-0100-000027000000}"/>
    <hyperlink ref="F274" r:id="rId41" xr:uid="{00000000-0004-0000-0100-000028000000}"/>
    <hyperlink ref="F286" r:id="rId42" xr:uid="{00000000-0004-0000-0100-000029000000}"/>
    <hyperlink ref="F291" r:id="rId43" xr:uid="{00000000-0004-0000-0100-00002A000000}"/>
    <hyperlink ref="F296" r:id="rId44" xr:uid="{00000000-0004-0000-0100-00002B000000}"/>
    <hyperlink ref="F302" r:id="rId45" xr:uid="{00000000-0004-0000-0100-00002C000000}"/>
    <hyperlink ref="F305" r:id="rId46" xr:uid="{00000000-0004-0000-0100-00002D000000}"/>
    <hyperlink ref="F308" r:id="rId47" xr:uid="{00000000-0004-0000-0100-00002E000000}"/>
    <hyperlink ref="F311" r:id="rId48" xr:uid="{00000000-0004-0000-0100-00002F000000}"/>
    <hyperlink ref="F316" r:id="rId49" xr:uid="{00000000-0004-0000-0100-000030000000}"/>
    <hyperlink ref="F322" r:id="rId50" xr:uid="{00000000-0004-0000-0100-000031000000}"/>
    <hyperlink ref="F324" r:id="rId51" xr:uid="{00000000-0004-0000-0100-000032000000}"/>
    <hyperlink ref="F334" r:id="rId52" xr:uid="{00000000-0004-0000-0100-000033000000}"/>
    <hyperlink ref="F339" r:id="rId53" xr:uid="{00000000-0004-0000-0100-000034000000}"/>
    <hyperlink ref="F346" r:id="rId54" xr:uid="{00000000-0004-0000-0100-000035000000}"/>
    <hyperlink ref="F355" r:id="rId55" xr:uid="{00000000-0004-0000-0100-000036000000}"/>
    <hyperlink ref="F358" r:id="rId56" xr:uid="{00000000-0004-0000-0100-000037000000}"/>
    <hyperlink ref="F363" r:id="rId57" xr:uid="{00000000-0004-0000-0100-000038000000}"/>
    <hyperlink ref="F370" r:id="rId58" xr:uid="{00000000-0004-0000-0100-000039000000}"/>
    <hyperlink ref="F375" r:id="rId59" xr:uid="{00000000-0004-0000-0100-00003A000000}"/>
    <hyperlink ref="F378" r:id="rId60" xr:uid="{00000000-0004-0000-0100-00003B000000}"/>
    <hyperlink ref="F382" r:id="rId61" xr:uid="{00000000-0004-0000-0100-00003C000000}"/>
    <hyperlink ref="F384" r:id="rId62" xr:uid="{00000000-0004-0000-0100-00003D000000}"/>
    <hyperlink ref="F387" r:id="rId63" xr:uid="{00000000-0004-0000-0100-00003E000000}"/>
    <hyperlink ref="F390" r:id="rId64" xr:uid="{00000000-0004-0000-0100-00003F000000}"/>
    <hyperlink ref="F395" r:id="rId65" xr:uid="{00000000-0004-0000-0100-000040000000}"/>
    <hyperlink ref="F399" r:id="rId66" xr:uid="{00000000-0004-0000-0100-000041000000}"/>
    <hyperlink ref="F402" r:id="rId67" xr:uid="{00000000-0004-0000-0100-000042000000}"/>
    <hyperlink ref="F405" r:id="rId68" xr:uid="{00000000-0004-0000-0100-000043000000}"/>
    <hyperlink ref="F409" r:id="rId69" xr:uid="{00000000-0004-0000-0100-000044000000}"/>
    <hyperlink ref="F415" r:id="rId70" xr:uid="{00000000-0004-0000-0100-00004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752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ROUND((SUM(BE85:BE216)),  2)</f>
        <v>0</v>
      </c>
      <c r="I33" s="93">
        <v>0.21</v>
      </c>
      <c r="J33" s="83">
        <f>ROUND(((SUM(BE85:BE216))*I33),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ROUND((SUM(BF85:BF216)),  2)</f>
        <v>0</v>
      </c>
      <c r="I34" s="93">
        <v>0.15</v>
      </c>
      <c r="J34" s="83">
        <f>ROUND(((SUM(BF85:BF216))*I34),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ROUND((SUM(BG85:BG216)),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ROUND((SUM(BH85:BH216)),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ROUND((SUM(BI85:BI216)),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IO 02 - Splašková kanalizace + jímka na vyvážení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J85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147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148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753</v>
      </c>
      <c r="E62" s="109"/>
      <c r="F62" s="109"/>
      <c r="G62" s="109"/>
      <c r="H62" s="109"/>
      <c r="I62" s="109"/>
      <c r="J62" s="110">
        <f>J151</f>
        <v>0</v>
      </c>
      <c r="L62" s="107"/>
    </row>
    <row r="63" spans="2:47" s="9" customFormat="1" ht="19.899999999999999" customHeight="1">
      <c r="B63" s="107"/>
      <c r="D63" s="108" t="s">
        <v>150</v>
      </c>
      <c r="E63" s="109"/>
      <c r="F63" s="109"/>
      <c r="G63" s="109"/>
      <c r="H63" s="109"/>
      <c r="I63" s="109"/>
      <c r="J63" s="110">
        <f>J158</f>
        <v>0</v>
      </c>
      <c r="L63" s="107"/>
    </row>
    <row r="64" spans="2:47" s="9" customFormat="1" ht="19.899999999999999" customHeight="1">
      <c r="B64" s="107"/>
      <c r="D64" s="108" t="s">
        <v>152</v>
      </c>
      <c r="E64" s="109"/>
      <c r="F64" s="109"/>
      <c r="G64" s="109"/>
      <c r="H64" s="109"/>
      <c r="I64" s="109"/>
      <c r="J64" s="110">
        <f>J171</f>
        <v>0</v>
      </c>
      <c r="L64" s="107"/>
    </row>
    <row r="65" spans="2:12" s="9" customFormat="1" ht="19.899999999999999" customHeight="1">
      <c r="B65" s="107"/>
      <c r="D65" s="108" t="s">
        <v>155</v>
      </c>
      <c r="E65" s="109"/>
      <c r="F65" s="109"/>
      <c r="G65" s="109"/>
      <c r="H65" s="109"/>
      <c r="I65" s="109"/>
      <c r="J65" s="110">
        <f>J210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160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7" t="str">
        <f>E7</f>
        <v>Kylešovice - sběrný dvůr</v>
      </c>
      <c r="F75" s="318"/>
      <c r="G75" s="318"/>
      <c r="H75" s="318"/>
      <c r="L75" s="32"/>
    </row>
    <row r="76" spans="2:12" s="1" customFormat="1" ht="12" customHeight="1">
      <c r="B76" s="32"/>
      <c r="C76" s="27" t="s">
        <v>141</v>
      </c>
      <c r="L76" s="32"/>
    </row>
    <row r="77" spans="2:12" s="1" customFormat="1" ht="16.5" customHeight="1">
      <c r="B77" s="32"/>
      <c r="E77" s="276" t="str">
        <f>E9</f>
        <v>IO 02 - Splašková kanalizace + jímka na vyvážení</v>
      </c>
      <c r="F77" s="319"/>
      <c r="G77" s="319"/>
      <c r="H77" s="319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Kylešovice</v>
      </c>
      <c r="I79" s="27" t="s">
        <v>23</v>
      </c>
      <c r="J79" s="49" t="str">
        <f>IF(J12="","",J12)</f>
        <v>19. 10. 2023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25</v>
      </c>
      <c r="F81" s="25" t="str">
        <f>E15</f>
        <v>statutární město Opava, Horní náměstí 69, Opava</v>
      </c>
      <c r="I81" s="27" t="s">
        <v>32</v>
      </c>
      <c r="J81" s="30" t="str">
        <f>E21</f>
        <v>Agroprojekt Jihlava, spol. s.r.o.</v>
      </c>
      <c r="L81" s="32"/>
    </row>
    <row r="82" spans="2:65" s="1" customFormat="1" ht="25.7" customHeight="1">
      <c r="B82" s="32"/>
      <c r="C82" s="27" t="s">
        <v>30</v>
      </c>
      <c r="F82" s="25" t="str">
        <f>IF(E18="","",E18)</f>
        <v>Vyplň údaj</v>
      </c>
      <c r="I82" s="27" t="s">
        <v>36</v>
      </c>
      <c r="J82" s="30" t="str">
        <f>E24</f>
        <v>Agroprojekt Jihlava, spol. s.r.o.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161</v>
      </c>
      <c r="D84" s="113" t="s">
        <v>58</v>
      </c>
      <c r="E84" s="113" t="s">
        <v>54</v>
      </c>
      <c r="F84" s="113" t="s">
        <v>55</v>
      </c>
      <c r="G84" s="113" t="s">
        <v>162</v>
      </c>
      <c r="H84" s="113" t="s">
        <v>163</v>
      </c>
      <c r="I84" s="113" t="s">
        <v>164</v>
      </c>
      <c r="J84" s="114" t="s">
        <v>145</v>
      </c>
      <c r="K84" s="115" t="s">
        <v>165</v>
      </c>
      <c r="L84" s="111"/>
      <c r="M84" s="56" t="s">
        <v>19</v>
      </c>
      <c r="N84" s="57" t="s">
        <v>43</v>
      </c>
      <c r="O84" s="57" t="s">
        <v>166</v>
      </c>
      <c r="P84" s="57" t="s">
        <v>167</v>
      </c>
      <c r="Q84" s="57" t="s">
        <v>168</v>
      </c>
      <c r="R84" s="57" t="s">
        <v>169</v>
      </c>
      <c r="S84" s="57" t="s">
        <v>170</v>
      </c>
      <c r="T84" s="58" t="s">
        <v>171</v>
      </c>
    </row>
    <row r="85" spans="2:65" s="1" customFormat="1" ht="22.9" customHeight="1">
      <c r="B85" s="32"/>
      <c r="C85" s="61" t="s">
        <v>172</v>
      </c>
      <c r="J85" s="116">
        <f>BK85</f>
        <v>0</v>
      </c>
      <c r="L85" s="32"/>
      <c r="M85" s="59"/>
      <c r="N85" s="50"/>
      <c r="O85" s="50"/>
      <c r="P85" s="117">
        <f>P86</f>
        <v>0</v>
      </c>
      <c r="Q85" s="50"/>
      <c r="R85" s="117">
        <f>R86</f>
        <v>9.8226261599999987</v>
      </c>
      <c r="S85" s="50"/>
      <c r="T85" s="118">
        <f>T86</f>
        <v>0</v>
      </c>
      <c r="AT85" s="17" t="s">
        <v>72</v>
      </c>
      <c r="AU85" s="17" t="s">
        <v>146</v>
      </c>
      <c r="BK85" s="119">
        <f>BK86</f>
        <v>0</v>
      </c>
    </row>
    <row r="86" spans="2:65" s="11" customFormat="1" ht="25.9" customHeight="1">
      <c r="B86" s="120"/>
      <c r="D86" s="121" t="s">
        <v>72</v>
      </c>
      <c r="E86" s="122" t="s">
        <v>173</v>
      </c>
      <c r="F86" s="122" t="s">
        <v>174</v>
      </c>
      <c r="I86" s="123"/>
      <c r="J86" s="124">
        <f>BK86</f>
        <v>0</v>
      </c>
      <c r="L86" s="120"/>
      <c r="M86" s="125"/>
      <c r="P86" s="126">
        <f>P87+P151+P158+P171+P210</f>
        <v>0</v>
      </c>
      <c r="R86" s="126">
        <f>R87+R151+R158+R171+R210</f>
        <v>9.8226261599999987</v>
      </c>
      <c r="T86" s="127">
        <f>T87+T151+T158+T171+T210</f>
        <v>0</v>
      </c>
      <c r="AR86" s="121" t="s">
        <v>81</v>
      </c>
      <c r="AT86" s="128" t="s">
        <v>72</v>
      </c>
      <c r="AU86" s="128" t="s">
        <v>73</v>
      </c>
      <c r="AY86" s="121" t="s">
        <v>175</v>
      </c>
      <c r="BK86" s="129">
        <f>BK87+BK151+BK158+BK171+BK210</f>
        <v>0</v>
      </c>
    </row>
    <row r="87" spans="2:65" s="11" customFormat="1" ht="22.9" customHeight="1">
      <c r="B87" s="120"/>
      <c r="D87" s="121" t="s">
        <v>72</v>
      </c>
      <c r="E87" s="130" t="s">
        <v>81</v>
      </c>
      <c r="F87" s="130" t="s">
        <v>176</v>
      </c>
      <c r="I87" s="123"/>
      <c r="J87" s="131">
        <f>BK87</f>
        <v>0</v>
      </c>
      <c r="L87" s="120"/>
      <c r="M87" s="125"/>
      <c r="P87" s="126">
        <f>SUM(P88:P150)</f>
        <v>0</v>
      </c>
      <c r="R87" s="126">
        <f>SUM(R88:R150)</f>
        <v>6.9880999999999999E-2</v>
      </c>
      <c r="T87" s="127">
        <f>SUM(T88:T150)</f>
        <v>0</v>
      </c>
      <c r="AR87" s="121" t="s">
        <v>81</v>
      </c>
      <c r="AT87" s="128" t="s">
        <v>72</v>
      </c>
      <c r="AU87" s="128" t="s">
        <v>81</v>
      </c>
      <c r="AY87" s="121" t="s">
        <v>175</v>
      </c>
      <c r="BK87" s="129">
        <f>SUM(BK88:BK150)</f>
        <v>0</v>
      </c>
    </row>
    <row r="88" spans="2:65" s="1" customFormat="1" ht="24.2" customHeight="1">
      <c r="B88" s="32"/>
      <c r="C88" s="132" t="s">
        <v>81</v>
      </c>
      <c r="D88" s="132" t="s">
        <v>177</v>
      </c>
      <c r="E88" s="133" t="s">
        <v>754</v>
      </c>
      <c r="F88" s="134" t="s">
        <v>755</v>
      </c>
      <c r="G88" s="135" t="s">
        <v>180</v>
      </c>
      <c r="H88" s="136">
        <v>11.223000000000001</v>
      </c>
      <c r="I88" s="137"/>
      <c r="J88" s="138">
        <f>ROUND(I88*H88,2)</f>
        <v>0</v>
      </c>
      <c r="K88" s="139"/>
      <c r="L88" s="32"/>
      <c r="M88" s="140" t="s">
        <v>19</v>
      </c>
      <c r="N88" s="141" t="s">
        <v>44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181</v>
      </c>
      <c r="AT88" s="144" t="s">
        <v>177</v>
      </c>
      <c r="AU88" s="144" t="s">
        <v>83</v>
      </c>
      <c r="AY88" s="17" t="s">
        <v>175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7" t="s">
        <v>81</v>
      </c>
      <c r="BK88" s="145">
        <f>ROUND(I88*H88,2)</f>
        <v>0</v>
      </c>
      <c r="BL88" s="17" t="s">
        <v>181</v>
      </c>
      <c r="BM88" s="144" t="s">
        <v>756</v>
      </c>
    </row>
    <row r="89" spans="2:65" s="1" customFormat="1" ht="11.25">
      <c r="B89" s="32"/>
      <c r="D89" s="146" t="s">
        <v>183</v>
      </c>
      <c r="F89" s="147" t="s">
        <v>757</v>
      </c>
      <c r="I89" s="148"/>
      <c r="L89" s="32"/>
      <c r="M89" s="149"/>
      <c r="T89" s="53"/>
      <c r="AT89" s="17" t="s">
        <v>183</v>
      </c>
      <c r="AU89" s="17" t="s">
        <v>83</v>
      </c>
    </row>
    <row r="90" spans="2:65" s="1" customFormat="1" ht="136.5">
      <c r="B90" s="32"/>
      <c r="D90" s="151" t="s">
        <v>203</v>
      </c>
      <c r="F90" s="165" t="s">
        <v>204</v>
      </c>
      <c r="I90" s="148"/>
      <c r="L90" s="32"/>
      <c r="M90" s="149"/>
      <c r="T90" s="53"/>
      <c r="AT90" s="17" t="s">
        <v>203</v>
      </c>
      <c r="AU90" s="17" t="s">
        <v>83</v>
      </c>
    </row>
    <row r="91" spans="2:65" s="12" customFormat="1" ht="11.25">
      <c r="B91" s="150"/>
      <c r="D91" s="151" t="s">
        <v>189</v>
      </c>
      <c r="E91" s="152" t="s">
        <v>19</v>
      </c>
      <c r="F91" s="153" t="s">
        <v>758</v>
      </c>
      <c r="H91" s="154">
        <v>11.223000000000001</v>
      </c>
      <c r="I91" s="155"/>
      <c r="L91" s="150"/>
      <c r="M91" s="156"/>
      <c r="T91" s="157"/>
      <c r="AT91" s="152" t="s">
        <v>189</v>
      </c>
      <c r="AU91" s="152" t="s">
        <v>83</v>
      </c>
      <c r="AV91" s="12" t="s">
        <v>83</v>
      </c>
      <c r="AW91" s="12" t="s">
        <v>35</v>
      </c>
      <c r="AX91" s="12" t="s">
        <v>81</v>
      </c>
      <c r="AY91" s="152" t="s">
        <v>175</v>
      </c>
    </row>
    <row r="92" spans="2:65" s="1" customFormat="1" ht="44.25" customHeight="1">
      <c r="B92" s="32"/>
      <c r="C92" s="132" t="s">
        <v>83</v>
      </c>
      <c r="D92" s="132" t="s">
        <v>177</v>
      </c>
      <c r="E92" s="133" t="s">
        <v>759</v>
      </c>
      <c r="F92" s="134" t="s">
        <v>760</v>
      </c>
      <c r="G92" s="135" t="s">
        <v>215</v>
      </c>
      <c r="H92" s="136">
        <v>17.399999999999999</v>
      </c>
      <c r="I92" s="137"/>
      <c r="J92" s="138">
        <f>ROUND(I92*H92,2)</f>
        <v>0</v>
      </c>
      <c r="K92" s="139"/>
      <c r="L92" s="32"/>
      <c r="M92" s="140" t="s">
        <v>19</v>
      </c>
      <c r="N92" s="141" t="s">
        <v>44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181</v>
      </c>
      <c r="AT92" s="144" t="s">
        <v>177</v>
      </c>
      <c r="AU92" s="144" t="s">
        <v>83</v>
      </c>
      <c r="AY92" s="17" t="s">
        <v>175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7" t="s">
        <v>81</v>
      </c>
      <c r="BK92" s="145">
        <f>ROUND(I92*H92,2)</f>
        <v>0</v>
      </c>
      <c r="BL92" s="17" t="s">
        <v>181</v>
      </c>
      <c r="BM92" s="144" t="s">
        <v>761</v>
      </c>
    </row>
    <row r="93" spans="2:65" s="1" customFormat="1" ht="11.25">
      <c r="B93" s="32"/>
      <c r="D93" s="146" t="s">
        <v>183</v>
      </c>
      <c r="F93" s="147" t="s">
        <v>762</v>
      </c>
      <c r="I93" s="148"/>
      <c r="L93" s="32"/>
      <c r="M93" s="149"/>
      <c r="T93" s="53"/>
      <c r="AT93" s="17" t="s">
        <v>183</v>
      </c>
      <c r="AU93" s="17" t="s">
        <v>83</v>
      </c>
    </row>
    <row r="94" spans="2:65" s="12" customFormat="1" ht="11.25">
      <c r="B94" s="150"/>
      <c r="D94" s="151" t="s">
        <v>189</v>
      </c>
      <c r="E94" s="152" t="s">
        <v>19</v>
      </c>
      <c r="F94" s="153" t="s">
        <v>763</v>
      </c>
      <c r="H94" s="154">
        <v>17.395</v>
      </c>
      <c r="I94" s="155"/>
      <c r="L94" s="150"/>
      <c r="M94" s="156"/>
      <c r="T94" s="157"/>
      <c r="AT94" s="152" t="s">
        <v>189</v>
      </c>
      <c r="AU94" s="152" t="s">
        <v>83</v>
      </c>
      <c r="AV94" s="12" t="s">
        <v>83</v>
      </c>
      <c r="AW94" s="12" t="s">
        <v>35</v>
      </c>
      <c r="AX94" s="12" t="s">
        <v>73</v>
      </c>
      <c r="AY94" s="152" t="s">
        <v>175</v>
      </c>
    </row>
    <row r="95" spans="2:65" s="12" customFormat="1" ht="11.25">
      <c r="B95" s="150"/>
      <c r="D95" s="151" t="s">
        <v>189</v>
      </c>
      <c r="E95" s="152" t="s">
        <v>19</v>
      </c>
      <c r="F95" s="153" t="s">
        <v>764</v>
      </c>
      <c r="H95" s="154">
        <v>17.399999999999999</v>
      </c>
      <c r="I95" s="155"/>
      <c r="L95" s="150"/>
      <c r="M95" s="156"/>
      <c r="T95" s="157"/>
      <c r="AT95" s="152" t="s">
        <v>189</v>
      </c>
      <c r="AU95" s="152" t="s">
        <v>83</v>
      </c>
      <c r="AV95" s="12" t="s">
        <v>83</v>
      </c>
      <c r="AW95" s="12" t="s">
        <v>35</v>
      </c>
      <c r="AX95" s="12" t="s">
        <v>81</v>
      </c>
      <c r="AY95" s="152" t="s">
        <v>175</v>
      </c>
    </row>
    <row r="96" spans="2:65" s="1" customFormat="1" ht="44.25" customHeight="1">
      <c r="B96" s="32"/>
      <c r="C96" s="132" t="s">
        <v>191</v>
      </c>
      <c r="D96" s="132" t="s">
        <v>177</v>
      </c>
      <c r="E96" s="133" t="s">
        <v>765</v>
      </c>
      <c r="F96" s="134" t="s">
        <v>766</v>
      </c>
      <c r="G96" s="135" t="s">
        <v>215</v>
      </c>
      <c r="H96" s="136">
        <v>17.399999999999999</v>
      </c>
      <c r="I96" s="137"/>
      <c r="J96" s="138">
        <f>ROUND(I96*H96,2)</f>
        <v>0</v>
      </c>
      <c r="K96" s="139"/>
      <c r="L96" s="32"/>
      <c r="M96" s="140" t="s">
        <v>19</v>
      </c>
      <c r="N96" s="141" t="s">
        <v>44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181</v>
      </c>
      <c r="AT96" s="144" t="s">
        <v>177</v>
      </c>
      <c r="AU96" s="144" t="s">
        <v>83</v>
      </c>
      <c r="AY96" s="17" t="s">
        <v>175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7" t="s">
        <v>81</v>
      </c>
      <c r="BK96" s="145">
        <f>ROUND(I96*H96,2)</f>
        <v>0</v>
      </c>
      <c r="BL96" s="17" t="s">
        <v>181</v>
      </c>
      <c r="BM96" s="144" t="s">
        <v>767</v>
      </c>
    </row>
    <row r="97" spans="2:65" s="1" customFormat="1" ht="11.25">
      <c r="B97" s="32"/>
      <c r="D97" s="146" t="s">
        <v>183</v>
      </c>
      <c r="F97" s="147" t="s">
        <v>768</v>
      </c>
      <c r="I97" s="148"/>
      <c r="L97" s="32"/>
      <c r="M97" s="149"/>
      <c r="T97" s="53"/>
      <c r="AT97" s="17" t="s">
        <v>183</v>
      </c>
      <c r="AU97" s="17" t="s">
        <v>83</v>
      </c>
    </row>
    <row r="98" spans="2:65" s="12" customFormat="1" ht="11.25">
      <c r="B98" s="150"/>
      <c r="D98" s="151" t="s">
        <v>189</v>
      </c>
      <c r="E98" s="152" t="s">
        <v>19</v>
      </c>
      <c r="F98" s="153" t="s">
        <v>763</v>
      </c>
      <c r="H98" s="154">
        <v>17.395</v>
      </c>
      <c r="I98" s="155"/>
      <c r="L98" s="150"/>
      <c r="M98" s="156"/>
      <c r="T98" s="157"/>
      <c r="AT98" s="152" t="s">
        <v>189</v>
      </c>
      <c r="AU98" s="152" t="s">
        <v>83</v>
      </c>
      <c r="AV98" s="12" t="s">
        <v>83</v>
      </c>
      <c r="AW98" s="12" t="s">
        <v>35</v>
      </c>
      <c r="AX98" s="12" t="s">
        <v>73</v>
      </c>
      <c r="AY98" s="152" t="s">
        <v>175</v>
      </c>
    </row>
    <row r="99" spans="2:65" s="12" customFormat="1" ht="11.25">
      <c r="B99" s="150"/>
      <c r="D99" s="151" t="s">
        <v>189</v>
      </c>
      <c r="E99" s="152" t="s">
        <v>19</v>
      </c>
      <c r="F99" s="153" t="s">
        <v>764</v>
      </c>
      <c r="H99" s="154">
        <v>17.399999999999999</v>
      </c>
      <c r="I99" s="155"/>
      <c r="L99" s="150"/>
      <c r="M99" s="156"/>
      <c r="T99" s="157"/>
      <c r="AT99" s="152" t="s">
        <v>189</v>
      </c>
      <c r="AU99" s="152" t="s">
        <v>83</v>
      </c>
      <c r="AV99" s="12" t="s">
        <v>83</v>
      </c>
      <c r="AW99" s="12" t="s">
        <v>35</v>
      </c>
      <c r="AX99" s="12" t="s">
        <v>81</v>
      </c>
      <c r="AY99" s="152" t="s">
        <v>175</v>
      </c>
    </row>
    <row r="100" spans="2:65" s="1" customFormat="1" ht="24.2" customHeight="1">
      <c r="B100" s="32"/>
      <c r="C100" s="132" t="s">
        <v>181</v>
      </c>
      <c r="D100" s="132" t="s">
        <v>177</v>
      </c>
      <c r="E100" s="133" t="s">
        <v>769</v>
      </c>
      <c r="F100" s="134" t="s">
        <v>770</v>
      </c>
      <c r="G100" s="135" t="s">
        <v>180</v>
      </c>
      <c r="H100" s="136">
        <v>46.9</v>
      </c>
      <c r="I100" s="137"/>
      <c r="J100" s="138">
        <f>ROUND(I100*H100,2)</f>
        <v>0</v>
      </c>
      <c r="K100" s="139"/>
      <c r="L100" s="32"/>
      <c r="M100" s="140" t="s">
        <v>19</v>
      </c>
      <c r="N100" s="141" t="s">
        <v>44</v>
      </c>
      <c r="P100" s="142">
        <f>O100*H100</f>
        <v>0</v>
      </c>
      <c r="Q100" s="142">
        <v>6.9999999999999999E-4</v>
      </c>
      <c r="R100" s="142">
        <f>Q100*H100</f>
        <v>3.2829999999999998E-2</v>
      </c>
      <c r="S100" s="142">
        <v>0</v>
      </c>
      <c r="T100" s="143">
        <f>S100*H100</f>
        <v>0</v>
      </c>
      <c r="AR100" s="144" t="s">
        <v>181</v>
      </c>
      <c r="AT100" s="144" t="s">
        <v>177</v>
      </c>
      <c r="AU100" s="144" t="s">
        <v>83</v>
      </c>
      <c r="AY100" s="17" t="s">
        <v>175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81</v>
      </c>
      <c r="BK100" s="145">
        <f>ROUND(I100*H100,2)</f>
        <v>0</v>
      </c>
      <c r="BL100" s="17" t="s">
        <v>181</v>
      </c>
      <c r="BM100" s="144" t="s">
        <v>771</v>
      </c>
    </row>
    <row r="101" spans="2:65" s="1" customFormat="1" ht="11.25">
      <c r="B101" s="32"/>
      <c r="D101" s="146" t="s">
        <v>183</v>
      </c>
      <c r="F101" s="147" t="s">
        <v>772</v>
      </c>
      <c r="I101" s="148"/>
      <c r="L101" s="32"/>
      <c r="M101" s="149"/>
      <c r="T101" s="53"/>
      <c r="AT101" s="17" t="s">
        <v>183</v>
      </c>
      <c r="AU101" s="17" t="s">
        <v>83</v>
      </c>
    </row>
    <row r="102" spans="2:65" s="12" customFormat="1" ht="11.25">
      <c r="B102" s="150"/>
      <c r="D102" s="151" t="s">
        <v>189</v>
      </c>
      <c r="E102" s="152" t="s">
        <v>19</v>
      </c>
      <c r="F102" s="153" t="s">
        <v>773</v>
      </c>
      <c r="H102" s="154">
        <v>46.9</v>
      </c>
      <c r="I102" s="155"/>
      <c r="L102" s="150"/>
      <c r="M102" s="156"/>
      <c r="T102" s="157"/>
      <c r="AT102" s="152" t="s">
        <v>189</v>
      </c>
      <c r="AU102" s="152" t="s">
        <v>83</v>
      </c>
      <c r="AV102" s="12" t="s">
        <v>83</v>
      </c>
      <c r="AW102" s="12" t="s">
        <v>35</v>
      </c>
      <c r="AX102" s="12" t="s">
        <v>81</v>
      </c>
      <c r="AY102" s="152" t="s">
        <v>175</v>
      </c>
    </row>
    <row r="103" spans="2:65" s="1" customFormat="1" ht="44.25" customHeight="1">
      <c r="B103" s="32"/>
      <c r="C103" s="132" t="s">
        <v>212</v>
      </c>
      <c r="D103" s="132" t="s">
        <v>177</v>
      </c>
      <c r="E103" s="133" t="s">
        <v>774</v>
      </c>
      <c r="F103" s="134" t="s">
        <v>775</v>
      </c>
      <c r="G103" s="135" t="s">
        <v>180</v>
      </c>
      <c r="H103" s="136">
        <v>46.9</v>
      </c>
      <c r="I103" s="137"/>
      <c r="J103" s="138">
        <f>ROUND(I103*H103,2)</f>
        <v>0</v>
      </c>
      <c r="K103" s="139"/>
      <c r="L103" s="32"/>
      <c r="M103" s="140" t="s">
        <v>19</v>
      </c>
      <c r="N103" s="141" t="s">
        <v>44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181</v>
      </c>
      <c r="AT103" s="144" t="s">
        <v>177</v>
      </c>
      <c r="AU103" s="144" t="s">
        <v>83</v>
      </c>
      <c r="AY103" s="17" t="s">
        <v>175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7" t="s">
        <v>81</v>
      </c>
      <c r="BK103" s="145">
        <f>ROUND(I103*H103,2)</f>
        <v>0</v>
      </c>
      <c r="BL103" s="17" t="s">
        <v>181</v>
      </c>
      <c r="BM103" s="144" t="s">
        <v>776</v>
      </c>
    </row>
    <row r="104" spans="2:65" s="1" customFormat="1" ht="11.25">
      <c r="B104" s="32"/>
      <c r="D104" s="146" t="s">
        <v>183</v>
      </c>
      <c r="F104" s="147" t="s">
        <v>777</v>
      </c>
      <c r="I104" s="148"/>
      <c r="L104" s="32"/>
      <c r="M104" s="149"/>
      <c r="T104" s="53"/>
      <c r="AT104" s="17" t="s">
        <v>183</v>
      </c>
      <c r="AU104" s="17" t="s">
        <v>83</v>
      </c>
    </row>
    <row r="105" spans="2:65" s="1" customFormat="1" ht="33" customHeight="1">
      <c r="B105" s="32"/>
      <c r="C105" s="132" t="s">
        <v>223</v>
      </c>
      <c r="D105" s="132" t="s">
        <v>177</v>
      </c>
      <c r="E105" s="133" t="s">
        <v>778</v>
      </c>
      <c r="F105" s="134" t="s">
        <v>779</v>
      </c>
      <c r="G105" s="135" t="s">
        <v>180</v>
      </c>
      <c r="H105" s="136">
        <v>46.9</v>
      </c>
      <c r="I105" s="137"/>
      <c r="J105" s="138">
        <f>ROUND(I105*H105,2)</f>
        <v>0</v>
      </c>
      <c r="K105" s="139"/>
      <c r="L105" s="32"/>
      <c r="M105" s="140" t="s">
        <v>19</v>
      </c>
      <c r="N105" s="141" t="s">
        <v>44</v>
      </c>
      <c r="P105" s="142">
        <f>O105*H105</f>
        <v>0</v>
      </c>
      <c r="Q105" s="142">
        <v>7.9000000000000001E-4</v>
      </c>
      <c r="R105" s="142">
        <f>Q105*H105</f>
        <v>3.7051000000000001E-2</v>
      </c>
      <c r="S105" s="142">
        <v>0</v>
      </c>
      <c r="T105" s="143">
        <f>S105*H105</f>
        <v>0</v>
      </c>
      <c r="AR105" s="144" t="s">
        <v>181</v>
      </c>
      <c r="AT105" s="144" t="s">
        <v>177</v>
      </c>
      <c r="AU105" s="144" t="s">
        <v>83</v>
      </c>
      <c r="AY105" s="17" t="s">
        <v>175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7" t="s">
        <v>81</v>
      </c>
      <c r="BK105" s="145">
        <f>ROUND(I105*H105,2)</f>
        <v>0</v>
      </c>
      <c r="BL105" s="17" t="s">
        <v>181</v>
      </c>
      <c r="BM105" s="144" t="s">
        <v>780</v>
      </c>
    </row>
    <row r="106" spans="2:65" s="1" customFormat="1" ht="11.25">
      <c r="B106" s="32"/>
      <c r="D106" s="146" t="s">
        <v>183</v>
      </c>
      <c r="F106" s="147" t="s">
        <v>781</v>
      </c>
      <c r="I106" s="148"/>
      <c r="L106" s="32"/>
      <c r="M106" s="149"/>
      <c r="T106" s="53"/>
      <c r="AT106" s="17" t="s">
        <v>183</v>
      </c>
      <c r="AU106" s="17" t="s">
        <v>83</v>
      </c>
    </row>
    <row r="107" spans="2:65" s="1" customFormat="1" ht="37.9" customHeight="1">
      <c r="B107" s="32"/>
      <c r="C107" s="132" t="s">
        <v>231</v>
      </c>
      <c r="D107" s="132" t="s">
        <v>177</v>
      </c>
      <c r="E107" s="133" t="s">
        <v>782</v>
      </c>
      <c r="F107" s="134" t="s">
        <v>783</v>
      </c>
      <c r="G107" s="135" t="s">
        <v>180</v>
      </c>
      <c r="H107" s="136">
        <v>46.9</v>
      </c>
      <c r="I107" s="137"/>
      <c r="J107" s="138">
        <f>ROUND(I107*H107,2)</f>
        <v>0</v>
      </c>
      <c r="K107" s="139"/>
      <c r="L107" s="32"/>
      <c r="M107" s="140" t="s">
        <v>19</v>
      </c>
      <c r="N107" s="141" t="s">
        <v>44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181</v>
      </c>
      <c r="AT107" s="144" t="s">
        <v>177</v>
      </c>
      <c r="AU107" s="144" t="s">
        <v>83</v>
      </c>
      <c r="AY107" s="17" t="s">
        <v>175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81</v>
      </c>
      <c r="BK107" s="145">
        <f>ROUND(I107*H107,2)</f>
        <v>0</v>
      </c>
      <c r="BL107" s="17" t="s">
        <v>181</v>
      </c>
      <c r="BM107" s="144" t="s">
        <v>784</v>
      </c>
    </row>
    <row r="108" spans="2:65" s="1" customFormat="1" ht="11.25">
      <c r="B108" s="32"/>
      <c r="D108" s="146" t="s">
        <v>183</v>
      </c>
      <c r="F108" s="147" t="s">
        <v>785</v>
      </c>
      <c r="I108" s="148"/>
      <c r="L108" s="32"/>
      <c r="M108" s="149"/>
      <c r="T108" s="53"/>
      <c r="AT108" s="17" t="s">
        <v>183</v>
      </c>
      <c r="AU108" s="17" t="s">
        <v>83</v>
      </c>
    </row>
    <row r="109" spans="2:65" s="1" customFormat="1" ht="55.5" customHeight="1">
      <c r="B109" s="32"/>
      <c r="C109" s="132" t="s">
        <v>239</v>
      </c>
      <c r="D109" s="132" t="s">
        <v>177</v>
      </c>
      <c r="E109" s="133" t="s">
        <v>240</v>
      </c>
      <c r="F109" s="134" t="s">
        <v>241</v>
      </c>
      <c r="G109" s="135" t="s">
        <v>215</v>
      </c>
      <c r="H109" s="136">
        <v>14.5</v>
      </c>
      <c r="I109" s="137"/>
      <c r="J109" s="138">
        <f>ROUND(I109*H109,2)</f>
        <v>0</v>
      </c>
      <c r="K109" s="139"/>
      <c r="L109" s="32"/>
      <c r="M109" s="140" t="s">
        <v>19</v>
      </c>
      <c r="N109" s="141" t="s">
        <v>44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181</v>
      </c>
      <c r="AT109" s="144" t="s">
        <v>177</v>
      </c>
      <c r="AU109" s="144" t="s">
        <v>83</v>
      </c>
      <c r="AY109" s="17" t="s">
        <v>175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81</v>
      </c>
      <c r="BK109" s="145">
        <f>ROUND(I109*H109,2)</f>
        <v>0</v>
      </c>
      <c r="BL109" s="17" t="s">
        <v>181</v>
      </c>
      <c r="BM109" s="144" t="s">
        <v>786</v>
      </c>
    </row>
    <row r="110" spans="2:65" s="1" customFormat="1" ht="11.25">
      <c r="B110" s="32"/>
      <c r="D110" s="146" t="s">
        <v>183</v>
      </c>
      <c r="F110" s="147" t="s">
        <v>243</v>
      </c>
      <c r="I110" s="148"/>
      <c r="L110" s="32"/>
      <c r="M110" s="149"/>
      <c r="T110" s="53"/>
      <c r="AT110" s="17" t="s">
        <v>183</v>
      </c>
      <c r="AU110" s="17" t="s">
        <v>83</v>
      </c>
    </row>
    <row r="111" spans="2:65" s="12" customFormat="1" ht="11.25">
      <c r="B111" s="150"/>
      <c r="D111" s="151" t="s">
        <v>189</v>
      </c>
      <c r="E111" s="152" t="s">
        <v>19</v>
      </c>
      <c r="F111" s="153" t="s">
        <v>787</v>
      </c>
      <c r="H111" s="154">
        <v>34.799999999999997</v>
      </c>
      <c r="I111" s="155"/>
      <c r="L111" s="150"/>
      <c r="M111" s="156"/>
      <c r="T111" s="157"/>
      <c r="AT111" s="152" t="s">
        <v>189</v>
      </c>
      <c r="AU111" s="152" t="s">
        <v>83</v>
      </c>
      <c r="AV111" s="12" t="s">
        <v>83</v>
      </c>
      <c r="AW111" s="12" t="s">
        <v>35</v>
      </c>
      <c r="AX111" s="12" t="s">
        <v>73</v>
      </c>
      <c r="AY111" s="152" t="s">
        <v>175</v>
      </c>
    </row>
    <row r="112" spans="2:65" s="12" customFormat="1" ht="11.25">
      <c r="B112" s="150"/>
      <c r="D112" s="151" t="s">
        <v>189</v>
      </c>
      <c r="E112" s="152" t="s">
        <v>19</v>
      </c>
      <c r="F112" s="153" t="s">
        <v>788</v>
      </c>
      <c r="H112" s="154">
        <v>-20.3</v>
      </c>
      <c r="I112" s="155"/>
      <c r="L112" s="150"/>
      <c r="M112" s="156"/>
      <c r="T112" s="157"/>
      <c r="AT112" s="152" t="s">
        <v>189</v>
      </c>
      <c r="AU112" s="152" t="s">
        <v>83</v>
      </c>
      <c r="AV112" s="12" t="s">
        <v>83</v>
      </c>
      <c r="AW112" s="12" t="s">
        <v>35</v>
      </c>
      <c r="AX112" s="12" t="s">
        <v>73</v>
      </c>
      <c r="AY112" s="152" t="s">
        <v>175</v>
      </c>
    </row>
    <row r="113" spans="2:65" s="13" customFormat="1" ht="11.25">
      <c r="B113" s="158"/>
      <c r="D113" s="151" t="s">
        <v>189</v>
      </c>
      <c r="E113" s="159" t="s">
        <v>19</v>
      </c>
      <c r="F113" s="160" t="s">
        <v>198</v>
      </c>
      <c r="H113" s="161">
        <v>14.499999999999996</v>
      </c>
      <c r="I113" s="162"/>
      <c r="L113" s="158"/>
      <c r="M113" s="163"/>
      <c r="T113" s="164"/>
      <c r="AT113" s="159" t="s">
        <v>189</v>
      </c>
      <c r="AU113" s="159" t="s">
        <v>83</v>
      </c>
      <c r="AV113" s="13" t="s">
        <v>181</v>
      </c>
      <c r="AW113" s="13" t="s">
        <v>35</v>
      </c>
      <c r="AX113" s="13" t="s">
        <v>81</v>
      </c>
      <c r="AY113" s="159" t="s">
        <v>175</v>
      </c>
    </row>
    <row r="114" spans="2:65" s="1" customFormat="1" ht="62.65" customHeight="1">
      <c r="B114" s="32"/>
      <c r="C114" s="132" t="s">
        <v>246</v>
      </c>
      <c r="D114" s="132" t="s">
        <v>177</v>
      </c>
      <c r="E114" s="133" t="s">
        <v>247</v>
      </c>
      <c r="F114" s="134" t="s">
        <v>248</v>
      </c>
      <c r="G114" s="135" t="s">
        <v>215</v>
      </c>
      <c r="H114" s="136">
        <v>2.504</v>
      </c>
      <c r="I114" s="137"/>
      <c r="J114" s="138">
        <f>ROUND(I114*H114,2)</f>
        <v>0</v>
      </c>
      <c r="K114" s="139"/>
      <c r="L114" s="32"/>
      <c r="M114" s="140" t="s">
        <v>19</v>
      </c>
      <c r="N114" s="141" t="s">
        <v>44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181</v>
      </c>
      <c r="AT114" s="144" t="s">
        <v>177</v>
      </c>
      <c r="AU114" s="144" t="s">
        <v>83</v>
      </c>
      <c r="AY114" s="17" t="s">
        <v>175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81</v>
      </c>
      <c r="BK114" s="145">
        <f>ROUND(I114*H114,2)</f>
        <v>0</v>
      </c>
      <c r="BL114" s="17" t="s">
        <v>181</v>
      </c>
      <c r="BM114" s="144" t="s">
        <v>789</v>
      </c>
    </row>
    <row r="115" spans="2:65" s="1" customFormat="1" ht="11.25">
      <c r="B115" s="32"/>
      <c r="D115" s="146" t="s">
        <v>183</v>
      </c>
      <c r="F115" s="147" t="s">
        <v>250</v>
      </c>
      <c r="I115" s="148"/>
      <c r="L115" s="32"/>
      <c r="M115" s="149"/>
      <c r="T115" s="53"/>
      <c r="AT115" s="17" t="s">
        <v>183</v>
      </c>
      <c r="AU115" s="17" t="s">
        <v>83</v>
      </c>
    </row>
    <row r="116" spans="2:65" s="14" customFormat="1" ht="11.25">
      <c r="B116" s="166"/>
      <c r="D116" s="151" t="s">
        <v>189</v>
      </c>
      <c r="E116" s="167" t="s">
        <v>19</v>
      </c>
      <c r="F116" s="168" t="s">
        <v>790</v>
      </c>
      <c r="H116" s="167" t="s">
        <v>19</v>
      </c>
      <c r="I116" s="169"/>
      <c r="L116" s="166"/>
      <c r="M116" s="170"/>
      <c r="T116" s="171"/>
      <c r="AT116" s="167" t="s">
        <v>189</v>
      </c>
      <c r="AU116" s="167" t="s">
        <v>83</v>
      </c>
      <c r="AV116" s="14" t="s">
        <v>81</v>
      </c>
      <c r="AW116" s="14" t="s">
        <v>35</v>
      </c>
      <c r="AX116" s="14" t="s">
        <v>73</v>
      </c>
      <c r="AY116" s="167" t="s">
        <v>175</v>
      </c>
    </row>
    <row r="117" spans="2:65" s="12" customFormat="1" ht="11.25">
      <c r="B117" s="150"/>
      <c r="D117" s="151" t="s">
        <v>189</v>
      </c>
      <c r="E117" s="152" t="s">
        <v>19</v>
      </c>
      <c r="F117" s="153" t="s">
        <v>791</v>
      </c>
      <c r="H117" s="154">
        <v>0.38500000000000001</v>
      </c>
      <c r="I117" s="155"/>
      <c r="L117" s="150"/>
      <c r="M117" s="156"/>
      <c r="T117" s="157"/>
      <c r="AT117" s="152" t="s">
        <v>189</v>
      </c>
      <c r="AU117" s="152" t="s">
        <v>83</v>
      </c>
      <c r="AV117" s="12" t="s">
        <v>83</v>
      </c>
      <c r="AW117" s="12" t="s">
        <v>35</v>
      </c>
      <c r="AX117" s="12" t="s">
        <v>73</v>
      </c>
      <c r="AY117" s="152" t="s">
        <v>175</v>
      </c>
    </row>
    <row r="118" spans="2:65" s="12" customFormat="1" ht="11.25">
      <c r="B118" s="150"/>
      <c r="D118" s="151" t="s">
        <v>189</v>
      </c>
      <c r="E118" s="152" t="s">
        <v>19</v>
      </c>
      <c r="F118" s="153" t="s">
        <v>792</v>
      </c>
      <c r="H118" s="154">
        <v>2.1190000000000002</v>
      </c>
      <c r="I118" s="155"/>
      <c r="L118" s="150"/>
      <c r="M118" s="156"/>
      <c r="T118" s="157"/>
      <c r="AT118" s="152" t="s">
        <v>189</v>
      </c>
      <c r="AU118" s="152" t="s">
        <v>83</v>
      </c>
      <c r="AV118" s="12" t="s">
        <v>83</v>
      </c>
      <c r="AW118" s="12" t="s">
        <v>35</v>
      </c>
      <c r="AX118" s="12" t="s">
        <v>73</v>
      </c>
      <c r="AY118" s="152" t="s">
        <v>175</v>
      </c>
    </row>
    <row r="119" spans="2:65" s="13" customFormat="1" ht="11.25">
      <c r="B119" s="158"/>
      <c r="D119" s="151" t="s">
        <v>189</v>
      </c>
      <c r="E119" s="159" t="s">
        <v>19</v>
      </c>
      <c r="F119" s="160" t="s">
        <v>198</v>
      </c>
      <c r="H119" s="161">
        <v>2.5040000000000004</v>
      </c>
      <c r="I119" s="162"/>
      <c r="L119" s="158"/>
      <c r="M119" s="163"/>
      <c r="T119" s="164"/>
      <c r="AT119" s="159" t="s">
        <v>189</v>
      </c>
      <c r="AU119" s="159" t="s">
        <v>83</v>
      </c>
      <c r="AV119" s="13" t="s">
        <v>181</v>
      </c>
      <c r="AW119" s="13" t="s">
        <v>35</v>
      </c>
      <c r="AX119" s="13" t="s">
        <v>81</v>
      </c>
      <c r="AY119" s="159" t="s">
        <v>175</v>
      </c>
    </row>
    <row r="120" spans="2:65" s="1" customFormat="1" ht="62.65" customHeight="1">
      <c r="B120" s="32"/>
      <c r="C120" s="132" t="s">
        <v>259</v>
      </c>
      <c r="D120" s="132" t="s">
        <v>177</v>
      </c>
      <c r="E120" s="133" t="s">
        <v>260</v>
      </c>
      <c r="F120" s="134" t="s">
        <v>261</v>
      </c>
      <c r="G120" s="135" t="s">
        <v>215</v>
      </c>
      <c r="H120" s="136">
        <v>4.5</v>
      </c>
      <c r="I120" s="137"/>
      <c r="J120" s="138">
        <f>ROUND(I120*H120,2)</f>
        <v>0</v>
      </c>
      <c r="K120" s="139"/>
      <c r="L120" s="32"/>
      <c r="M120" s="140" t="s">
        <v>19</v>
      </c>
      <c r="N120" s="141" t="s">
        <v>44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181</v>
      </c>
      <c r="AT120" s="144" t="s">
        <v>177</v>
      </c>
      <c r="AU120" s="144" t="s">
        <v>83</v>
      </c>
      <c r="AY120" s="17" t="s">
        <v>175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81</v>
      </c>
      <c r="BK120" s="145">
        <f>ROUND(I120*H120,2)</f>
        <v>0</v>
      </c>
      <c r="BL120" s="17" t="s">
        <v>181</v>
      </c>
      <c r="BM120" s="144" t="s">
        <v>793</v>
      </c>
    </row>
    <row r="121" spans="2:65" s="1" customFormat="1" ht="11.25">
      <c r="B121" s="32"/>
      <c r="D121" s="146" t="s">
        <v>183</v>
      </c>
      <c r="F121" s="147" t="s">
        <v>263</v>
      </c>
      <c r="I121" s="148"/>
      <c r="L121" s="32"/>
      <c r="M121" s="149"/>
      <c r="T121" s="53"/>
      <c r="AT121" s="17" t="s">
        <v>183</v>
      </c>
      <c r="AU121" s="17" t="s">
        <v>83</v>
      </c>
    </row>
    <row r="122" spans="2:65" s="14" customFormat="1" ht="22.5">
      <c r="B122" s="166"/>
      <c r="D122" s="151" t="s">
        <v>189</v>
      </c>
      <c r="E122" s="167" t="s">
        <v>19</v>
      </c>
      <c r="F122" s="168" t="s">
        <v>264</v>
      </c>
      <c r="H122" s="167" t="s">
        <v>19</v>
      </c>
      <c r="I122" s="169"/>
      <c r="L122" s="166"/>
      <c r="M122" s="170"/>
      <c r="T122" s="171"/>
      <c r="AT122" s="167" t="s">
        <v>189</v>
      </c>
      <c r="AU122" s="167" t="s">
        <v>83</v>
      </c>
      <c r="AV122" s="14" t="s">
        <v>81</v>
      </c>
      <c r="AW122" s="14" t="s">
        <v>35</v>
      </c>
      <c r="AX122" s="14" t="s">
        <v>73</v>
      </c>
      <c r="AY122" s="167" t="s">
        <v>175</v>
      </c>
    </row>
    <row r="123" spans="2:65" s="12" customFormat="1" ht="11.25">
      <c r="B123" s="150"/>
      <c r="D123" s="151" t="s">
        <v>189</v>
      </c>
      <c r="E123" s="152" t="s">
        <v>19</v>
      </c>
      <c r="F123" s="153" t="s">
        <v>794</v>
      </c>
      <c r="H123" s="154">
        <v>4.4889999999999999</v>
      </c>
      <c r="I123" s="155"/>
      <c r="L123" s="150"/>
      <c r="M123" s="156"/>
      <c r="T123" s="157"/>
      <c r="AT123" s="152" t="s">
        <v>189</v>
      </c>
      <c r="AU123" s="152" t="s">
        <v>83</v>
      </c>
      <c r="AV123" s="12" t="s">
        <v>83</v>
      </c>
      <c r="AW123" s="12" t="s">
        <v>35</v>
      </c>
      <c r="AX123" s="12" t="s">
        <v>73</v>
      </c>
      <c r="AY123" s="152" t="s">
        <v>175</v>
      </c>
    </row>
    <row r="124" spans="2:65" s="12" customFormat="1" ht="11.25">
      <c r="B124" s="150"/>
      <c r="D124" s="151" t="s">
        <v>189</v>
      </c>
      <c r="E124" s="152" t="s">
        <v>19</v>
      </c>
      <c r="F124" s="153" t="s">
        <v>795</v>
      </c>
      <c r="H124" s="154">
        <v>4.5</v>
      </c>
      <c r="I124" s="155"/>
      <c r="L124" s="150"/>
      <c r="M124" s="156"/>
      <c r="T124" s="157"/>
      <c r="AT124" s="152" t="s">
        <v>189</v>
      </c>
      <c r="AU124" s="152" t="s">
        <v>83</v>
      </c>
      <c r="AV124" s="12" t="s">
        <v>83</v>
      </c>
      <c r="AW124" s="12" t="s">
        <v>35</v>
      </c>
      <c r="AX124" s="12" t="s">
        <v>81</v>
      </c>
      <c r="AY124" s="152" t="s">
        <v>175</v>
      </c>
    </row>
    <row r="125" spans="2:65" s="1" customFormat="1" ht="37.9" customHeight="1">
      <c r="B125" s="32"/>
      <c r="C125" s="132" t="s">
        <v>266</v>
      </c>
      <c r="D125" s="132" t="s">
        <v>177</v>
      </c>
      <c r="E125" s="133" t="s">
        <v>267</v>
      </c>
      <c r="F125" s="134" t="s">
        <v>268</v>
      </c>
      <c r="G125" s="135" t="s">
        <v>215</v>
      </c>
      <c r="H125" s="136">
        <v>435</v>
      </c>
      <c r="I125" s="137"/>
      <c r="J125" s="138">
        <f>ROUND(I125*H125,2)</f>
        <v>0</v>
      </c>
      <c r="K125" s="139"/>
      <c r="L125" s="32"/>
      <c r="M125" s="140" t="s">
        <v>19</v>
      </c>
      <c r="N125" s="141" t="s">
        <v>44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181</v>
      </c>
      <c r="AT125" s="144" t="s">
        <v>177</v>
      </c>
      <c r="AU125" s="144" t="s">
        <v>83</v>
      </c>
      <c r="AY125" s="17" t="s">
        <v>175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81</v>
      </c>
      <c r="BK125" s="145">
        <f>ROUND(I125*H125,2)</f>
        <v>0</v>
      </c>
      <c r="BL125" s="17" t="s">
        <v>181</v>
      </c>
      <c r="BM125" s="144" t="s">
        <v>796</v>
      </c>
    </row>
    <row r="126" spans="2:65" s="1" customFormat="1" ht="11.25">
      <c r="B126" s="32"/>
      <c r="D126" s="146" t="s">
        <v>183</v>
      </c>
      <c r="F126" s="147" t="s">
        <v>270</v>
      </c>
      <c r="I126" s="148"/>
      <c r="L126" s="32"/>
      <c r="M126" s="149"/>
      <c r="T126" s="53"/>
      <c r="AT126" s="17" t="s">
        <v>183</v>
      </c>
      <c r="AU126" s="17" t="s">
        <v>83</v>
      </c>
    </row>
    <row r="127" spans="2:65" s="12" customFormat="1" ht="11.25">
      <c r="B127" s="150"/>
      <c r="D127" s="151" t="s">
        <v>189</v>
      </c>
      <c r="E127" s="152" t="s">
        <v>19</v>
      </c>
      <c r="F127" s="153" t="s">
        <v>797</v>
      </c>
      <c r="H127" s="154">
        <v>435</v>
      </c>
      <c r="I127" s="155"/>
      <c r="L127" s="150"/>
      <c r="M127" s="156"/>
      <c r="T127" s="157"/>
      <c r="AT127" s="152" t="s">
        <v>189</v>
      </c>
      <c r="AU127" s="152" t="s">
        <v>83</v>
      </c>
      <c r="AV127" s="12" t="s">
        <v>83</v>
      </c>
      <c r="AW127" s="12" t="s">
        <v>35</v>
      </c>
      <c r="AX127" s="12" t="s">
        <v>81</v>
      </c>
      <c r="AY127" s="152" t="s">
        <v>175</v>
      </c>
    </row>
    <row r="128" spans="2:65" s="1" customFormat="1" ht="44.25" customHeight="1">
      <c r="B128" s="32"/>
      <c r="C128" s="132" t="s">
        <v>272</v>
      </c>
      <c r="D128" s="132" t="s">
        <v>177</v>
      </c>
      <c r="E128" s="133" t="s">
        <v>279</v>
      </c>
      <c r="F128" s="134" t="s">
        <v>280</v>
      </c>
      <c r="G128" s="135" t="s">
        <v>281</v>
      </c>
      <c r="H128" s="136">
        <v>26.1</v>
      </c>
      <c r="I128" s="137"/>
      <c r="J128" s="138">
        <f>ROUND(I128*H128,2)</f>
        <v>0</v>
      </c>
      <c r="K128" s="139"/>
      <c r="L128" s="32"/>
      <c r="M128" s="140" t="s">
        <v>19</v>
      </c>
      <c r="N128" s="141" t="s">
        <v>44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181</v>
      </c>
      <c r="AT128" s="144" t="s">
        <v>177</v>
      </c>
      <c r="AU128" s="144" t="s">
        <v>83</v>
      </c>
      <c r="AY128" s="17" t="s">
        <v>175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81</v>
      </c>
      <c r="BK128" s="145">
        <f>ROUND(I128*H128,2)</f>
        <v>0</v>
      </c>
      <c r="BL128" s="17" t="s">
        <v>181</v>
      </c>
      <c r="BM128" s="144" t="s">
        <v>798</v>
      </c>
    </row>
    <row r="129" spans="2:65" s="1" customFormat="1" ht="11.25">
      <c r="B129" s="32"/>
      <c r="D129" s="146" t="s">
        <v>183</v>
      </c>
      <c r="F129" s="147" t="s">
        <v>283</v>
      </c>
      <c r="I129" s="148"/>
      <c r="L129" s="32"/>
      <c r="M129" s="149"/>
      <c r="T129" s="53"/>
      <c r="AT129" s="17" t="s">
        <v>183</v>
      </c>
      <c r="AU129" s="17" t="s">
        <v>83</v>
      </c>
    </row>
    <row r="130" spans="2:65" s="12" customFormat="1" ht="11.25">
      <c r="B130" s="150"/>
      <c r="D130" s="151" t="s">
        <v>189</v>
      </c>
      <c r="E130" s="152" t="s">
        <v>19</v>
      </c>
      <c r="F130" s="153" t="s">
        <v>799</v>
      </c>
      <c r="H130" s="154">
        <v>26.1</v>
      </c>
      <c r="I130" s="155"/>
      <c r="L130" s="150"/>
      <c r="M130" s="156"/>
      <c r="T130" s="157"/>
      <c r="AT130" s="152" t="s">
        <v>189</v>
      </c>
      <c r="AU130" s="152" t="s">
        <v>83</v>
      </c>
      <c r="AV130" s="12" t="s">
        <v>83</v>
      </c>
      <c r="AW130" s="12" t="s">
        <v>35</v>
      </c>
      <c r="AX130" s="12" t="s">
        <v>81</v>
      </c>
      <c r="AY130" s="152" t="s">
        <v>175</v>
      </c>
    </row>
    <row r="131" spans="2:65" s="1" customFormat="1" ht="37.9" customHeight="1">
      <c r="B131" s="32"/>
      <c r="C131" s="132" t="s">
        <v>278</v>
      </c>
      <c r="D131" s="132" t="s">
        <v>177</v>
      </c>
      <c r="E131" s="133" t="s">
        <v>286</v>
      </c>
      <c r="F131" s="134" t="s">
        <v>287</v>
      </c>
      <c r="G131" s="135" t="s">
        <v>215</v>
      </c>
      <c r="H131" s="136">
        <v>14.5</v>
      </c>
      <c r="I131" s="137"/>
      <c r="J131" s="138">
        <f>ROUND(I131*H131,2)</f>
        <v>0</v>
      </c>
      <c r="K131" s="139"/>
      <c r="L131" s="32"/>
      <c r="M131" s="140" t="s">
        <v>19</v>
      </c>
      <c r="N131" s="141" t="s">
        <v>44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181</v>
      </c>
      <c r="AT131" s="144" t="s">
        <v>177</v>
      </c>
      <c r="AU131" s="144" t="s">
        <v>83</v>
      </c>
      <c r="AY131" s="17" t="s">
        <v>175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81</v>
      </c>
      <c r="BK131" s="145">
        <f>ROUND(I131*H131,2)</f>
        <v>0</v>
      </c>
      <c r="BL131" s="17" t="s">
        <v>181</v>
      </c>
      <c r="BM131" s="144" t="s">
        <v>800</v>
      </c>
    </row>
    <row r="132" spans="2:65" s="1" customFormat="1" ht="11.25">
      <c r="B132" s="32"/>
      <c r="D132" s="146" t="s">
        <v>183</v>
      </c>
      <c r="F132" s="147" t="s">
        <v>289</v>
      </c>
      <c r="I132" s="148"/>
      <c r="L132" s="32"/>
      <c r="M132" s="149"/>
      <c r="T132" s="53"/>
      <c r="AT132" s="17" t="s">
        <v>183</v>
      </c>
      <c r="AU132" s="17" t="s">
        <v>83</v>
      </c>
    </row>
    <row r="133" spans="2:65" s="1" customFormat="1" ht="55.5" customHeight="1">
      <c r="B133" s="32"/>
      <c r="C133" s="132" t="s">
        <v>285</v>
      </c>
      <c r="D133" s="132" t="s">
        <v>177</v>
      </c>
      <c r="E133" s="133" t="s">
        <v>290</v>
      </c>
      <c r="F133" s="134" t="s">
        <v>291</v>
      </c>
      <c r="G133" s="135" t="s">
        <v>215</v>
      </c>
      <c r="H133" s="136">
        <v>20.3</v>
      </c>
      <c r="I133" s="137"/>
      <c r="J133" s="138">
        <f>ROUND(I133*H133,2)</f>
        <v>0</v>
      </c>
      <c r="K133" s="139"/>
      <c r="L133" s="32"/>
      <c r="M133" s="140" t="s">
        <v>19</v>
      </c>
      <c r="N133" s="141" t="s">
        <v>44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181</v>
      </c>
      <c r="AT133" s="144" t="s">
        <v>177</v>
      </c>
      <c r="AU133" s="144" t="s">
        <v>83</v>
      </c>
      <c r="AY133" s="17" t="s">
        <v>175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81</v>
      </c>
      <c r="BK133" s="145">
        <f>ROUND(I133*H133,2)</f>
        <v>0</v>
      </c>
      <c r="BL133" s="17" t="s">
        <v>181</v>
      </c>
      <c r="BM133" s="144" t="s">
        <v>801</v>
      </c>
    </row>
    <row r="134" spans="2:65" s="1" customFormat="1" ht="11.25">
      <c r="B134" s="32"/>
      <c r="D134" s="146" t="s">
        <v>183</v>
      </c>
      <c r="F134" s="147" t="s">
        <v>293</v>
      </c>
      <c r="I134" s="148"/>
      <c r="L134" s="32"/>
      <c r="M134" s="149"/>
      <c r="T134" s="53"/>
      <c r="AT134" s="17" t="s">
        <v>183</v>
      </c>
      <c r="AU134" s="17" t="s">
        <v>83</v>
      </c>
    </row>
    <row r="135" spans="2:65" s="14" customFormat="1" ht="11.25">
      <c r="B135" s="166"/>
      <c r="D135" s="151" t="s">
        <v>189</v>
      </c>
      <c r="E135" s="167" t="s">
        <v>19</v>
      </c>
      <c r="F135" s="168" t="s">
        <v>802</v>
      </c>
      <c r="H135" s="167" t="s">
        <v>19</v>
      </c>
      <c r="I135" s="169"/>
      <c r="L135" s="166"/>
      <c r="M135" s="170"/>
      <c r="T135" s="171"/>
      <c r="AT135" s="167" t="s">
        <v>189</v>
      </c>
      <c r="AU135" s="167" t="s">
        <v>83</v>
      </c>
      <c r="AV135" s="14" t="s">
        <v>81</v>
      </c>
      <c r="AW135" s="14" t="s">
        <v>35</v>
      </c>
      <c r="AX135" s="14" t="s">
        <v>73</v>
      </c>
      <c r="AY135" s="167" t="s">
        <v>175</v>
      </c>
    </row>
    <row r="136" spans="2:65" s="12" customFormat="1" ht="11.25">
      <c r="B136" s="150"/>
      <c r="D136" s="151" t="s">
        <v>189</v>
      </c>
      <c r="E136" s="152" t="s">
        <v>19</v>
      </c>
      <c r="F136" s="153" t="s">
        <v>803</v>
      </c>
      <c r="H136" s="154">
        <v>34.799999999999997</v>
      </c>
      <c r="I136" s="155"/>
      <c r="L136" s="150"/>
      <c r="M136" s="156"/>
      <c r="T136" s="157"/>
      <c r="AT136" s="152" t="s">
        <v>189</v>
      </c>
      <c r="AU136" s="152" t="s">
        <v>83</v>
      </c>
      <c r="AV136" s="12" t="s">
        <v>83</v>
      </c>
      <c r="AW136" s="12" t="s">
        <v>35</v>
      </c>
      <c r="AX136" s="12" t="s">
        <v>73</v>
      </c>
      <c r="AY136" s="152" t="s">
        <v>175</v>
      </c>
    </row>
    <row r="137" spans="2:65" s="12" customFormat="1" ht="11.25">
      <c r="B137" s="150"/>
      <c r="D137" s="151" t="s">
        <v>189</v>
      </c>
      <c r="E137" s="152" t="s">
        <v>19</v>
      </c>
      <c r="F137" s="153" t="s">
        <v>804</v>
      </c>
      <c r="H137" s="154">
        <v>-1.984</v>
      </c>
      <c r="I137" s="155"/>
      <c r="L137" s="150"/>
      <c r="M137" s="156"/>
      <c r="T137" s="157"/>
      <c r="AT137" s="152" t="s">
        <v>189</v>
      </c>
      <c r="AU137" s="152" t="s">
        <v>83</v>
      </c>
      <c r="AV137" s="12" t="s">
        <v>83</v>
      </c>
      <c r="AW137" s="12" t="s">
        <v>35</v>
      </c>
      <c r="AX137" s="12" t="s">
        <v>73</v>
      </c>
      <c r="AY137" s="152" t="s">
        <v>175</v>
      </c>
    </row>
    <row r="138" spans="2:65" s="12" customFormat="1" ht="11.25">
      <c r="B138" s="150"/>
      <c r="D138" s="151" t="s">
        <v>189</v>
      </c>
      <c r="E138" s="152" t="s">
        <v>19</v>
      </c>
      <c r="F138" s="153" t="s">
        <v>805</v>
      </c>
      <c r="H138" s="154">
        <v>-1.3049999999999999</v>
      </c>
      <c r="I138" s="155"/>
      <c r="L138" s="150"/>
      <c r="M138" s="156"/>
      <c r="T138" s="157"/>
      <c r="AT138" s="152" t="s">
        <v>189</v>
      </c>
      <c r="AU138" s="152" t="s">
        <v>83</v>
      </c>
      <c r="AV138" s="12" t="s">
        <v>83</v>
      </c>
      <c r="AW138" s="12" t="s">
        <v>35</v>
      </c>
      <c r="AX138" s="12" t="s">
        <v>73</v>
      </c>
      <c r="AY138" s="152" t="s">
        <v>175</v>
      </c>
    </row>
    <row r="139" spans="2:65" s="12" customFormat="1" ht="11.25">
      <c r="B139" s="150"/>
      <c r="D139" s="151" t="s">
        <v>189</v>
      </c>
      <c r="E139" s="152" t="s">
        <v>19</v>
      </c>
      <c r="F139" s="153" t="s">
        <v>806</v>
      </c>
      <c r="H139" s="154">
        <v>-11.031000000000001</v>
      </c>
      <c r="I139" s="155"/>
      <c r="L139" s="150"/>
      <c r="M139" s="156"/>
      <c r="T139" s="157"/>
      <c r="AT139" s="152" t="s">
        <v>189</v>
      </c>
      <c r="AU139" s="152" t="s">
        <v>83</v>
      </c>
      <c r="AV139" s="12" t="s">
        <v>83</v>
      </c>
      <c r="AW139" s="12" t="s">
        <v>35</v>
      </c>
      <c r="AX139" s="12" t="s">
        <v>73</v>
      </c>
      <c r="AY139" s="152" t="s">
        <v>175</v>
      </c>
    </row>
    <row r="140" spans="2:65" s="12" customFormat="1" ht="11.25">
      <c r="B140" s="150"/>
      <c r="D140" s="151" t="s">
        <v>189</v>
      </c>
      <c r="E140" s="152" t="s">
        <v>19</v>
      </c>
      <c r="F140" s="153" t="s">
        <v>807</v>
      </c>
      <c r="H140" s="154">
        <v>-1.0469999999999999</v>
      </c>
      <c r="I140" s="155"/>
      <c r="L140" s="150"/>
      <c r="M140" s="156"/>
      <c r="T140" s="157"/>
      <c r="AT140" s="152" t="s">
        <v>189</v>
      </c>
      <c r="AU140" s="152" t="s">
        <v>83</v>
      </c>
      <c r="AV140" s="12" t="s">
        <v>83</v>
      </c>
      <c r="AW140" s="12" t="s">
        <v>35</v>
      </c>
      <c r="AX140" s="12" t="s">
        <v>73</v>
      </c>
      <c r="AY140" s="152" t="s">
        <v>175</v>
      </c>
    </row>
    <row r="141" spans="2:65" s="14" customFormat="1" ht="11.25">
      <c r="B141" s="166"/>
      <c r="D141" s="151" t="s">
        <v>189</v>
      </c>
      <c r="E141" s="167" t="s">
        <v>19</v>
      </c>
      <c r="F141" s="168" t="s">
        <v>808</v>
      </c>
      <c r="H141" s="167" t="s">
        <v>19</v>
      </c>
      <c r="I141" s="169"/>
      <c r="L141" s="166"/>
      <c r="M141" s="170"/>
      <c r="T141" s="171"/>
      <c r="AT141" s="167" t="s">
        <v>189</v>
      </c>
      <c r="AU141" s="167" t="s">
        <v>83</v>
      </c>
      <c r="AV141" s="14" t="s">
        <v>81</v>
      </c>
      <c r="AW141" s="14" t="s">
        <v>35</v>
      </c>
      <c r="AX141" s="14" t="s">
        <v>73</v>
      </c>
      <c r="AY141" s="167" t="s">
        <v>175</v>
      </c>
    </row>
    <row r="142" spans="2:65" s="12" customFormat="1" ht="11.25">
      <c r="B142" s="150"/>
      <c r="D142" s="151" t="s">
        <v>189</v>
      </c>
      <c r="E142" s="152" t="s">
        <v>19</v>
      </c>
      <c r="F142" s="153" t="s">
        <v>809</v>
      </c>
      <c r="H142" s="154">
        <v>0.80400000000000005</v>
      </c>
      <c r="I142" s="155"/>
      <c r="L142" s="150"/>
      <c r="M142" s="156"/>
      <c r="T142" s="157"/>
      <c r="AT142" s="152" t="s">
        <v>189</v>
      </c>
      <c r="AU142" s="152" t="s">
        <v>83</v>
      </c>
      <c r="AV142" s="12" t="s">
        <v>83</v>
      </c>
      <c r="AW142" s="12" t="s">
        <v>35</v>
      </c>
      <c r="AX142" s="12" t="s">
        <v>73</v>
      </c>
      <c r="AY142" s="152" t="s">
        <v>175</v>
      </c>
    </row>
    <row r="143" spans="2:65" s="13" customFormat="1" ht="11.25">
      <c r="B143" s="158"/>
      <c r="D143" s="151" t="s">
        <v>189</v>
      </c>
      <c r="E143" s="159" t="s">
        <v>19</v>
      </c>
      <c r="F143" s="160" t="s">
        <v>198</v>
      </c>
      <c r="H143" s="161">
        <v>20.236999999999995</v>
      </c>
      <c r="I143" s="162"/>
      <c r="L143" s="158"/>
      <c r="M143" s="163"/>
      <c r="T143" s="164"/>
      <c r="AT143" s="159" t="s">
        <v>189</v>
      </c>
      <c r="AU143" s="159" t="s">
        <v>83</v>
      </c>
      <c r="AV143" s="13" t="s">
        <v>181</v>
      </c>
      <c r="AW143" s="13" t="s">
        <v>35</v>
      </c>
      <c r="AX143" s="13" t="s">
        <v>73</v>
      </c>
      <c r="AY143" s="159" t="s">
        <v>175</v>
      </c>
    </row>
    <row r="144" spans="2:65" s="12" customFormat="1" ht="11.25">
      <c r="B144" s="150"/>
      <c r="D144" s="151" t="s">
        <v>189</v>
      </c>
      <c r="E144" s="152" t="s">
        <v>19</v>
      </c>
      <c r="F144" s="153" t="s">
        <v>810</v>
      </c>
      <c r="H144" s="154">
        <v>20.3</v>
      </c>
      <c r="I144" s="155"/>
      <c r="L144" s="150"/>
      <c r="M144" s="156"/>
      <c r="T144" s="157"/>
      <c r="AT144" s="152" t="s">
        <v>189</v>
      </c>
      <c r="AU144" s="152" t="s">
        <v>83</v>
      </c>
      <c r="AV144" s="12" t="s">
        <v>83</v>
      </c>
      <c r="AW144" s="12" t="s">
        <v>35</v>
      </c>
      <c r="AX144" s="12" t="s">
        <v>81</v>
      </c>
      <c r="AY144" s="152" t="s">
        <v>175</v>
      </c>
    </row>
    <row r="145" spans="2:65" s="1" customFormat="1" ht="66.75" customHeight="1">
      <c r="B145" s="32"/>
      <c r="C145" s="132" t="s">
        <v>8</v>
      </c>
      <c r="D145" s="132" t="s">
        <v>177</v>
      </c>
      <c r="E145" s="133" t="s">
        <v>811</v>
      </c>
      <c r="F145" s="134" t="s">
        <v>812</v>
      </c>
      <c r="G145" s="135" t="s">
        <v>215</v>
      </c>
      <c r="H145" s="136">
        <v>0.38500000000000001</v>
      </c>
      <c r="I145" s="137"/>
      <c r="J145" s="138">
        <f>ROUND(I145*H145,2)</f>
        <v>0</v>
      </c>
      <c r="K145" s="139"/>
      <c r="L145" s="32"/>
      <c r="M145" s="140" t="s">
        <v>19</v>
      </c>
      <c r="N145" s="141" t="s">
        <v>44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181</v>
      </c>
      <c r="AT145" s="144" t="s">
        <v>177</v>
      </c>
      <c r="AU145" s="144" t="s">
        <v>83</v>
      </c>
      <c r="AY145" s="17" t="s">
        <v>175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81</v>
      </c>
      <c r="BK145" s="145">
        <f>ROUND(I145*H145,2)</f>
        <v>0</v>
      </c>
      <c r="BL145" s="17" t="s">
        <v>181</v>
      </c>
      <c r="BM145" s="144" t="s">
        <v>813</v>
      </c>
    </row>
    <row r="146" spans="2:65" s="1" customFormat="1" ht="11.25">
      <c r="B146" s="32"/>
      <c r="D146" s="146" t="s">
        <v>183</v>
      </c>
      <c r="F146" s="147" t="s">
        <v>814</v>
      </c>
      <c r="I146" s="148"/>
      <c r="L146" s="32"/>
      <c r="M146" s="149"/>
      <c r="T146" s="53"/>
      <c r="AT146" s="17" t="s">
        <v>183</v>
      </c>
      <c r="AU146" s="17" t="s">
        <v>83</v>
      </c>
    </row>
    <row r="147" spans="2:65" s="14" customFormat="1" ht="11.25">
      <c r="B147" s="166"/>
      <c r="D147" s="151" t="s">
        <v>189</v>
      </c>
      <c r="E147" s="167" t="s">
        <v>19</v>
      </c>
      <c r="F147" s="168" t="s">
        <v>815</v>
      </c>
      <c r="H147" s="167" t="s">
        <v>19</v>
      </c>
      <c r="I147" s="169"/>
      <c r="L147" s="166"/>
      <c r="M147" s="170"/>
      <c r="T147" s="171"/>
      <c r="AT147" s="167" t="s">
        <v>189</v>
      </c>
      <c r="AU147" s="167" t="s">
        <v>83</v>
      </c>
      <c r="AV147" s="14" t="s">
        <v>81</v>
      </c>
      <c r="AW147" s="14" t="s">
        <v>35</v>
      </c>
      <c r="AX147" s="14" t="s">
        <v>73</v>
      </c>
      <c r="AY147" s="167" t="s">
        <v>175</v>
      </c>
    </row>
    <row r="148" spans="2:65" s="12" customFormat="1" ht="11.25">
      <c r="B148" s="150"/>
      <c r="D148" s="151" t="s">
        <v>189</v>
      </c>
      <c r="E148" s="152" t="s">
        <v>19</v>
      </c>
      <c r="F148" s="153" t="s">
        <v>816</v>
      </c>
      <c r="H148" s="154">
        <v>0.38500000000000001</v>
      </c>
      <c r="I148" s="155"/>
      <c r="L148" s="150"/>
      <c r="M148" s="156"/>
      <c r="T148" s="157"/>
      <c r="AT148" s="152" t="s">
        <v>189</v>
      </c>
      <c r="AU148" s="152" t="s">
        <v>83</v>
      </c>
      <c r="AV148" s="12" t="s">
        <v>83</v>
      </c>
      <c r="AW148" s="12" t="s">
        <v>35</v>
      </c>
      <c r="AX148" s="12" t="s">
        <v>81</v>
      </c>
      <c r="AY148" s="152" t="s">
        <v>175</v>
      </c>
    </row>
    <row r="149" spans="2:65" s="1" customFormat="1" ht="16.5" customHeight="1">
      <c r="B149" s="32"/>
      <c r="C149" s="172" t="s">
        <v>296</v>
      </c>
      <c r="D149" s="172" t="s">
        <v>307</v>
      </c>
      <c r="E149" s="173" t="s">
        <v>817</v>
      </c>
      <c r="F149" s="174" t="s">
        <v>818</v>
      </c>
      <c r="G149" s="175" t="s">
        <v>281</v>
      </c>
      <c r="H149" s="176">
        <v>0.77</v>
      </c>
      <c r="I149" s="177"/>
      <c r="J149" s="178">
        <f>ROUND(I149*H149,2)</f>
        <v>0</v>
      </c>
      <c r="K149" s="179"/>
      <c r="L149" s="180"/>
      <c r="M149" s="181" t="s">
        <v>19</v>
      </c>
      <c r="N149" s="182" t="s">
        <v>44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239</v>
      </c>
      <c r="AT149" s="144" t="s">
        <v>307</v>
      </c>
      <c r="AU149" s="144" t="s">
        <v>83</v>
      </c>
      <c r="AY149" s="17" t="s">
        <v>175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81</v>
      </c>
      <c r="BK149" s="145">
        <f>ROUND(I149*H149,2)</f>
        <v>0</v>
      </c>
      <c r="BL149" s="17" t="s">
        <v>181</v>
      </c>
      <c r="BM149" s="144" t="s">
        <v>819</v>
      </c>
    </row>
    <row r="150" spans="2:65" s="12" customFormat="1" ht="11.25">
      <c r="B150" s="150"/>
      <c r="D150" s="151" t="s">
        <v>189</v>
      </c>
      <c r="F150" s="153" t="s">
        <v>820</v>
      </c>
      <c r="H150" s="154">
        <v>0.77</v>
      </c>
      <c r="I150" s="155"/>
      <c r="L150" s="150"/>
      <c r="M150" s="156"/>
      <c r="T150" s="157"/>
      <c r="AT150" s="152" t="s">
        <v>189</v>
      </c>
      <c r="AU150" s="152" t="s">
        <v>83</v>
      </c>
      <c r="AV150" s="12" t="s">
        <v>83</v>
      </c>
      <c r="AW150" s="12" t="s">
        <v>4</v>
      </c>
      <c r="AX150" s="12" t="s">
        <v>81</v>
      </c>
      <c r="AY150" s="152" t="s">
        <v>175</v>
      </c>
    </row>
    <row r="151" spans="2:65" s="11" customFormat="1" ht="22.9" customHeight="1">
      <c r="B151" s="120"/>
      <c r="D151" s="121" t="s">
        <v>72</v>
      </c>
      <c r="E151" s="130" t="s">
        <v>191</v>
      </c>
      <c r="F151" s="130" t="s">
        <v>821</v>
      </c>
      <c r="I151" s="123"/>
      <c r="J151" s="131">
        <f>BK151</f>
        <v>0</v>
      </c>
      <c r="L151" s="120"/>
      <c r="M151" s="125"/>
      <c r="P151" s="126">
        <f>SUM(P152:P157)</f>
        <v>0</v>
      </c>
      <c r="R151" s="126">
        <f>SUM(R152:R157)</f>
        <v>0.16300000000000001</v>
      </c>
      <c r="T151" s="127">
        <f>SUM(T152:T157)</f>
        <v>0</v>
      </c>
      <c r="AR151" s="121" t="s">
        <v>81</v>
      </c>
      <c r="AT151" s="128" t="s">
        <v>72</v>
      </c>
      <c r="AU151" s="128" t="s">
        <v>81</v>
      </c>
      <c r="AY151" s="121" t="s">
        <v>175</v>
      </c>
      <c r="BK151" s="129">
        <f>SUM(BK152:BK157)</f>
        <v>0</v>
      </c>
    </row>
    <row r="152" spans="2:65" s="1" customFormat="1" ht="24.2" customHeight="1">
      <c r="B152" s="32"/>
      <c r="C152" s="132" t="s">
        <v>306</v>
      </c>
      <c r="D152" s="132" t="s">
        <v>177</v>
      </c>
      <c r="E152" s="133" t="s">
        <v>822</v>
      </c>
      <c r="F152" s="134" t="s">
        <v>823</v>
      </c>
      <c r="G152" s="135" t="s">
        <v>358</v>
      </c>
      <c r="H152" s="136">
        <v>1</v>
      </c>
      <c r="I152" s="137"/>
      <c r="J152" s="138">
        <f>ROUND(I152*H152,2)</f>
        <v>0</v>
      </c>
      <c r="K152" s="139"/>
      <c r="L152" s="32"/>
      <c r="M152" s="140" t="s">
        <v>19</v>
      </c>
      <c r="N152" s="141" t="s">
        <v>44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181</v>
      </c>
      <c r="AT152" s="144" t="s">
        <v>177</v>
      </c>
      <c r="AU152" s="144" t="s">
        <v>83</v>
      </c>
      <c r="AY152" s="17" t="s">
        <v>175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81</v>
      </c>
      <c r="BK152" s="145">
        <f>ROUND(I152*H152,2)</f>
        <v>0</v>
      </c>
      <c r="BL152" s="17" t="s">
        <v>181</v>
      </c>
      <c r="BM152" s="144" t="s">
        <v>824</v>
      </c>
    </row>
    <row r="153" spans="2:65" s="1" customFormat="1" ht="11.25">
      <c r="B153" s="32"/>
      <c r="D153" s="146" t="s">
        <v>183</v>
      </c>
      <c r="F153" s="147" t="s">
        <v>825</v>
      </c>
      <c r="I153" s="148"/>
      <c r="L153" s="32"/>
      <c r="M153" s="149"/>
      <c r="T153" s="53"/>
      <c r="AT153" s="17" t="s">
        <v>183</v>
      </c>
      <c r="AU153" s="17" t="s">
        <v>83</v>
      </c>
    </row>
    <row r="154" spans="2:65" s="1" customFormat="1" ht="68.25">
      <c r="B154" s="32"/>
      <c r="D154" s="151" t="s">
        <v>203</v>
      </c>
      <c r="F154" s="165" t="s">
        <v>826</v>
      </c>
      <c r="I154" s="148"/>
      <c r="L154" s="32"/>
      <c r="M154" s="149"/>
      <c r="T154" s="53"/>
      <c r="AT154" s="17" t="s">
        <v>203</v>
      </c>
      <c r="AU154" s="17" t="s">
        <v>83</v>
      </c>
    </row>
    <row r="155" spans="2:65" s="1" customFormat="1" ht="21.75" customHeight="1">
      <c r="B155" s="32"/>
      <c r="C155" s="172" t="s">
        <v>312</v>
      </c>
      <c r="D155" s="172" t="s">
        <v>307</v>
      </c>
      <c r="E155" s="173" t="s">
        <v>827</v>
      </c>
      <c r="F155" s="174" t="s">
        <v>828</v>
      </c>
      <c r="G155" s="175" t="s">
        <v>358</v>
      </c>
      <c r="H155" s="176">
        <v>1</v>
      </c>
      <c r="I155" s="177"/>
      <c r="J155" s="178">
        <f>ROUND(I155*H155,2)</f>
        <v>0</v>
      </c>
      <c r="K155" s="179"/>
      <c r="L155" s="180"/>
      <c r="M155" s="181" t="s">
        <v>19</v>
      </c>
      <c r="N155" s="182" t="s">
        <v>44</v>
      </c>
      <c r="P155" s="142">
        <f>O155*H155</f>
        <v>0</v>
      </c>
      <c r="Q155" s="142">
        <v>0.14799999999999999</v>
      </c>
      <c r="R155" s="142">
        <f>Q155*H155</f>
        <v>0.14799999999999999</v>
      </c>
      <c r="S155" s="142">
        <v>0</v>
      </c>
      <c r="T155" s="143">
        <f>S155*H155</f>
        <v>0</v>
      </c>
      <c r="AR155" s="144" t="s">
        <v>239</v>
      </c>
      <c r="AT155" s="144" t="s">
        <v>307</v>
      </c>
      <c r="AU155" s="144" t="s">
        <v>83</v>
      </c>
      <c r="AY155" s="17" t="s">
        <v>175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81</v>
      </c>
      <c r="BK155" s="145">
        <f>ROUND(I155*H155,2)</f>
        <v>0</v>
      </c>
      <c r="BL155" s="17" t="s">
        <v>181</v>
      </c>
      <c r="BM155" s="144" t="s">
        <v>829</v>
      </c>
    </row>
    <row r="156" spans="2:65" s="1" customFormat="1" ht="24.2" customHeight="1">
      <c r="B156" s="32"/>
      <c r="C156" s="172" t="s">
        <v>317</v>
      </c>
      <c r="D156" s="172" t="s">
        <v>307</v>
      </c>
      <c r="E156" s="173" t="s">
        <v>830</v>
      </c>
      <c r="F156" s="174" t="s">
        <v>831</v>
      </c>
      <c r="G156" s="175" t="s">
        <v>358</v>
      </c>
      <c r="H156" s="176">
        <v>1</v>
      </c>
      <c r="I156" s="177"/>
      <c r="J156" s="178">
        <f>ROUND(I156*H156,2)</f>
        <v>0</v>
      </c>
      <c r="K156" s="179"/>
      <c r="L156" s="180"/>
      <c r="M156" s="181" t="s">
        <v>19</v>
      </c>
      <c r="N156" s="182" t="s">
        <v>44</v>
      </c>
      <c r="P156" s="142">
        <f>O156*H156</f>
        <v>0</v>
      </c>
      <c r="Q156" s="142">
        <v>8.0000000000000002E-3</v>
      </c>
      <c r="R156" s="142">
        <f>Q156*H156</f>
        <v>8.0000000000000002E-3</v>
      </c>
      <c r="S156" s="142">
        <v>0</v>
      </c>
      <c r="T156" s="143">
        <f>S156*H156</f>
        <v>0</v>
      </c>
      <c r="AR156" s="144" t="s">
        <v>239</v>
      </c>
      <c r="AT156" s="144" t="s">
        <v>307</v>
      </c>
      <c r="AU156" s="144" t="s">
        <v>83</v>
      </c>
      <c r="AY156" s="17" t="s">
        <v>175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81</v>
      </c>
      <c r="BK156" s="145">
        <f>ROUND(I156*H156,2)</f>
        <v>0</v>
      </c>
      <c r="BL156" s="17" t="s">
        <v>181</v>
      </c>
      <c r="BM156" s="144" t="s">
        <v>832</v>
      </c>
    </row>
    <row r="157" spans="2:65" s="1" customFormat="1" ht="24.2" customHeight="1">
      <c r="B157" s="32"/>
      <c r="C157" s="172" t="s">
        <v>323</v>
      </c>
      <c r="D157" s="172" t="s">
        <v>307</v>
      </c>
      <c r="E157" s="173" t="s">
        <v>833</v>
      </c>
      <c r="F157" s="174" t="s">
        <v>834</v>
      </c>
      <c r="G157" s="175" t="s">
        <v>358</v>
      </c>
      <c r="H157" s="176">
        <v>1</v>
      </c>
      <c r="I157" s="177"/>
      <c r="J157" s="178">
        <f>ROUND(I157*H157,2)</f>
        <v>0</v>
      </c>
      <c r="K157" s="179"/>
      <c r="L157" s="180"/>
      <c r="M157" s="181" t="s">
        <v>19</v>
      </c>
      <c r="N157" s="182" t="s">
        <v>44</v>
      </c>
      <c r="P157" s="142">
        <f>O157*H157</f>
        <v>0</v>
      </c>
      <c r="Q157" s="142">
        <v>7.0000000000000001E-3</v>
      </c>
      <c r="R157" s="142">
        <f>Q157*H157</f>
        <v>7.0000000000000001E-3</v>
      </c>
      <c r="S157" s="142">
        <v>0</v>
      </c>
      <c r="T157" s="143">
        <f>S157*H157</f>
        <v>0</v>
      </c>
      <c r="AR157" s="144" t="s">
        <v>239</v>
      </c>
      <c r="AT157" s="144" t="s">
        <v>307</v>
      </c>
      <c r="AU157" s="144" t="s">
        <v>83</v>
      </c>
      <c r="AY157" s="17" t="s">
        <v>175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81</v>
      </c>
      <c r="BK157" s="145">
        <f>ROUND(I157*H157,2)</f>
        <v>0</v>
      </c>
      <c r="BL157" s="17" t="s">
        <v>181</v>
      </c>
      <c r="BM157" s="144" t="s">
        <v>835</v>
      </c>
    </row>
    <row r="158" spans="2:65" s="11" customFormat="1" ht="22.9" customHeight="1">
      <c r="B158" s="120"/>
      <c r="D158" s="121" t="s">
        <v>72</v>
      </c>
      <c r="E158" s="130" t="s">
        <v>181</v>
      </c>
      <c r="F158" s="130" t="s">
        <v>347</v>
      </c>
      <c r="I158" s="123"/>
      <c r="J158" s="131">
        <f>BK158</f>
        <v>0</v>
      </c>
      <c r="L158" s="120"/>
      <c r="M158" s="125"/>
      <c r="P158" s="126">
        <f>SUM(P159:P170)</f>
        <v>0</v>
      </c>
      <c r="R158" s="126">
        <f>SUM(R159:R170)</f>
        <v>3.0028310999999999</v>
      </c>
      <c r="T158" s="127">
        <f>SUM(T159:T170)</f>
        <v>0</v>
      </c>
      <c r="AR158" s="121" t="s">
        <v>81</v>
      </c>
      <c r="AT158" s="128" t="s">
        <v>72</v>
      </c>
      <c r="AU158" s="128" t="s">
        <v>81</v>
      </c>
      <c r="AY158" s="121" t="s">
        <v>175</v>
      </c>
      <c r="BK158" s="129">
        <f>SUM(BK159:BK170)</f>
        <v>0</v>
      </c>
    </row>
    <row r="159" spans="2:65" s="1" customFormat="1" ht="33" customHeight="1">
      <c r="B159" s="32"/>
      <c r="C159" s="132" t="s">
        <v>7</v>
      </c>
      <c r="D159" s="132" t="s">
        <v>177</v>
      </c>
      <c r="E159" s="133" t="s">
        <v>349</v>
      </c>
      <c r="F159" s="134" t="s">
        <v>350</v>
      </c>
      <c r="G159" s="135" t="s">
        <v>215</v>
      </c>
      <c r="H159" s="136">
        <v>2.1190000000000002</v>
      </c>
      <c r="I159" s="137"/>
      <c r="J159" s="138">
        <f>ROUND(I159*H159,2)</f>
        <v>0</v>
      </c>
      <c r="K159" s="139"/>
      <c r="L159" s="32"/>
      <c r="M159" s="140" t="s">
        <v>19</v>
      </c>
      <c r="N159" s="141" t="s">
        <v>44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181</v>
      </c>
      <c r="AT159" s="144" t="s">
        <v>177</v>
      </c>
      <c r="AU159" s="144" t="s">
        <v>83</v>
      </c>
      <c r="AY159" s="17" t="s">
        <v>175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81</v>
      </c>
      <c r="BK159" s="145">
        <f>ROUND(I159*H159,2)</f>
        <v>0</v>
      </c>
      <c r="BL159" s="17" t="s">
        <v>181</v>
      </c>
      <c r="BM159" s="144" t="s">
        <v>836</v>
      </c>
    </row>
    <row r="160" spans="2:65" s="1" customFormat="1" ht="11.25">
      <c r="B160" s="32"/>
      <c r="D160" s="146" t="s">
        <v>183</v>
      </c>
      <c r="F160" s="147" t="s">
        <v>352</v>
      </c>
      <c r="I160" s="148"/>
      <c r="L160" s="32"/>
      <c r="M160" s="149"/>
      <c r="T160" s="53"/>
      <c r="AT160" s="17" t="s">
        <v>183</v>
      </c>
      <c r="AU160" s="17" t="s">
        <v>83</v>
      </c>
    </row>
    <row r="161" spans="2:65" s="14" customFormat="1" ht="11.25">
      <c r="B161" s="166"/>
      <c r="D161" s="151" t="s">
        <v>189</v>
      </c>
      <c r="E161" s="167" t="s">
        <v>19</v>
      </c>
      <c r="F161" s="168" t="s">
        <v>837</v>
      </c>
      <c r="H161" s="167" t="s">
        <v>19</v>
      </c>
      <c r="I161" s="169"/>
      <c r="L161" s="166"/>
      <c r="M161" s="170"/>
      <c r="T161" s="171"/>
      <c r="AT161" s="167" t="s">
        <v>189</v>
      </c>
      <c r="AU161" s="167" t="s">
        <v>83</v>
      </c>
      <c r="AV161" s="14" t="s">
        <v>81</v>
      </c>
      <c r="AW161" s="14" t="s">
        <v>35</v>
      </c>
      <c r="AX161" s="14" t="s">
        <v>73</v>
      </c>
      <c r="AY161" s="167" t="s">
        <v>175</v>
      </c>
    </row>
    <row r="162" spans="2:65" s="12" customFormat="1" ht="11.25">
      <c r="B162" s="150"/>
      <c r="D162" s="151" t="s">
        <v>189</v>
      </c>
      <c r="E162" s="152" t="s">
        <v>19</v>
      </c>
      <c r="F162" s="153" t="s">
        <v>838</v>
      </c>
      <c r="H162" s="154">
        <v>0.99199999999999999</v>
      </c>
      <c r="I162" s="155"/>
      <c r="L162" s="150"/>
      <c r="M162" s="156"/>
      <c r="T162" s="157"/>
      <c r="AT162" s="152" t="s">
        <v>189</v>
      </c>
      <c r="AU162" s="152" t="s">
        <v>83</v>
      </c>
      <c r="AV162" s="12" t="s">
        <v>83</v>
      </c>
      <c r="AW162" s="12" t="s">
        <v>35</v>
      </c>
      <c r="AX162" s="12" t="s">
        <v>73</v>
      </c>
      <c r="AY162" s="152" t="s">
        <v>175</v>
      </c>
    </row>
    <row r="163" spans="2:65" s="12" customFormat="1" ht="11.25">
      <c r="B163" s="150"/>
      <c r="D163" s="151" t="s">
        <v>189</v>
      </c>
      <c r="E163" s="152" t="s">
        <v>19</v>
      </c>
      <c r="F163" s="153" t="s">
        <v>839</v>
      </c>
      <c r="H163" s="154">
        <v>0.99199999999999999</v>
      </c>
      <c r="I163" s="155"/>
      <c r="L163" s="150"/>
      <c r="M163" s="156"/>
      <c r="T163" s="157"/>
      <c r="AT163" s="152" t="s">
        <v>189</v>
      </c>
      <c r="AU163" s="152" t="s">
        <v>83</v>
      </c>
      <c r="AV163" s="12" t="s">
        <v>83</v>
      </c>
      <c r="AW163" s="12" t="s">
        <v>35</v>
      </c>
      <c r="AX163" s="12" t="s">
        <v>73</v>
      </c>
      <c r="AY163" s="152" t="s">
        <v>175</v>
      </c>
    </row>
    <row r="164" spans="2:65" s="14" customFormat="1" ht="11.25">
      <c r="B164" s="166"/>
      <c r="D164" s="151" t="s">
        <v>189</v>
      </c>
      <c r="E164" s="167" t="s">
        <v>19</v>
      </c>
      <c r="F164" s="168" t="s">
        <v>840</v>
      </c>
      <c r="H164" s="167" t="s">
        <v>19</v>
      </c>
      <c r="I164" s="169"/>
      <c r="L164" s="166"/>
      <c r="M164" s="170"/>
      <c r="T164" s="171"/>
      <c r="AT164" s="167" t="s">
        <v>189</v>
      </c>
      <c r="AU164" s="167" t="s">
        <v>83</v>
      </c>
      <c r="AV164" s="14" t="s">
        <v>81</v>
      </c>
      <c r="AW164" s="14" t="s">
        <v>35</v>
      </c>
      <c r="AX164" s="14" t="s">
        <v>73</v>
      </c>
      <c r="AY164" s="167" t="s">
        <v>175</v>
      </c>
    </row>
    <row r="165" spans="2:65" s="12" customFormat="1" ht="11.25">
      <c r="B165" s="150"/>
      <c r="D165" s="151" t="s">
        <v>189</v>
      </c>
      <c r="E165" s="152" t="s">
        <v>19</v>
      </c>
      <c r="F165" s="153" t="s">
        <v>841</v>
      </c>
      <c r="H165" s="154">
        <v>0.13500000000000001</v>
      </c>
      <c r="I165" s="155"/>
      <c r="L165" s="150"/>
      <c r="M165" s="156"/>
      <c r="T165" s="157"/>
      <c r="AT165" s="152" t="s">
        <v>189</v>
      </c>
      <c r="AU165" s="152" t="s">
        <v>83</v>
      </c>
      <c r="AV165" s="12" t="s">
        <v>83</v>
      </c>
      <c r="AW165" s="12" t="s">
        <v>35</v>
      </c>
      <c r="AX165" s="12" t="s">
        <v>73</v>
      </c>
      <c r="AY165" s="152" t="s">
        <v>175</v>
      </c>
    </row>
    <row r="166" spans="2:65" s="13" customFormat="1" ht="11.25">
      <c r="B166" s="158"/>
      <c r="D166" s="151" t="s">
        <v>189</v>
      </c>
      <c r="E166" s="159" t="s">
        <v>19</v>
      </c>
      <c r="F166" s="160" t="s">
        <v>198</v>
      </c>
      <c r="H166" s="161">
        <v>2.1189999999999998</v>
      </c>
      <c r="I166" s="162"/>
      <c r="L166" s="158"/>
      <c r="M166" s="163"/>
      <c r="T166" s="164"/>
      <c r="AT166" s="159" t="s">
        <v>189</v>
      </c>
      <c r="AU166" s="159" t="s">
        <v>83</v>
      </c>
      <c r="AV166" s="13" t="s">
        <v>181</v>
      </c>
      <c r="AW166" s="13" t="s">
        <v>35</v>
      </c>
      <c r="AX166" s="13" t="s">
        <v>81</v>
      </c>
      <c r="AY166" s="159" t="s">
        <v>175</v>
      </c>
    </row>
    <row r="167" spans="2:65" s="1" customFormat="1" ht="37.9" customHeight="1">
      <c r="B167" s="32"/>
      <c r="C167" s="132" t="s">
        <v>332</v>
      </c>
      <c r="D167" s="132" t="s">
        <v>177</v>
      </c>
      <c r="E167" s="133" t="s">
        <v>842</v>
      </c>
      <c r="F167" s="134" t="s">
        <v>843</v>
      </c>
      <c r="G167" s="135" t="s">
        <v>215</v>
      </c>
      <c r="H167" s="136">
        <v>1.3049999999999999</v>
      </c>
      <c r="I167" s="137"/>
      <c r="J167" s="138">
        <f>ROUND(I167*H167,2)</f>
        <v>0</v>
      </c>
      <c r="K167" s="139"/>
      <c r="L167" s="32"/>
      <c r="M167" s="140" t="s">
        <v>19</v>
      </c>
      <c r="N167" s="141" t="s">
        <v>44</v>
      </c>
      <c r="P167" s="142">
        <f>O167*H167</f>
        <v>0</v>
      </c>
      <c r="Q167" s="142">
        <v>2.3010199999999998</v>
      </c>
      <c r="R167" s="142">
        <f>Q167*H167</f>
        <v>3.0028310999999999</v>
      </c>
      <c r="S167" s="142">
        <v>0</v>
      </c>
      <c r="T167" s="143">
        <f>S167*H167</f>
        <v>0</v>
      </c>
      <c r="AR167" s="144" t="s">
        <v>181</v>
      </c>
      <c r="AT167" s="144" t="s">
        <v>177</v>
      </c>
      <c r="AU167" s="144" t="s">
        <v>83</v>
      </c>
      <c r="AY167" s="17" t="s">
        <v>175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81</v>
      </c>
      <c r="BK167" s="145">
        <f>ROUND(I167*H167,2)</f>
        <v>0</v>
      </c>
      <c r="BL167" s="17" t="s">
        <v>181</v>
      </c>
      <c r="BM167" s="144" t="s">
        <v>844</v>
      </c>
    </row>
    <row r="168" spans="2:65" s="1" customFormat="1" ht="11.25">
      <c r="B168" s="32"/>
      <c r="D168" s="146" t="s">
        <v>183</v>
      </c>
      <c r="F168" s="147" t="s">
        <v>845</v>
      </c>
      <c r="I168" s="148"/>
      <c r="L168" s="32"/>
      <c r="M168" s="149"/>
      <c r="T168" s="53"/>
      <c r="AT168" s="17" t="s">
        <v>183</v>
      </c>
      <c r="AU168" s="17" t="s">
        <v>83</v>
      </c>
    </row>
    <row r="169" spans="2:65" s="14" customFormat="1" ht="11.25">
      <c r="B169" s="166"/>
      <c r="D169" s="151" t="s">
        <v>189</v>
      </c>
      <c r="E169" s="167" t="s">
        <v>19</v>
      </c>
      <c r="F169" s="168" t="s">
        <v>846</v>
      </c>
      <c r="H169" s="167" t="s">
        <v>19</v>
      </c>
      <c r="I169" s="169"/>
      <c r="L169" s="166"/>
      <c r="M169" s="170"/>
      <c r="T169" s="171"/>
      <c r="AT169" s="167" t="s">
        <v>189</v>
      </c>
      <c r="AU169" s="167" t="s">
        <v>83</v>
      </c>
      <c r="AV169" s="14" t="s">
        <v>81</v>
      </c>
      <c r="AW169" s="14" t="s">
        <v>35</v>
      </c>
      <c r="AX169" s="14" t="s">
        <v>73</v>
      </c>
      <c r="AY169" s="167" t="s">
        <v>175</v>
      </c>
    </row>
    <row r="170" spans="2:65" s="12" customFormat="1" ht="11.25">
      <c r="B170" s="150"/>
      <c r="D170" s="151" t="s">
        <v>189</v>
      </c>
      <c r="E170" s="152" t="s">
        <v>19</v>
      </c>
      <c r="F170" s="153" t="s">
        <v>847</v>
      </c>
      <c r="H170" s="154">
        <v>1.3049999999999999</v>
      </c>
      <c r="I170" s="155"/>
      <c r="L170" s="150"/>
      <c r="M170" s="156"/>
      <c r="T170" s="157"/>
      <c r="AT170" s="152" t="s">
        <v>189</v>
      </c>
      <c r="AU170" s="152" t="s">
        <v>83</v>
      </c>
      <c r="AV170" s="12" t="s">
        <v>83</v>
      </c>
      <c r="AW170" s="12" t="s">
        <v>35</v>
      </c>
      <c r="AX170" s="12" t="s">
        <v>81</v>
      </c>
      <c r="AY170" s="152" t="s">
        <v>175</v>
      </c>
    </row>
    <row r="171" spans="2:65" s="11" customFormat="1" ht="22.9" customHeight="1">
      <c r="B171" s="120"/>
      <c r="D171" s="121" t="s">
        <v>72</v>
      </c>
      <c r="E171" s="130" t="s">
        <v>239</v>
      </c>
      <c r="F171" s="130" t="s">
        <v>516</v>
      </c>
      <c r="I171" s="123"/>
      <c r="J171" s="131">
        <f>BK171</f>
        <v>0</v>
      </c>
      <c r="L171" s="120"/>
      <c r="M171" s="125"/>
      <c r="P171" s="126">
        <f>SUM(P172:P209)</f>
        <v>0</v>
      </c>
      <c r="R171" s="126">
        <f>SUM(R172:R209)</f>
        <v>6.5869140599999998</v>
      </c>
      <c r="T171" s="127">
        <f>SUM(T172:T209)</f>
        <v>0</v>
      </c>
      <c r="AR171" s="121" t="s">
        <v>81</v>
      </c>
      <c r="AT171" s="128" t="s">
        <v>72</v>
      </c>
      <c r="AU171" s="128" t="s">
        <v>81</v>
      </c>
      <c r="AY171" s="121" t="s">
        <v>175</v>
      </c>
      <c r="BK171" s="129">
        <f>SUM(BK172:BK209)</f>
        <v>0</v>
      </c>
    </row>
    <row r="172" spans="2:65" s="1" customFormat="1" ht="44.25" customHeight="1">
      <c r="B172" s="32"/>
      <c r="C172" s="132" t="s">
        <v>339</v>
      </c>
      <c r="D172" s="132" t="s">
        <v>177</v>
      </c>
      <c r="E172" s="133" t="s">
        <v>848</v>
      </c>
      <c r="F172" s="134" t="s">
        <v>849</v>
      </c>
      <c r="G172" s="135" t="s">
        <v>342</v>
      </c>
      <c r="H172" s="136">
        <v>1</v>
      </c>
      <c r="I172" s="137"/>
      <c r="J172" s="138">
        <f>ROUND(I172*H172,2)</f>
        <v>0</v>
      </c>
      <c r="K172" s="139"/>
      <c r="L172" s="32"/>
      <c r="M172" s="140" t="s">
        <v>19</v>
      </c>
      <c r="N172" s="141" t="s">
        <v>44</v>
      </c>
      <c r="P172" s="142">
        <f>O172*H172</f>
        <v>0</v>
      </c>
      <c r="Q172" s="142">
        <v>1.235E-2</v>
      </c>
      <c r="R172" s="142">
        <f>Q172*H172</f>
        <v>1.235E-2</v>
      </c>
      <c r="S172" s="142">
        <v>0</v>
      </c>
      <c r="T172" s="143">
        <f>S172*H172</f>
        <v>0</v>
      </c>
      <c r="AR172" s="144" t="s">
        <v>181</v>
      </c>
      <c r="AT172" s="144" t="s">
        <v>177</v>
      </c>
      <c r="AU172" s="144" t="s">
        <v>83</v>
      </c>
      <c r="AY172" s="17" t="s">
        <v>175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81</v>
      </c>
      <c r="BK172" s="145">
        <f>ROUND(I172*H172,2)</f>
        <v>0</v>
      </c>
      <c r="BL172" s="17" t="s">
        <v>181</v>
      </c>
      <c r="BM172" s="144" t="s">
        <v>850</v>
      </c>
    </row>
    <row r="173" spans="2:65" s="1" customFormat="1" ht="11.25">
      <c r="B173" s="32"/>
      <c r="D173" s="146" t="s">
        <v>183</v>
      </c>
      <c r="F173" s="147" t="s">
        <v>851</v>
      </c>
      <c r="I173" s="148"/>
      <c r="L173" s="32"/>
      <c r="M173" s="149"/>
      <c r="T173" s="53"/>
      <c r="AT173" s="17" t="s">
        <v>183</v>
      </c>
      <c r="AU173" s="17" t="s">
        <v>83</v>
      </c>
    </row>
    <row r="174" spans="2:65" s="1" customFormat="1" ht="37.9" customHeight="1">
      <c r="B174" s="32"/>
      <c r="C174" s="132" t="s">
        <v>348</v>
      </c>
      <c r="D174" s="132" t="s">
        <v>177</v>
      </c>
      <c r="E174" s="133" t="s">
        <v>852</v>
      </c>
      <c r="F174" s="134" t="s">
        <v>853</v>
      </c>
      <c r="G174" s="135" t="s">
        <v>358</v>
      </c>
      <c r="H174" s="136">
        <v>1</v>
      </c>
      <c r="I174" s="137"/>
      <c r="J174" s="138">
        <f>ROUND(I174*H174,2)</f>
        <v>0</v>
      </c>
      <c r="K174" s="139"/>
      <c r="L174" s="32"/>
      <c r="M174" s="140" t="s">
        <v>19</v>
      </c>
      <c r="N174" s="141" t="s">
        <v>44</v>
      </c>
      <c r="P174" s="142">
        <f>O174*H174</f>
        <v>0</v>
      </c>
      <c r="Q174" s="142">
        <v>5.8029999999999998E-2</v>
      </c>
      <c r="R174" s="142">
        <f>Q174*H174</f>
        <v>5.8029999999999998E-2</v>
      </c>
      <c r="S174" s="142">
        <v>0</v>
      </c>
      <c r="T174" s="143">
        <f>S174*H174</f>
        <v>0</v>
      </c>
      <c r="AR174" s="144" t="s">
        <v>181</v>
      </c>
      <c r="AT174" s="144" t="s">
        <v>177</v>
      </c>
      <c r="AU174" s="144" t="s">
        <v>83</v>
      </c>
      <c r="AY174" s="17" t="s">
        <v>175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81</v>
      </c>
      <c r="BK174" s="145">
        <f>ROUND(I174*H174,2)</f>
        <v>0</v>
      </c>
      <c r="BL174" s="17" t="s">
        <v>181</v>
      </c>
      <c r="BM174" s="144" t="s">
        <v>854</v>
      </c>
    </row>
    <row r="175" spans="2:65" s="1" customFormat="1" ht="11.25">
      <c r="B175" s="32"/>
      <c r="D175" s="146" t="s">
        <v>183</v>
      </c>
      <c r="F175" s="147" t="s">
        <v>855</v>
      </c>
      <c r="I175" s="148"/>
      <c r="L175" s="32"/>
      <c r="M175" s="149"/>
      <c r="T175" s="53"/>
      <c r="AT175" s="17" t="s">
        <v>183</v>
      </c>
      <c r="AU175" s="17" t="s">
        <v>83</v>
      </c>
    </row>
    <row r="176" spans="2:65" s="1" customFormat="1" ht="146.25">
      <c r="B176" s="32"/>
      <c r="D176" s="151" t="s">
        <v>203</v>
      </c>
      <c r="F176" s="165" t="s">
        <v>856</v>
      </c>
      <c r="I176" s="148"/>
      <c r="L176" s="32"/>
      <c r="M176" s="149"/>
      <c r="T176" s="53"/>
      <c r="AT176" s="17" t="s">
        <v>203</v>
      </c>
      <c r="AU176" s="17" t="s">
        <v>83</v>
      </c>
    </row>
    <row r="177" spans="2:65" s="1" customFormat="1" ht="37.9" customHeight="1">
      <c r="B177" s="32"/>
      <c r="C177" s="132" t="s">
        <v>355</v>
      </c>
      <c r="D177" s="132" t="s">
        <v>177</v>
      </c>
      <c r="E177" s="133" t="s">
        <v>857</v>
      </c>
      <c r="F177" s="134" t="s">
        <v>858</v>
      </c>
      <c r="G177" s="135" t="s">
        <v>358</v>
      </c>
      <c r="H177" s="136">
        <v>1</v>
      </c>
      <c r="I177" s="137"/>
      <c r="J177" s="138">
        <f>ROUND(I177*H177,2)</f>
        <v>0</v>
      </c>
      <c r="K177" s="139"/>
      <c r="L177" s="32"/>
      <c r="M177" s="140" t="s">
        <v>19</v>
      </c>
      <c r="N177" s="141" t="s">
        <v>44</v>
      </c>
      <c r="P177" s="142">
        <f>O177*H177</f>
        <v>0</v>
      </c>
      <c r="Q177" s="142">
        <v>1.136E-2</v>
      </c>
      <c r="R177" s="142">
        <f>Q177*H177</f>
        <v>1.136E-2</v>
      </c>
      <c r="S177" s="142">
        <v>0</v>
      </c>
      <c r="T177" s="143">
        <f>S177*H177</f>
        <v>0</v>
      </c>
      <c r="AR177" s="144" t="s">
        <v>181</v>
      </c>
      <c r="AT177" s="144" t="s">
        <v>177</v>
      </c>
      <c r="AU177" s="144" t="s">
        <v>83</v>
      </c>
      <c r="AY177" s="17" t="s">
        <v>175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81</v>
      </c>
      <c r="BK177" s="145">
        <f>ROUND(I177*H177,2)</f>
        <v>0</v>
      </c>
      <c r="BL177" s="17" t="s">
        <v>181</v>
      </c>
      <c r="BM177" s="144" t="s">
        <v>859</v>
      </c>
    </row>
    <row r="178" spans="2:65" s="1" customFormat="1" ht="11.25">
      <c r="B178" s="32"/>
      <c r="D178" s="146" t="s">
        <v>183</v>
      </c>
      <c r="F178" s="147" t="s">
        <v>860</v>
      </c>
      <c r="I178" s="148"/>
      <c r="L178" s="32"/>
      <c r="M178" s="149"/>
      <c r="T178" s="53"/>
      <c r="AT178" s="17" t="s">
        <v>183</v>
      </c>
      <c r="AU178" s="17" t="s">
        <v>83</v>
      </c>
    </row>
    <row r="179" spans="2:65" s="1" customFormat="1" ht="24.2" customHeight="1">
      <c r="B179" s="32"/>
      <c r="C179" s="132" t="s">
        <v>363</v>
      </c>
      <c r="D179" s="132" t="s">
        <v>177</v>
      </c>
      <c r="E179" s="133" t="s">
        <v>861</v>
      </c>
      <c r="F179" s="134" t="s">
        <v>862</v>
      </c>
      <c r="G179" s="135" t="s">
        <v>358</v>
      </c>
      <c r="H179" s="136">
        <v>1</v>
      </c>
      <c r="I179" s="137"/>
      <c r="J179" s="138">
        <f>ROUND(I179*H179,2)</f>
        <v>0</v>
      </c>
      <c r="K179" s="139"/>
      <c r="L179" s="32"/>
      <c r="M179" s="140" t="s">
        <v>19</v>
      </c>
      <c r="N179" s="141" t="s">
        <v>44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181</v>
      </c>
      <c r="AT179" s="144" t="s">
        <v>177</v>
      </c>
      <c r="AU179" s="144" t="s">
        <v>83</v>
      </c>
      <c r="AY179" s="17" t="s">
        <v>175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81</v>
      </c>
      <c r="BK179" s="145">
        <f>ROUND(I179*H179,2)</f>
        <v>0</v>
      </c>
      <c r="BL179" s="17" t="s">
        <v>181</v>
      </c>
      <c r="BM179" s="144" t="s">
        <v>863</v>
      </c>
    </row>
    <row r="180" spans="2:65" s="1" customFormat="1" ht="11.25">
      <c r="B180" s="32"/>
      <c r="D180" s="146" t="s">
        <v>183</v>
      </c>
      <c r="F180" s="147" t="s">
        <v>864</v>
      </c>
      <c r="I180" s="148"/>
      <c r="L180" s="32"/>
      <c r="M180" s="149"/>
      <c r="T180" s="53"/>
      <c r="AT180" s="17" t="s">
        <v>183</v>
      </c>
      <c r="AU180" s="17" t="s">
        <v>83</v>
      </c>
    </row>
    <row r="181" spans="2:65" s="1" customFormat="1" ht="37.9" customHeight="1">
      <c r="B181" s="32"/>
      <c r="C181" s="132" t="s">
        <v>367</v>
      </c>
      <c r="D181" s="132" t="s">
        <v>177</v>
      </c>
      <c r="E181" s="133" t="s">
        <v>865</v>
      </c>
      <c r="F181" s="134" t="s">
        <v>866</v>
      </c>
      <c r="G181" s="135" t="s">
        <v>358</v>
      </c>
      <c r="H181" s="136">
        <v>1</v>
      </c>
      <c r="I181" s="137"/>
      <c r="J181" s="138">
        <f>ROUND(I181*H181,2)</f>
        <v>0</v>
      </c>
      <c r="K181" s="139"/>
      <c r="L181" s="32"/>
      <c r="M181" s="140" t="s">
        <v>19</v>
      </c>
      <c r="N181" s="141" t="s">
        <v>44</v>
      </c>
      <c r="P181" s="142">
        <f>O181*H181</f>
        <v>0</v>
      </c>
      <c r="Q181" s="142">
        <v>2.1440000000000001E-2</v>
      </c>
      <c r="R181" s="142">
        <f>Q181*H181</f>
        <v>2.1440000000000001E-2</v>
      </c>
      <c r="S181" s="142">
        <v>0</v>
      </c>
      <c r="T181" s="143">
        <f>S181*H181</f>
        <v>0</v>
      </c>
      <c r="AR181" s="144" t="s">
        <v>181</v>
      </c>
      <c r="AT181" s="144" t="s">
        <v>177</v>
      </c>
      <c r="AU181" s="144" t="s">
        <v>83</v>
      </c>
      <c r="AY181" s="17" t="s">
        <v>175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81</v>
      </c>
      <c r="BK181" s="145">
        <f>ROUND(I181*H181,2)</f>
        <v>0</v>
      </c>
      <c r="BL181" s="17" t="s">
        <v>181</v>
      </c>
      <c r="BM181" s="144" t="s">
        <v>867</v>
      </c>
    </row>
    <row r="182" spans="2:65" s="1" customFormat="1" ht="11.25">
      <c r="B182" s="32"/>
      <c r="D182" s="146" t="s">
        <v>183</v>
      </c>
      <c r="F182" s="147" t="s">
        <v>868</v>
      </c>
      <c r="I182" s="148"/>
      <c r="L182" s="32"/>
      <c r="M182" s="149"/>
      <c r="T182" s="53"/>
      <c r="AT182" s="17" t="s">
        <v>183</v>
      </c>
      <c r="AU182" s="17" t="s">
        <v>83</v>
      </c>
    </row>
    <row r="183" spans="2:65" s="1" customFormat="1" ht="24.2" customHeight="1">
      <c r="B183" s="32"/>
      <c r="C183" s="132" t="s">
        <v>372</v>
      </c>
      <c r="D183" s="132" t="s">
        <v>177</v>
      </c>
      <c r="E183" s="133" t="s">
        <v>869</v>
      </c>
      <c r="F183" s="134" t="s">
        <v>870</v>
      </c>
      <c r="G183" s="135" t="s">
        <v>358</v>
      </c>
      <c r="H183" s="136">
        <v>1</v>
      </c>
      <c r="I183" s="137"/>
      <c r="J183" s="138">
        <f>ROUND(I183*H183,2)</f>
        <v>0</v>
      </c>
      <c r="K183" s="139"/>
      <c r="L183" s="32"/>
      <c r="M183" s="140" t="s">
        <v>19</v>
      </c>
      <c r="N183" s="141" t="s">
        <v>44</v>
      </c>
      <c r="P183" s="142">
        <f>O183*H183</f>
        <v>0</v>
      </c>
      <c r="Q183" s="142">
        <v>0.21734000000000001</v>
      </c>
      <c r="R183" s="142">
        <f>Q183*H183</f>
        <v>0.21734000000000001</v>
      </c>
      <c r="S183" s="142">
        <v>0</v>
      </c>
      <c r="T183" s="143">
        <f>S183*H183</f>
        <v>0</v>
      </c>
      <c r="AR183" s="144" t="s">
        <v>181</v>
      </c>
      <c r="AT183" s="144" t="s">
        <v>177</v>
      </c>
      <c r="AU183" s="144" t="s">
        <v>83</v>
      </c>
      <c r="AY183" s="17" t="s">
        <v>175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81</v>
      </c>
      <c r="BK183" s="145">
        <f>ROUND(I183*H183,2)</f>
        <v>0</v>
      </c>
      <c r="BL183" s="17" t="s">
        <v>181</v>
      </c>
      <c r="BM183" s="144" t="s">
        <v>871</v>
      </c>
    </row>
    <row r="184" spans="2:65" s="1" customFormat="1" ht="11.25">
      <c r="B184" s="32"/>
      <c r="D184" s="146" t="s">
        <v>183</v>
      </c>
      <c r="F184" s="147" t="s">
        <v>872</v>
      </c>
      <c r="I184" s="148"/>
      <c r="L184" s="32"/>
      <c r="M184" s="149"/>
      <c r="T184" s="53"/>
      <c r="AT184" s="17" t="s">
        <v>183</v>
      </c>
      <c r="AU184" s="17" t="s">
        <v>83</v>
      </c>
    </row>
    <row r="185" spans="2:65" s="1" customFormat="1" ht="21.75" customHeight="1">
      <c r="B185" s="32"/>
      <c r="C185" s="172" t="s">
        <v>376</v>
      </c>
      <c r="D185" s="172" t="s">
        <v>307</v>
      </c>
      <c r="E185" s="173" t="s">
        <v>873</v>
      </c>
      <c r="F185" s="174" t="s">
        <v>874</v>
      </c>
      <c r="G185" s="175" t="s">
        <v>358</v>
      </c>
      <c r="H185" s="176">
        <v>1</v>
      </c>
      <c r="I185" s="177"/>
      <c r="J185" s="178">
        <f>ROUND(I185*H185,2)</f>
        <v>0</v>
      </c>
      <c r="K185" s="179"/>
      <c r="L185" s="180"/>
      <c r="M185" s="181" t="s">
        <v>19</v>
      </c>
      <c r="N185" s="182" t="s">
        <v>44</v>
      </c>
      <c r="P185" s="142">
        <f>O185*H185</f>
        <v>0</v>
      </c>
      <c r="Q185" s="142">
        <v>0.06</v>
      </c>
      <c r="R185" s="142">
        <f>Q185*H185</f>
        <v>0.06</v>
      </c>
      <c r="S185" s="142">
        <v>0</v>
      </c>
      <c r="T185" s="143">
        <f>S185*H185</f>
        <v>0</v>
      </c>
      <c r="AR185" s="144" t="s">
        <v>239</v>
      </c>
      <c r="AT185" s="144" t="s">
        <v>307</v>
      </c>
      <c r="AU185" s="144" t="s">
        <v>83</v>
      </c>
      <c r="AY185" s="17" t="s">
        <v>175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81</v>
      </c>
      <c r="BK185" s="145">
        <f>ROUND(I185*H185,2)</f>
        <v>0</v>
      </c>
      <c r="BL185" s="17" t="s">
        <v>181</v>
      </c>
      <c r="BM185" s="144" t="s">
        <v>875</v>
      </c>
    </row>
    <row r="186" spans="2:65" s="1" customFormat="1" ht="33" customHeight="1">
      <c r="B186" s="32"/>
      <c r="C186" s="132" t="s">
        <v>384</v>
      </c>
      <c r="D186" s="132" t="s">
        <v>177</v>
      </c>
      <c r="E186" s="133" t="s">
        <v>876</v>
      </c>
      <c r="F186" s="134" t="s">
        <v>877</v>
      </c>
      <c r="G186" s="135" t="s">
        <v>215</v>
      </c>
      <c r="H186" s="136">
        <v>0.314</v>
      </c>
      <c r="I186" s="137"/>
      <c r="J186" s="138">
        <f>ROUND(I186*H186,2)</f>
        <v>0</v>
      </c>
      <c r="K186" s="139"/>
      <c r="L186" s="32"/>
      <c r="M186" s="140" t="s">
        <v>19</v>
      </c>
      <c r="N186" s="141" t="s">
        <v>44</v>
      </c>
      <c r="P186" s="142">
        <f>O186*H186</f>
        <v>0</v>
      </c>
      <c r="Q186" s="142">
        <v>2.3010199999999998</v>
      </c>
      <c r="R186" s="142">
        <f>Q186*H186</f>
        <v>0.7225202799999999</v>
      </c>
      <c r="S186" s="142">
        <v>0</v>
      </c>
      <c r="T186" s="143">
        <f>S186*H186</f>
        <v>0</v>
      </c>
      <c r="AR186" s="144" t="s">
        <v>181</v>
      </c>
      <c r="AT186" s="144" t="s">
        <v>177</v>
      </c>
      <c r="AU186" s="144" t="s">
        <v>83</v>
      </c>
      <c r="AY186" s="17" t="s">
        <v>175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81</v>
      </c>
      <c r="BK186" s="145">
        <f>ROUND(I186*H186,2)</f>
        <v>0</v>
      </c>
      <c r="BL186" s="17" t="s">
        <v>181</v>
      </c>
      <c r="BM186" s="144" t="s">
        <v>878</v>
      </c>
    </row>
    <row r="187" spans="2:65" s="1" customFormat="1" ht="11.25">
      <c r="B187" s="32"/>
      <c r="D187" s="146" t="s">
        <v>183</v>
      </c>
      <c r="F187" s="147" t="s">
        <v>879</v>
      </c>
      <c r="I187" s="148"/>
      <c r="L187" s="32"/>
      <c r="M187" s="149"/>
      <c r="T187" s="53"/>
      <c r="AT187" s="17" t="s">
        <v>183</v>
      </c>
      <c r="AU187" s="17" t="s">
        <v>83</v>
      </c>
    </row>
    <row r="188" spans="2:65" s="12" customFormat="1" ht="22.5">
      <c r="B188" s="150"/>
      <c r="D188" s="151" t="s">
        <v>189</v>
      </c>
      <c r="E188" s="152" t="s">
        <v>19</v>
      </c>
      <c r="F188" s="153" t="s">
        <v>880</v>
      </c>
      <c r="H188" s="154">
        <v>0.314</v>
      </c>
      <c r="I188" s="155"/>
      <c r="L188" s="150"/>
      <c r="M188" s="156"/>
      <c r="T188" s="157"/>
      <c r="AT188" s="152" t="s">
        <v>189</v>
      </c>
      <c r="AU188" s="152" t="s">
        <v>83</v>
      </c>
      <c r="AV188" s="12" t="s">
        <v>83</v>
      </c>
      <c r="AW188" s="12" t="s">
        <v>35</v>
      </c>
      <c r="AX188" s="12" t="s">
        <v>81</v>
      </c>
      <c r="AY188" s="152" t="s">
        <v>175</v>
      </c>
    </row>
    <row r="189" spans="2:65" s="1" customFormat="1" ht="37.9" customHeight="1">
      <c r="B189" s="32"/>
      <c r="C189" s="132" t="s">
        <v>238</v>
      </c>
      <c r="D189" s="132" t="s">
        <v>177</v>
      </c>
      <c r="E189" s="133" t="s">
        <v>881</v>
      </c>
      <c r="F189" s="134" t="s">
        <v>882</v>
      </c>
      <c r="G189" s="135" t="s">
        <v>215</v>
      </c>
      <c r="H189" s="136">
        <v>2.335</v>
      </c>
      <c r="I189" s="137"/>
      <c r="J189" s="138">
        <f>ROUND(I189*H189,2)</f>
        <v>0</v>
      </c>
      <c r="K189" s="139"/>
      <c r="L189" s="32"/>
      <c r="M189" s="140" t="s">
        <v>19</v>
      </c>
      <c r="N189" s="141" t="s">
        <v>44</v>
      </c>
      <c r="P189" s="142">
        <f>O189*H189</f>
        <v>0</v>
      </c>
      <c r="Q189" s="142">
        <v>2.3010199999999998</v>
      </c>
      <c r="R189" s="142">
        <f>Q189*H189</f>
        <v>5.3728816999999998</v>
      </c>
      <c r="S189" s="142">
        <v>0</v>
      </c>
      <c r="T189" s="143">
        <f>S189*H189</f>
        <v>0</v>
      </c>
      <c r="AR189" s="144" t="s">
        <v>181</v>
      </c>
      <c r="AT189" s="144" t="s">
        <v>177</v>
      </c>
      <c r="AU189" s="144" t="s">
        <v>83</v>
      </c>
      <c r="AY189" s="17" t="s">
        <v>175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81</v>
      </c>
      <c r="BK189" s="145">
        <f>ROUND(I189*H189,2)</f>
        <v>0</v>
      </c>
      <c r="BL189" s="17" t="s">
        <v>181</v>
      </c>
      <c r="BM189" s="144" t="s">
        <v>883</v>
      </c>
    </row>
    <row r="190" spans="2:65" s="1" customFormat="1" ht="11.25">
      <c r="B190" s="32"/>
      <c r="D190" s="146" t="s">
        <v>183</v>
      </c>
      <c r="F190" s="147" t="s">
        <v>884</v>
      </c>
      <c r="I190" s="148"/>
      <c r="L190" s="32"/>
      <c r="M190" s="149"/>
      <c r="T190" s="53"/>
      <c r="AT190" s="17" t="s">
        <v>183</v>
      </c>
      <c r="AU190" s="17" t="s">
        <v>83</v>
      </c>
    </row>
    <row r="191" spans="2:65" s="12" customFormat="1" ht="22.5">
      <c r="B191" s="150"/>
      <c r="D191" s="151" t="s">
        <v>189</v>
      </c>
      <c r="E191" s="152" t="s">
        <v>19</v>
      </c>
      <c r="F191" s="153" t="s">
        <v>885</v>
      </c>
      <c r="H191" s="154">
        <v>1.6020000000000001</v>
      </c>
      <c r="I191" s="155"/>
      <c r="L191" s="150"/>
      <c r="M191" s="156"/>
      <c r="T191" s="157"/>
      <c r="AT191" s="152" t="s">
        <v>189</v>
      </c>
      <c r="AU191" s="152" t="s">
        <v>83</v>
      </c>
      <c r="AV191" s="12" t="s">
        <v>83</v>
      </c>
      <c r="AW191" s="12" t="s">
        <v>35</v>
      </c>
      <c r="AX191" s="12" t="s">
        <v>73</v>
      </c>
      <c r="AY191" s="152" t="s">
        <v>175</v>
      </c>
    </row>
    <row r="192" spans="2:65" s="12" customFormat="1" ht="22.5">
      <c r="B192" s="150"/>
      <c r="D192" s="151" t="s">
        <v>189</v>
      </c>
      <c r="E192" s="152" t="s">
        <v>19</v>
      </c>
      <c r="F192" s="153" t="s">
        <v>886</v>
      </c>
      <c r="H192" s="154">
        <v>0.73299999999999998</v>
      </c>
      <c r="I192" s="155"/>
      <c r="L192" s="150"/>
      <c r="M192" s="156"/>
      <c r="T192" s="157"/>
      <c r="AT192" s="152" t="s">
        <v>189</v>
      </c>
      <c r="AU192" s="152" t="s">
        <v>83</v>
      </c>
      <c r="AV192" s="12" t="s">
        <v>83</v>
      </c>
      <c r="AW192" s="12" t="s">
        <v>35</v>
      </c>
      <c r="AX192" s="12" t="s">
        <v>73</v>
      </c>
      <c r="AY192" s="152" t="s">
        <v>175</v>
      </c>
    </row>
    <row r="193" spans="2:65" s="13" customFormat="1" ht="11.25">
      <c r="B193" s="158"/>
      <c r="D193" s="151" t="s">
        <v>189</v>
      </c>
      <c r="E193" s="159" t="s">
        <v>19</v>
      </c>
      <c r="F193" s="160" t="s">
        <v>198</v>
      </c>
      <c r="H193" s="161">
        <v>2.335</v>
      </c>
      <c r="I193" s="162"/>
      <c r="L193" s="158"/>
      <c r="M193" s="163"/>
      <c r="T193" s="164"/>
      <c r="AT193" s="159" t="s">
        <v>189</v>
      </c>
      <c r="AU193" s="159" t="s">
        <v>83</v>
      </c>
      <c r="AV193" s="13" t="s">
        <v>181</v>
      </c>
      <c r="AW193" s="13" t="s">
        <v>35</v>
      </c>
      <c r="AX193" s="13" t="s">
        <v>81</v>
      </c>
      <c r="AY193" s="159" t="s">
        <v>175</v>
      </c>
    </row>
    <row r="194" spans="2:65" s="1" customFormat="1" ht="21.75" customHeight="1">
      <c r="B194" s="32"/>
      <c r="C194" s="132" t="s">
        <v>396</v>
      </c>
      <c r="D194" s="132" t="s">
        <v>177</v>
      </c>
      <c r="E194" s="133" t="s">
        <v>887</v>
      </c>
      <c r="F194" s="134" t="s">
        <v>888</v>
      </c>
      <c r="G194" s="135" t="s">
        <v>180</v>
      </c>
      <c r="H194" s="136">
        <v>1.7</v>
      </c>
      <c r="I194" s="137"/>
      <c r="J194" s="138">
        <f>ROUND(I194*H194,2)</f>
        <v>0</v>
      </c>
      <c r="K194" s="139"/>
      <c r="L194" s="32"/>
      <c r="M194" s="140" t="s">
        <v>19</v>
      </c>
      <c r="N194" s="141" t="s">
        <v>44</v>
      </c>
      <c r="P194" s="142">
        <f>O194*H194</f>
        <v>0</v>
      </c>
      <c r="Q194" s="142">
        <v>4.0200000000000001E-3</v>
      </c>
      <c r="R194" s="142">
        <f>Q194*H194</f>
        <v>6.8339999999999998E-3</v>
      </c>
      <c r="S194" s="142">
        <v>0</v>
      </c>
      <c r="T194" s="143">
        <f>S194*H194</f>
        <v>0</v>
      </c>
      <c r="AR194" s="144" t="s">
        <v>181</v>
      </c>
      <c r="AT194" s="144" t="s">
        <v>177</v>
      </c>
      <c r="AU194" s="144" t="s">
        <v>83</v>
      </c>
      <c r="AY194" s="17" t="s">
        <v>175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81</v>
      </c>
      <c r="BK194" s="145">
        <f>ROUND(I194*H194,2)</f>
        <v>0</v>
      </c>
      <c r="BL194" s="17" t="s">
        <v>181</v>
      </c>
      <c r="BM194" s="144" t="s">
        <v>889</v>
      </c>
    </row>
    <row r="195" spans="2:65" s="1" customFormat="1" ht="11.25">
      <c r="B195" s="32"/>
      <c r="D195" s="146" t="s">
        <v>183</v>
      </c>
      <c r="F195" s="147" t="s">
        <v>890</v>
      </c>
      <c r="I195" s="148"/>
      <c r="L195" s="32"/>
      <c r="M195" s="149"/>
      <c r="T195" s="53"/>
      <c r="AT195" s="17" t="s">
        <v>183</v>
      </c>
      <c r="AU195" s="17" t="s">
        <v>83</v>
      </c>
    </row>
    <row r="196" spans="2:65" s="12" customFormat="1" ht="11.25">
      <c r="B196" s="150"/>
      <c r="D196" s="151" t="s">
        <v>189</v>
      </c>
      <c r="E196" s="152" t="s">
        <v>19</v>
      </c>
      <c r="F196" s="153" t="s">
        <v>891</v>
      </c>
      <c r="H196" s="154">
        <v>1.6659999999999999</v>
      </c>
      <c r="I196" s="155"/>
      <c r="L196" s="150"/>
      <c r="M196" s="156"/>
      <c r="T196" s="157"/>
      <c r="AT196" s="152" t="s">
        <v>189</v>
      </c>
      <c r="AU196" s="152" t="s">
        <v>83</v>
      </c>
      <c r="AV196" s="12" t="s">
        <v>83</v>
      </c>
      <c r="AW196" s="12" t="s">
        <v>35</v>
      </c>
      <c r="AX196" s="12" t="s">
        <v>73</v>
      </c>
      <c r="AY196" s="152" t="s">
        <v>175</v>
      </c>
    </row>
    <row r="197" spans="2:65" s="12" customFormat="1" ht="11.25">
      <c r="B197" s="150"/>
      <c r="D197" s="151" t="s">
        <v>189</v>
      </c>
      <c r="E197" s="152" t="s">
        <v>19</v>
      </c>
      <c r="F197" s="153" t="s">
        <v>892</v>
      </c>
      <c r="H197" s="154">
        <v>1.7</v>
      </c>
      <c r="I197" s="155"/>
      <c r="L197" s="150"/>
      <c r="M197" s="156"/>
      <c r="T197" s="157"/>
      <c r="AT197" s="152" t="s">
        <v>189</v>
      </c>
      <c r="AU197" s="152" t="s">
        <v>83</v>
      </c>
      <c r="AV197" s="12" t="s">
        <v>83</v>
      </c>
      <c r="AW197" s="12" t="s">
        <v>35</v>
      </c>
      <c r="AX197" s="12" t="s">
        <v>81</v>
      </c>
      <c r="AY197" s="152" t="s">
        <v>175</v>
      </c>
    </row>
    <row r="198" spans="2:65" s="1" customFormat="1" ht="24.2" customHeight="1">
      <c r="B198" s="32"/>
      <c r="C198" s="132" t="s">
        <v>401</v>
      </c>
      <c r="D198" s="132" t="s">
        <v>177</v>
      </c>
      <c r="E198" s="133" t="s">
        <v>893</v>
      </c>
      <c r="F198" s="134" t="s">
        <v>894</v>
      </c>
      <c r="G198" s="135" t="s">
        <v>281</v>
      </c>
      <c r="H198" s="136">
        <v>5.3999999999999999E-2</v>
      </c>
      <c r="I198" s="137"/>
      <c r="J198" s="138">
        <f>ROUND(I198*H198,2)</f>
        <v>0</v>
      </c>
      <c r="K198" s="139"/>
      <c r="L198" s="32"/>
      <c r="M198" s="140" t="s">
        <v>19</v>
      </c>
      <c r="N198" s="141" t="s">
        <v>44</v>
      </c>
      <c r="P198" s="142">
        <f>O198*H198</f>
        <v>0</v>
      </c>
      <c r="Q198" s="142">
        <v>1.0423199999999999</v>
      </c>
      <c r="R198" s="142">
        <f>Q198*H198</f>
        <v>5.6285279999999993E-2</v>
      </c>
      <c r="S198" s="142">
        <v>0</v>
      </c>
      <c r="T198" s="143">
        <f>S198*H198</f>
        <v>0</v>
      </c>
      <c r="AR198" s="144" t="s">
        <v>181</v>
      </c>
      <c r="AT198" s="144" t="s">
        <v>177</v>
      </c>
      <c r="AU198" s="144" t="s">
        <v>83</v>
      </c>
      <c r="AY198" s="17" t="s">
        <v>175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81</v>
      </c>
      <c r="BK198" s="145">
        <f>ROUND(I198*H198,2)</f>
        <v>0</v>
      </c>
      <c r="BL198" s="17" t="s">
        <v>181</v>
      </c>
      <c r="BM198" s="144" t="s">
        <v>895</v>
      </c>
    </row>
    <row r="199" spans="2:65" s="1" customFormat="1" ht="11.25">
      <c r="B199" s="32"/>
      <c r="D199" s="146" t="s">
        <v>183</v>
      </c>
      <c r="F199" s="147" t="s">
        <v>896</v>
      </c>
      <c r="I199" s="148"/>
      <c r="L199" s="32"/>
      <c r="M199" s="149"/>
      <c r="T199" s="53"/>
      <c r="AT199" s="17" t="s">
        <v>183</v>
      </c>
      <c r="AU199" s="17" t="s">
        <v>83</v>
      </c>
    </row>
    <row r="200" spans="2:65" s="14" customFormat="1" ht="11.25">
      <c r="B200" s="166"/>
      <c r="D200" s="151" t="s">
        <v>189</v>
      </c>
      <c r="E200" s="167" t="s">
        <v>19</v>
      </c>
      <c r="F200" s="168" t="s">
        <v>897</v>
      </c>
      <c r="H200" s="167" t="s">
        <v>19</v>
      </c>
      <c r="I200" s="169"/>
      <c r="L200" s="166"/>
      <c r="M200" s="170"/>
      <c r="T200" s="171"/>
      <c r="AT200" s="167" t="s">
        <v>189</v>
      </c>
      <c r="AU200" s="167" t="s">
        <v>83</v>
      </c>
      <c r="AV200" s="14" t="s">
        <v>81</v>
      </c>
      <c r="AW200" s="14" t="s">
        <v>35</v>
      </c>
      <c r="AX200" s="14" t="s">
        <v>73</v>
      </c>
      <c r="AY200" s="167" t="s">
        <v>175</v>
      </c>
    </row>
    <row r="201" spans="2:65" s="14" customFormat="1" ht="11.25">
      <c r="B201" s="166"/>
      <c r="D201" s="151" t="s">
        <v>189</v>
      </c>
      <c r="E201" s="167" t="s">
        <v>19</v>
      </c>
      <c r="F201" s="168" t="s">
        <v>898</v>
      </c>
      <c r="H201" s="167" t="s">
        <v>19</v>
      </c>
      <c r="I201" s="169"/>
      <c r="L201" s="166"/>
      <c r="M201" s="170"/>
      <c r="T201" s="171"/>
      <c r="AT201" s="167" t="s">
        <v>189</v>
      </c>
      <c r="AU201" s="167" t="s">
        <v>83</v>
      </c>
      <c r="AV201" s="14" t="s">
        <v>81</v>
      </c>
      <c r="AW201" s="14" t="s">
        <v>35</v>
      </c>
      <c r="AX201" s="14" t="s">
        <v>73</v>
      </c>
      <c r="AY201" s="167" t="s">
        <v>175</v>
      </c>
    </row>
    <row r="202" spans="2:65" s="14" customFormat="1" ht="11.25">
      <c r="B202" s="166"/>
      <c r="D202" s="151" t="s">
        <v>189</v>
      </c>
      <c r="E202" s="167" t="s">
        <v>19</v>
      </c>
      <c r="F202" s="168" t="s">
        <v>899</v>
      </c>
      <c r="H202" s="167" t="s">
        <v>19</v>
      </c>
      <c r="I202" s="169"/>
      <c r="L202" s="166"/>
      <c r="M202" s="170"/>
      <c r="T202" s="171"/>
      <c r="AT202" s="167" t="s">
        <v>189</v>
      </c>
      <c r="AU202" s="167" t="s">
        <v>83</v>
      </c>
      <c r="AV202" s="14" t="s">
        <v>81</v>
      </c>
      <c r="AW202" s="14" t="s">
        <v>35</v>
      </c>
      <c r="AX202" s="14" t="s">
        <v>73</v>
      </c>
      <c r="AY202" s="167" t="s">
        <v>175</v>
      </c>
    </row>
    <row r="203" spans="2:65" s="12" customFormat="1" ht="11.25">
      <c r="B203" s="150"/>
      <c r="D203" s="151" t="s">
        <v>189</v>
      </c>
      <c r="E203" s="152" t="s">
        <v>19</v>
      </c>
      <c r="F203" s="153" t="s">
        <v>900</v>
      </c>
      <c r="H203" s="154">
        <v>5.3999999999999999E-2</v>
      </c>
      <c r="I203" s="155"/>
      <c r="L203" s="150"/>
      <c r="M203" s="156"/>
      <c r="T203" s="157"/>
      <c r="AT203" s="152" t="s">
        <v>189</v>
      </c>
      <c r="AU203" s="152" t="s">
        <v>83</v>
      </c>
      <c r="AV203" s="12" t="s">
        <v>83</v>
      </c>
      <c r="AW203" s="12" t="s">
        <v>35</v>
      </c>
      <c r="AX203" s="12" t="s">
        <v>81</v>
      </c>
      <c r="AY203" s="152" t="s">
        <v>175</v>
      </c>
    </row>
    <row r="204" spans="2:65" s="1" customFormat="1" ht="24.2" customHeight="1">
      <c r="B204" s="32"/>
      <c r="C204" s="132" t="s">
        <v>406</v>
      </c>
      <c r="D204" s="132" t="s">
        <v>177</v>
      </c>
      <c r="E204" s="133" t="s">
        <v>901</v>
      </c>
      <c r="F204" s="134" t="s">
        <v>902</v>
      </c>
      <c r="G204" s="135" t="s">
        <v>281</v>
      </c>
      <c r="H204" s="136">
        <v>4.8000000000000001E-2</v>
      </c>
      <c r="I204" s="137"/>
      <c r="J204" s="138">
        <f>ROUND(I204*H204,2)</f>
        <v>0</v>
      </c>
      <c r="K204" s="139"/>
      <c r="L204" s="32"/>
      <c r="M204" s="140" t="s">
        <v>19</v>
      </c>
      <c r="N204" s="141" t="s">
        <v>44</v>
      </c>
      <c r="P204" s="142">
        <f>O204*H204</f>
        <v>0</v>
      </c>
      <c r="Q204" s="142">
        <v>0.99734999999999996</v>
      </c>
      <c r="R204" s="142">
        <f>Q204*H204</f>
        <v>4.78728E-2</v>
      </c>
      <c r="S204" s="142">
        <v>0</v>
      </c>
      <c r="T204" s="143">
        <f>S204*H204</f>
        <v>0</v>
      </c>
      <c r="AR204" s="144" t="s">
        <v>181</v>
      </c>
      <c r="AT204" s="144" t="s">
        <v>177</v>
      </c>
      <c r="AU204" s="144" t="s">
        <v>83</v>
      </c>
      <c r="AY204" s="17" t="s">
        <v>175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81</v>
      </c>
      <c r="BK204" s="145">
        <f>ROUND(I204*H204,2)</f>
        <v>0</v>
      </c>
      <c r="BL204" s="17" t="s">
        <v>181</v>
      </c>
      <c r="BM204" s="144" t="s">
        <v>903</v>
      </c>
    </row>
    <row r="205" spans="2:65" s="1" customFormat="1" ht="11.25">
      <c r="B205" s="32"/>
      <c r="D205" s="146" t="s">
        <v>183</v>
      </c>
      <c r="F205" s="147" t="s">
        <v>904</v>
      </c>
      <c r="I205" s="148"/>
      <c r="L205" s="32"/>
      <c r="M205" s="149"/>
      <c r="T205" s="53"/>
      <c r="AT205" s="17" t="s">
        <v>183</v>
      </c>
      <c r="AU205" s="17" t="s">
        <v>83</v>
      </c>
    </row>
    <row r="206" spans="2:65" s="14" customFormat="1" ht="11.25">
      <c r="B206" s="166"/>
      <c r="D206" s="151" t="s">
        <v>189</v>
      </c>
      <c r="E206" s="167" t="s">
        <v>19</v>
      </c>
      <c r="F206" s="168" t="s">
        <v>905</v>
      </c>
      <c r="H206" s="167" t="s">
        <v>19</v>
      </c>
      <c r="I206" s="169"/>
      <c r="L206" s="166"/>
      <c r="M206" s="170"/>
      <c r="T206" s="171"/>
      <c r="AT206" s="167" t="s">
        <v>189</v>
      </c>
      <c r="AU206" s="167" t="s">
        <v>83</v>
      </c>
      <c r="AV206" s="14" t="s">
        <v>81</v>
      </c>
      <c r="AW206" s="14" t="s">
        <v>35</v>
      </c>
      <c r="AX206" s="14" t="s">
        <v>73</v>
      </c>
      <c r="AY206" s="167" t="s">
        <v>175</v>
      </c>
    </row>
    <row r="207" spans="2:65" s="12" customFormat="1" ht="11.25">
      <c r="B207" s="150"/>
      <c r="D207" s="151" t="s">
        <v>189</v>
      </c>
      <c r="E207" s="152" t="s">
        <v>19</v>
      </c>
      <c r="F207" s="153" t="s">
        <v>906</v>
      </c>
      <c r="H207" s="154">
        <v>2.4E-2</v>
      </c>
      <c r="I207" s="155"/>
      <c r="L207" s="150"/>
      <c r="M207" s="156"/>
      <c r="T207" s="157"/>
      <c r="AT207" s="152" t="s">
        <v>189</v>
      </c>
      <c r="AU207" s="152" t="s">
        <v>83</v>
      </c>
      <c r="AV207" s="12" t="s">
        <v>83</v>
      </c>
      <c r="AW207" s="12" t="s">
        <v>35</v>
      </c>
      <c r="AX207" s="12" t="s">
        <v>73</v>
      </c>
      <c r="AY207" s="152" t="s">
        <v>175</v>
      </c>
    </row>
    <row r="208" spans="2:65" s="12" customFormat="1" ht="11.25">
      <c r="B208" s="150"/>
      <c r="D208" s="151" t="s">
        <v>189</v>
      </c>
      <c r="E208" s="152" t="s">
        <v>19</v>
      </c>
      <c r="F208" s="153" t="s">
        <v>906</v>
      </c>
      <c r="H208" s="154">
        <v>2.4E-2</v>
      </c>
      <c r="I208" s="155"/>
      <c r="L208" s="150"/>
      <c r="M208" s="156"/>
      <c r="T208" s="157"/>
      <c r="AT208" s="152" t="s">
        <v>189</v>
      </c>
      <c r="AU208" s="152" t="s">
        <v>83</v>
      </c>
      <c r="AV208" s="12" t="s">
        <v>83</v>
      </c>
      <c r="AW208" s="12" t="s">
        <v>35</v>
      </c>
      <c r="AX208" s="12" t="s">
        <v>73</v>
      </c>
      <c r="AY208" s="152" t="s">
        <v>175</v>
      </c>
    </row>
    <row r="209" spans="2:65" s="13" customFormat="1" ht="11.25">
      <c r="B209" s="158"/>
      <c r="D209" s="151" t="s">
        <v>189</v>
      </c>
      <c r="E209" s="159" t="s">
        <v>19</v>
      </c>
      <c r="F209" s="160" t="s">
        <v>198</v>
      </c>
      <c r="H209" s="161">
        <v>4.8000000000000001E-2</v>
      </c>
      <c r="I209" s="162"/>
      <c r="L209" s="158"/>
      <c r="M209" s="163"/>
      <c r="T209" s="164"/>
      <c r="AT209" s="159" t="s">
        <v>189</v>
      </c>
      <c r="AU209" s="159" t="s">
        <v>83</v>
      </c>
      <c r="AV209" s="13" t="s">
        <v>181</v>
      </c>
      <c r="AW209" s="13" t="s">
        <v>35</v>
      </c>
      <c r="AX209" s="13" t="s">
        <v>81</v>
      </c>
      <c r="AY209" s="159" t="s">
        <v>175</v>
      </c>
    </row>
    <row r="210" spans="2:65" s="11" customFormat="1" ht="22.9" customHeight="1">
      <c r="B210" s="120"/>
      <c r="D210" s="121" t="s">
        <v>72</v>
      </c>
      <c r="E210" s="130" t="s">
        <v>715</v>
      </c>
      <c r="F210" s="130" t="s">
        <v>716</v>
      </c>
      <c r="I210" s="123"/>
      <c r="J210" s="131">
        <f>BK210</f>
        <v>0</v>
      </c>
      <c r="L210" s="120"/>
      <c r="M210" s="125"/>
      <c r="P210" s="126">
        <f>SUM(P211:P216)</f>
        <v>0</v>
      </c>
      <c r="R210" s="126">
        <f>SUM(R211:R216)</f>
        <v>0</v>
      </c>
      <c r="T210" s="127">
        <f>SUM(T211:T216)</f>
        <v>0</v>
      </c>
      <c r="AR210" s="121" t="s">
        <v>81</v>
      </c>
      <c r="AT210" s="128" t="s">
        <v>72</v>
      </c>
      <c r="AU210" s="128" t="s">
        <v>81</v>
      </c>
      <c r="AY210" s="121" t="s">
        <v>175</v>
      </c>
      <c r="BK210" s="129">
        <f>SUM(BK211:BK216)</f>
        <v>0</v>
      </c>
    </row>
    <row r="211" spans="2:65" s="1" customFormat="1" ht="62.65" customHeight="1">
      <c r="B211" s="32"/>
      <c r="C211" s="132" t="s">
        <v>413</v>
      </c>
      <c r="D211" s="132" t="s">
        <v>177</v>
      </c>
      <c r="E211" s="133" t="s">
        <v>907</v>
      </c>
      <c r="F211" s="134" t="s">
        <v>908</v>
      </c>
      <c r="G211" s="135" t="s">
        <v>281</v>
      </c>
      <c r="H211" s="136">
        <v>9.7200000000000006</v>
      </c>
      <c r="I211" s="137"/>
      <c r="J211" s="138">
        <f>ROUND(I211*H211,2)</f>
        <v>0</v>
      </c>
      <c r="K211" s="139"/>
      <c r="L211" s="32"/>
      <c r="M211" s="140" t="s">
        <v>19</v>
      </c>
      <c r="N211" s="141" t="s">
        <v>44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181</v>
      </c>
      <c r="AT211" s="144" t="s">
        <v>177</v>
      </c>
      <c r="AU211" s="144" t="s">
        <v>83</v>
      </c>
      <c r="AY211" s="17" t="s">
        <v>175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81</v>
      </c>
      <c r="BK211" s="145">
        <f>ROUND(I211*H211,2)</f>
        <v>0</v>
      </c>
      <c r="BL211" s="17" t="s">
        <v>181</v>
      </c>
      <c r="BM211" s="144" t="s">
        <v>909</v>
      </c>
    </row>
    <row r="212" spans="2:65" s="1" customFormat="1" ht="11.25">
      <c r="B212" s="32"/>
      <c r="D212" s="146" t="s">
        <v>183</v>
      </c>
      <c r="F212" s="147" t="s">
        <v>910</v>
      </c>
      <c r="I212" s="148"/>
      <c r="L212" s="32"/>
      <c r="M212" s="149"/>
      <c r="T212" s="53"/>
      <c r="AT212" s="17" t="s">
        <v>183</v>
      </c>
      <c r="AU212" s="17" t="s">
        <v>83</v>
      </c>
    </row>
    <row r="213" spans="2:65" s="1" customFormat="1" ht="49.15" customHeight="1">
      <c r="B213" s="32"/>
      <c r="C213" s="132" t="s">
        <v>418</v>
      </c>
      <c r="D213" s="132" t="s">
        <v>177</v>
      </c>
      <c r="E213" s="133" t="s">
        <v>911</v>
      </c>
      <c r="F213" s="134" t="s">
        <v>912</v>
      </c>
      <c r="G213" s="135" t="s">
        <v>281</v>
      </c>
      <c r="H213" s="136">
        <v>8.4000000000000005E-2</v>
      </c>
      <c r="I213" s="137"/>
      <c r="J213" s="138">
        <f>ROUND(I213*H213,2)</f>
        <v>0</v>
      </c>
      <c r="K213" s="139"/>
      <c r="L213" s="32"/>
      <c r="M213" s="140" t="s">
        <v>19</v>
      </c>
      <c r="N213" s="141" t="s">
        <v>44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181</v>
      </c>
      <c r="AT213" s="144" t="s">
        <v>177</v>
      </c>
      <c r="AU213" s="144" t="s">
        <v>83</v>
      </c>
      <c r="AY213" s="17" t="s">
        <v>175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81</v>
      </c>
      <c r="BK213" s="145">
        <f>ROUND(I213*H213,2)</f>
        <v>0</v>
      </c>
      <c r="BL213" s="17" t="s">
        <v>181</v>
      </c>
      <c r="BM213" s="144" t="s">
        <v>913</v>
      </c>
    </row>
    <row r="214" spans="2:65" s="1" customFormat="1" ht="11.25">
      <c r="B214" s="32"/>
      <c r="D214" s="146" t="s">
        <v>183</v>
      </c>
      <c r="F214" s="147" t="s">
        <v>914</v>
      </c>
      <c r="I214" s="148"/>
      <c r="L214" s="32"/>
      <c r="M214" s="149"/>
      <c r="T214" s="53"/>
      <c r="AT214" s="17" t="s">
        <v>183</v>
      </c>
      <c r="AU214" s="17" t="s">
        <v>83</v>
      </c>
    </row>
    <row r="215" spans="2:65" s="1" customFormat="1" ht="33" customHeight="1">
      <c r="B215" s="32"/>
      <c r="C215" s="132" t="s">
        <v>424</v>
      </c>
      <c r="D215" s="132" t="s">
        <v>177</v>
      </c>
      <c r="E215" s="133" t="s">
        <v>915</v>
      </c>
      <c r="F215" s="134" t="s">
        <v>916</v>
      </c>
      <c r="G215" s="135" t="s">
        <v>281</v>
      </c>
      <c r="H215" s="136">
        <v>8.4000000000000005E-2</v>
      </c>
      <c r="I215" s="137"/>
      <c r="J215" s="138">
        <f>ROUND(I215*H215,2)</f>
        <v>0</v>
      </c>
      <c r="K215" s="139"/>
      <c r="L215" s="32"/>
      <c r="M215" s="140" t="s">
        <v>19</v>
      </c>
      <c r="N215" s="141" t="s">
        <v>44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181</v>
      </c>
      <c r="AT215" s="144" t="s">
        <v>177</v>
      </c>
      <c r="AU215" s="144" t="s">
        <v>83</v>
      </c>
      <c r="AY215" s="17" t="s">
        <v>175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81</v>
      </c>
      <c r="BK215" s="145">
        <f>ROUND(I215*H215,2)</f>
        <v>0</v>
      </c>
      <c r="BL215" s="17" t="s">
        <v>181</v>
      </c>
      <c r="BM215" s="144" t="s">
        <v>917</v>
      </c>
    </row>
    <row r="216" spans="2:65" s="1" customFormat="1" ht="11.25">
      <c r="B216" s="32"/>
      <c r="D216" s="146" t="s">
        <v>183</v>
      </c>
      <c r="F216" s="147" t="s">
        <v>918</v>
      </c>
      <c r="I216" s="148"/>
      <c r="L216" s="32"/>
      <c r="M216" s="186"/>
      <c r="N216" s="187"/>
      <c r="O216" s="187"/>
      <c r="P216" s="187"/>
      <c r="Q216" s="187"/>
      <c r="R216" s="187"/>
      <c r="S216" s="187"/>
      <c r="T216" s="188"/>
      <c r="AT216" s="17" t="s">
        <v>183</v>
      </c>
      <c r="AU216" s="17" t="s">
        <v>83</v>
      </c>
    </row>
    <row r="217" spans="2:65" s="1" customFormat="1" ht="6.95" customHeight="1">
      <c r="B217" s="41"/>
      <c r="C217" s="42"/>
      <c r="D217" s="42"/>
      <c r="E217" s="42"/>
      <c r="F217" s="42"/>
      <c r="G217" s="42"/>
      <c r="H217" s="42"/>
      <c r="I217" s="42"/>
      <c r="J217" s="42"/>
      <c r="K217" s="42"/>
      <c r="L217" s="32"/>
    </row>
  </sheetData>
  <sheetProtection algorithmName="SHA-512" hashValue="skVDI9UA1i2ipX9IbxWC+UTHDBUbiptsQJJidfGsRLF1vOD6KOf0iMW9tPRIiRoWGl6RCmr4Wfi8cYVnd6VcEg==" saltValue="6QeNmDinpVRKl71ark5WhzkQvzNV/Mg87kw8rp2nbuSqD9glInQc9SygSosUIbQULVG5IUkOHGB/rFLA+vI8KQ==" spinCount="100000" sheet="1" objects="1" scenarios="1" formatColumns="0" formatRows="0" autoFilter="0"/>
  <autoFilter ref="C84:K216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1" r:id="rId4" xr:uid="{00000000-0004-0000-0200-000003000000}"/>
    <hyperlink ref="F104" r:id="rId5" xr:uid="{00000000-0004-0000-0200-000004000000}"/>
    <hyperlink ref="F106" r:id="rId6" xr:uid="{00000000-0004-0000-0200-000005000000}"/>
    <hyperlink ref="F108" r:id="rId7" xr:uid="{00000000-0004-0000-0200-000006000000}"/>
    <hyperlink ref="F110" r:id="rId8" xr:uid="{00000000-0004-0000-0200-000007000000}"/>
    <hyperlink ref="F115" r:id="rId9" xr:uid="{00000000-0004-0000-0200-000008000000}"/>
    <hyperlink ref="F121" r:id="rId10" xr:uid="{00000000-0004-0000-0200-000009000000}"/>
    <hyperlink ref="F126" r:id="rId11" xr:uid="{00000000-0004-0000-0200-00000A000000}"/>
    <hyperlink ref="F129" r:id="rId12" xr:uid="{00000000-0004-0000-0200-00000B000000}"/>
    <hyperlink ref="F132" r:id="rId13" xr:uid="{00000000-0004-0000-0200-00000C000000}"/>
    <hyperlink ref="F134" r:id="rId14" xr:uid="{00000000-0004-0000-0200-00000D000000}"/>
    <hyperlink ref="F146" r:id="rId15" xr:uid="{00000000-0004-0000-0200-00000E000000}"/>
    <hyperlink ref="F153" r:id="rId16" xr:uid="{00000000-0004-0000-0200-00000F000000}"/>
    <hyperlink ref="F160" r:id="rId17" xr:uid="{00000000-0004-0000-0200-000010000000}"/>
    <hyperlink ref="F168" r:id="rId18" xr:uid="{00000000-0004-0000-0200-000011000000}"/>
    <hyperlink ref="F173" r:id="rId19" xr:uid="{00000000-0004-0000-0200-000012000000}"/>
    <hyperlink ref="F175" r:id="rId20" xr:uid="{00000000-0004-0000-0200-000013000000}"/>
    <hyperlink ref="F178" r:id="rId21" xr:uid="{00000000-0004-0000-0200-000014000000}"/>
    <hyperlink ref="F180" r:id="rId22" xr:uid="{00000000-0004-0000-0200-000015000000}"/>
    <hyperlink ref="F182" r:id="rId23" xr:uid="{00000000-0004-0000-0200-000016000000}"/>
    <hyperlink ref="F184" r:id="rId24" xr:uid="{00000000-0004-0000-0200-000017000000}"/>
    <hyperlink ref="F187" r:id="rId25" xr:uid="{00000000-0004-0000-0200-000018000000}"/>
    <hyperlink ref="F190" r:id="rId26" xr:uid="{00000000-0004-0000-0200-000019000000}"/>
    <hyperlink ref="F195" r:id="rId27" xr:uid="{00000000-0004-0000-0200-00001A000000}"/>
    <hyperlink ref="F199" r:id="rId28" xr:uid="{00000000-0004-0000-0200-00001B000000}"/>
    <hyperlink ref="F205" r:id="rId29" xr:uid="{00000000-0004-0000-0200-00001C000000}"/>
    <hyperlink ref="F212" r:id="rId30" xr:uid="{00000000-0004-0000-0200-00001D000000}"/>
    <hyperlink ref="F214" r:id="rId31" xr:uid="{00000000-0004-0000-0200-00001E000000}"/>
    <hyperlink ref="F216" r:id="rId32" xr:uid="{00000000-0004-0000-02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9"/>
  <sheetViews>
    <sheetView showGridLines="0" topLeftCell="A119" workbookViewId="0">
      <selection activeCell="F125" sqref="F12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919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ROUND((SUM(BE86:BE208)),  2)</f>
        <v>0</v>
      </c>
      <c r="I33" s="93">
        <v>0.21</v>
      </c>
      <c r="J33" s="83">
        <f>ROUND(((SUM(BE86:BE208))*I33),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ROUND((SUM(BF86:BF208)),  2)</f>
        <v>0</v>
      </c>
      <c r="I34" s="93">
        <v>0.15</v>
      </c>
      <c r="J34" s="83">
        <f>ROUND(((SUM(BF86:BF208))*I34),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ROUND((SUM(BG86:BG208)),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ROUND((SUM(BH86:BH208)),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ROUND((SUM(BI86:BI208)),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IO 03 - Vodovodní přípojka + vrt s trvalou životností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J86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147</v>
      </c>
      <c r="E60" s="105"/>
      <c r="F60" s="105"/>
      <c r="G60" s="105"/>
      <c r="H60" s="105"/>
      <c r="I60" s="105"/>
      <c r="J60" s="106">
        <f>J87</f>
        <v>0</v>
      </c>
      <c r="L60" s="103"/>
    </row>
    <row r="61" spans="2:47" s="9" customFormat="1" ht="19.899999999999999" customHeight="1">
      <c r="B61" s="107"/>
      <c r="D61" s="108" t="s">
        <v>148</v>
      </c>
      <c r="E61" s="109"/>
      <c r="F61" s="109"/>
      <c r="G61" s="109"/>
      <c r="H61" s="109"/>
      <c r="I61" s="109"/>
      <c r="J61" s="110">
        <f>J88</f>
        <v>0</v>
      </c>
      <c r="L61" s="107"/>
    </row>
    <row r="62" spans="2:47" s="9" customFormat="1" ht="19.899999999999999" customHeight="1">
      <c r="B62" s="107"/>
      <c r="D62" s="108" t="s">
        <v>149</v>
      </c>
      <c r="E62" s="109"/>
      <c r="F62" s="109"/>
      <c r="G62" s="109"/>
      <c r="H62" s="109"/>
      <c r="I62" s="109"/>
      <c r="J62" s="110">
        <f>J153</f>
        <v>0</v>
      </c>
      <c r="L62" s="107"/>
    </row>
    <row r="63" spans="2:47" s="9" customFormat="1" ht="19.899999999999999" customHeight="1">
      <c r="B63" s="107"/>
      <c r="D63" s="108" t="s">
        <v>150</v>
      </c>
      <c r="E63" s="109"/>
      <c r="F63" s="109"/>
      <c r="G63" s="109"/>
      <c r="H63" s="109"/>
      <c r="I63" s="109"/>
      <c r="J63" s="110">
        <f>J173</f>
        <v>0</v>
      </c>
      <c r="L63" s="107"/>
    </row>
    <row r="64" spans="2:47" s="9" customFormat="1" ht="19.899999999999999" customHeight="1">
      <c r="B64" s="107"/>
      <c r="D64" s="108" t="s">
        <v>151</v>
      </c>
      <c r="E64" s="109"/>
      <c r="F64" s="109"/>
      <c r="G64" s="109"/>
      <c r="H64" s="109"/>
      <c r="I64" s="109"/>
      <c r="J64" s="110">
        <f>J180</f>
        <v>0</v>
      </c>
      <c r="L64" s="107"/>
    </row>
    <row r="65" spans="2:12" s="9" customFormat="1" ht="19.899999999999999" customHeight="1">
      <c r="B65" s="107"/>
      <c r="D65" s="108" t="s">
        <v>152</v>
      </c>
      <c r="E65" s="109"/>
      <c r="F65" s="109"/>
      <c r="G65" s="109"/>
      <c r="H65" s="109"/>
      <c r="I65" s="109"/>
      <c r="J65" s="110">
        <f>J187</f>
        <v>0</v>
      </c>
      <c r="L65" s="107"/>
    </row>
    <row r="66" spans="2:12" s="9" customFormat="1" ht="19.899999999999999" customHeight="1">
      <c r="B66" s="107"/>
      <c r="D66" s="108" t="s">
        <v>155</v>
      </c>
      <c r="E66" s="109"/>
      <c r="F66" s="109"/>
      <c r="G66" s="109"/>
      <c r="H66" s="109"/>
      <c r="I66" s="109"/>
      <c r="J66" s="110">
        <f>J206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160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17" t="str">
        <f>E7</f>
        <v>Kylešovice - sběrný dvůr</v>
      </c>
      <c r="F76" s="318"/>
      <c r="G76" s="318"/>
      <c r="H76" s="318"/>
      <c r="L76" s="32"/>
    </row>
    <row r="77" spans="2:12" s="1" customFormat="1" ht="12" customHeight="1">
      <c r="B77" s="32"/>
      <c r="C77" s="27" t="s">
        <v>141</v>
      </c>
      <c r="L77" s="32"/>
    </row>
    <row r="78" spans="2:12" s="1" customFormat="1" ht="16.5" customHeight="1">
      <c r="B78" s="32"/>
      <c r="E78" s="276" t="str">
        <f>E9</f>
        <v>IO 03 - Vodovodní přípojka + vrt s trvalou životností</v>
      </c>
      <c r="F78" s="319"/>
      <c r="G78" s="319"/>
      <c r="H78" s="319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>Kylešovice</v>
      </c>
      <c r="I80" s="27" t="s">
        <v>23</v>
      </c>
      <c r="J80" s="49" t="str">
        <f>IF(J12="","",J12)</f>
        <v>19. 10. 2023</v>
      </c>
      <c r="L80" s="32"/>
    </row>
    <row r="81" spans="2:65" s="1" customFormat="1" ht="6.95" customHeight="1">
      <c r="B81" s="32"/>
      <c r="L81" s="32"/>
    </row>
    <row r="82" spans="2:65" s="1" customFormat="1" ht="25.7" customHeight="1">
      <c r="B82" s="32"/>
      <c r="C82" s="27" t="s">
        <v>25</v>
      </c>
      <c r="F82" s="25" t="str">
        <f>E15</f>
        <v>statutární město Opava, Horní náměstí 69, Opava</v>
      </c>
      <c r="I82" s="27" t="s">
        <v>32</v>
      </c>
      <c r="J82" s="30" t="str">
        <f>E21</f>
        <v>Agroprojekt Jihlava, spol. s.r.o.</v>
      </c>
      <c r="L82" s="32"/>
    </row>
    <row r="83" spans="2:65" s="1" customFormat="1" ht="25.7" customHeight="1">
      <c r="B83" s="32"/>
      <c r="C83" s="27" t="s">
        <v>30</v>
      </c>
      <c r="F83" s="25" t="str">
        <f>IF(E18="","",E18)</f>
        <v>Vyplň údaj</v>
      </c>
      <c r="I83" s="27" t="s">
        <v>36</v>
      </c>
      <c r="J83" s="30" t="str">
        <f>E24</f>
        <v>Agroprojekt Jihlava, spol. s.r.o.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11"/>
      <c r="C85" s="112" t="s">
        <v>161</v>
      </c>
      <c r="D85" s="113" t="s">
        <v>58</v>
      </c>
      <c r="E85" s="113" t="s">
        <v>54</v>
      </c>
      <c r="F85" s="113" t="s">
        <v>55</v>
      </c>
      <c r="G85" s="113" t="s">
        <v>162</v>
      </c>
      <c r="H85" s="113" t="s">
        <v>163</v>
      </c>
      <c r="I85" s="113" t="s">
        <v>164</v>
      </c>
      <c r="J85" s="114" t="s">
        <v>145</v>
      </c>
      <c r="K85" s="115" t="s">
        <v>165</v>
      </c>
      <c r="L85" s="111"/>
      <c r="M85" s="56" t="s">
        <v>19</v>
      </c>
      <c r="N85" s="57" t="s">
        <v>43</v>
      </c>
      <c r="O85" s="57" t="s">
        <v>166</v>
      </c>
      <c r="P85" s="57" t="s">
        <v>167</v>
      </c>
      <c r="Q85" s="57" t="s">
        <v>168</v>
      </c>
      <c r="R85" s="57" t="s">
        <v>169</v>
      </c>
      <c r="S85" s="57" t="s">
        <v>170</v>
      </c>
      <c r="T85" s="58" t="s">
        <v>171</v>
      </c>
    </row>
    <row r="86" spans="2:65" s="1" customFormat="1" ht="22.9" customHeight="1">
      <c r="B86" s="32"/>
      <c r="C86" s="61" t="s">
        <v>172</v>
      </c>
      <c r="J86" s="116">
        <f>BK86</f>
        <v>0</v>
      </c>
      <c r="L86" s="32"/>
      <c r="M86" s="59"/>
      <c r="N86" s="50"/>
      <c r="O86" s="50"/>
      <c r="P86" s="117">
        <f>P87</f>
        <v>0</v>
      </c>
      <c r="Q86" s="50"/>
      <c r="R86" s="117">
        <f>R87</f>
        <v>13.41809054</v>
      </c>
      <c r="S86" s="50"/>
      <c r="T86" s="118">
        <f>T87</f>
        <v>0</v>
      </c>
      <c r="AT86" s="17" t="s">
        <v>72</v>
      </c>
      <c r="AU86" s="17" t="s">
        <v>146</v>
      </c>
      <c r="BK86" s="119">
        <f>BK87</f>
        <v>0</v>
      </c>
    </row>
    <row r="87" spans="2:65" s="11" customFormat="1" ht="25.9" customHeight="1">
      <c r="B87" s="120"/>
      <c r="D87" s="121" t="s">
        <v>72</v>
      </c>
      <c r="E87" s="122" t="s">
        <v>173</v>
      </c>
      <c r="F87" s="122" t="s">
        <v>174</v>
      </c>
      <c r="I87" s="123"/>
      <c r="J87" s="124">
        <f>BK87</f>
        <v>0</v>
      </c>
      <c r="L87" s="120"/>
      <c r="M87" s="125"/>
      <c r="P87" s="126">
        <f>P88+P153+P173+P180+P187+P206</f>
        <v>0</v>
      </c>
      <c r="R87" s="126">
        <f>R88+R153+R173+R180+R187+R206</f>
        <v>13.41809054</v>
      </c>
      <c r="T87" s="127">
        <f>T88+T153+T173+T180+T187+T206</f>
        <v>0</v>
      </c>
      <c r="AR87" s="121" t="s">
        <v>81</v>
      </c>
      <c r="AT87" s="128" t="s">
        <v>72</v>
      </c>
      <c r="AU87" s="128" t="s">
        <v>73</v>
      </c>
      <c r="AY87" s="121" t="s">
        <v>175</v>
      </c>
      <c r="BK87" s="129">
        <f>BK88+BK153+BK173+BK180+BK187+BK206</f>
        <v>0</v>
      </c>
    </row>
    <row r="88" spans="2:65" s="11" customFormat="1" ht="22.9" customHeight="1">
      <c r="B88" s="120"/>
      <c r="D88" s="121" t="s">
        <v>72</v>
      </c>
      <c r="E88" s="130" t="s">
        <v>81</v>
      </c>
      <c r="F88" s="130" t="s">
        <v>176</v>
      </c>
      <c r="I88" s="123"/>
      <c r="J88" s="131">
        <f>BK88</f>
        <v>0</v>
      </c>
      <c r="L88" s="120"/>
      <c r="M88" s="125"/>
      <c r="P88" s="126">
        <f>SUM(P89:P152)</f>
        <v>0</v>
      </c>
      <c r="R88" s="126">
        <f>SUM(R89:R152)</f>
        <v>6.6085199999999997E-2</v>
      </c>
      <c r="T88" s="127">
        <f>SUM(T89:T152)</f>
        <v>0</v>
      </c>
      <c r="AR88" s="121" t="s">
        <v>81</v>
      </c>
      <c r="AT88" s="128" t="s">
        <v>72</v>
      </c>
      <c r="AU88" s="128" t="s">
        <v>81</v>
      </c>
      <c r="AY88" s="121" t="s">
        <v>175</v>
      </c>
      <c r="BK88" s="129">
        <f>SUM(BK89:BK152)</f>
        <v>0</v>
      </c>
    </row>
    <row r="89" spans="2:65" s="1" customFormat="1" ht="24.2" customHeight="1">
      <c r="B89" s="32"/>
      <c r="C89" s="132" t="s">
        <v>81</v>
      </c>
      <c r="D89" s="132" t="s">
        <v>177</v>
      </c>
      <c r="E89" s="133" t="s">
        <v>754</v>
      </c>
      <c r="F89" s="134" t="s">
        <v>755</v>
      </c>
      <c r="G89" s="135" t="s">
        <v>180</v>
      </c>
      <c r="H89" s="136">
        <v>31</v>
      </c>
      <c r="I89" s="137"/>
      <c r="J89" s="138">
        <f>ROUND(I89*H89,2)</f>
        <v>0</v>
      </c>
      <c r="K89" s="139"/>
      <c r="L89" s="32"/>
      <c r="M89" s="140" t="s">
        <v>19</v>
      </c>
      <c r="N89" s="141" t="s">
        <v>44</v>
      </c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AR89" s="144" t="s">
        <v>181</v>
      </c>
      <c r="AT89" s="144" t="s">
        <v>177</v>
      </c>
      <c r="AU89" s="144" t="s">
        <v>83</v>
      </c>
      <c r="AY89" s="17" t="s">
        <v>175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7" t="s">
        <v>81</v>
      </c>
      <c r="BK89" s="145">
        <f>ROUND(I89*H89,2)</f>
        <v>0</v>
      </c>
      <c r="BL89" s="17" t="s">
        <v>181</v>
      </c>
      <c r="BM89" s="144" t="s">
        <v>920</v>
      </c>
    </row>
    <row r="90" spans="2:65" s="1" customFormat="1" ht="11.25">
      <c r="B90" s="32"/>
      <c r="D90" s="146" t="s">
        <v>183</v>
      </c>
      <c r="F90" s="147" t="s">
        <v>921</v>
      </c>
      <c r="I90" s="148"/>
      <c r="L90" s="32"/>
      <c r="M90" s="149"/>
      <c r="T90" s="53"/>
      <c r="AT90" s="17" t="s">
        <v>183</v>
      </c>
      <c r="AU90" s="17" t="s">
        <v>83</v>
      </c>
    </row>
    <row r="91" spans="2:65" s="1" customFormat="1" ht="126.75">
      <c r="B91" s="32"/>
      <c r="D91" s="151" t="s">
        <v>203</v>
      </c>
      <c r="F91" s="165" t="s">
        <v>922</v>
      </c>
      <c r="I91" s="148"/>
      <c r="L91" s="32"/>
      <c r="M91" s="149"/>
      <c r="T91" s="53"/>
      <c r="AT91" s="17" t="s">
        <v>203</v>
      </c>
      <c r="AU91" s="17" t="s">
        <v>83</v>
      </c>
    </row>
    <row r="92" spans="2:65" s="12" customFormat="1" ht="11.25">
      <c r="B92" s="150"/>
      <c r="D92" s="151" t="s">
        <v>189</v>
      </c>
      <c r="E92" s="152" t="s">
        <v>19</v>
      </c>
      <c r="F92" s="153" t="s">
        <v>923</v>
      </c>
      <c r="H92" s="154">
        <v>7.9379999999999997</v>
      </c>
      <c r="I92" s="155"/>
      <c r="L92" s="150"/>
      <c r="M92" s="156"/>
      <c r="T92" s="157"/>
      <c r="AT92" s="152" t="s">
        <v>189</v>
      </c>
      <c r="AU92" s="152" t="s">
        <v>83</v>
      </c>
      <c r="AV92" s="12" t="s">
        <v>83</v>
      </c>
      <c r="AW92" s="12" t="s">
        <v>35</v>
      </c>
      <c r="AX92" s="12" t="s">
        <v>73</v>
      </c>
      <c r="AY92" s="152" t="s">
        <v>175</v>
      </c>
    </row>
    <row r="93" spans="2:65" s="12" customFormat="1" ht="11.25">
      <c r="B93" s="150"/>
      <c r="D93" s="151" t="s">
        <v>189</v>
      </c>
      <c r="E93" s="152" t="s">
        <v>19</v>
      </c>
      <c r="F93" s="153" t="s">
        <v>924</v>
      </c>
      <c r="H93" s="154">
        <v>22.8</v>
      </c>
      <c r="I93" s="155"/>
      <c r="L93" s="150"/>
      <c r="M93" s="156"/>
      <c r="T93" s="157"/>
      <c r="AT93" s="152" t="s">
        <v>189</v>
      </c>
      <c r="AU93" s="152" t="s">
        <v>83</v>
      </c>
      <c r="AV93" s="12" t="s">
        <v>83</v>
      </c>
      <c r="AW93" s="12" t="s">
        <v>35</v>
      </c>
      <c r="AX93" s="12" t="s">
        <v>73</v>
      </c>
      <c r="AY93" s="152" t="s">
        <v>175</v>
      </c>
    </row>
    <row r="94" spans="2:65" s="13" customFormat="1" ht="11.25">
      <c r="B94" s="158"/>
      <c r="D94" s="151" t="s">
        <v>189</v>
      </c>
      <c r="E94" s="159" t="s">
        <v>19</v>
      </c>
      <c r="F94" s="160" t="s">
        <v>198</v>
      </c>
      <c r="H94" s="161">
        <v>30.738</v>
      </c>
      <c r="I94" s="162"/>
      <c r="L94" s="158"/>
      <c r="M94" s="163"/>
      <c r="T94" s="164"/>
      <c r="AT94" s="159" t="s">
        <v>189</v>
      </c>
      <c r="AU94" s="159" t="s">
        <v>83</v>
      </c>
      <c r="AV94" s="13" t="s">
        <v>181</v>
      </c>
      <c r="AW94" s="13" t="s">
        <v>35</v>
      </c>
      <c r="AX94" s="13" t="s">
        <v>73</v>
      </c>
      <c r="AY94" s="159" t="s">
        <v>175</v>
      </c>
    </row>
    <row r="95" spans="2:65" s="12" customFormat="1" ht="11.25">
      <c r="B95" s="150"/>
      <c r="D95" s="151" t="s">
        <v>189</v>
      </c>
      <c r="E95" s="152" t="s">
        <v>19</v>
      </c>
      <c r="F95" s="153" t="s">
        <v>238</v>
      </c>
      <c r="H95" s="154">
        <v>31</v>
      </c>
      <c r="I95" s="155"/>
      <c r="L95" s="150"/>
      <c r="M95" s="156"/>
      <c r="T95" s="157"/>
      <c r="AT95" s="152" t="s">
        <v>189</v>
      </c>
      <c r="AU95" s="152" t="s">
        <v>83</v>
      </c>
      <c r="AV95" s="12" t="s">
        <v>83</v>
      </c>
      <c r="AW95" s="12" t="s">
        <v>35</v>
      </c>
      <c r="AX95" s="12" t="s">
        <v>81</v>
      </c>
      <c r="AY95" s="152" t="s">
        <v>175</v>
      </c>
    </row>
    <row r="96" spans="2:65" s="1" customFormat="1" ht="49.15" customHeight="1">
      <c r="B96" s="32"/>
      <c r="C96" s="132" t="s">
        <v>83</v>
      </c>
      <c r="D96" s="132" t="s">
        <v>177</v>
      </c>
      <c r="E96" s="133" t="s">
        <v>925</v>
      </c>
      <c r="F96" s="134" t="s">
        <v>926</v>
      </c>
      <c r="G96" s="135" t="s">
        <v>215</v>
      </c>
      <c r="H96" s="136">
        <v>26.4</v>
      </c>
      <c r="I96" s="137"/>
      <c r="J96" s="138">
        <f>ROUND(I96*H96,2)</f>
        <v>0</v>
      </c>
      <c r="K96" s="139"/>
      <c r="L96" s="32"/>
      <c r="M96" s="140" t="s">
        <v>19</v>
      </c>
      <c r="N96" s="141" t="s">
        <v>44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181</v>
      </c>
      <c r="AT96" s="144" t="s">
        <v>177</v>
      </c>
      <c r="AU96" s="144" t="s">
        <v>83</v>
      </c>
      <c r="AY96" s="17" t="s">
        <v>175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7" t="s">
        <v>81</v>
      </c>
      <c r="BK96" s="145">
        <f>ROUND(I96*H96,2)</f>
        <v>0</v>
      </c>
      <c r="BL96" s="17" t="s">
        <v>181</v>
      </c>
      <c r="BM96" s="144" t="s">
        <v>927</v>
      </c>
    </row>
    <row r="97" spans="2:65" s="1" customFormat="1" ht="11.25">
      <c r="B97" s="32"/>
      <c r="D97" s="146" t="s">
        <v>183</v>
      </c>
      <c r="F97" s="147" t="s">
        <v>928</v>
      </c>
      <c r="I97" s="148"/>
      <c r="L97" s="32"/>
      <c r="M97" s="149"/>
      <c r="T97" s="53"/>
      <c r="AT97" s="17" t="s">
        <v>183</v>
      </c>
      <c r="AU97" s="17" t="s">
        <v>83</v>
      </c>
    </row>
    <row r="98" spans="2:65" s="1" customFormat="1" ht="78">
      <c r="B98" s="32"/>
      <c r="D98" s="151" t="s">
        <v>203</v>
      </c>
      <c r="F98" s="165" t="s">
        <v>929</v>
      </c>
      <c r="I98" s="148"/>
      <c r="L98" s="32"/>
      <c r="M98" s="149"/>
      <c r="T98" s="53"/>
      <c r="AT98" s="17" t="s">
        <v>203</v>
      </c>
      <c r="AU98" s="17" t="s">
        <v>83</v>
      </c>
    </row>
    <row r="99" spans="2:65" s="14" customFormat="1" ht="11.25">
      <c r="B99" s="166"/>
      <c r="D99" s="151" t="s">
        <v>189</v>
      </c>
      <c r="E99" s="167" t="s">
        <v>19</v>
      </c>
      <c r="F99" s="168" t="s">
        <v>930</v>
      </c>
      <c r="H99" s="167" t="s">
        <v>19</v>
      </c>
      <c r="I99" s="169"/>
      <c r="L99" s="166"/>
      <c r="M99" s="170"/>
      <c r="T99" s="171"/>
      <c r="AT99" s="167" t="s">
        <v>189</v>
      </c>
      <c r="AU99" s="167" t="s">
        <v>83</v>
      </c>
      <c r="AV99" s="14" t="s">
        <v>81</v>
      </c>
      <c r="AW99" s="14" t="s">
        <v>35</v>
      </c>
      <c r="AX99" s="14" t="s">
        <v>73</v>
      </c>
      <c r="AY99" s="167" t="s">
        <v>175</v>
      </c>
    </row>
    <row r="100" spans="2:65" s="12" customFormat="1" ht="11.25">
      <c r="B100" s="150"/>
      <c r="D100" s="151" t="s">
        <v>189</v>
      </c>
      <c r="E100" s="152" t="s">
        <v>19</v>
      </c>
      <c r="F100" s="153" t="s">
        <v>931</v>
      </c>
      <c r="H100" s="154">
        <v>26.4</v>
      </c>
      <c r="I100" s="155"/>
      <c r="L100" s="150"/>
      <c r="M100" s="156"/>
      <c r="T100" s="157"/>
      <c r="AT100" s="152" t="s">
        <v>189</v>
      </c>
      <c r="AU100" s="152" t="s">
        <v>83</v>
      </c>
      <c r="AV100" s="12" t="s">
        <v>83</v>
      </c>
      <c r="AW100" s="12" t="s">
        <v>35</v>
      </c>
      <c r="AX100" s="12" t="s">
        <v>81</v>
      </c>
      <c r="AY100" s="152" t="s">
        <v>175</v>
      </c>
    </row>
    <row r="101" spans="2:65" s="1" customFormat="1" ht="100.5" customHeight="1">
      <c r="B101" s="32"/>
      <c r="C101" s="132" t="s">
        <v>191</v>
      </c>
      <c r="D101" s="132" t="s">
        <v>177</v>
      </c>
      <c r="E101" s="133" t="s">
        <v>932</v>
      </c>
      <c r="F101" s="134" t="s">
        <v>933</v>
      </c>
      <c r="G101" s="135" t="s">
        <v>215</v>
      </c>
      <c r="H101" s="136">
        <v>6.33</v>
      </c>
      <c r="I101" s="137"/>
      <c r="J101" s="138">
        <f>ROUND(I101*H101,2)</f>
        <v>0</v>
      </c>
      <c r="K101" s="139"/>
      <c r="L101" s="32"/>
      <c r="M101" s="140" t="s">
        <v>19</v>
      </c>
      <c r="N101" s="141" t="s">
        <v>44</v>
      </c>
      <c r="P101" s="142">
        <f>O101*H101</f>
        <v>0</v>
      </c>
      <c r="Q101" s="142">
        <v>1.044E-2</v>
      </c>
      <c r="R101" s="142">
        <f>Q101*H101</f>
        <v>6.6085199999999997E-2</v>
      </c>
      <c r="S101" s="142">
        <v>0</v>
      </c>
      <c r="T101" s="143">
        <f>S101*H101</f>
        <v>0</v>
      </c>
      <c r="AR101" s="144" t="s">
        <v>181</v>
      </c>
      <c r="AT101" s="144" t="s">
        <v>177</v>
      </c>
      <c r="AU101" s="144" t="s">
        <v>83</v>
      </c>
      <c r="AY101" s="17" t="s">
        <v>175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7" t="s">
        <v>81</v>
      </c>
      <c r="BK101" s="145">
        <f>ROUND(I101*H101,2)</f>
        <v>0</v>
      </c>
      <c r="BL101" s="17" t="s">
        <v>181</v>
      </c>
      <c r="BM101" s="144" t="s">
        <v>934</v>
      </c>
    </row>
    <row r="102" spans="2:65" s="1" customFormat="1" ht="11.25">
      <c r="B102" s="32"/>
      <c r="D102" s="146" t="s">
        <v>183</v>
      </c>
      <c r="F102" s="147" t="s">
        <v>935</v>
      </c>
      <c r="I102" s="148"/>
      <c r="L102" s="32"/>
      <c r="M102" s="149"/>
      <c r="T102" s="53"/>
      <c r="AT102" s="17" t="s">
        <v>183</v>
      </c>
      <c r="AU102" s="17" t="s">
        <v>83</v>
      </c>
    </row>
    <row r="103" spans="2:65" s="12" customFormat="1" ht="11.25">
      <c r="B103" s="150"/>
      <c r="D103" s="151" t="s">
        <v>189</v>
      </c>
      <c r="E103" s="152" t="s">
        <v>19</v>
      </c>
      <c r="F103" s="153" t="s">
        <v>936</v>
      </c>
      <c r="H103" s="154">
        <v>5.7830000000000004</v>
      </c>
      <c r="I103" s="155"/>
      <c r="L103" s="150"/>
      <c r="M103" s="156"/>
      <c r="T103" s="157"/>
      <c r="AT103" s="152" t="s">
        <v>189</v>
      </c>
      <c r="AU103" s="152" t="s">
        <v>83</v>
      </c>
      <c r="AV103" s="12" t="s">
        <v>83</v>
      </c>
      <c r="AW103" s="12" t="s">
        <v>35</v>
      </c>
      <c r="AX103" s="12" t="s">
        <v>73</v>
      </c>
      <c r="AY103" s="152" t="s">
        <v>175</v>
      </c>
    </row>
    <row r="104" spans="2:65" s="12" customFormat="1" ht="11.25">
      <c r="B104" s="150"/>
      <c r="D104" s="151" t="s">
        <v>189</v>
      </c>
      <c r="E104" s="152" t="s">
        <v>19</v>
      </c>
      <c r="F104" s="153" t="s">
        <v>937</v>
      </c>
      <c r="H104" s="154">
        <v>0.54</v>
      </c>
      <c r="I104" s="155"/>
      <c r="L104" s="150"/>
      <c r="M104" s="156"/>
      <c r="T104" s="157"/>
      <c r="AT104" s="152" t="s">
        <v>189</v>
      </c>
      <c r="AU104" s="152" t="s">
        <v>83</v>
      </c>
      <c r="AV104" s="12" t="s">
        <v>83</v>
      </c>
      <c r="AW104" s="12" t="s">
        <v>35</v>
      </c>
      <c r="AX104" s="12" t="s">
        <v>73</v>
      </c>
      <c r="AY104" s="152" t="s">
        <v>175</v>
      </c>
    </row>
    <row r="105" spans="2:65" s="13" customFormat="1" ht="11.25">
      <c r="B105" s="158"/>
      <c r="D105" s="151" t="s">
        <v>189</v>
      </c>
      <c r="E105" s="159" t="s">
        <v>19</v>
      </c>
      <c r="F105" s="160" t="s">
        <v>198</v>
      </c>
      <c r="H105" s="161">
        <v>6.3230000000000004</v>
      </c>
      <c r="I105" s="162"/>
      <c r="L105" s="158"/>
      <c r="M105" s="163"/>
      <c r="T105" s="164"/>
      <c r="AT105" s="159" t="s">
        <v>189</v>
      </c>
      <c r="AU105" s="159" t="s">
        <v>83</v>
      </c>
      <c r="AV105" s="13" t="s">
        <v>181</v>
      </c>
      <c r="AW105" s="13" t="s">
        <v>35</v>
      </c>
      <c r="AX105" s="13" t="s">
        <v>73</v>
      </c>
      <c r="AY105" s="159" t="s">
        <v>175</v>
      </c>
    </row>
    <row r="106" spans="2:65" s="12" customFormat="1" ht="11.25">
      <c r="B106" s="150"/>
      <c r="D106" s="151" t="s">
        <v>189</v>
      </c>
      <c r="E106" s="152" t="s">
        <v>19</v>
      </c>
      <c r="F106" s="153" t="s">
        <v>938</v>
      </c>
      <c r="H106" s="154">
        <v>6.33</v>
      </c>
      <c r="I106" s="155"/>
      <c r="L106" s="150"/>
      <c r="M106" s="156"/>
      <c r="T106" s="157"/>
      <c r="AT106" s="152" t="s">
        <v>189</v>
      </c>
      <c r="AU106" s="152" t="s">
        <v>83</v>
      </c>
      <c r="AV106" s="12" t="s">
        <v>83</v>
      </c>
      <c r="AW106" s="12" t="s">
        <v>35</v>
      </c>
      <c r="AX106" s="12" t="s">
        <v>81</v>
      </c>
      <c r="AY106" s="152" t="s">
        <v>175</v>
      </c>
    </row>
    <row r="107" spans="2:65" s="1" customFormat="1" ht="62.65" customHeight="1">
      <c r="B107" s="32"/>
      <c r="C107" s="132" t="s">
        <v>181</v>
      </c>
      <c r="D107" s="132" t="s">
        <v>177</v>
      </c>
      <c r="E107" s="133" t="s">
        <v>247</v>
      </c>
      <c r="F107" s="329" t="s">
        <v>248</v>
      </c>
      <c r="G107" s="135" t="s">
        <v>215</v>
      </c>
      <c r="H107" s="330">
        <v>37.024999999999999</v>
      </c>
      <c r="I107" s="137"/>
      <c r="J107" s="138">
        <f>ROUND(I107*H107,2)</f>
        <v>0</v>
      </c>
      <c r="K107" s="139"/>
      <c r="L107" s="32"/>
      <c r="M107" s="140" t="s">
        <v>19</v>
      </c>
      <c r="N107" s="141" t="s">
        <v>44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181</v>
      </c>
      <c r="AT107" s="144" t="s">
        <v>177</v>
      </c>
      <c r="AU107" s="144" t="s">
        <v>83</v>
      </c>
      <c r="AY107" s="17" t="s">
        <v>175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81</v>
      </c>
      <c r="BK107" s="145">
        <f>ROUND(I107*H107,2)</f>
        <v>0</v>
      </c>
      <c r="BL107" s="17" t="s">
        <v>181</v>
      </c>
      <c r="BM107" s="144" t="s">
        <v>939</v>
      </c>
    </row>
    <row r="108" spans="2:65" s="1" customFormat="1" ht="11.25">
      <c r="B108" s="32"/>
      <c r="D108" s="146" t="s">
        <v>183</v>
      </c>
      <c r="F108" s="147" t="s">
        <v>940</v>
      </c>
      <c r="I108" s="148"/>
      <c r="L108" s="32"/>
      <c r="M108" s="149"/>
      <c r="T108" s="53"/>
      <c r="AT108" s="17" t="s">
        <v>183</v>
      </c>
      <c r="AU108" s="17" t="s">
        <v>83</v>
      </c>
    </row>
    <row r="109" spans="2:65" s="14" customFormat="1" ht="11.25">
      <c r="B109" s="166"/>
      <c r="D109" s="151" t="s">
        <v>189</v>
      </c>
      <c r="E109" s="167" t="s">
        <v>19</v>
      </c>
      <c r="F109" s="168" t="s">
        <v>941</v>
      </c>
      <c r="H109" s="167" t="s">
        <v>19</v>
      </c>
      <c r="I109" s="169"/>
      <c r="L109" s="166"/>
      <c r="M109" s="170"/>
      <c r="T109" s="171"/>
      <c r="AT109" s="167" t="s">
        <v>189</v>
      </c>
      <c r="AU109" s="167" t="s">
        <v>83</v>
      </c>
      <c r="AV109" s="14" t="s">
        <v>81</v>
      </c>
      <c r="AW109" s="14" t="s">
        <v>35</v>
      </c>
      <c r="AX109" s="14" t="s">
        <v>73</v>
      </c>
      <c r="AY109" s="167" t="s">
        <v>175</v>
      </c>
    </row>
    <row r="110" spans="2:65" s="12" customFormat="1" ht="11.25">
      <c r="B110" s="150"/>
      <c r="D110" s="151" t="s">
        <v>189</v>
      </c>
      <c r="E110" s="152" t="s">
        <v>19</v>
      </c>
      <c r="F110" s="153" t="s">
        <v>942</v>
      </c>
      <c r="H110" s="154">
        <v>7.2</v>
      </c>
      <c r="I110" s="155"/>
      <c r="L110" s="150"/>
      <c r="M110" s="156"/>
      <c r="T110" s="157"/>
      <c r="AT110" s="152" t="s">
        <v>189</v>
      </c>
      <c r="AU110" s="152" t="s">
        <v>83</v>
      </c>
      <c r="AV110" s="12" t="s">
        <v>83</v>
      </c>
      <c r="AW110" s="12" t="s">
        <v>35</v>
      </c>
      <c r="AX110" s="12" t="s">
        <v>73</v>
      </c>
      <c r="AY110" s="152" t="s">
        <v>175</v>
      </c>
    </row>
    <row r="111" spans="2:65" s="12" customFormat="1" ht="11.25">
      <c r="B111" s="150"/>
      <c r="D111" s="151" t="s">
        <v>189</v>
      </c>
      <c r="E111" s="152" t="s">
        <v>19</v>
      </c>
      <c r="F111" s="153" t="s">
        <v>943</v>
      </c>
      <c r="H111" s="154">
        <v>3.6</v>
      </c>
      <c r="I111" s="155"/>
      <c r="L111" s="150"/>
      <c r="M111" s="156"/>
      <c r="T111" s="157"/>
      <c r="AT111" s="152" t="s">
        <v>189</v>
      </c>
      <c r="AU111" s="152" t="s">
        <v>83</v>
      </c>
      <c r="AV111" s="12" t="s">
        <v>83</v>
      </c>
      <c r="AW111" s="12" t="s">
        <v>35</v>
      </c>
      <c r="AX111" s="12" t="s">
        <v>73</v>
      </c>
      <c r="AY111" s="152" t="s">
        <v>175</v>
      </c>
    </row>
    <row r="112" spans="2:65" s="12" customFormat="1" ht="11.25">
      <c r="B112" s="150"/>
      <c r="D112" s="151" t="s">
        <v>189</v>
      </c>
      <c r="E112" s="152" t="s">
        <v>19</v>
      </c>
      <c r="F112" s="153" t="s">
        <v>944</v>
      </c>
      <c r="H112" s="154">
        <v>0.68500000000000005</v>
      </c>
      <c r="I112" s="155"/>
      <c r="L112" s="150"/>
      <c r="M112" s="156"/>
      <c r="T112" s="157"/>
      <c r="AT112" s="152" t="s">
        <v>189</v>
      </c>
      <c r="AU112" s="152" t="s">
        <v>83</v>
      </c>
      <c r="AV112" s="12" t="s">
        <v>83</v>
      </c>
      <c r="AW112" s="12" t="s">
        <v>35</v>
      </c>
      <c r="AX112" s="12" t="s">
        <v>73</v>
      </c>
      <c r="AY112" s="152" t="s">
        <v>175</v>
      </c>
    </row>
    <row r="113" spans="2:65" s="12" customFormat="1" ht="11.25">
      <c r="B113" s="150"/>
      <c r="D113" s="151" t="s">
        <v>189</v>
      </c>
      <c r="E113" s="152" t="s">
        <v>19</v>
      </c>
      <c r="F113" s="153" t="s">
        <v>945</v>
      </c>
      <c r="H113" s="154">
        <v>0.54</v>
      </c>
      <c r="I113" s="155"/>
      <c r="L113" s="150"/>
      <c r="M113" s="156"/>
      <c r="T113" s="157"/>
      <c r="AT113" s="152" t="s">
        <v>189</v>
      </c>
      <c r="AU113" s="152" t="s">
        <v>83</v>
      </c>
      <c r="AV113" s="12" t="s">
        <v>83</v>
      </c>
      <c r="AW113" s="12" t="s">
        <v>35</v>
      </c>
      <c r="AX113" s="12" t="s">
        <v>73</v>
      </c>
      <c r="AY113" s="152" t="s">
        <v>175</v>
      </c>
    </row>
    <row r="114" spans="2:65" s="12" customFormat="1" ht="11.25">
      <c r="B114" s="150"/>
      <c r="D114" s="151" t="s">
        <v>189</v>
      </c>
      <c r="E114" s="152" t="s">
        <v>19</v>
      </c>
      <c r="F114" s="153" t="s">
        <v>946</v>
      </c>
      <c r="H114" s="154">
        <v>25</v>
      </c>
      <c r="I114" s="155"/>
      <c r="L114" s="150"/>
      <c r="M114" s="156"/>
      <c r="T114" s="157"/>
      <c r="AT114" s="152" t="s">
        <v>189</v>
      </c>
      <c r="AU114" s="152" t="s">
        <v>83</v>
      </c>
      <c r="AV114" s="12" t="s">
        <v>83</v>
      </c>
      <c r="AW114" s="12" t="s">
        <v>35</v>
      </c>
      <c r="AX114" s="12" t="s">
        <v>73</v>
      </c>
      <c r="AY114" s="152" t="s">
        <v>175</v>
      </c>
    </row>
    <row r="115" spans="2:65" s="13" customFormat="1" ht="11.25">
      <c r="B115" s="158"/>
      <c r="D115" s="151" t="s">
        <v>189</v>
      </c>
      <c r="E115" s="159" t="s">
        <v>19</v>
      </c>
      <c r="F115" s="160" t="s">
        <v>198</v>
      </c>
      <c r="H115" s="161">
        <v>37.025000000000006</v>
      </c>
      <c r="I115" s="162"/>
      <c r="L115" s="158"/>
      <c r="M115" s="163"/>
      <c r="T115" s="164"/>
      <c r="AT115" s="159" t="s">
        <v>189</v>
      </c>
      <c r="AU115" s="159" t="s">
        <v>83</v>
      </c>
      <c r="AV115" s="13" t="s">
        <v>181</v>
      </c>
      <c r="AW115" s="13" t="s">
        <v>35</v>
      </c>
      <c r="AX115" s="13" t="s">
        <v>81</v>
      </c>
      <c r="AY115" s="159" t="s">
        <v>175</v>
      </c>
    </row>
    <row r="116" spans="2:65" s="1" customFormat="1" ht="62.65" customHeight="1">
      <c r="B116" s="32"/>
      <c r="C116" s="132" t="s">
        <v>212</v>
      </c>
      <c r="D116" s="132" t="s">
        <v>177</v>
      </c>
      <c r="E116" s="133" t="s">
        <v>260</v>
      </c>
      <c r="F116" s="134" t="s">
        <v>261</v>
      </c>
      <c r="G116" s="135" t="s">
        <v>215</v>
      </c>
      <c r="H116" s="136">
        <v>17.329999999999998</v>
      </c>
      <c r="I116" s="137"/>
      <c r="J116" s="138">
        <f>ROUND(I116*H116,2)</f>
        <v>0</v>
      </c>
      <c r="K116" s="139"/>
      <c r="L116" s="32"/>
      <c r="M116" s="140" t="s">
        <v>19</v>
      </c>
      <c r="N116" s="141" t="s">
        <v>44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181</v>
      </c>
      <c r="AT116" s="144" t="s">
        <v>177</v>
      </c>
      <c r="AU116" s="144" t="s">
        <v>83</v>
      </c>
      <c r="AY116" s="17" t="s">
        <v>175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81</v>
      </c>
      <c r="BK116" s="145">
        <f>ROUND(I116*H116,2)</f>
        <v>0</v>
      </c>
      <c r="BL116" s="17" t="s">
        <v>181</v>
      </c>
      <c r="BM116" s="144" t="s">
        <v>947</v>
      </c>
    </row>
    <row r="117" spans="2:65" s="1" customFormat="1" ht="11.25">
      <c r="B117" s="32"/>
      <c r="D117" s="146" t="s">
        <v>183</v>
      </c>
      <c r="F117" s="147" t="s">
        <v>948</v>
      </c>
      <c r="I117" s="148"/>
      <c r="L117" s="32"/>
      <c r="M117" s="149"/>
      <c r="T117" s="53"/>
      <c r="AT117" s="17" t="s">
        <v>183</v>
      </c>
      <c r="AU117" s="17" t="s">
        <v>83</v>
      </c>
    </row>
    <row r="118" spans="2:65" s="12" customFormat="1" ht="11.25">
      <c r="B118" s="150"/>
      <c r="D118" s="151" t="s">
        <v>189</v>
      </c>
      <c r="E118" s="152" t="s">
        <v>19</v>
      </c>
      <c r="F118" s="153" t="s">
        <v>949</v>
      </c>
      <c r="H118" s="154">
        <v>32.729999999999997</v>
      </c>
      <c r="I118" s="155"/>
      <c r="L118" s="150"/>
      <c r="M118" s="156"/>
      <c r="T118" s="157"/>
      <c r="AT118" s="152" t="s">
        <v>189</v>
      </c>
      <c r="AU118" s="152" t="s">
        <v>83</v>
      </c>
      <c r="AV118" s="12" t="s">
        <v>83</v>
      </c>
      <c r="AW118" s="12" t="s">
        <v>35</v>
      </c>
      <c r="AX118" s="12" t="s">
        <v>73</v>
      </c>
      <c r="AY118" s="152" t="s">
        <v>175</v>
      </c>
    </row>
    <row r="119" spans="2:65" s="12" customFormat="1" ht="11.25">
      <c r="B119" s="150"/>
      <c r="D119" s="151" t="s">
        <v>189</v>
      </c>
      <c r="E119" s="152" t="s">
        <v>19</v>
      </c>
      <c r="F119" s="153" t="s">
        <v>950</v>
      </c>
      <c r="H119" s="154">
        <v>-15.4</v>
      </c>
      <c r="I119" s="155"/>
      <c r="L119" s="150"/>
      <c r="M119" s="156"/>
      <c r="T119" s="157"/>
      <c r="AT119" s="152" t="s">
        <v>189</v>
      </c>
      <c r="AU119" s="152" t="s">
        <v>83</v>
      </c>
      <c r="AV119" s="12" t="s">
        <v>83</v>
      </c>
      <c r="AW119" s="12" t="s">
        <v>35</v>
      </c>
      <c r="AX119" s="12" t="s">
        <v>73</v>
      </c>
      <c r="AY119" s="152" t="s">
        <v>175</v>
      </c>
    </row>
    <row r="120" spans="2:65" s="13" customFormat="1" ht="11.25">
      <c r="B120" s="158"/>
      <c r="D120" s="151" t="s">
        <v>189</v>
      </c>
      <c r="E120" s="159" t="s">
        <v>19</v>
      </c>
      <c r="F120" s="160" t="s">
        <v>198</v>
      </c>
      <c r="H120" s="161">
        <v>17.329999999999998</v>
      </c>
      <c r="I120" s="162"/>
      <c r="L120" s="158"/>
      <c r="M120" s="163"/>
      <c r="T120" s="164"/>
      <c r="AT120" s="159" t="s">
        <v>189</v>
      </c>
      <c r="AU120" s="159" t="s">
        <v>83</v>
      </c>
      <c r="AV120" s="13" t="s">
        <v>181</v>
      </c>
      <c r="AW120" s="13" t="s">
        <v>35</v>
      </c>
      <c r="AX120" s="13" t="s">
        <v>81</v>
      </c>
      <c r="AY120" s="159" t="s">
        <v>175</v>
      </c>
    </row>
    <row r="121" spans="2:65" s="1" customFormat="1" ht="37.9" customHeight="1">
      <c r="B121" s="32"/>
      <c r="C121" s="132" t="s">
        <v>223</v>
      </c>
      <c r="D121" s="132" t="s">
        <v>177</v>
      </c>
      <c r="E121" s="133" t="s">
        <v>267</v>
      </c>
      <c r="F121" s="329" t="s">
        <v>268</v>
      </c>
      <c r="G121" s="135" t="s">
        <v>215</v>
      </c>
      <c r="H121" s="330">
        <v>519.9</v>
      </c>
      <c r="I121" s="137"/>
      <c r="J121" s="138">
        <f>ROUND(I121*H121,2)</f>
        <v>0</v>
      </c>
      <c r="K121" s="139"/>
      <c r="L121" s="32"/>
      <c r="M121" s="140" t="s">
        <v>19</v>
      </c>
      <c r="N121" s="141" t="s">
        <v>44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181</v>
      </c>
      <c r="AT121" s="144" t="s">
        <v>177</v>
      </c>
      <c r="AU121" s="144" t="s">
        <v>83</v>
      </c>
      <c r="AY121" s="17" t="s">
        <v>175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81</v>
      </c>
      <c r="BK121" s="145">
        <f>ROUND(I121*H121,2)</f>
        <v>0</v>
      </c>
      <c r="BL121" s="17" t="s">
        <v>181</v>
      </c>
      <c r="BM121" s="144" t="s">
        <v>951</v>
      </c>
    </row>
    <row r="122" spans="2:65" s="1" customFormat="1" ht="11.25">
      <c r="B122" s="32"/>
      <c r="D122" s="146" t="s">
        <v>183</v>
      </c>
      <c r="F122" s="147" t="s">
        <v>952</v>
      </c>
      <c r="I122" s="148"/>
      <c r="L122" s="32"/>
      <c r="M122" s="149"/>
      <c r="T122" s="53"/>
      <c r="AT122" s="17" t="s">
        <v>183</v>
      </c>
      <c r="AU122" s="17" t="s">
        <v>83</v>
      </c>
    </row>
    <row r="123" spans="2:65" s="14" customFormat="1" ht="11.25">
      <c r="B123" s="166"/>
      <c r="D123" s="151" t="s">
        <v>189</v>
      </c>
      <c r="E123" s="167" t="s">
        <v>19</v>
      </c>
      <c r="F123" s="168" t="s">
        <v>953</v>
      </c>
      <c r="H123" s="167" t="s">
        <v>19</v>
      </c>
      <c r="I123" s="169"/>
      <c r="L123" s="166"/>
      <c r="M123" s="170"/>
      <c r="T123" s="171"/>
      <c r="AT123" s="167" t="s">
        <v>189</v>
      </c>
      <c r="AU123" s="167" t="s">
        <v>83</v>
      </c>
      <c r="AV123" s="14" t="s">
        <v>81</v>
      </c>
      <c r="AW123" s="14" t="s">
        <v>35</v>
      </c>
      <c r="AX123" s="14" t="s">
        <v>73</v>
      </c>
      <c r="AY123" s="167" t="s">
        <v>175</v>
      </c>
    </row>
    <row r="124" spans="2:65" s="12" customFormat="1" ht="11.25">
      <c r="B124" s="150"/>
      <c r="D124" s="151" t="s">
        <v>189</v>
      </c>
      <c r="E124" s="152" t="s">
        <v>19</v>
      </c>
      <c r="F124" s="153" t="s">
        <v>954</v>
      </c>
      <c r="H124" s="154">
        <v>519.9</v>
      </c>
      <c r="I124" s="155"/>
      <c r="L124" s="150"/>
      <c r="M124" s="156"/>
      <c r="T124" s="157"/>
      <c r="AT124" s="152" t="s">
        <v>189</v>
      </c>
      <c r="AU124" s="152" t="s">
        <v>83</v>
      </c>
      <c r="AV124" s="12" t="s">
        <v>83</v>
      </c>
      <c r="AW124" s="12" t="s">
        <v>35</v>
      </c>
      <c r="AX124" s="12" t="s">
        <v>81</v>
      </c>
      <c r="AY124" s="152" t="s">
        <v>175</v>
      </c>
    </row>
    <row r="125" spans="2:65" s="1" customFormat="1" ht="44.25" customHeight="1">
      <c r="B125" s="32"/>
      <c r="C125" s="132" t="s">
        <v>231</v>
      </c>
      <c r="D125" s="132" t="s">
        <v>177</v>
      </c>
      <c r="E125" s="133" t="s">
        <v>273</v>
      </c>
      <c r="F125" s="329" t="s">
        <v>274</v>
      </c>
      <c r="G125" s="135" t="s">
        <v>215</v>
      </c>
      <c r="H125" s="330">
        <v>37.024999999999999</v>
      </c>
      <c r="I125" s="137"/>
      <c r="J125" s="138">
        <f>ROUND(I125*H125,2)</f>
        <v>0</v>
      </c>
      <c r="K125" s="139"/>
      <c r="L125" s="32"/>
      <c r="M125" s="140" t="s">
        <v>19</v>
      </c>
      <c r="N125" s="141" t="s">
        <v>44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181</v>
      </c>
      <c r="AT125" s="144" t="s">
        <v>177</v>
      </c>
      <c r="AU125" s="144" t="s">
        <v>83</v>
      </c>
      <c r="AY125" s="17" t="s">
        <v>175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81</v>
      </c>
      <c r="BK125" s="145">
        <f>ROUND(I125*H125,2)</f>
        <v>0</v>
      </c>
      <c r="BL125" s="17" t="s">
        <v>181</v>
      </c>
      <c r="BM125" s="144" t="s">
        <v>955</v>
      </c>
    </row>
    <row r="126" spans="2:65" s="1" customFormat="1" ht="11.25">
      <c r="B126" s="32"/>
      <c r="D126" s="146" t="s">
        <v>183</v>
      </c>
      <c r="F126" s="147" t="s">
        <v>276</v>
      </c>
      <c r="I126" s="148"/>
      <c r="L126" s="32"/>
      <c r="M126" s="149"/>
      <c r="T126" s="53"/>
      <c r="AT126" s="17" t="s">
        <v>183</v>
      </c>
      <c r="AU126" s="17" t="s">
        <v>83</v>
      </c>
    </row>
    <row r="127" spans="2:65" s="1" customFormat="1" ht="44.25" customHeight="1">
      <c r="B127" s="32"/>
      <c r="C127" s="132" t="s">
        <v>239</v>
      </c>
      <c r="D127" s="132" t="s">
        <v>177</v>
      </c>
      <c r="E127" s="133" t="s">
        <v>279</v>
      </c>
      <c r="F127" s="134" t="s">
        <v>280</v>
      </c>
      <c r="G127" s="135" t="s">
        <v>281</v>
      </c>
      <c r="H127" s="136">
        <v>31.193999999999999</v>
      </c>
      <c r="I127" s="137"/>
      <c r="J127" s="138">
        <f>ROUND(I127*H127,2)</f>
        <v>0</v>
      </c>
      <c r="K127" s="139"/>
      <c r="L127" s="32"/>
      <c r="M127" s="140" t="s">
        <v>19</v>
      </c>
      <c r="N127" s="141" t="s">
        <v>44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181</v>
      </c>
      <c r="AT127" s="144" t="s">
        <v>177</v>
      </c>
      <c r="AU127" s="144" t="s">
        <v>83</v>
      </c>
      <c r="AY127" s="17" t="s">
        <v>175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81</v>
      </c>
      <c r="BK127" s="145">
        <f>ROUND(I127*H127,2)</f>
        <v>0</v>
      </c>
      <c r="BL127" s="17" t="s">
        <v>181</v>
      </c>
      <c r="BM127" s="144" t="s">
        <v>956</v>
      </c>
    </row>
    <row r="128" spans="2:65" s="1" customFormat="1" ht="11.25">
      <c r="B128" s="32"/>
      <c r="D128" s="146" t="s">
        <v>183</v>
      </c>
      <c r="F128" s="147" t="s">
        <v>957</v>
      </c>
      <c r="I128" s="148"/>
      <c r="L128" s="32"/>
      <c r="M128" s="149"/>
      <c r="T128" s="53"/>
      <c r="AT128" s="17" t="s">
        <v>183</v>
      </c>
      <c r="AU128" s="17" t="s">
        <v>83</v>
      </c>
    </row>
    <row r="129" spans="2:65" s="12" customFormat="1" ht="11.25">
      <c r="B129" s="150"/>
      <c r="D129" s="151" t="s">
        <v>189</v>
      </c>
      <c r="E129" s="152" t="s">
        <v>19</v>
      </c>
      <c r="F129" s="153" t="s">
        <v>958</v>
      </c>
      <c r="H129" s="154">
        <v>31.193999999999999</v>
      </c>
      <c r="I129" s="155"/>
      <c r="L129" s="150"/>
      <c r="M129" s="156"/>
      <c r="T129" s="157"/>
      <c r="AT129" s="152" t="s">
        <v>189</v>
      </c>
      <c r="AU129" s="152" t="s">
        <v>83</v>
      </c>
      <c r="AV129" s="12" t="s">
        <v>83</v>
      </c>
      <c r="AW129" s="12" t="s">
        <v>35</v>
      </c>
      <c r="AX129" s="12" t="s">
        <v>81</v>
      </c>
      <c r="AY129" s="152" t="s">
        <v>175</v>
      </c>
    </row>
    <row r="130" spans="2:65" s="1" customFormat="1" ht="37.9" customHeight="1">
      <c r="B130" s="32"/>
      <c r="C130" s="132" t="s">
        <v>246</v>
      </c>
      <c r="D130" s="132" t="s">
        <v>177</v>
      </c>
      <c r="E130" s="133" t="s">
        <v>286</v>
      </c>
      <c r="F130" s="134" t="s">
        <v>287</v>
      </c>
      <c r="G130" s="135" t="s">
        <v>215</v>
      </c>
      <c r="H130" s="136">
        <v>17.329999999999998</v>
      </c>
      <c r="I130" s="137"/>
      <c r="J130" s="138">
        <f>ROUND(I130*H130,2)</f>
        <v>0</v>
      </c>
      <c r="K130" s="139"/>
      <c r="L130" s="32"/>
      <c r="M130" s="140" t="s">
        <v>19</v>
      </c>
      <c r="N130" s="141" t="s">
        <v>44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181</v>
      </c>
      <c r="AT130" s="144" t="s">
        <v>177</v>
      </c>
      <c r="AU130" s="144" t="s">
        <v>83</v>
      </c>
      <c r="AY130" s="17" t="s">
        <v>175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81</v>
      </c>
      <c r="BK130" s="145">
        <f>ROUND(I130*H130,2)</f>
        <v>0</v>
      </c>
      <c r="BL130" s="17" t="s">
        <v>181</v>
      </c>
      <c r="BM130" s="144" t="s">
        <v>959</v>
      </c>
    </row>
    <row r="131" spans="2:65" s="1" customFormat="1" ht="11.25">
      <c r="B131" s="32"/>
      <c r="D131" s="146" t="s">
        <v>183</v>
      </c>
      <c r="F131" s="147" t="s">
        <v>960</v>
      </c>
      <c r="I131" s="148"/>
      <c r="L131" s="32"/>
      <c r="M131" s="149"/>
      <c r="T131" s="53"/>
      <c r="AT131" s="17" t="s">
        <v>183</v>
      </c>
      <c r="AU131" s="17" t="s">
        <v>83</v>
      </c>
    </row>
    <row r="132" spans="2:65" s="1" customFormat="1" ht="55.5" customHeight="1">
      <c r="B132" s="32"/>
      <c r="C132" s="132" t="s">
        <v>259</v>
      </c>
      <c r="D132" s="132" t="s">
        <v>177</v>
      </c>
      <c r="E132" s="133" t="s">
        <v>290</v>
      </c>
      <c r="F132" s="134" t="s">
        <v>291</v>
      </c>
      <c r="G132" s="135" t="s">
        <v>215</v>
      </c>
      <c r="H132" s="136">
        <v>25</v>
      </c>
      <c r="I132" s="137"/>
      <c r="J132" s="138">
        <f>ROUND(I132*H132,2)</f>
        <v>0</v>
      </c>
      <c r="K132" s="139"/>
      <c r="L132" s="32"/>
      <c r="M132" s="140" t="s">
        <v>19</v>
      </c>
      <c r="N132" s="141" t="s">
        <v>44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181</v>
      </c>
      <c r="AT132" s="144" t="s">
        <v>177</v>
      </c>
      <c r="AU132" s="144" t="s">
        <v>83</v>
      </c>
      <c r="AY132" s="17" t="s">
        <v>175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81</v>
      </c>
      <c r="BK132" s="145">
        <f>ROUND(I132*H132,2)</f>
        <v>0</v>
      </c>
      <c r="BL132" s="17" t="s">
        <v>181</v>
      </c>
      <c r="BM132" s="144" t="s">
        <v>961</v>
      </c>
    </row>
    <row r="133" spans="2:65" s="1" customFormat="1" ht="11.25">
      <c r="B133" s="32"/>
      <c r="D133" s="146" t="s">
        <v>183</v>
      </c>
      <c r="F133" s="147" t="s">
        <v>962</v>
      </c>
      <c r="I133" s="148"/>
      <c r="L133" s="32"/>
      <c r="M133" s="149"/>
      <c r="T133" s="53"/>
      <c r="AT133" s="17" t="s">
        <v>183</v>
      </c>
      <c r="AU133" s="17" t="s">
        <v>83</v>
      </c>
    </row>
    <row r="134" spans="2:65" s="14" customFormat="1" ht="11.25">
      <c r="B134" s="166"/>
      <c r="D134" s="151" t="s">
        <v>189</v>
      </c>
      <c r="E134" s="167" t="s">
        <v>19</v>
      </c>
      <c r="F134" s="168" t="s">
        <v>930</v>
      </c>
      <c r="H134" s="167" t="s">
        <v>19</v>
      </c>
      <c r="I134" s="169"/>
      <c r="L134" s="166"/>
      <c r="M134" s="170"/>
      <c r="T134" s="171"/>
      <c r="AT134" s="167" t="s">
        <v>189</v>
      </c>
      <c r="AU134" s="167" t="s">
        <v>83</v>
      </c>
      <c r="AV134" s="14" t="s">
        <v>81</v>
      </c>
      <c r="AW134" s="14" t="s">
        <v>35</v>
      </c>
      <c r="AX134" s="14" t="s">
        <v>73</v>
      </c>
      <c r="AY134" s="167" t="s">
        <v>175</v>
      </c>
    </row>
    <row r="135" spans="2:65" s="12" customFormat="1" ht="11.25">
      <c r="B135" s="150"/>
      <c r="D135" s="151" t="s">
        <v>189</v>
      </c>
      <c r="E135" s="152" t="s">
        <v>19</v>
      </c>
      <c r="F135" s="153" t="s">
        <v>963</v>
      </c>
      <c r="H135" s="154">
        <v>26.4</v>
      </c>
      <c r="I135" s="155"/>
      <c r="L135" s="150"/>
      <c r="M135" s="156"/>
      <c r="T135" s="157"/>
      <c r="AT135" s="152" t="s">
        <v>189</v>
      </c>
      <c r="AU135" s="152" t="s">
        <v>83</v>
      </c>
      <c r="AV135" s="12" t="s">
        <v>83</v>
      </c>
      <c r="AW135" s="12" t="s">
        <v>35</v>
      </c>
      <c r="AX135" s="12" t="s">
        <v>73</v>
      </c>
      <c r="AY135" s="152" t="s">
        <v>175</v>
      </c>
    </row>
    <row r="136" spans="2:65" s="12" customFormat="1" ht="11.25">
      <c r="B136" s="150"/>
      <c r="D136" s="151" t="s">
        <v>189</v>
      </c>
      <c r="E136" s="152" t="s">
        <v>19</v>
      </c>
      <c r="F136" s="153" t="s">
        <v>964</v>
      </c>
      <c r="H136" s="154">
        <v>-3.6</v>
      </c>
      <c r="I136" s="155"/>
      <c r="L136" s="150"/>
      <c r="M136" s="156"/>
      <c r="T136" s="157"/>
      <c r="AT136" s="152" t="s">
        <v>189</v>
      </c>
      <c r="AU136" s="152" t="s">
        <v>83</v>
      </c>
      <c r="AV136" s="12" t="s">
        <v>83</v>
      </c>
      <c r="AW136" s="12" t="s">
        <v>35</v>
      </c>
      <c r="AX136" s="12" t="s">
        <v>73</v>
      </c>
      <c r="AY136" s="152" t="s">
        <v>175</v>
      </c>
    </row>
    <row r="137" spans="2:65" s="12" customFormat="1" ht="11.25">
      <c r="B137" s="150"/>
      <c r="D137" s="151" t="s">
        <v>189</v>
      </c>
      <c r="E137" s="152" t="s">
        <v>19</v>
      </c>
      <c r="F137" s="153" t="s">
        <v>965</v>
      </c>
      <c r="H137" s="154">
        <v>-7.2</v>
      </c>
      <c r="I137" s="155"/>
      <c r="L137" s="150"/>
      <c r="M137" s="156"/>
      <c r="T137" s="157"/>
      <c r="AT137" s="152" t="s">
        <v>189</v>
      </c>
      <c r="AU137" s="152" t="s">
        <v>83</v>
      </c>
      <c r="AV137" s="12" t="s">
        <v>83</v>
      </c>
      <c r="AW137" s="12" t="s">
        <v>35</v>
      </c>
      <c r="AX137" s="12" t="s">
        <v>73</v>
      </c>
      <c r="AY137" s="152" t="s">
        <v>175</v>
      </c>
    </row>
    <row r="138" spans="2:65" s="12" customFormat="1" ht="11.25">
      <c r="B138" s="150"/>
      <c r="D138" s="151" t="s">
        <v>189</v>
      </c>
      <c r="E138" s="152" t="s">
        <v>19</v>
      </c>
      <c r="F138" s="153" t="s">
        <v>966</v>
      </c>
      <c r="H138" s="154">
        <v>9.6</v>
      </c>
      <c r="I138" s="155"/>
      <c r="L138" s="150"/>
      <c r="M138" s="156"/>
      <c r="T138" s="157"/>
      <c r="AT138" s="152" t="s">
        <v>189</v>
      </c>
      <c r="AU138" s="152" t="s">
        <v>83</v>
      </c>
      <c r="AV138" s="12" t="s">
        <v>83</v>
      </c>
      <c r="AW138" s="12" t="s">
        <v>35</v>
      </c>
      <c r="AX138" s="12" t="s">
        <v>73</v>
      </c>
      <c r="AY138" s="152" t="s">
        <v>175</v>
      </c>
    </row>
    <row r="139" spans="2:65" s="14" customFormat="1" ht="11.25">
      <c r="B139" s="166"/>
      <c r="D139" s="151" t="s">
        <v>189</v>
      </c>
      <c r="E139" s="167" t="s">
        <v>19</v>
      </c>
      <c r="F139" s="168" t="s">
        <v>967</v>
      </c>
      <c r="H139" s="167" t="s">
        <v>19</v>
      </c>
      <c r="I139" s="169"/>
      <c r="L139" s="166"/>
      <c r="M139" s="170"/>
      <c r="T139" s="171"/>
      <c r="AT139" s="167" t="s">
        <v>189</v>
      </c>
      <c r="AU139" s="167" t="s">
        <v>83</v>
      </c>
      <c r="AV139" s="14" t="s">
        <v>81</v>
      </c>
      <c r="AW139" s="14" t="s">
        <v>35</v>
      </c>
      <c r="AX139" s="14" t="s">
        <v>73</v>
      </c>
      <c r="AY139" s="167" t="s">
        <v>175</v>
      </c>
    </row>
    <row r="140" spans="2:65" s="12" customFormat="1" ht="11.25">
      <c r="B140" s="150"/>
      <c r="D140" s="151" t="s">
        <v>189</v>
      </c>
      <c r="E140" s="152" t="s">
        <v>19</v>
      </c>
      <c r="F140" s="153" t="s">
        <v>968</v>
      </c>
      <c r="H140" s="154">
        <v>6.33</v>
      </c>
      <c r="I140" s="155"/>
      <c r="L140" s="150"/>
      <c r="M140" s="156"/>
      <c r="T140" s="157"/>
      <c r="AT140" s="152" t="s">
        <v>189</v>
      </c>
      <c r="AU140" s="152" t="s">
        <v>83</v>
      </c>
      <c r="AV140" s="12" t="s">
        <v>83</v>
      </c>
      <c r="AW140" s="12" t="s">
        <v>35</v>
      </c>
      <c r="AX140" s="12" t="s">
        <v>73</v>
      </c>
      <c r="AY140" s="152" t="s">
        <v>175</v>
      </c>
    </row>
    <row r="141" spans="2:65" s="12" customFormat="1" ht="11.25">
      <c r="B141" s="150"/>
      <c r="D141" s="151" t="s">
        <v>189</v>
      </c>
      <c r="E141" s="152" t="s">
        <v>19</v>
      </c>
      <c r="F141" s="153" t="s">
        <v>969</v>
      </c>
      <c r="H141" s="154">
        <v>-3.7730000000000001</v>
      </c>
      <c r="I141" s="155"/>
      <c r="L141" s="150"/>
      <c r="M141" s="156"/>
      <c r="T141" s="157"/>
      <c r="AT141" s="152" t="s">
        <v>189</v>
      </c>
      <c r="AU141" s="152" t="s">
        <v>83</v>
      </c>
      <c r="AV141" s="12" t="s">
        <v>83</v>
      </c>
      <c r="AW141" s="12" t="s">
        <v>35</v>
      </c>
      <c r="AX141" s="12" t="s">
        <v>73</v>
      </c>
      <c r="AY141" s="152" t="s">
        <v>175</v>
      </c>
    </row>
    <row r="142" spans="2:65" s="12" customFormat="1" ht="11.25">
      <c r="B142" s="150"/>
      <c r="D142" s="151" t="s">
        <v>189</v>
      </c>
      <c r="E142" s="152" t="s">
        <v>19</v>
      </c>
      <c r="F142" s="153" t="s">
        <v>970</v>
      </c>
      <c r="H142" s="154">
        <v>-0.90200000000000002</v>
      </c>
      <c r="I142" s="155"/>
      <c r="L142" s="150"/>
      <c r="M142" s="156"/>
      <c r="T142" s="157"/>
      <c r="AT142" s="152" t="s">
        <v>189</v>
      </c>
      <c r="AU142" s="152" t="s">
        <v>83</v>
      </c>
      <c r="AV142" s="12" t="s">
        <v>83</v>
      </c>
      <c r="AW142" s="12" t="s">
        <v>35</v>
      </c>
      <c r="AX142" s="12" t="s">
        <v>73</v>
      </c>
      <c r="AY142" s="152" t="s">
        <v>175</v>
      </c>
    </row>
    <row r="143" spans="2:65" s="12" customFormat="1" ht="11.25">
      <c r="B143" s="150"/>
      <c r="D143" s="151" t="s">
        <v>189</v>
      </c>
      <c r="E143" s="152" t="s">
        <v>19</v>
      </c>
      <c r="F143" s="153" t="s">
        <v>971</v>
      </c>
      <c r="H143" s="154">
        <v>-0.54</v>
      </c>
      <c r="I143" s="155"/>
      <c r="L143" s="150"/>
      <c r="M143" s="156"/>
      <c r="T143" s="157"/>
      <c r="AT143" s="152" t="s">
        <v>189</v>
      </c>
      <c r="AU143" s="152" t="s">
        <v>83</v>
      </c>
      <c r="AV143" s="12" t="s">
        <v>83</v>
      </c>
      <c r="AW143" s="12" t="s">
        <v>35</v>
      </c>
      <c r="AX143" s="12" t="s">
        <v>73</v>
      </c>
      <c r="AY143" s="152" t="s">
        <v>175</v>
      </c>
    </row>
    <row r="144" spans="2:65" s="12" customFormat="1" ht="11.25">
      <c r="B144" s="150"/>
      <c r="D144" s="151" t="s">
        <v>189</v>
      </c>
      <c r="E144" s="152" t="s">
        <v>19</v>
      </c>
      <c r="F144" s="153" t="s">
        <v>972</v>
      </c>
      <c r="H144" s="154">
        <v>-1.64</v>
      </c>
      <c r="I144" s="155"/>
      <c r="L144" s="150"/>
      <c r="M144" s="156"/>
      <c r="T144" s="157"/>
      <c r="AT144" s="152" t="s">
        <v>189</v>
      </c>
      <c r="AU144" s="152" t="s">
        <v>83</v>
      </c>
      <c r="AV144" s="12" t="s">
        <v>83</v>
      </c>
      <c r="AW144" s="12" t="s">
        <v>35</v>
      </c>
      <c r="AX144" s="12" t="s">
        <v>73</v>
      </c>
      <c r="AY144" s="152" t="s">
        <v>175</v>
      </c>
    </row>
    <row r="145" spans="2:65" s="13" customFormat="1" ht="11.25">
      <c r="B145" s="158"/>
      <c r="D145" s="151" t="s">
        <v>189</v>
      </c>
      <c r="E145" s="159" t="s">
        <v>19</v>
      </c>
      <c r="F145" s="160" t="s">
        <v>198</v>
      </c>
      <c r="H145" s="161">
        <v>24.674999999999994</v>
      </c>
      <c r="I145" s="162"/>
      <c r="L145" s="158"/>
      <c r="M145" s="163"/>
      <c r="T145" s="164"/>
      <c r="AT145" s="159" t="s">
        <v>189</v>
      </c>
      <c r="AU145" s="159" t="s">
        <v>83</v>
      </c>
      <c r="AV145" s="13" t="s">
        <v>181</v>
      </c>
      <c r="AW145" s="13" t="s">
        <v>35</v>
      </c>
      <c r="AX145" s="13" t="s">
        <v>73</v>
      </c>
      <c r="AY145" s="159" t="s">
        <v>175</v>
      </c>
    </row>
    <row r="146" spans="2:65" s="12" customFormat="1" ht="11.25">
      <c r="B146" s="150"/>
      <c r="D146" s="151" t="s">
        <v>189</v>
      </c>
      <c r="E146" s="152" t="s">
        <v>19</v>
      </c>
      <c r="F146" s="153" t="s">
        <v>355</v>
      </c>
      <c r="H146" s="154">
        <v>25</v>
      </c>
      <c r="I146" s="155"/>
      <c r="L146" s="150"/>
      <c r="M146" s="156"/>
      <c r="T146" s="157"/>
      <c r="AT146" s="152" t="s">
        <v>189</v>
      </c>
      <c r="AU146" s="152" t="s">
        <v>83</v>
      </c>
      <c r="AV146" s="12" t="s">
        <v>83</v>
      </c>
      <c r="AW146" s="12" t="s">
        <v>35</v>
      </c>
      <c r="AX146" s="12" t="s">
        <v>81</v>
      </c>
      <c r="AY146" s="152" t="s">
        <v>175</v>
      </c>
    </row>
    <row r="147" spans="2:65" s="1" customFormat="1" ht="66.75" customHeight="1">
      <c r="B147" s="32"/>
      <c r="C147" s="132" t="s">
        <v>266</v>
      </c>
      <c r="D147" s="132" t="s">
        <v>177</v>
      </c>
      <c r="E147" s="133" t="s">
        <v>297</v>
      </c>
      <c r="F147" s="134" t="s">
        <v>298</v>
      </c>
      <c r="G147" s="135" t="s">
        <v>215</v>
      </c>
      <c r="H147" s="136">
        <v>7.2</v>
      </c>
      <c r="I147" s="137"/>
      <c r="J147" s="138">
        <f>ROUND(I147*H147,2)</f>
        <v>0</v>
      </c>
      <c r="K147" s="139"/>
      <c r="L147" s="32"/>
      <c r="M147" s="140" t="s">
        <v>19</v>
      </c>
      <c r="N147" s="141" t="s">
        <v>44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181</v>
      </c>
      <c r="AT147" s="144" t="s">
        <v>177</v>
      </c>
      <c r="AU147" s="144" t="s">
        <v>83</v>
      </c>
      <c r="AY147" s="17" t="s">
        <v>175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81</v>
      </c>
      <c r="BK147" s="145">
        <f>ROUND(I147*H147,2)</f>
        <v>0</v>
      </c>
      <c r="BL147" s="17" t="s">
        <v>181</v>
      </c>
      <c r="BM147" s="144" t="s">
        <v>973</v>
      </c>
    </row>
    <row r="148" spans="2:65" s="1" customFormat="1" ht="11.25">
      <c r="B148" s="32"/>
      <c r="D148" s="146" t="s">
        <v>183</v>
      </c>
      <c r="F148" s="147" t="s">
        <v>974</v>
      </c>
      <c r="I148" s="148"/>
      <c r="L148" s="32"/>
      <c r="M148" s="149"/>
      <c r="T148" s="53"/>
      <c r="AT148" s="17" t="s">
        <v>183</v>
      </c>
      <c r="AU148" s="17" t="s">
        <v>83</v>
      </c>
    </row>
    <row r="149" spans="2:65" s="14" customFormat="1" ht="11.25">
      <c r="B149" s="166"/>
      <c r="D149" s="151" t="s">
        <v>189</v>
      </c>
      <c r="E149" s="167" t="s">
        <v>19</v>
      </c>
      <c r="F149" s="168" t="s">
        <v>930</v>
      </c>
      <c r="H149" s="167" t="s">
        <v>19</v>
      </c>
      <c r="I149" s="169"/>
      <c r="L149" s="166"/>
      <c r="M149" s="170"/>
      <c r="T149" s="171"/>
      <c r="AT149" s="167" t="s">
        <v>189</v>
      </c>
      <c r="AU149" s="167" t="s">
        <v>83</v>
      </c>
      <c r="AV149" s="14" t="s">
        <v>81</v>
      </c>
      <c r="AW149" s="14" t="s">
        <v>35</v>
      </c>
      <c r="AX149" s="14" t="s">
        <v>73</v>
      </c>
      <c r="AY149" s="167" t="s">
        <v>175</v>
      </c>
    </row>
    <row r="150" spans="2:65" s="12" customFormat="1" ht="11.25">
      <c r="B150" s="150"/>
      <c r="D150" s="151" t="s">
        <v>189</v>
      </c>
      <c r="E150" s="152" t="s">
        <v>19</v>
      </c>
      <c r="F150" s="153" t="s">
        <v>975</v>
      </c>
      <c r="H150" s="154">
        <v>7.2</v>
      </c>
      <c r="I150" s="155"/>
      <c r="L150" s="150"/>
      <c r="M150" s="156"/>
      <c r="T150" s="157"/>
      <c r="AT150" s="152" t="s">
        <v>189</v>
      </c>
      <c r="AU150" s="152" t="s">
        <v>83</v>
      </c>
      <c r="AV150" s="12" t="s">
        <v>83</v>
      </c>
      <c r="AW150" s="12" t="s">
        <v>35</v>
      </c>
      <c r="AX150" s="12" t="s">
        <v>81</v>
      </c>
      <c r="AY150" s="152" t="s">
        <v>175</v>
      </c>
    </row>
    <row r="151" spans="2:65" s="1" customFormat="1" ht="16.5" customHeight="1">
      <c r="B151" s="32"/>
      <c r="C151" s="172" t="s">
        <v>272</v>
      </c>
      <c r="D151" s="172" t="s">
        <v>307</v>
      </c>
      <c r="E151" s="173" t="s">
        <v>817</v>
      </c>
      <c r="F151" s="174" t="s">
        <v>818</v>
      </c>
      <c r="G151" s="175" t="s">
        <v>281</v>
      </c>
      <c r="H151" s="176">
        <v>14.4</v>
      </c>
      <c r="I151" s="177"/>
      <c r="J151" s="178">
        <f>ROUND(I151*H151,2)</f>
        <v>0</v>
      </c>
      <c r="K151" s="179"/>
      <c r="L151" s="180"/>
      <c r="M151" s="181" t="s">
        <v>19</v>
      </c>
      <c r="N151" s="182" t="s">
        <v>44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239</v>
      </c>
      <c r="AT151" s="144" t="s">
        <v>307</v>
      </c>
      <c r="AU151" s="144" t="s">
        <v>83</v>
      </c>
      <c r="AY151" s="17" t="s">
        <v>175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81</v>
      </c>
      <c r="BK151" s="145">
        <f>ROUND(I151*H151,2)</f>
        <v>0</v>
      </c>
      <c r="BL151" s="17" t="s">
        <v>181</v>
      </c>
      <c r="BM151" s="144" t="s">
        <v>976</v>
      </c>
    </row>
    <row r="152" spans="2:65" s="12" customFormat="1" ht="11.25">
      <c r="B152" s="150"/>
      <c r="D152" s="151" t="s">
        <v>189</v>
      </c>
      <c r="F152" s="153" t="s">
        <v>977</v>
      </c>
      <c r="H152" s="154">
        <v>14.4</v>
      </c>
      <c r="I152" s="155"/>
      <c r="L152" s="150"/>
      <c r="M152" s="156"/>
      <c r="T152" s="157"/>
      <c r="AT152" s="152" t="s">
        <v>189</v>
      </c>
      <c r="AU152" s="152" t="s">
        <v>83</v>
      </c>
      <c r="AV152" s="12" t="s">
        <v>83</v>
      </c>
      <c r="AW152" s="12" t="s">
        <v>4</v>
      </c>
      <c r="AX152" s="12" t="s">
        <v>81</v>
      </c>
      <c r="AY152" s="152" t="s">
        <v>175</v>
      </c>
    </row>
    <row r="153" spans="2:65" s="11" customFormat="1" ht="22.9" customHeight="1">
      <c r="B153" s="120"/>
      <c r="D153" s="121" t="s">
        <v>72</v>
      </c>
      <c r="E153" s="130" t="s">
        <v>83</v>
      </c>
      <c r="F153" s="130" t="s">
        <v>338</v>
      </c>
      <c r="I153" s="123"/>
      <c r="J153" s="131">
        <f>BK153</f>
        <v>0</v>
      </c>
      <c r="L153" s="120"/>
      <c r="M153" s="125"/>
      <c r="P153" s="126">
        <f>SUM(P154:P172)</f>
        <v>0</v>
      </c>
      <c r="R153" s="126">
        <f>SUM(R154:R172)</f>
        <v>11.88778134</v>
      </c>
      <c r="T153" s="127">
        <f>SUM(T154:T172)</f>
        <v>0</v>
      </c>
      <c r="AR153" s="121" t="s">
        <v>81</v>
      </c>
      <c r="AT153" s="128" t="s">
        <v>72</v>
      </c>
      <c r="AU153" s="128" t="s">
        <v>81</v>
      </c>
      <c r="AY153" s="121" t="s">
        <v>175</v>
      </c>
      <c r="BK153" s="129">
        <f>SUM(BK154:BK172)</f>
        <v>0</v>
      </c>
    </row>
    <row r="154" spans="2:65" s="1" customFormat="1" ht="44.25" customHeight="1">
      <c r="B154" s="32"/>
      <c r="C154" s="132" t="s">
        <v>278</v>
      </c>
      <c r="D154" s="132" t="s">
        <v>177</v>
      </c>
      <c r="E154" s="133" t="s">
        <v>978</v>
      </c>
      <c r="F154" s="134" t="s">
        <v>979</v>
      </c>
      <c r="G154" s="135" t="s">
        <v>342</v>
      </c>
      <c r="H154" s="136">
        <v>2</v>
      </c>
      <c r="I154" s="137"/>
      <c r="J154" s="138">
        <f>ROUND(I154*H154,2)</f>
        <v>0</v>
      </c>
      <c r="K154" s="139"/>
      <c r="L154" s="32"/>
      <c r="M154" s="140" t="s">
        <v>19</v>
      </c>
      <c r="N154" s="141" t="s">
        <v>44</v>
      </c>
      <c r="P154" s="142">
        <f>O154*H154</f>
        <v>0</v>
      </c>
      <c r="Q154" s="142">
        <v>2.4639999999999999E-2</v>
      </c>
      <c r="R154" s="142">
        <f>Q154*H154</f>
        <v>4.9279999999999997E-2</v>
      </c>
      <c r="S154" s="142">
        <v>0</v>
      </c>
      <c r="T154" s="143">
        <f>S154*H154</f>
        <v>0</v>
      </c>
      <c r="AR154" s="144" t="s">
        <v>181</v>
      </c>
      <c r="AT154" s="144" t="s">
        <v>177</v>
      </c>
      <c r="AU154" s="144" t="s">
        <v>83</v>
      </c>
      <c r="AY154" s="17" t="s">
        <v>175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81</v>
      </c>
      <c r="BK154" s="145">
        <f>ROUND(I154*H154,2)</f>
        <v>0</v>
      </c>
      <c r="BL154" s="17" t="s">
        <v>181</v>
      </c>
      <c r="BM154" s="144" t="s">
        <v>980</v>
      </c>
    </row>
    <row r="155" spans="2:65" s="1" customFormat="1" ht="11.25">
      <c r="B155" s="32"/>
      <c r="D155" s="146" t="s">
        <v>183</v>
      </c>
      <c r="F155" s="147" t="s">
        <v>981</v>
      </c>
      <c r="I155" s="148"/>
      <c r="L155" s="32"/>
      <c r="M155" s="149"/>
      <c r="T155" s="53"/>
      <c r="AT155" s="17" t="s">
        <v>183</v>
      </c>
      <c r="AU155" s="17" t="s">
        <v>83</v>
      </c>
    </row>
    <row r="156" spans="2:65" s="1" customFormat="1" ht="16.5" customHeight="1">
      <c r="B156" s="32"/>
      <c r="C156" s="172" t="s">
        <v>285</v>
      </c>
      <c r="D156" s="172" t="s">
        <v>307</v>
      </c>
      <c r="E156" s="173" t="s">
        <v>982</v>
      </c>
      <c r="F156" s="174" t="s">
        <v>983</v>
      </c>
      <c r="G156" s="175" t="s">
        <v>358</v>
      </c>
      <c r="H156" s="176">
        <v>2</v>
      </c>
      <c r="I156" s="177"/>
      <c r="J156" s="178">
        <f>ROUND(I156*H156,2)</f>
        <v>0</v>
      </c>
      <c r="K156" s="179"/>
      <c r="L156" s="180"/>
      <c r="M156" s="181" t="s">
        <v>19</v>
      </c>
      <c r="N156" s="182" t="s">
        <v>44</v>
      </c>
      <c r="P156" s="142">
        <f>O156*H156</f>
        <v>0</v>
      </c>
      <c r="Q156" s="142">
        <v>0.79</v>
      </c>
      <c r="R156" s="142">
        <f>Q156*H156</f>
        <v>1.58</v>
      </c>
      <c r="S156" s="142">
        <v>0</v>
      </c>
      <c r="T156" s="143">
        <f>S156*H156</f>
        <v>0</v>
      </c>
      <c r="AR156" s="144" t="s">
        <v>239</v>
      </c>
      <c r="AT156" s="144" t="s">
        <v>307</v>
      </c>
      <c r="AU156" s="144" t="s">
        <v>83</v>
      </c>
      <c r="AY156" s="17" t="s">
        <v>175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81</v>
      </c>
      <c r="BK156" s="145">
        <f>ROUND(I156*H156,2)</f>
        <v>0</v>
      </c>
      <c r="BL156" s="17" t="s">
        <v>181</v>
      </c>
      <c r="BM156" s="144" t="s">
        <v>984</v>
      </c>
    </row>
    <row r="157" spans="2:65" s="1" customFormat="1" ht="24.2" customHeight="1">
      <c r="B157" s="32"/>
      <c r="C157" s="132" t="s">
        <v>8</v>
      </c>
      <c r="D157" s="132" t="s">
        <v>177</v>
      </c>
      <c r="E157" s="133" t="s">
        <v>985</v>
      </c>
      <c r="F157" s="134" t="s">
        <v>986</v>
      </c>
      <c r="G157" s="135" t="s">
        <v>215</v>
      </c>
      <c r="H157" s="136">
        <v>0.90200000000000002</v>
      </c>
      <c r="I157" s="137"/>
      <c r="J157" s="138">
        <f>ROUND(I157*H157,2)</f>
        <v>0</v>
      </c>
      <c r="K157" s="139"/>
      <c r="L157" s="32"/>
      <c r="M157" s="140" t="s">
        <v>19</v>
      </c>
      <c r="N157" s="141" t="s">
        <v>44</v>
      </c>
      <c r="P157" s="142">
        <f>O157*H157</f>
        <v>0</v>
      </c>
      <c r="Q157" s="142">
        <v>2.5018699999999998</v>
      </c>
      <c r="R157" s="142">
        <f>Q157*H157</f>
        <v>2.2566867399999997</v>
      </c>
      <c r="S157" s="142">
        <v>0</v>
      </c>
      <c r="T157" s="143">
        <f>S157*H157</f>
        <v>0</v>
      </c>
      <c r="AR157" s="144" t="s">
        <v>181</v>
      </c>
      <c r="AT157" s="144" t="s">
        <v>177</v>
      </c>
      <c r="AU157" s="144" t="s">
        <v>83</v>
      </c>
      <c r="AY157" s="17" t="s">
        <v>175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81</v>
      </c>
      <c r="BK157" s="145">
        <f>ROUND(I157*H157,2)</f>
        <v>0</v>
      </c>
      <c r="BL157" s="17" t="s">
        <v>181</v>
      </c>
      <c r="BM157" s="144" t="s">
        <v>987</v>
      </c>
    </row>
    <row r="158" spans="2:65" s="1" customFormat="1" ht="11.25">
      <c r="B158" s="32"/>
      <c r="D158" s="146" t="s">
        <v>183</v>
      </c>
      <c r="F158" s="147" t="s">
        <v>988</v>
      </c>
      <c r="I158" s="148"/>
      <c r="L158" s="32"/>
      <c r="M158" s="149"/>
      <c r="T158" s="53"/>
      <c r="AT158" s="17" t="s">
        <v>183</v>
      </c>
      <c r="AU158" s="17" t="s">
        <v>83</v>
      </c>
    </row>
    <row r="159" spans="2:65" s="12" customFormat="1" ht="11.25">
      <c r="B159" s="150"/>
      <c r="D159" s="151" t="s">
        <v>189</v>
      </c>
      <c r="E159" s="152" t="s">
        <v>19</v>
      </c>
      <c r="F159" s="153" t="s">
        <v>989</v>
      </c>
      <c r="H159" s="154">
        <v>0.90200000000000002</v>
      </c>
      <c r="I159" s="155"/>
      <c r="L159" s="150"/>
      <c r="M159" s="156"/>
      <c r="T159" s="157"/>
      <c r="AT159" s="152" t="s">
        <v>189</v>
      </c>
      <c r="AU159" s="152" t="s">
        <v>83</v>
      </c>
      <c r="AV159" s="12" t="s">
        <v>83</v>
      </c>
      <c r="AW159" s="12" t="s">
        <v>35</v>
      </c>
      <c r="AX159" s="12" t="s">
        <v>81</v>
      </c>
      <c r="AY159" s="152" t="s">
        <v>175</v>
      </c>
    </row>
    <row r="160" spans="2:65" s="1" customFormat="1" ht="24.2" customHeight="1">
      <c r="B160" s="32"/>
      <c r="C160" s="132" t="s">
        <v>296</v>
      </c>
      <c r="D160" s="132" t="s">
        <v>177</v>
      </c>
      <c r="E160" s="133" t="s">
        <v>990</v>
      </c>
      <c r="F160" s="134" t="s">
        <v>991</v>
      </c>
      <c r="G160" s="135" t="s">
        <v>215</v>
      </c>
      <c r="H160" s="136">
        <v>0.54</v>
      </c>
      <c r="I160" s="137"/>
      <c r="J160" s="138">
        <f>ROUND(I160*H160,2)</f>
        <v>0</v>
      </c>
      <c r="K160" s="139"/>
      <c r="L160" s="32"/>
      <c r="M160" s="140" t="s">
        <v>19</v>
      </c>
      <c r="N160" s="141" t="s">
        <v>44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181</v>
      </c>
      <c r="AT160" s="144" t="s">
        <v>177</v>
      </c>
      <c r="AU160" s="144" t="s">
        <v>83</v>
      </c>
      <c r="AY160" s="17" t="s">
        <v>175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81</v>
      </c>
      <c r="BK160" s="145">
        <f>ROUND(I160*H160,2)</f>
        <v>0</v>
      </c>
      <c r="BL160" s="17" t="s">
        <v>181</v>
      </c>
      <c r="BM160" s="144" t="s">
        <v>992</v>
      </c>
    </row>
    <row r="161" spans="2:65" s="1" customFormat="1" ht="11.25">
      <c r="B161" s="32"/>
      <c r="D161" s="146" t="s">
        <v>183</v>
      </c>
      <c r="F161" s="147" t="s">
        <v>993</v>
      </c>
      <c r="I161" s="148"/>
      <c r="L161" s="32"/>
      <c r="M161" s="149"/>
      <c r="T161" s="53"/>
      <c r="AT161" s="17" t="s">
        <v>183</v>
      </c>
      <c r="AU161" s="17" t="s">
        <v>83</v>
      </c>
    </row>
    <row r="162" spans="2:65" s="12" customFormat="1" ht="11.25">
      <c r="B162" s="150"/>
      <c r="D162" s="151" t="s">
        <v>189</v>
      </c>
      <c r="E162" s="152" t="s">
        <v>19</v>
      </c>
      <c r="F162" s="153" t="s">
        <v>994</v>
      </c>
      <c r="H162" s="154">
        <v>0.54</v>
      </c>
      <c r="I162" s="155"/>
      <c r="L162" s="150"/>
      <c r="M162" s="156"/>
      <c r="T162" s="157"/>
      <c r="AT162" s="152" t="s">
        <v>189</v>
      </c>
      <c r="AU162" s="152" t="s">
        <v>83</v>
      </c>
      <c r="AV162" s="12" t="s">
        <v>83</v>
      </c>
      <c r="AW162" s="12" t="s">
        <v>35</v>
      </c>
      <c r="AX162" s="12" t="s">
        <v>81</v>
      </c>
      <c r="AY162" s="152" t="s">
        <v>175</v>
      </c>
    </row>
    <row r="163" spans="2:65" s="1" customFormat="1" ht="33" customHeight="1">
      <c r="B163" s="32"/>
      <c r="C163" s="132" t="s">
        <v>306</v>
      </c>
      <c r="D163" s="132" t="s">
        <v>177</v>
      </c>
      <c r="E163" s="133" t="s">
        <v>995</v>
      </c>
      <c r="F163" s="134" t="s">
        <v>996</v>
      </c>
      <c r="G163" s="135" t="s">
        <v>281</v>
      </c>
      <c r="H163" s="136">
        <v>0.22800000000000001</v>
      </c>
      <c r="I163" s="137"/>
      <c r="J163" s="138">
        <f>ROUND(I163*H163,2)</f>
        <v>0</v>
      </c>
      <c r="K163" s="139"/>
      <c r="L163" s="32"/>
      <c r="M163" s="140" t="s">
        <v>19</v>
      </c>
      <c r="N163" s="141" t="s">
        <v>44</v>
      </c>
      <c r="P163" s="142">
        <f>O163*H163</f>
        <v>0</v>
      </c>
      <c r="Q163" s="142">
        <v>0.10445</v>
      </c>
      <c r="R163" s="142">
        <f>Q163*H163</f>
        <v>2.3814600000000002E-2</v>
      </c>
      <c r="S163" s="142">
        <v>0</v>
      </c>
      <c r="T163" s="143">
        <f>S163*H163</f>
        <v>0</v>
      </c>
      <c r="AR163" s="144" t="s">
        <v>181</v>
      </c>
      <c r="AT163" s="144" t="s">
        <v>177</v>
      </c>
      <c r="AU163" s="144" t="s">
        <v>83</v>
      </c>
      <c r="AY163" s="17" t="s">
        <v>175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81</v>
      </c>
      <c r="BK163" s="145">
        <f>ROUND(I163*H163,2)</f>
        <v>0</v>
      </c>
      <c r="BL163" s="17" t="s">
        <v>181</v>
      </c>
      <c r="BM163" s="144" t="s">
        <v>997</v>
      </c>
    </row>
    <row r="164" spans="2:65" s="1" customFormat="1" ht="11.25">
      <c r="B164" s="32"/>
      <c r="D164" s="146" t="s">
        <v>183</v>
      </c>
      <c r="F164" s="147" t="s">
        <v>998</v>
      </c>
      <c r="I164" s="148"/>
      <c r="L164" s="32"/>
      <c r="M164" s="149"/>
      <c r="T164" s="53"/>
      <c r="AT164" s="17" t="s">
        <v>183</v>
      </c>
      <c r="AU164" s="17" t="s">
        <v>83</v>
      </c>
    </row>
    <row r="165" spans="2:65" s="1" customFormat="1" ht="21.75" customHeight="1">
      <c r="B165" s="32"/>
      <c r="C165" s="172" t="s">
        <v>312</v>
      </c>
      <c r="D165" s="172" t="s">
        <v>307</v>
      </c>
      <c r="E165" s="173" t="s">
        <v>999</v>
      </c>
      <c r="F165" s="174" t="s">
        <v>1000</v>
      </c>
      <c r="G165" s="175" t="s">
        <v>358</v>
      </c>
      <c r="H165" s="176">
        <v>1</v>
      </c>
      <c r="I165" s="177"/>
      <c r="J165" s="178">
        <f>ROUND(I165*H165,2)</f>
        <v>0</v>
      </c>
      <c r="K165" s="179"/>
      <c r="L165" s="180"/>
      <c r="M165" s="181" t="s">
        <v>19</v>
      </c>
      <c r="N165" s="182" t="s">
        <v>44</v>
      </c>
      <c r="P165" s="142">
        <f>O165*H165</f>
        <v>0</v>
      </c>
      <c r="Q165" s="142">
        <v>0.22800000000000001</v>
      </c>
      <c r="R165" s="142">
        <f>Q165*H165</f>
        <v>0.22800000000000001</v>
      </c>
      <c r="S165" s="142">
        <v>0</v>
      </c>
      <c r="T165" s="143">
        <f>S165*H165</f>
        <v>0</v>
      </c>
      <c r="AR165" s="144" t="s">
        <v>239</v>
      </c>
      <c r="AT165" s="144" t="s">
        <v>307</v>
      </c>
      <c r="AU165" s="144" t="s">
        <v>83</v>
      </c>
      <c r="AY165" s="17" t="s">
        <v>175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81</v>
      </c>
      <c r="BK165" s="145">
        <f>ROUND(I165*H165,2)</f>
        <v>0</v>
      </c>
      <c r="BL165" s="17" t="s">
        <v>181</v>
      </c>
      <c r="BM165" s="144" t="s">
        <v>1001</v>
      </c>
    </row>
    <row r="166" spans="2:65" s="1" customFormat="1" ht="24.2" customHeight="1">
      <c r="B166" s="32"/>
      <c r="C166" s="132" t="s">
        <v>317</v>
      </c>
      <c r="D166" s="132" t="s">
        <v>177</v>
      </c>
      <c r="E166" s="133" t="s">
        <v>1002</v>
      </c>
      <c r="F166" s="134" t="s">
        <v>1003</v>
      </c>
      <c r="G166" s="135" t="s">
        <v>215</v>
      </c>
      <c r="H166" s="136">
        <v>3.7730000000000001</v>
      </c>
      <c r="I166" s="137"/>
      <c r="J166" s="138">
        <f>ROUND(I166*H166,2)</f>
        <v>0</v>
      </c>
      <c r="K166" s="139"/>
      <c r="L166" s="32"/>
      <c r="M166" s="140" t="s">
        <v>19</v>
      </c>
      <c r="N166" s="141" t="s">
        <v>44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181</v>
      </c>
      <c r="AT166" s="144" t="s">
        <v>177</v>
      </c>
      <c r="AU166" s="144" t="s">
        <v>83</v>
      </c>
      <c r="AY166" s="17" t="s">
        <v>175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81</v>
      </c>
      <c r="BK166" s="145">
        <f>ROUND(I166*H166,2)</f>
        <v>0</v>
      </c>
      <c r="BL166" s="17" t="s">
        <v>181</v>
      </c>
      <c r="BM166" s="144" t="s">
        <v>1004</v>
      </c>
    </row>
    <row r="167" spans="2:65" s="1" customFormat="1" ht="11.25">
      <c r="B167" s="32"/>
      <c r="D167" s="146" t="s">
        <v>183</v>
      </c>
      <c r="F167" s="147" t="s">
        <v>1005</v>
      </c>
      <c r="I167" s="148"/>
      <c r="L167" s="32"/>
      <c r="M167" s="149"/>
      <c r="T167" s="53"/>
      <c r="AT167" s="17" t="s">
        <v>183</v>
      </c>
      <c r="AU167" s="17" t="s">
        <v>83</v>
      </c>
    </row>
    <row r="168" spans="2:65" s="14" customFormat="1" ht="11.25">
      <c r="B168" s="166"/>
      <c r="D168" s="151" t="s">
        <v>189</v>
      </c>
      <c r="E168" s="167" t="s">
        <v>19</v>
      </c>
      <c r="F168" s="168" t="s">
        <v>1006</v>
      </c>
      <c r="H168" s="167" t="s">
        <v>19</v>
      </c>
      <c r="I168" s="169"/>
      <c r="L168" s="166"/>
      <c r="M168" s="170"/>
      <c r="T168" s="171"/>
      <c r="AT168" s="167" t="s">
        <v>189</v>
      </c>
      <c r="AU168" s="167" t="s">
        <v>83</v>
      </c>
      <c r="AV168" s="14" t="s">
        <v>81</v>
      </c>
      <c r="AW168" s="14" t="s">
        <v>35</v>
      </c>
      <c r="AX168" s="14" t="s">
        <v>73</v>
      </c>
      <c r="AY168" s="167" t="s">
        <v>175</v>
      </c>
    </row>
    <row r="169" spans="2:65" s="12" customFormat="1" ht="11.25">
      <c r="B169" s="150"/>
      <c r="D169" s="151" t="s">
        <v>189</v>
      </c>
      <c r="E169" s="152" t="s">
        <v>19</v>
      </c>
      <c r="F169" s="153" t="s">
        <v>1007</v>
      </c>
      <c r="H169" s="154">
        <v>3.7730000000000001</v>
      </c>
      <c r="I169" s="155"/>
      <c r="L169" s="150"/>
      <c r="M169" s="156"/>
      <c r="T169" s="157"/>
      <c r="AT169" s="152" t="s">
        <v>189</v>
      </c>
      <c r="AU169" s="152" t="s">
        <v>83</v>
      </c>
      <c r="AV169" s="12" t="s">
        <v>83</v>
      </c>
      <c r="AW169" s="12" t="s">
        <v>35</v>
      </c>
      <c r="AX169" s="12" t="s">
        <v>81</v>
      </c>
      <c r="AY169" s="152" t="s">
        <v>175</v>
      </c>
    </row>
    <row r="170" spans="2:65" s="1" customFormat="1" ht="16.5" customHeight="1">
      <c r="B170" s="32"/>
      <c r="C170" s="172" t="s">
        <v>323</v>
      </c>
      <c r="D170" s="172" t="s">
        <v>307</v>
      </c>
      <c r="E170" s="173" t="s">
        <v>1008</v>
      </c>
      <c r="F170" s="174" t="s">
        <v>1009</v>
      </c>
      <c r="G170" s="175" t="s">
        <v>281</v>
      </c>
      <c r="H170" s="176">
        <v>7.75</v>
      </c>
      <c r="I170" s="177"/>
      <c r="J170" s="178">
        <f>ROUND(I170*H170,2)</f>
        <v>0</v>
      </c>
      <c r="K170" s="179"/>
      <c r="L170" s="180"/>
      <c r="M170" s="181" t="s">
        <v>19</v>
      </c>
      <c r="N170" s="182" t="s">
        <v>44</v>
      </c>
      <c r="P170" s="142">
        <f>O170*H170</f>
        <v>0</v>
      </c>
      <c r="Q170" s="142">
        <v>1</v>
      </c>
      <c r="R170" s="142">
        <f>Q170*H170</f>
        <v>7.75</v>
      </c>
      <c r="S170" s="142">
        <v>0</v>
      </c>
      <c r="T170" s="143">
        <f>S170*H170</f>
        <v>0</v>
      </c>
      <c r="AR170" s="144" t="s">
        <v>239</v>
      </c>
      <c r="AT170" s="144" t="s">
        <v>307</v>
      </c>
      <c r="AU170" s="144" t="s">
        <v>83</v>
      </c>
      <c r="AY170" s="17" t="s">
        <v>175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81</v>
      </c>
      <c r="BK170" s="145">
        <f>ROUND(I170*H170,2)</f>
        <v>0</v>
      </c>
      <c r="BL170" s="17" t="s">
        <v>181</v>
      </c>
      <c r="BM170" s="144" t="s">
        <v>1010</v>
      </c>
    </row>
    <row r="171" spans="2:65" s="14" customFormat="1" ht="11.25">
      <c r="B171" s="166"/>
      <c r="D171" s="151" t="s">
        <v>189</v>
      </c>
      <c r="E171" s="167" t="s">
        <v>19</v>
      </c>
      <c r="F171" s="168" t="s">
        <v>1011</v>
      </c>
      <c r="H171" s="167" t="s">
        <v>19</v>
      </c>
      <c r="I171" s="169"/>
      <c r="L171" s="166"/>
      <c r="M171" s="170"/>
      <c r="T171" s="171"/>
      <c r="AT171" s="167" t="s">
        <v>189</v>
      </c>
      <c r="AU171" s="167" t="s">
        <v>83</v>
      </c>
      <c r="AV171" s="14" t="s">
        <v>81</v>
      </c>
      <c r="AW171" s="14" t="s">
        <v>35</v>
      </c>
      <c r="AX171" s="14" t="s">
        <v>73</v>
      </c>
      <c r="AY171" s="167" t="s">
        <v>175</v>
      </c>
    </row>
    <row r="172" spans="2:65" s="12" customFormat="1" ht="11.25">
      <c r="B172" s="150"/>
      <c r="D172" s="151" t="s">
        <v>189</v>
      </c>
      <c r="E172" s="152" t="s">
        <v>19</v>
      </c>
      <c r="F172" s="153" t="s">
        <v>1012</v>
      </c>
      <c r="H172" s="154">
        <v>7.75</v>
      </c>
      <c r="I172" s="155"/>
      <c r="L172" s="150"/>
      <c r="M172" s="156"/>
      <c r="T172" s="157"/>
      <c r="AT172" s="152" t="s">
        <v>189</v>
      </c>
      <c r="AU172" s="152" t="s">
        <v>83</v>
      </c>
      <c r="AV172" s="12" t="s">
        <v>83</v>
      </c>
      <c r="AW172" s="12" t="s">
        <v>35</v>
      </c>
      <c r="AX172" s="12" t="s">
        <v>81</v>
      </c>
      <c r="AY172" s="152" t="s">
        <v>175</v>
      </c>
    </row>
    <row r="173" spans="2:65" s="11" customFormat="1" ht="22.9" customHeight="1">
      <c r="B173" s="120"/>
      <c r="D173" s="121" t="s">
        <v>72</v>
      </c>
      <c r="E173" s="130" t="s">
        <v>181</v>
      </c>
      <c r="F173" s="130" t="s">
        <v>347</v>
      </c>
      <c r="I173" s="123"/>
      <c r="J173" s="131">
        <f>BK173</f>
        <v>0</v>
      </c>
      <c r="L173" s="120"/>
      <c r="M173" s="125"/>
      <c r="P173" s="126">
        <f>SUM(P174:P179)</f>
        <v>0</v>
      </c>
      <c r="R173" s="126">
        <f>SUM(R174:R179)</f>
        <v>0</v>
      </c>
      <c r="T173" s="127">
        <f>SUM(T174:T179)</f>
        <v>0</v>
      </c>
      <c r="AR173" s="121" t="s">
        <v>81</v>
      </c>
      <c r="AT173" s="128" t="s">
        <v>72</v>
      </c>
      <c r="AU173" s="128" t="s">
        <v>81</v>
      </c>
      <c r="AY173" s="121" t="s">
        <v>175</v>
      </c>
      <c r="BK173" s="129">
        <f>SUM(BK174:BK179)</f>
        <v>0</v>
      </c>
    </row>
    <row r="174" spans="2:65" s="1" customFormat="1" ht="33" customHeight="1">
      <c r="B174" s="32"/>
      <c r="C174" s="132" t="s">
        <v>7</v>
      </c>
      <c r="D174" s="132" t="s">
        <v>177</v>
      </c>
      <c r="E174" s="133" t="s">
        <v>349</v>
      </c>
      <c r="F174" s="134" t="s">
        <v>350</v>
      </c>
      <c r="G174" s="135" t="s">
        <v>215</v>
      </c>
      <c r="H174" s="136">
        <v>3.6</v>
      </c>
      <c r="I174" s="137"/>
      <c r="J174" s="138">
        <f>ROUND(I174*H174,2)</f>
        <v>0</v>
      </c>
      <c r="K174" s="139"/>
      <c r="L174" s="32"/>
      <c r="M174" s="140" t="s">
        <v>19</v>
      </c>
      <c r="N174" s="141" t="s">
        <v>44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181</v>
      </c>
      <c r="AT174" s="144" t="s">
        <v>177</v>
      </c>
      <c r="AU174" s="144" t="s">
        <v>83</v>
      </c>
      <c r="AY174" s="17" t="s">
        <v>175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81</v>
      </c>
      <c r="BK174" s="145">
        <f>ROUND(I174*H174,2)</f>
        <v>0</v>
      </c>
      <c r="BL174" s="17" t="s">
        <v>181</v>
      </c>
      <c r="BM174" s="144" t="s">
        <v>1013</v>
      </c>
    </row>
    <row r="175" spans="2:65" s="1" customFormat="1" ht="11.25">
      <c r="B175" s="32"/>
      <c r="D175" s="146" t="s">
        <v>183</v>
      </c>
      <c r="F175" s="147" t="s">
        <v>1014</v>
      </c>
      <c r="I175" s="148"/>
      <c r="L175" s="32"/>
      <c r="M175" s="149"/>
      <c r="T175" s="53"/>
      <c r="AT175" s="17" t="s">
        <v>183</v>
      </c>
      <c r="AU175" s="17" t="s">
        <v>83</v>
      </c>
    </row>
    <row r="176" spans="2:65" s="14" customFormat="1" ht="11.25">
      <c r="B176" s="166"/>
      <c r="D176" s="151" t="s">
        <v>189</v>
      </c>
      <c r="E176" s="167" t="s">
        <v>19</v>
      </c>
      <c r="F176" s="168" t="s">
        <v>930</v>
      </c>
      <c r="H176" s="167" t="s">
        <v>19</v>
      </c>
      <c r="I176" s="169"/>
      <c r="L176" s="166"/>
      <c r="M176" s="170"/>
      <c r="T176" s="171"/>
      <c r="AT176" s="167" t="s">
        <v>189</v>
      </c>
      <c r="AU176" s="167" t="s">
        <v>83</v>
      </c>
      <c r="AV176" s="14" t="s">
        <v>81</v>
      </c>
      <c r="AW176" s="14" t="s">
        <v>35</v>
      </c>
      <c r="AX176" s="14" t="s">
        <v>73</v>
      </c>
      <c r="AY176" s="167" t="s">
        <v>175</v>
      </c>
    </row>
    <row r="177" spans="2:65" s="12" customFormat="1" ht="11.25">
      <c r="B177" s="150"/>
      <c r="D177" s="151" t="s">
        <v>189</v>
      </c>
      <c r="E177" s="152" t="s">
        <v>19</v>
      </c>
      <c r="F177" s="153" t="s">
        <v>1015</v>
      </c>
      <c r="H177" s="154">
        <v>3.6</v>
      </c>
      <c r="I177" s="155"/>
      <c r="L177" s="150"/>
      <c r="M177" s="156"/>
      <c r="T177" s="157"/>
      <c r="AT177" s="152" t="s">
        <v>189</v>
      </c>
      <c r="AU177" s="152" t="s">
        <v>83</v>
      </c>
      <c r="AV177" s="12" t="s">
        <v>83</v>
      </c>
      <c r="AW177" s="12" t="s">
        <v>35</v>
      </c>
      <c r="AX177" s="12" t="s">
        <v>81</v>
      </c>
      <c r="AY177" s="152" t="s">
        <v>175</v>
      </c>
    </row>
    <row r="178" spans="2:65" s="1" customFormat="1" ht="44.25" customHeight="1">
      <c r="B178" s="32"/>
      <c r="C178" s="132" t="s">
        <v>332</v>
      </c>
      <c r="D178" s="132" t="s">
        <v>177</v>
      </c>
      <c r="E178" s="133" t="s">
        <v>1016</v>
      </c>
      <c r="F178" s="134" t="s">
        <v>1017</v>
      </c>
      <c r="G178" s="135" t="s">
        <v>180</v>
      </c>
      <c r="H178" s="136">
        <v>6.85</v>
      </c>
      <c r="I178" s="137"/>
      <c r="J178" s="138">
        <f>ROUND(I178*H178,2)</f>
        <v>0</v>
      </c>
      <c r="K178" s="139"/>
      <c r="L178" s="32"/>
      <c r="M178" s="140" t="s">
        <v>19</v>
      </c>
      <c r="N178" s="141" t="s">
        <v>44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181</v>
      </c>
      <c r="AT178" s="144" t="s">
        <v>177</v>
      </c>
      <c r="AU178" s="144" t="s">
        <v>83</v>
      </c>
      <c r="AY178" s="17" t="s">
        <v>175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81</v>
      </c>
      <c r="BK178" s="145">
        <f>ROUND(I178*H178,2)</f>
        <v>0</v>
      </c>
      <c r="BL178" s="17" t="s">
        <v>181</v>
      </c>
      <c r="BM178" s="144" t="s">
        <v>1018</v>
      </c>
    </row>
    <row r="179" spans="2:65" s="1" customFormat="1" ht="11.25">
      <c r="B179" s="32"/>
      <c r="D179" s="146" t="s">
        <v>183</v>
      </c>
      <c r="F179" s="147" t="s">
        <v>1019</v>
      </c>
      <c r="I179" s="148"/>
      <c r="L179" s="32"/>
      <c r="M179" s="149"/>
      <c r="T179" s="53"/>
      <c r="AT179" s="17" t="s">
        <v>183</v>
      </c>
      <c r="AU179" s="17" t="s">
        <v>83</v>
      </c>
    </row>
    <row r="180" spans="2:65" s="11" customFormat="1" ht="22.9" customHeight="1">
      <c r="B180" s="120"/>
      <c r="D180" s="121" t="s">
        <v>72</v>
      </c>
      <c r="E180" s="130" t="s">
        <v>212</v>
      </c>
      <c r="F180" s="130" t="s">
        <v>383</v>
      </c>
      <c r="I180" s="123"/>
      <c r="J180" s="131">
        <f>BK180</f>
        <v>0</v>
      </c>
      <c r="L180" s="120"/>
      <c r="M180" s="125"/>
      <c r="P180" s="126">
        <f>SUM(P181:P186)</f>
        <v>0</v>
      </c>
      <c r="R180" s="126">
        <f>SUM(R181:R186)</f>
        <v>1.4538979999999999</v>
      </c>
      <c r="T180" s="127">
        <f>SUM(T181:T186)</f>
        <v>0</v>
      </c>
      <c r="AR180" s="121" t="s">
        <v>81</v>
      </c>
      <c r="AT180" s="128" t="s">
        <v>72</v>
      </c>
      <c r="AU180" s="128" t="s">
        <v>81</v>
      </c>
      <c r="AY180" s="121" t="s">
        <v>175</v>
      </c>
      <c r="BK180" s="129">
        <f>SUM(BK181:BK186)</f>
        <v>0</v>
      </c>
    </row>
    <row r="181" spans="2:65" s="1" customFormat="1" ht="66.75" customHeight="1">
      <c r="B181" s="32"/>
      <c r="C181" s="132" t="s">
        <v>339</v>
      </c>
      <c r="D181" s="132" t="s">
        <v>177</v>
      </c>
      <c r="E181" s="133" t="s">
        <v>1020</v>
      </c>
      <c r="F181" s="134" t="s">
        <v>1021</v>
      </c>
      <c r="G181" s="135" t="s">
        <v>180</v>
      </c>
      <c r="H181" s="136">
        <v>6.85</v>
      </c>
      <c r="I181" s="137"/>
      <c r="J181" s="138">
        <f>ROUND(I181*H181,2)</f>
        <v>0</v>
      </c>
      <c r="K181" s="139"/>
      <c r="L181" s="32"/>
      <c r="M181" s="140" t="s">
        <v>19</v>
      </c>
      <c r="N181" s="141" t="s">
        <v>44</v>
      </c>
      <c r="P181" s="142">
        <f>O181*H181</f>
        <v>0</v>
      </c>
      <c r="Q181" s="142">
        <v>0.10100000000000001</v>
      </c>
      <c r="R181" s="142">
        <f>Q181*H181</f>
        <v>0.69184999999999997</v>
      </c>
      <c r="S181" s="142">
        <v>0</v>
      </c>
      <c r="T181" s="143">
        <f>S181*H181</f>
        <v>0</v>
      </c>
      <c r="AR181" s="144" t="s">
        <v>181</v>
      </c>
      <c r="AT181" s="144" t="s">
        <v>177</v>
      </c>
      <c r="AU181" s="144" t="s">
        <v>83</v>
      </c>
      <c r="AY181" s="17" t="s">
        <v>175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81</v>
      </c>
      <c r="BK181" s="145">
        <f>ROUND(I181*H181,2)</f>
        <v>0</v>
      </c>
      <c r="BL181" s="17" t="s">
        <v>181</v>
      </c>
      <c r="BM181" s="144" t="s">
        <v>1022</v>
      </c>
    </row>
    <row r="182" spans="2:65" s="1" customFormat="1" ht="11.25">
      <c r="B182" s="32"/>
      <c r="D182" s="146" t="s">
        <v>183</v>
      </c>
      <c r="F182" s="147" t="s">
        <v>1023</v>
      </c>
      <c r="I182" s="148"/>
      <c r="L182" s="32"/>
      <c r="M182" s="149"/>
      <c r="T182" s="53"/>
      <c r="AT182" s="17" t="s">
        <v>183</v>
      </c>
      <c r="AU182" s="17" t="s">
        <v>83</v>
      </c>
    </row>
    <row r="183" spans="2:65" s="14" customFormat="1" ht="11.25">
      <c r="B183" s="166"/>
      <c r="D183" s="151" t="s">
        <v>189</v>
      </c>
      <c r="E183" s="167" t="s">
        <v>19</v>
      </c>
      <c r="F183" s="168" t="s">
        <v>1024</v>
      </c>
      <c r="H183" s="167" t="s">
        <v>19</v>
      </c>
      <c r="I183" s="169"/>
      <c r="L183" s="166"/>
      <c r="M183" s="170"/>
      <c r="T183" s="171"/>
      <c r="AT183" s="167" t="s">
        <v>189</v>
      </c>
      <c r="AU183" s="167" t="s">
        <v>83</v>
      </c>
      <c r="AV183" s="14" t="s">
        <v>81</v>
      </c>
      <c r="AW183" s="14" t="s">
        <v>35</v>
      </c>
      <c r="AX183" s="14" t="s">
        <v>73</v>
      </c>
      <c r="AY183" s="167" t="s">
        <v>175</v>
      </c>
    </row>
    <row r="184" spans="2:65" s="12" customFormat="1" ht="11.25">
      <c r="B184" s="150"/>
      <c r="D184" s="151" t="s">
        <v>189</v>
      </c>
      <c r="E184" s="152" t="s">
        <v>19</v>
      </c>
      <c r="F184" s="153" t="s">
        <v>1025</v>
      </c>
      <c r="H184" s="154">
        <v>6.85</v>
      </c>
      <c r="I184" s="155"/>
      <c r="L184" s="150"/>
      <c r="M184" s="156"/>
      <c r="T184" s="157"/>
      <c r="AT184" s="152" t="s">
        <v>189</v>
      </c>
      <c r="AU184" s="152" t="s">
        <v>83</v>
      </c>
      <c r="AV184" s="12" t="s">
        <v>83</v>
      </c>
      <c r="AW184" s="12" t="s">
        <v>35</v>
      </c>
      <c r="AX184" s="12" t="s">
        <v>81</v>
      </c>
      <c r="AY184" s="152" t="s">
        <v>175</v>
      </c>
    </row>
    <row r="185" spans="2:65" s="1" customFormat="1" ht="16.5" customHeight="1">
      <c r="B185" s="32"/>
      <c r="C185" s="172" t="s">
        <v>348</v>
      </c>
      <c r="D185" s="172" t="s">
        <v>307</v>
      </c>
      <c r="E185" s="173" t="s">
        <v>1026</v>
      </c>
      <c r="F185" s="174" t="s">
        <v>1027</v>
      </c>
      <c r="G185" s="175" t="s">
        <v>180</v>
      </c>
      <c r="H185" s="176">
        <v>7.056</v>
      </c>
      <c r="I185" s="177"/>
      <c r="J185" s="178">
        <f>ROUND(I185*H185,2)</f>
        <v>0</v>
      </c>
      <c r="K185" s="179"/>
      <c r="L185" s="180"/>
      <c r="M185" s="181" t="s">
        <v>19</v>
      </c>
      <c r="N185" s="182" t="s">
        <v>44</v>
      </c>
      <c r="P185" s="142">
        <f>O185*H185</f>
        <v>0</v>
      </c>
      <c r="Q185" s="142">
        <v>0.108</v>
      </c>
      <c r="R185" s="142">
        <f>Q185*H185</f>
        <v>0.76204799999999995</v>
      </c>
      <c r="S185" s="142">
        <v>0</v>
      </c>
      <c r="T185" s="143">
        <f>S185*H185</f>
        <v>0</v>
      </c>
      <c r="AR185" s="144" t="s">
        <v>239</v>
      </c>
      <c r="AT185" s="144" t="s">
        <v>307</v>
      </c>
      <c r="AU185" s="144" t="s">
        <v>83</v>
      </c>
      <c r="AY185" s="17" t="s">
        <v>175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81</v>
      </c>
      <c r="BK185" s="145">
        <f>ROUND(I185*H185,2)</f>
        <v>0</v>
      </c>
      <c r="BL185" s="17" t="s">
        <v>181</v>
      </c>
      <c r="BM185" s="144" t="s">
        <v>1028</v>
      </c>
    </row>
    <row r="186" spans="2:65" s="12" customFormat="1" ht="11.25">
      <c r="B186" s="150"/>
      <c r="D186" s="151" t="s">
        <v>189</v>
      </c>
      <c r="F186" s="153" t="s">
        <v>1029</v>
      </c>
      <c r="H186" s="154">
        <v>7.056</v>
      </c>
      <c r="I186" s="155"/>
      <c r="L186" s="150"/>
      <c r="M186" s="156"/>
      <c r="T186" s="157"/>
      <c r="AT186" s="152" t="s">
        <v>189</v>
      </c>
      <c r="AU186" s="152" t="s">
        <v>83</v>
      </c>
      <c r="AV186" s="12" t="s">
        <v>83</v>
      </c>
      <c r="AW186" s="12" t="s">
        <v>4</v>
      </c>
      <c r="AX186" s="12" t="s">
        <v>81</v>
      </c>
      <c r="AY186" s="152" t="s">
        <v>175</v>
      </c>
    </row>
    <row r="187" spans="2:65" s="11" customFormat="1" ht="22.9" customHeight="1">
      <c r="B187" s="120"/>
      <c r="D187" s="121" t="s">
        <v>72</v>
      </c>
      <c r="E187" s="130" t="s">
        <v>239</v>
      </c>
      <c r="F187" s="130" t="s">
        <v>516</v>
      </c>
      <c r="I187" s="123"/>
      <c r="J187" s="131">
        <f>BK187</f>
        <v>0</v>
      </c>
      <c r="L187" s="120"/>
      <c r="M187" s="125"/>
      <c r="P187" s="126">
        <f>SUM(P188:P205)</f>
        <v>0</v>
      </c>
      <c r="R187" s="126">
        <f>SUM(R188:R205)</f>
        <v>1.0325999999999998E-2</v>
      </c>
      <c r="T187" s="127">
        <f>SUM(T188:T205)</f>
        <v>0</v>
      </c>
      <c r="AR187" s="121" t="s">
        <v>81</v>
      </c>
      <c r="AT187" s="128" t="s">
        <v>72</v>
      </c>
      <c r="AU187" s="128" t="s">
        <v>81</v>
      </c>
      <c r="AY187" s="121" t="s">
        <v>175</v>
      </c>
      <c r="BK187" s="129">
        <f>SUM(BK188:BK205)</f>
        <v>0</v>
      </c>
    </row>
    <row r="188" spans="2:65" s="1" customFormat="1" ht="37.9" customHeight="1">
      <c r="B188" s="32"/>
      <c r="C188" s="132" t="s">
        <v>355</v>
      </c>
      <c r="D188" s="132" t="s">
        <v>177</v>
      </c>
      <c r="E188" s="133" t="s">
        <v>1030</v>
      </c>
      <c r="F188" s="134" t="s">
        <v>1031</v>
      </c>
      <c r="G188" s="135" t="s">
        <v>342</v>
      </c>
      <c r="H188" s="136">
        <v>30</v>
      </c>
      <c r="I188" s="137"/>
      <c r="J188" s="138">
        <f>ROUND(I188*H188,2)</f>
        <v>0</v>
      </c>
      <c r="K188" s="139"/>
      <c r="L188" s="32"/>
      <c r="M188" s="140" t="s">
        <v>19</v>
      </c>
      <c r="N188" s="141" t="s">
        <v>44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181</v>
      </c>
      <c r="AT188" s="144" t="s">
        <v>177</v>
      </c>
      <c r="AU188" s="144" t="s">
        <v>83</v>
      </c>
      <c r="AY188" s="17" t="s">
        <v>175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81</v>
      </c>
      <c r="BK188" s="145">
        <f>ROUND(I188*H188,2)</f>
        <v>0</v>
      </c>
      <c r="BL188" s="17" t="s">
        <v>181</v>
      </c>
      <c r="BM188" s="144" t="s">
        <v>1032</v>
      </c>
    </row>
    <row r="189" spans="2:65" s="1" customFormat="1" ht="11.25">
      <c r="B189" s="32"/>
      <c r="D189" s="146" t="s">
        <v>183</v>
      </c>
      <c r="F189" s="147" t="s">
        <v>1033</v>
      </c>
      <c r="I189" s="148"/>
      <c r="L189" s="32"/>
      <c r="M189" s="149"/>
      <c r="T189" s="53"/>
      <c r="AT189" s="17" t="s">
        <v>183</v>
      </c>
      <c r="AU189" s="17" t="s">
        <v>83</v>
      </c>
    </row>
    <row r="190" spans="2:65" s="1" customFormat="1" ht="24.2" customHeight="1">
      <c r="B190" s="32"/>
      <c r="C190" s="172" t="s">
        <v>363</v>
      </c>
      <c r="D190" s="172" t="s">
        <v>307</v>
      </c>
      <c r="E190" s="173" t="s">
        <v>1034</v>
      </c>
      <c r="F190" s="174" t="s">
        <v>1035</v>
      </c>
      <c r="G190" s="175" t="s">
        <v>342</v>
      </c>
      <c r="H190" s="176">
        <v>30.45</v>
      </c>
      <c r="I190" s="177"/>
      <c r="J190" s="178">
        <f>ROUND(I190*H190,2)</f>
        <v>0</v>
      </c>
      <c r="K190" s="179"/>
      <c r="L190" s="180"/>
      <c r="M190" s="181" t="s">
        <v>19</v>
      </c>
      <c r="N190" s="182" t="s">
        <v>44</v>
      </c>
      <c r="P190" s="142">
        <f>O190*H190</f>
        <v>0</v>
      </c>
      <c r="Q190" s="142">
        <v>2.7999999999999998E-4</v>
      </c>
      <c r="R190" s="142">
        <f>Q190*H190</f>
        <v>8.5259999999999989E-3</v>
      </c>
      <c r="S190" s="142">
        <v>0</v>
      </c>
      <c r="T190" s="143">
        <f>S190*H190</f>
        <v>0</v>
      </c>
      <c r="AR190" s="144" t="s">
        <v>239</v>
      </c>
      <c r="AT190" s="144" t="s">
        <v>307</v>
      </c>
      <c r="AU190" s="144" t="s">
        <v>83</v>
      </c>
      <c r="AY190" s="17" t="s">
        <v>175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81</v>
      </c>
      <c r="BK190" s="145">
        <f>ROUND(I190*H190,2)</f>
        <v>0</v>
      </c>
      <c r="BL190" s="17" t="s">
        <v>181</v>
      </c>
      <c r="BM190" s="144" t="s">
        <v>1036</v>
      </c>
    </row>
    <row r="191" spans="2:65" s="12" customFormat="1" ht="11.25">
      <c r="B191" s="150"/>
      <c r="D191" s="151" t="s">
        <v>189</v>
      </c>
      <c r="F191" s="153" t="s">
        <v>1037</v>
      </c>
      <c r="H191" s="154">
        <v>30.45</v>
      </c>
      <c r="I191" s="155"/>
      <c r="L191" s="150"/>
      <c r="M191" s="156"/>
      <c r="T191" s="157"/>
      <c r="AT191" s="152" t="s">
        <v>189</v>
      </c>
      <c r="AU191" s="152" t="s">
        <v>83</v>
      </c>
      <c r="AV191" s="12" t="s">
        <v>83</v>
      </c>
      <c r="AW191" s="12" t="s">
        <v>4</v>
      </c>
      <c r="AX191" s="12" t="s">
        <v>81</v>
      </c>
      <c r="AY191" s="152" t="s">
        <v>175</v>
      </c>
    </row>
    <row r="192" spans="2:65" s="1" customFormat="1" ht="21.75" customHeight="1">
      <c r="B192" s="32"/>
      <c r="C192" s="132" t="s">
        <v>367</v>
      </c>
      <c r="D192" s="132" t="s">
        <v>177</v>
      </c>
      <c r="E192" s="133" t="s">
        <v>1038</v>
      </c>
      <c r="F192" s="134" t="s">
        <v>1039</v>
      </c>
      <c r="G192" s="135" t="s">
        <v>342</v>
      </c>
      <c r="H192" s="136">
        <v>30</v>
      </c>
      <c r="I192" s="137"/>
      <c r="J192" s="138">
        <f>ROUND(I192*H192,2)</f>
        <v>0</v>
      </c>
      <c r="K192" s="139"/>
      <c r="L192" s="32"/>
      <c r="M192" s="140" t="s">
        <v>19</v>
      </c>
      <c r="N192" s="141" t="s">
        <v>44</v>
      </c>
      <c r="P192" s="142">
        <f>O192*H192</f>
        <v>0</v>
      </c>
      <c r="Q192" s="142">
        <v>6.0000000000000002E-5</v>
      </c>
      <c r="R192" s="142">
        <f>Q192*H192</f>
        <v>1.8E-3</v>
      </c>
      <c r="S192" s="142">
        <v>0</v>
      </c>
      <c r="T192" s="143">
        <f>S192*H192</f>
        <v>0</v>
      </c>
      <c r="AR192" s="144" t="s">
        <v>181</v>
      </c>
      <c r="AT192" s="144" t="s">
        <v>177</v>
      </c>
      <c r="AU192" s="144" t="s">
        <v>83</v>
      </c>
      <c r="AY192" s="17" t="s">
        <v>175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81</v>
      </c>
      <c r="BK192" s="145">
        <f>ROUND(I192*H192,2)</f>
        <v>0</v>
      </c>
      <c r="BL192" s="17" t="s">
        <v>181</v>
      </c>
      <c r="BM192" s="144" t="s">
        <v>1040</v>
      </c>
    </row>
    <row r="193" spans="2:65" s="1" customFormat="1" ht="11.25">
      <c r="B193" s="32"/>
      <c r="D193" s="146" t="s">
        <v>183</v>
      </c>
      <c r="F193" s="147" t="s">
        <v>1041</v>
      </c>
      <c r="I193" s="148"/>
      <c r="L193" s="32"/>
      <c r="M193" s="149"/>
      <c r="T193" s="53"/>
      <c r="AT193" s="17" t="s">
        <v>183</v>
      </c>
      <c r="AU193" s="17" t="s">
        <v>83</v>
      </c>
    </row>
    <row r="194" spans="2:65" s="1" customFormat="1" ht="16.5" customHeight="1">
      <c r="B194" s="32"/>
      <c r="C194" s="132" t="s">
        <v>372</v>
      </c>
      <c r="D194" s="132" t="s">
        <v>177</v>
      </c>
      <c r="E194" s="133" t="s">
        <v>1042</v>
      </c>
      <c r="F194" s="134" t="s">
        <v>1043</v>
      </c>
      <c r="G194" s="135" t="s">
        <v>342</v>
      </c>
      <c r="H194" s="136">
        <v>54</v>
      </c>
      <c r="I194" s="137"/>
      <c r="J194" s="138">
        <f>ROUND(I194*H194,2)</f>
        <v>0</v>
      </c>
      <c r="K194" s="139"/>
      <c r="L194" s="32"/>
      <c r="M194" s="140" t="s">
        <v>19</v>
      </c>
      <c r="N194" s="141" t="s">
        <v>44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181</v>
      </c>
      <c r="AT194" s="144" t="s">
        <v>177</v>
      </c>
      <c r="AU194" s="144" t="s">
        <v>83</v>
      </c>
      <c r="AY194" s="17" t="s">
        <v>175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81</v>
      </c>
      <c r="BK194" s="145">
        <f>ROUND(I194*H194,2)</f>
        <v>0</v>
      </c>
      <c r="BL194" s="17" t="s">
        <v>181</v>
      </c>
      <c r="BM194" s="144" t="s">
        <v>1044</v>
      </c>
    </row>
    <row r="195" spans="2:65" s="1" customFormat="1" ht="78">
      <c r="B195" s="32"/>
      <c r="D195" s="151" t="s">
        <v>203</v>
      </c>
      <c r="F195" s="165" t="s">
        <v>1045</v>
      </c>
      <c r="I195" s="148"/>
      <c r="L195" s="32"/>
      <c r="M195" s="149"/>
      <c r="T195" s="53"/>
      <c r="AT195" s="17" t="s">
        <v>203</v>
      </c>
      <c r="AU195" s="17" t="s">
        <v>83</v>
      </c>
    </row>
    <row r="196" spans="2:65" s="14" customFormat="1" ht="11.25">
      <c r="B196" s="166"/>
      <c r="D196" s="151" t="s">
        <v>189</v>
      </c>
      <c r="E196" s="167" t="s">
        <v>19</v>
      </c>
      <c r="F196" s="168" t="s">
        <v>1046</v>
      </c>
      <c r="H196" s="167" t="s">
        <v>19</v>
      </c>
      <c r="I196" s="169"/>
      <c r="L196" s="166"/>
      <c r="M196" s="170"/>
      <c r="T196" s="171"/>
      <c r="AT196" s="167" t="s">
        <v>189</v>
      </c>
      <c r="AU196" s="167" t="s">
        <v>83</v>
      </c>
      <c r="AV196" s="14" t="s">
        <v>81</v>
      </c>
      <c r="AW196" s="14" t="s">
        <v>35</v>
      </c>
      <c r="AX196" s="14" t="s">
        <v>73</v>
      </c>
      <c r="AY196" s="167" t="s">
        <v>175</v>
      </c>
    </row>
    <row r="197" spans="2:65" s="12" customFormat="1" ht="11.25">
      <c r="B197" s="150"/>
      <c r="D197" s="151" t="s">
        <v>189</v>
      </c>
      <c r="E197" s="152" t="s">
        <v>19</v>
      </c>
      <c r="F197" s="153" t="s">
        <v>1047</v>
      </c>
      <c r="H197" s="154">
        <v>54</v>
      </c>
      <c r="I197" s="155"/>
      <c r="L197" s="150"/>
      <c r="M197" s="156"/>
      <c r="T197" s="157"/>
      <c r="AT197" s="152" t="s">
        <v>189</v>
      </c>
      <c r="AU197" s="152" t="s">
        <v>83</v>
      </c>
      <c r="AV197" s="12" t="s">
        <v>83</v>
      </c>
      <c r="AW197" s="12" t="s">
        <v>35</v>
      </c>
      <c r="AX197" s="12" t="s">
        <v>81</v>
      </c>
      <c r="AY197" s="152" t="s">
        <v>175</v>
      </c>
    </row>
    <row r="198" spans="2:65" s="1" customFormat="1" ht="16.5" customHeight="1">
      <c r="B198" s="32"/>
      <c r="C198" s="132" t="s">
        <v>376</v>
      </c>
      <c r="D198" s="132" t="s">
        <v>177</v>
      </c>
      <c r="E198" s="133" t="s">
        <v>1048</v>
      </c>
      <c r="F198" s="134" t="s">
        <v>1049</v>
      </c>
      <c r="G198" s="135" t="s">
        <v>358</v>
      </c>
      <c r="H198" s="136">
        <v>2</v>
      </c>
      <c r="I198" s="137"/>
      <c r="J198" s="138">
        <f>ROUND(I198*H198,2)</f>
        <v>0</v>
      </c>
      <c r="K198" s="139"/>
      <c r="L198" s="32"/>
      <c r="M198" s="140" t="s">
        <v>19</v>
      </c>
      <c r="N198" s="141" t="s">
        <v>44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1050</v>
      </c>
      <c r="AT198" s="144" t="s">
        <v>177</v>
      </c>
      <c r="AU198" s="144" t="s">
        <v>83</v>
      </c>
      <c r="AY198" s="17" t="s">
        <v>175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81</v>
      </c>
      <c r="BK198" s="145">
        <f>ROUND(I198*H198,2)</f>
        <v>0</v>
      </c>
      <c r="BL198" s="17" t="s">
        <v>1050</v>
      </c>
      <c r="BM198" s="144" t="s">
        <v>1051</v>
      </c>
    </row>
    <row r="199" spans="2:65" s="1" customFormat="1" ht="39">
      <c r="B199" s="32"/>
      <c r="D199" s="151" t="s">
        <v>203</v>
      </c>
      <c r="F199" s="165" t="s">
        <v>1052</v>
      </c>
      <c r="I199" s="148"/>
      <c r="L199" s="32"/>
      <c r="M199" s="149"/>
      <c r="T199" s="53"/>
      <c r="AT199" s="17" t="s">
        <v>203</v>
      </c>
      <c r="AU199" s="17" t="s">
        <v>83</v>
      </c>
    </row>
    <row r="200" spans="2:65" s="1" customFormat="1" ht="16.5" customHeight="1">
      <c r="B200" s="32"/>
      <c r="C200" s="132" t="s">
        <v>384</v>
      </c>
      <c r="D200" s="132" t="s">
        <v>177</v>
      </c>
      <c r="E200" s="133" t="s">
        <v>1053</v>
      </c>
      <c r="F200" s="134" t="s">
        <v>1054</v>
      </c>
      <c r="G200" s="135" t="s">
        <v>1055</v>
      </c>
      <c r="H200" s="136">
        <v>1</v>
      </c>
      <c r="I200" s="137"/>
      <c r="J200" s="138">
        <f>ROUND(I200*H200,2)</f>
        <v>0</v>
      </c>
      <c r="K200" s="139"/>
      <c r="L200" s="32"/>
      <c r="M200" s="140" t="s">
        <v>19</v>
      </c>
      <c r="N200" s="141" t="s">
        <v>44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1050</v>
      </c>
      <c r="AT200" s="144" t="s">
        <v>177</v>
      </c>
      <c r="AU200" s="144" t="s">
        <v>83</v>
      </c>
      <c r="AY200" s="17" t="s">
        <v>175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81</v>
      </c>
      <c r="BK200" s="145">
        <f>ROUND(I200*H200,2)</f>
        <v>0</v>
      </c>
      <c r="BL200" s="17" t="s">
        <v>1050</v>
      </c>
      <c r="BM200" s="144" t="s">
        <v>1056</v>
      </c>
    </row>
    <row r="201" spans="2:65" s="1" customFormat="1" ht="16.5" customHeight="1">
      <c r="B201" s="32"/>
      <c r="C201" s="132" t="s">
        <v>238</v>
      </c>
      <c r="D201" s="132" t="s">
        <v>177</v>
      </c>
      <c r="E201" s="133" t="s">
        <v>1057</v>
      </c>
      <c r="F201" s="134" t="s">
        <v>1058</v>
      </c>
      <c r="G201" s="135" t="s">
        <v>358</v>
      </c>
      <c r="H201" s="136">
        <v>2</v>
      </c>
      <c r="I201" s="137"/>
      <c r="J201" s="138">
        <f>ROUND(I201*H201,2)</f>
        <v>0</v>
      </c>
      <c r="K201" s="139"/>
      <c r="L201" s="32"/>
      <c r="M201" s="140" t="s">
        <v>19</v>
      </c>
      <c r="N201" s="141" t="s">
        <v>44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1050</v>
      </c>
      <c r="AT201" s="144" t="s">
        <v>177</v>
      </c>
      <c r="AU201" s="144" t="s">
        <v>83</v>
      </c>
      <c r="AY201" s="17" t="s">
        <v>175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81</v>
      </c>
      <c r="BK201" s="145">
        <f>ROUND(I201*H201,2)</f>
        <v>0</v>
      </c>
      <c r="BL201" s="17" t="s">
        <v>1050</v>
      </c>
      <c r="BM201" s="144" t="s">
        <v>1059</v>
      </c>
    </row>
    <row r="202" spans="2:65" s="1" customFormat="1" ht="87.75">
      <c r="B202" s="32"/>
      <c r="D202" s="151" t="s">
        <v>203</v>
      </c>
      <c r="F202" s="165" t="s">
        <v>1060</v>
      </c>
      <c r="I202" s="148"/>
      <c r="L202" s="32"/>
      <c r="M202" s="149"/>
      <c r="T202" s="53"/>
      <c r="AT202" s="17" t="s">
        <v>203</v>
      </c>
      <c r="AU202" s="17" t="s">
        <v>83</v>
      </c>
    </row>
    <row r="203" spans="2:65" s="1" customFormat="1" ht="37.9" customHeight="1">
      <c r="B203" s="32"/>
      <c r="C203" s="132" t="s">
        <v>396</v>
      </c>
      <c r="D203" s="132" t="s">
        <v>177</v>
      </c>
      <c r="E203" s="133" t="s">
        <v>1061</v>
      </c>
      <c r="F203" s="134" t="s">
        <v>1062</v>
      </c>
      <c r="G203" s="135" t="s">
        <v>1055</v>
      </c>
      <c r="H203" s="136">
        <v>1</v>
      </c>
      <c r="I203" s="137"/>
      <c r="J203" s="138">
        <f>ROUND(I203*H203,2)</f>
        <v>0</v>
      </c>
      <c r="K203" s="139"/>
      <c r="L203" s="32"/>
      <c r="M203" s="140" t="s">
        <v>19</v>
      </c>
      <c r="N203" s="141" t="s">
        <v>44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1050</v>
      </c>
      <c r="AT203" s="144" t="s">
        <v>177</v>
      </c>
      <c r="AU203" s="144" t="s">
        <v>83</v>
      </c>
      <c r="AY203" s="17" t="s">
        <v>175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81</v>
      </c>
      <c r="BK203" s="145">
        <f>ROUND(I203*H203,2)</f>
        <v>0</v>
      </c>
      <c r="BL203" s="17" t="s">
        <v>1050</v>
      </c>
      <c r="BM203" s="144" t="s">
        <v>1063</v>
      </c>
    </row>
    <row r="204" spans="2:65" s="1" customFormat="1" ht="19.5">
      <c r="B204" s="32"/>
      <c r="D204" s="151" t="s">
        <v>203</v>
      </c>
      <c r="F204" s="165" t="s">
        <v>1064</v>
      </c>
      <c r="I204" s="148"/>
      <c r="L204" s="32"/>
      <c r="M204" s="149"/>
      <c r="T204" s="53"/>
      <c r="AT204" s="17" t="s">
        <v>203</v>
      </c>
      <c r="AU204" s="17" t="s">
        <v>83</v>
      </c>
    </row>
    <row r="205" spans="2:65" s="1" customFormat="1" ht="24.2" customHeight="1">
      <c r="B205" s="32"/>
      <c r="C205" s="132" t="s">
        <v>401</v>
      </c>
      <c r="D205" s="132" t="s">
        <v>177</v>
      </c>
      <c r="E205" s="133" t="s">
        <v>1065</v>
      </c>
      <c r="F205" s="134" t="s">
        <v>1066</v>
      </c>
      <c r="G205" s="135" t="s">
        <v>1055</v>
      </c>
      <c r="H205" s="136">
        <v>1</v>
      </c>
      <c r="I205" s="137"/>
      <c r="J205" s="138">
        <f>ROUND(I205*H205,2)</f>
        <v>0</v>
      </c>
      <c r="K205" s="139"/>
      <c r="L205" s="32"/>
      <c r="M205" s="140" t="s">
        <v>19</v>
      </c>
      <c r="N205" s="141" t="s">
        <v>44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1050</v>
      </c>
      <c r="AT205" s="144" t="s">
        <v>177</v>
      </c>
      <c r="AU205" s="144" t="s">
        <v>83</v>
      </c>
      <c r="AY205" s="17" t="s">
        <v>175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81</v>
      </c>
      <c r="BK205" s="145">
        <f>ROUND(I205*H205,2)</f>
        <v>0</v>
      </c>
      <c r="BL205" s="17" t="s">
        <v>1050</v>
      </c>
      <c r="BM205" s="144" t="s">
        <v>1067</v>
      </c>
    </row>
    <row r="206" spans="2:65" s="11" customFormat="1" ht="22.9" customHeight="1">
      <c r="B206" s="120"/>
      <c r="D206" s="121" t="s">
        <v>72</v>
      </c>
      <c r="E206" s="130" t="s">
        <v>715</v>
      </c>
      <c r="F206" s="130" t="s">
        <v>716</v>
      </c>
      <c r="I206" s="123"/>
      <c r="J206" s="131">
        <f>BK206</f>
        <v>0</v>
      </c>
      <c r="L206" s="120"/>
      <c r="M206" s="125"/>
      <c r="P206" s="126">
        <f>SUM(P207:P208)</f>
        <v>0</v>
      </c>
      <c r="R206" s="126">
        <f>SUM(R207:R208)</f>
        <v>0</v>
      </c>
      <c r="T206" s="127">
        <f>SUM(T207:T208)</f>
        <v>0</v>
      </c>
      <c r="AR206" s="121" t="s">
        <v>81</v>
      </c>
      <c r="AT206" s="128" t="s">
        <v>72</v>
      </c>
      <c r="AU206" s="128" t="s">
        <v>81</v>
      </c>
      <c r="AY206" s="121" t="s">
        <v>175</v>
      </c>
      <c r="BK206" s="129">
        <f>SUM(BK207:BK208)</f>
        <v>0</v>
      </c>
    </row>
    <row r="207" spans="2:65" s="1" customFormat="1" ht="37.9" customHeight="1">
      <c r="B207" s="32"/>
      <c r="C207" s="132" t="s">
        <v>406</v>
      </c>
      <c r="D207" s="132" t="s">
        <v>177</v>
      </c>
      <c r="E207" s="133" t="s">
        <v>1068</v>
      </c>
      <c r="F207" s="134" t="s">
        <v>1069</v>
      </c>
      <c r="G207" s="135" t="s">
        <v>281</v>
      </c>
      <c r="H207" s="136">
        <v>13.417999999999999</v>
      </c>
      <c r="I207" s="137"/>
      <c r="J207" s="138">
        <f>ROUND(I207*H207,2)</f>
        <v>0</v>
      </c>
      <c r="K207" s="139"/>
      <c r="L207" s="32"/>
      <c r="M207" s="140" t="s">
        <v>19</v>
      </c>
      <c r="N207" s="141" t="s">
        <v>44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181</v>
      </c>
      <c r="AT207" s="144" t="s">
        <v>177</v>
      </c>
      <c r="AU207" s="144" t="s">
        <v>83</v>
      </c>
      <c r="AY207" s="17" t="s">
        <v>175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81</v>
      </c>
      <c r="BK207" s="145">
        <f>ROUND(I207*H207,2)</f>
        <v>0</v>
      </c>
      <c r="BL207" s="17" t="s">
        <v>181</v>
      </c>
      <c r="BM207" s="144" t="s">
        <v>1070</v>
      </c>
    </row>
    <row r="208" spans="2:65" s="1" customFormat="1" ht="11.25">
      <c r="B208" s="32"/>
      <c r="D208" s="146" t="s">
        <v>183</v>
      </c>
      <c r="F208" s="147" t="s">
        <v>1071</v>
      </c>
      <c r="I208" s="148"/>
      <c r="L208" s="32"/>
      <c r="M208" s="186"/>
      <c r="N208" s="187"/>
      <c r="O208" s="187"/>
      <c r="P208" s="187"/>
      <c r="Q208" s="187"/>
      <c r="R208" s="187"/>
      <c r="S208" s="187"/>
      <c r="T208" s="188"/>
      <c r="AT208" s="17" t="s">
        <v>183</v>
      </c>
      <c r="AU208" s="17" t="s">
        <v>83</v>
      </c>
    </row>
    <row r="209" spans="2:12" s="1" customFormat="1" ht="6.95" customHeight="1">
      <c r="B209" s="41"/>
      <c r="C209" s="42"/>
      <c r="D209" s="42"/>
      <c r="E209" s="42"/>
      <c r="F209" s="42"/>
      <c r="G209" s="42"/>
      <c r="H209" s="42"/>
      <c r="I209" s="42"/>
      <c r="J209" s="42"/>
      <c r="K209" s="42"/>
      <c r="L209" s="32"/>
    </row>
  </sheetData>
  <sheetProtection algorithmName="SHA-512" hashValue="ZKLm893Wat+0H40+t8Lw9abGK4X0r26h3w5o2dLagDGrJT3vkAx1lGEzInnGeu0Kbv/DFBqQFBZKK4atBj+5hw==" saltValue="sQdX2E92BfMpSpuFdf4xbw==" spinCount="100000" sheet="1" objects="1" scenarios="1" formatColumns="0" formatRows="0" autoFilter="0"/>
  <autoFilter ref="C85:K208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300-000000000000}"/>
    <hyperlink ref="F97" r:id="rId2" xr:uid="{00000000-0004-0000-0300-000001000000}"/>
    <hyperlink ref="F102" r:id="rId3" xr:uid="{00000000-0004-0000-0300-000002000000}"/>
    <hyperlink ref="F108" r:id="rId4" xr:uid="{00000000-0004-0000-0300-000003000000}"/>
    <hyperlink ref="F117" r:id="rId5" xr:uid="{00000000-0004-0000-0300-000004000000}"/>
    <hyperlink ref="F122" r:id="rId6" xr:uid="{00000000-0004-0000-0300-000005000000}"/>
    <hyperlink ref="F126" r:id="rId7" xr:uid="{00000000-0004-0000-0300-000006000000}"/>
    <hyperlink ref="F128" r:id="rId8" xr:uid="{00000000-0004-0000-0300-000007000000}"/>
    <hyperlink ref="F131" r:id="rId9" xr:uid="{00000000-0004-0000-0300-000008000000}"/>
    <hyperlink ref="F133" r:id="rId10" xr:uid="{00000000-0004-0000-0300-000009000000}"/>
    <hyperlink ref="F148" r:id="rId11" xr:uid="{00000000-0004-0000-0300-00000A000000}"/>
    <hyperlink ref="F155" r:id="rId12" xr:uid="{00000000-0004-0000-0300-00000B000000}"/>
    <hyperlink ref="F158" r:id="rId13" xr:uid="{00000000-0004-0000-0300-00000C000000}"/>
    <hyperlink ref="F161" r:id="rId14" xr:uid="{00000000-0004-0000-0300-00000D000000}"/>
    <hyperlink ref="F164" r:id="rId15" xr:uid="{00000000-0004-0000-0300-00000E000000}"/>
    <hyperlink ref="F167" r:id="rId16" xr:uid="{00000000-0004-0000-0300-00000F000000}"/>
    <hyperlink ref="F175" r:id="rId17" xr:uid="{00000000-0004-0000-0300-000010000000}"/>
    <hyperlink ref="F179" r:id="rId18" xr:uid="{00000000-0004-0000-0300-000011000000}"/>
    <hyperlink ref="F182" r:id="rId19" xr:uid="{00000000-0004-0000-0300-000012000000}"/>
    <hyperlink ref="F189" r:id="rId20" xr:uid="{00000000-0004-0000-0300-000013000000}"/>
    <hyperlink ref="F193" r:id="rId21" xr:uid="{00000000-0004-0000-0300-000014000000}"/>
    <hyperlink ref="F208" r:id="rId22" xr:uid="{00000000-0004-0000-03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317" t="s">
        <v>919</v>
      </c>
      <c r="F9" s="319"/>
      <c r="G9" s="319"/>
      <c r="H9" s="319"/>
      <c r="L9" s="32"/>
    </row>
    <row r="10" spans="2:46" s="1" customFormat="1" ht="12" customHeight="1">
      <c r="B10" s="32"/>
      <c r="D10" s="27" t="s">
        <v>1072</v>
      </c>
      <c r="L10" s="32"/>
    </row>
    <row r="11" spans="2:46" s="1" customFormat="1" ht="16.5" customHeight="1">
      <c r="B11" s="32"/>
      <c r="E11" s="276" t="s">
        <v>1073</v>
      </c>
      <c r="F11" s="319"/>
      <c r="G11" s="319"/>
      <c r="H11" s="31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19. 10. 2023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0" t="str">
        <f>'Rekapitulace stavby'!E14</f>
        <v>Vyplň údaj</v>
      </c>
      <c r="F20" s="301"/>
      <c r="G20" s="301"/>
      <c r="H20" s="301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29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33</v>
      </c>
      <c r="L25" s="32"/>
    </row>
    <row r="26" spans="2:12" s="1" customFormat="1" ht="18" customHeight="1">
      <c r="B26" s="32"/>
      <c r="E26" s="25" t="s">
        <v>34</v>
      </c>
      <c r="I26" s="27" t="s">
        <v>29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306" t="s">
        <v>19</v>
      </c>
      <c r="F29" s="306"/>
      <c r="G29" s="306"/>
      <c r="H29" s="30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ROUND(J90,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2" t="s">
        <v>43</v>
      </c>
      <c r="E35" s="27" t="s">
        <v>44</v>
      </c>
      <c r="F35" s="83">
        <f>ROUND((SUM(BE90:BE154)),  2)</f>
        <v>0</v>
      </c>
      <c r="I35" s="93">
        <v>0.21</v>
      </c>
      <c r="J35" s="83">
        <f>ROUND(((SUM(BE90:BE154))*I35),  2)</f>
        <v>0</v>
      </c>
      <c r="L35" s="32"/>
    </row>
    <row r="36" spans="2:12" s="1" customFormat="1" ht="14.45" customHeight="1">
      <c r="B36" s="32"/>
      <c r="E36" s="27" t="s">
        <v>45</v>
      </c>
      <c r="F36" s="83">
        <f>ROUND((SUM(BF90:BF154)),  2)</f>
        <v>0</v>
      </c>
      <c r="I36" s="93">
        <v>0.15</v>
      </c>
      <c r="J36" s="83">
        <f>ROUND(((SUM(BF90:BF154))*I36),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3">
        <f>ROUND((SUM(BG90:BG154)),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3">
        <f>ROUND((SUM(BH90:BH154)),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3">
        <f>ROUND((SUM(BI90:BI154)),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143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7" t="str">
        <f>E7</f>
        <v>Kylešovice - sběrný dvůr</v>
      </c>
      <c r="F50" s="318"/>
      <c r="G50" s="318"/>
      <c r="H50" s="318"/>
      <c r="L50" s="32"/>
    </row>
    <row r="51" spans="2:47" ht="12" customHeight="1">
      <c r="B51" s="20"/>
      <c r="C51" s="27" t="s">
        <v>141</v>
      </c>
      <c r="L51" s="20"/>
    </row>
    <row r="52" spans="2:47" s="1" customFormat="1" ht="16.5" customHeight="1">
      <c r="B52" s="32"/>
      <c r="E52" s="317" t="s">
        <v>919</v>
      </c>
      <c r="F52" s="319"/>
      <c r="G52" s="319"/>
      <c r="H52" s="319"/>
      <c r="L52" s="32"/>
    </row>
    <row r="53" spans="2:47" s="1" customFormat="1" ht="12" customHeight="1">
      <c r="B53" s="32"/>
      <c r="C53" s="27" t="s">
        <v>1072</v>
      </c>
      <c r="L53" s="32"/>
    </row>
    <row r="54" spans="2:47" s="1" customFormat="1" ht="16.5" customHeight="1">
      <c r="B54" s="32"/>
      <c r="E54" s="276" t="str">
        <f>E11</f>
        <v>IO 03 El - Elektrovýzbroj vrtu</v>
      </c>
      <c r="F54" s="319"/>
      <c r="G54" s="319"/>
      <c r="H54" s="31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Kylešovice</v>
      </c>
      <c r="I56" s="27" t="s">
        <v>23</v>
      </c>
      <c r="J56" s="49" t="str">
        <f>IF(J14="","",J14)</f>
        <v>19. 10. 2023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statutární město Opava, Horní náměstí 69, Opava</v>
      </c>
      <c r="I58" s="27" t="s">
        <v>32</v>
      </c>
      <c r="J58" s="30" t="str">
        <f>E23</f>
        <v>Agroprojekt Jihlava, spol. s.r.o.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36</v>
      </c>
      <c r="J59" s="30" t="str">
        <f>E26</f>
        <v>Agroprojekt Jihlava, spol. s.r.o.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144</v>
      </c>
      <c r="D61" s="94"/>
      <c r="E61" s="94"/>
      <c r="F61" s="94"/>
      <c r="G61" s="94"/>
      <c r="H61" s="94"/>
      <c r="I61" s="94"/>
      <c r="J61" s="101" t="s">
        <v>145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71</v>
      </c>
      <c r="J63" s="63">
        <f>J90</f>
        <v>0</v>
      </c>
      <c r="L63" s="32"/>
      <c r="AU63" s="17" t="s">
        <v>146</v>
      </c>
    </row>
    <row r="64" spans="2:47" s="8" customFormat="1" ht="24.95" customHeight="1">
      <c r="B64" s="103"/>
      <c r="D64" s="104" t="s">
        <v>1074</v>
      </c>
      <c r="E64" s="105"/>
      <c r="F64" s="105"/>
      <c r="G64" s="105"/>
      <c r="H64" s="105"/>
      <c r="I64" s="105"/>
      <c r="J64" s="106">
        <f>J91</f>
        <v>0</v>
      </c>
      <c r="L64" s="103"/>
    </row>
    <row r="65" spans="2:12" s="9" customFormat="1" ht="19.899999999999999" customHeight="1">
      <c r="B65" s="107"/>
      <c r="D65" s="108" t="s">
        <v>1075</v>
      </c>
      <c r="E65" s="109"/>
      <c r="F65" s="109"/>
      <c r="G65" s="109"/>
      <c r="H65" s="109"/>
      <c r="I65" s="109"/>
      <c r="J65" s="110">
        <f>J92</f>
        <v>0</v>
      </c>
      <c r="L65" s="107"/>
    </row>
    <row r="66" spans="2:12" s="9" customFormat="1" ht="19.899999999999999" customHeight="1">
      <c r="B66" s="107"/>
      <c r="D66" s="108" t="s">
        <v>1076</v>
      </c>
      <c r="E66" s="109"/>
      <c r="F66" s="109"/>
      <c r="G66" s="109"/>
      <c r="H66" s="109"/>
      <c r="I66" s="109"/>
      <c r="J66" s="110">
        <f>J123</f>
        <v>0</v>
      </c>
      <c r="L66" s="107"/>
    </row>
    <row r="67" spans="2:12" s="9" customFormat="1" ht="14.85" customHeight="1">
      <c r="B67" s="107"/>
      <c r="D67" s="108" t="s">
        <v>1077</v>
      </c>
      <c r="E67" s="109"/>
      <c r="F67" s="109"/>
      <c r="G67" s="109"/>
      <c r="H67" s="109"/>
      <c r="I67" s="109"/>
      <c r="J67" s="110">
        <f>J146</f>
        <v>0</v>
      </c>
      <c r="L67" s="107"/>
    </row>
    <row r="68" spans="2:12" s="9" customFormat="1" ht="14.85" customHeight="1">
      <c r="B68" s="107"/>
      <c r="D68" s="108" t="s">
        <v>1078</v>
      </c>
      <c r="E68" s="109"/>
      <c r="F68" s="109"/>
      <c r="G68" s="109"/>
      <c r="H68" s="109"/>
      <c r="I68" s="109"/>
      <c r="J68" s="110">
        <f>J147</f>
        <v>0</v>
      </c>
      <c r="L68" s="107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160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17" t="str">
        <f>E7</f>
        <v>Kylešovice - sběrný dvůr</v>
      </c>
      <c r="F78" s="318"/>
      <c r="G78" s="318"/>
      <c r="H78" s="318"/>
      <c r="L78" s="32"/>
    </row>
    <row r="79" spans="2:12" ht="12" customHeight="1">
      <c r="B79" s="20"/>
      <c r="C79" s="27" t="s">
        <v>141</v>
      </c>
      <c r="L79" s="20"/>
    </row>
    <row r="80" spans="2:12" s="1" customFormat="1" ht="16.5" customHeight="1">
      <c r="B80" s="32"/>
      <c r="E80" s="317" t="s">
        <v>919</v>
      </c>
      <c r="F80" s="319"/>
      <c r="G80" s="319"/>
      <c r="H80" s="319"/>
      <c r="L80" s="32"/>
    </row>
    <row r="81" spans="2:65" s="1" customFormat="1" ht="12" customHeight="1">
      <c r="B81" s="32"/>
      <c r="C81" s="27" t="s">
        <v>1072</v>
      </c>
      <c r="L81" s="32"/>
    </row>
    <row r="82" spans="2:65" s="1" customFormat="1" ht="16.5" customHeight="1">
      <c r="B82" s="32"/>
      <c r="E82" s="276" t="str">
        <f>E11</f>
        <v>IO 03 El - Elektrovýzbroj vrtu</v>
      </c>
      <c r="F82" s="319"/>
      <c r="G82" s="319"/>
      <c r="H82" s="319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F14</f>
        <v>Kylešovice</v>
      </c>
      <c r="I84" s="27" t="s">
        <v>23</v>
      </c>
      <c r="J84" s="49" t="str">
        <f>IF(J14="","",J14)</f>
        <v>19. 10. 2023</v>
      </c>
      <c r="L84" s="32"/>
    </row>
    <row r="85" spans="2:65" s="1" customFormat="1" ht="6.95" customHeight="1">
      <c r="B85" s="32"/>
      <c r="L85" s="32"/>
    </row>
    <row r="86" spans="2:65" s="1" customFormat="1" ht="25.7" customHeight="1">
      <c r="B86" s="32"/>
      <c r="C86" s="27" t="s">
        <v>25</v>
      </c>
      <c r="F86" s="25" t="str">
        <f>E17</f>
        <v>statutární město Opava, Horní náměstí 69, Opava</v>
      </c>
      <c r="I86" s="27" t="s">
        <v>32</v>
      </c>
      <c r="J86" s="30" t="str">
        <f>E23</f>
        <v>Agroprojekt Jihlava, spol. s.r.o.</v>
      </c>
      <c r="L86" s="32"/>
    </row>
    <row r="87" spans="2:65" s="1" customFormat="1" ht="25.7" customHeight="1">
      <c r="B87" s="32"/>
      <c r="C87" s="27" t="s">
        <v>30</v>
      </c>
      <c r="F87" s="25" t="str">
        <f>IF(E20="","",E20)</f>
        <v>Vyplň údaj</v>
      </c>
      <c r="I87" s="27" t="s">
        <v>36</v>
      </c>
      <c r="J87" s="30" t="str">
        <f>E26</f>
        <v>Agroprojekt Jihlava, spol. s.r.o.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11"/>
      <c r="C89" s="112" t="s">
        <v>161</v>
      </c>
      <c r="D89" s="113" t="s">
        <v>58</v>
      </c>
      <c r="E89" s="113" t="s">
        <v>54</v>
      </c>
      <c r="F89" s="113" t="s">
        <v>55</v>
      </c>
      <c r="G89" s="113" t="s">
        <v>162</v>
      </c>
      <c r="H89" s="113" t="s">
        <v>163</v>
      </c>
      <c r="I89" s="113" t="s">
        <v>164</v>
      </c>
      <c r="J89" s="114" t="s">
        <v>145</v>
      </c>
      <c r="K89" s="115" t="s">
        <v>165</v>
      </c>
      <c r="L89" s="111"/>
      <c r="M89" s="56" t="s">
        <v>19</v>
      </c>
      <c r="N89" s="57" t="s">
        <v>43</v>
      </c>
      <c r="O89" s="57" t="s">
        <v>166</v>
      </c>
      <c r="P89" s="57" t="s">
        <v>167</v>
      </c>
      <c r="Q89" s="57" t="s">
        <v>168</v>
      </c>
      <c r="R89" s="57" t="s">
        <v>169</v>
      </c>
      <c r="S89" s="57" t="s">
        <v>170</v>
      </c>
      <c r="T89" s="58" t="s">
        <v>171</v>
      </c>
    </row>
    <row r="90" spans="2:65" s="1" customFormat="1" ht="22.9" customHeight="1">
      <c r="B90" s="32"/>
      <c r="C90" s="61" t="s">
        <v>172</v>
      </c>
      <c r="J90" s="116">
        <f>BK90</f>
        <v>0</v>
      </c>
      <c r="L90" s="32"/>
      <c r="M90" s="59"/>
      <c r="N90" s="50"/>
      <c r="O90" s="50"/>
      <c r="P90" s="117">
        <f>P91</f>
        <v>0</v>
      </c>
      <c r="Q90" s="50"/>
      <c r="R90" s="117">
        <f>R91</f>
        <v>4.2132350000000001</v>
      </c>
      <c r="S90" s="50"/>
      <c r="T90" s="118">
        <f>T91</f>
        <v>0</v>
      </c>
      <c r="AT90" s="17" t="s">
        <v>72</v>
      </c>
      <c r="AU90" s="17" t="s">
        <v>146</v>
      </c>
      <c r="BK90" s="119">
        <f>BK91</f>
        <v>0</v>
      </c>
    </row>
    <row r="91" spans="2:65" s="11" customFormat="1" ht="25.9" customHeight="1">
      <c r="B91" s="120"/>
      <c r="D91" s="121" t="s">
        <v>72</v>
      </c>
      <c r="E91" s="122" t="s">
        <v>307</v>
      </c>
      <c r="F91" s="122" t="s">
        <v>307</v>
      </c>
      <c r="I91" s="123"/>
      <c r="J91" s="124">
        <f>BK91</f>
        <v>0</v>
      </c>
      <c r="L91" s="120"/>
      <c r="M91" s="125"/>
      <c r="P91" s="126">
        <f>P92+P123</f>
        <v>0</v>
      </c>
      <c r="R91" s="126">
        <f>R92+R123</f>
        <v>4.2132350000000001</v>
      </c>
      <c r="T91" s="127">
        <f>T92+T123</f>
        <v>0</v>
      </c>
      <c r="AR91" s="121" t="s">
        <v>191</v>
      </c>
      <c r="AT91" s="128" t="s">
        <v>72</v>
      </c>
      <c r="AU91" s="128" t="s">
        <v>73</v>
      </c>
      <c r="AY91" s="121" t="s">
        <v>175</v>
      </c>
      <c r="BK91" s="129">
        <f>BK92+BK123</f>
        <v>0</v>
      </c>
    </row>
    <row r="92" spans="2:65" s="11" customFormat="1" ht="22.9" customHeight="1">
      <c r="B92" s="120"/>
      <c r="D92" s="121" t="s">
        <v>72</v>
      </c>
      <c r="E92" s="130" t="s">
        <v>1079</v>
      </c>
      <c r="F92" s="130" t="s">
        <v>1080</v>
      </c>
      <c r="I92" s="123"/>
      <c r="J92" s="131">
        <f>BK92</f>
        <v>0</v>
      </c>
      <c r="L92" s="120"/>
      <c r="M92" s="125"/>
      <c r="P92" s="126">
        <f>SUM(P93:P122)</f>
        <v>0</v>
      </c>
      <c r="R92" s="126">
        <f>SUM(R93:R122)</f>
        <v>6.4159999999999995E-2</v>
      </c>
      <c r="T92" s="127">
        <f>SUM(T93:T122)</f>
        <v>0</v>
      </c>
      <c r="AR92" s="121" t="s">
        <v>191</v>
      </c>
      <c r="AT92" s="128" t="s">
        <v>72</v>
      </c>
      <c r="AU92" s="128" t="s">
        <v>81</v>
      </c>
      <c r="AY92" s="121" t="s">
        <v>175</v>
      </c>
      <c r="BK92" s="129">
        <f>SUM(BK93:BK122)</f>
        <v>0</v>
      </c>
    </row>
    <row r="93" spans="2:65" s="1" customFormat="1" ht="33" customHeight="1">
      <c r="B93" s="32"/>
      <c r="C93" s="132" t="s">
        <v>81</v>
      </c>
      <c r="D93" s="132" t="s">
        <v>177</v>
      </c>
      <c r="E93" s="133" t="s">
        <v>1081</v>
      </c>
      <c r="F93" s="134" t="s">
        <v>1082</v>
      </c>
      <c r="G93" s="135" t="s">
        <v>358</v>
      </c>
      <c r="H93" s="136">
        <v>10</v>
      </c>
      <c r="I93" s="137"/>
      <c r="J93" s="138">
        <f t="shared" ref="J93:J122" si="0">ROUND(I93*H93,2)</f>
        <v>0</v>
      </c>
      <c r="K93" s="139"/>
      <c r="L93" s="32"/>
      <c r="M93" s="140" t="s">
        <v>19</v>
      </c>
      <c r="N93" s="141" t="s">
        <v>44</v>
      </c>
      <c r="P93" s="142">
        <f t="shared" ref="P93:P122" si="1">O93*H93</f>
        <v>0</v>
      </c>
      <c r="Q93" s="142">
        <v>0</v>
      </c>
      <c r="R93" s="142">
        <f t="shared" ref="R93:R122" si="2">Q93*H93</f>
        <v>0</v>
      </c>
      <c r="S93" s="142">
        <v>0</v>
      </c>
      <c r="T93" s="143">
        <f t="shared" ref="T93:T122" si="3">S93*H93</f>
        <v>0</v>
      </c>
      <c r="AR93" s="144" t="s">
        <v>181</v>
      </c>
      <c r="AT93" s="144" t="s">
        <v>177</v>
      </c>
      <c r="AU93" s="144" t="s">
        <v>83</v>
      </c>
      <c r="AY93" s="17" t="s">
        <v>175</v>
      </c>
      <c r="BE93" s="145">
        <f t="shared" ref="BE93:BE122" si="4">IF(N93="základní",J93,0)</f>
        <v>0</v>
      </c>
      <c r="BF93" s="145">
        <f t="shared" ref="BF93:BF122" si="5">IF(N93="snížená",J93,0)</f>
        <v>0</v>
      </c>
      <c r="BG93" s="145">
        <f t="shared" ref="BG93:BG122" si="6">IF(N93="zákl. přenesená",J93,0)</f>
        <v>0</v>
      </c>
      <c r="BH93" s="145">
        <f t="shared" ref="BH93:BH122" si="7">IF(N93="sníž. přenesená",J93,0)</f>
        <v>0</v>
      </c>
      <c r="BI93" s="145">
        <f t="shared" ref="BI93:BI122" si="8">IF(N93="nulová",J93,0)</f>
        <v>0</v>
      </c>
      <c r="BJ93" s="17" t="s">
        <v>81</v>
      </c>
      <c r="BK93" s="145">
        <f t="shared" ref="BK93:BK122" si="9">ROUND(I93*H93,2)</f>
        <v>0</v>
      </c>
      <c r="BL93" s="17" t="s">
        <v>181</v>
      </c>
      <c r="BM93" s="144" t="s">
        <v>1083</v>
      </c>
    </row>
    <row r="94" spans="2:65" s="1" customFormat="1" ht="16.5" customHeight="1">
      <c r="B94" s="32"/>
      <c r="C94" s="172" t="s">
        <v>83</v>
      </c>
      <c r="D94" s="172" t="s">
        <v>307</v>
      </c>
      <c r="E94" s="173" t="s">
        <v>1084</v>
      </c>
      <c r="F94" s="174" t="s">
        <v>1085</v>
      </c>
      <c r="G94" s="175" t="s">
        <v>342</v>
      </c>
      <c r="H94" s="176">
        <v>1</v>
      </c>
      <c r="I94" s="177"/>
      <c r="J94" s="178">
        <f t="shared" si="0"/>
        <v>0</v>
      </c>
      <c r="K94" s="179"/>
      <c r="L94" s="180"/>
      <c r="M94" s="181" t="s">
        <v>19</v>
      </c>
      <c r="N94" s="182" t="s">
        <v>44</v>
      </c>
      <c r="P94" s="142">
        <f t="shared" si="1"/>
        <v>0</v>
      </c>
      <c r="Q94" s="142">
        <v>1E-4</v>
      </c>
      <c r="R94" s="142">
        <f t="shared" si="2"/>
        <v>1E-4</v>
      </c>
      <c r="S94" s="142">
        <v>0</v>
      </c>
      <c r="T94" s="143">
        <f t="shared" si="3"/>
        <v>0</v>
      </c>
      <c r="AR94" s="144" t="s">
        <v>239</v>
      </c>
      <c r="AT94" s="144" t="s">
        <v>307</v>
      </c>
      <c r="AU94" s="144" t="s">
        <v>83</v>
      </c>
      <c r="AY94" s="17" t="s">
        <v>175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7" t="s">
        <v>81</v>
      </c>
      <c r="BK94" s="145">
        <f t="shared" si="9"/>
        <v>0</v>
      </c>
      <c r="BL94" s="17" t="s">
        <v>181</v>
      </c>
      <c r="BM94" s="144" t="s">
        <v>1086</v>
      </c>
    </row>
    <row r="95" spans="2:65" s="1" customFormat="1" ht="21.75" customHeight="1">
      <c r="B95" s="32"/>
      <c r="C95" s="132" t="s">
        <v>191</v>
      </c>
      <c r="D95" s="132" t="s">
        <v>177</v>
      </c>
      <c r="E95" s="133" t="s">
        <v>1087</v>
      </c>
      <c r="F95" s="134" t="s">
        <v>1088</v>
      </c>
      <c r="G95" s="135" t="s">
        <v>358</v>
      </c>
      <c r="H95" s="136">
        <v>3</v>
      </c>
      <c r="I95" s="137"/>
      <c r="J95" s="138">
        <f t="shared" si="0"/>
        <v>0</v>
      </c>
      <c r="K95" s="139"/>
      <c r="L95" s="32"/>
      <c r="M95" s="140" t="s">
        <v>19</v>
      </c>
      <c r="N95" s="141" t="s">
        <v>44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181</v>
      </c>
      <c r="AT95" s="144" t="s">
        <v>177</v>
      </c>
      <c r="AU95" s="144" t="s">
        <v>83</v>
      </c>
      <c r="AY95" s="17" t="s">
        <v>175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7" t="s">
        <v>81</v>
      </c>
      <c r="BK95" s="145">
        <f t="shared" si="9"/>
        <v>0</v>
      </c>
      <c r="BL95" s="17" t="s">
        <v>181</v>
      </c>
      <c r="BM95" s="144" t="s">
        <v>1089</v>
      </c>
    </row>
    <row r="96" spans="2:65" s="1" customFormat="1" ht="16.5" customHeight="1">
      <c r="B96" s="32"/>
      <c r="C96" s="172" t="s">
        <v>181</v>
      </c>
      <c r="D96" s="172" t="s">
        <v>307</v>
      </c>
      <c r="E96" s="173" t="s">
        <v>1090</v>
      </c>
      <c r="F96" s="174" t="s">
        <v>1091</v>
      </c>
      <c r="G96" s="175" t="s">
        <v>358</v>
      </c>
      <c r="H96" s="176">
        <v>3</v>
      </c>
      <c r="I96" s="177"/>
      <c r="J96" s="178">
        <f t="shared" si="0"/>
        <v>0</v>
      </c>
      <c r="K96" s="179"/>
      <c r="L96" s="180"/>
      <c r="M96" s="181" t="s">
        <v>19</v>
      </c>
      <c r="N96" s="182" t="s">
        <v>44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239</v>
      </c>
      <c r="AT96" s="144" t="s">
        <v>307</v>
      </c>
      <c r="AU96" s="144" t="s">
        <v>83</v>
      </c>
      <c r="AY96" s="17" t="s">
        <v>175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7" t="s">
        <v>81</v>
      </c>
      <c r="BK96" s="145">
        <f t="shared" si="9"/>
        <v>0</v>
      </c>
      <c r="BL96" s="17" t="s">
        <v>181</v>
      </c>
      <c r="BM96" s="144" t="s">
        <v>1092</v>
      </c>
    </row>
    <row r="97" spans="2:65" s="1" customFormat="1" ht="16.5" customHeight="1">
      <c r="B97" s="32"/>
      <c r="C97" s="132" t="s">
        <v>212</v>
      </c>
      <c r="D97" s="132" t="s">
        <v>177</v>
      </c>
      <c r="E97" s="133" t="s">
        <v>1093</v>
      </c>
      <c r="F97" s="134" t="s">
        <v>1094</v>
      </c>
      <c r="G97" s="135" t="s">
        <v>358</v>
      </c>
      <c r="H97" s="136">
        <v>1</v>
      </c>
      <c r="I97" s="137"/>
      <c r="J97" s="138">
        <f t="shared" si="0"/>
        <v>0</v>
      </c>
      <c r="K97" s="139"/>
      <c r="L97" s="32"/>
      <c r="M97" s="140" t="s">
        <v>19</v>
      </c>
      <c r="N97" s="141" t="s">
        <v>44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181</v>
      </c>
      <c r="AT97" s="144" t="s">
        <v>177</v>
      </c>
      <c r="AU97" s="144" t="s">
        <v>83</v>
      </c>
      <c r="AY97" s="17" t="s">
        <v>175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7" t="s">
        <v>81</v>
      </c>
      <c r="BK97" s="145">
        <f t="shared" si="9"/>
        <v>0</v>
      </c>
      <c r="BL97" s="17" t="s">
        <v>181</v>
      </c>
      <c r="BM97" s="144" t="s">
        <v>1095</v>
      </c>
    </row>
    <row r="98" spans="2:65" s="1" customFormat="1" ht="33" customHeight="1">
      <c r="B98" s="32"/>
      <c r="C98" s="172" t="s">
        <v>223</v>
      </c>
      <c r="D98" s="172" t="s">
        <v>307</v>
      </c>
      <c r="E98" s="173" t="s">
        <v>1096</v>
      </c>
      <c r="F98" s="174" t="s">
        <v>1097</v>
      </c>
      <c r="G98" s="175" t="s">
        <v>358</v>
      </c>
      <c r="H98" s="176">
        <v>1</v>
      </c>
      <c r="I98" s="177"/>
      <c r="J98" s="178">
        <f t="shared" si="0"/>
        <v>0</v>
      </c>
      <c r="K98" s="179"/>
      <c r="L98" s="180"/>
      <c r="M98" s="181" t="s">
        <v>19</v>
      </c>
      <c r="N98" s="182" t="s">
        <v>44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239</v>
      </c>
      <c r="AT98" s="144" t="s">
        <v>307</v>
      </c>
      <c r="AU98" s="144" t="s">
        <v>83</v>
      </c>
      <c r="AY98" s="17" t="s">
        <v>175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7" t="s">
        <v>81</v>
      </c>
      <c r="BK98" s="145">
        <f t="shared" si="9"/>
        <v>0</v>
      </c>
      <c r="BL98" s="17" t="s">
        <v>181</v>
      </c>
      <c r="BM98" s="144" t="s">
        <v>1098</v>
      </c>
    </row>
    <row r="99" spans="2:65" s="1" customFormat="1" ht="37.9" customHeight="1">
      <c r="B99" s="32"/>
      <c r="C99" s="132" t="s">
        <v>231</v>
      </c>
      <c r="D99" s="132" t="s">
        <v>177</v>
      </c>
      <c r="E99" s="133" t="s">
        <v>1099</v>
      </c>
      <c r="F99" s="134" t="s">
        <v>1100</v>
      </c>
      <c r="G99" s="135" t="s">
        <v>342</v>
      </c>
      <c r="H99" s="136">
        <v>30</v>
      </c>
      <c r="I99" s="137"/>
      <c r="J99" s="138">
        <f t="shared" si="0"/>
        <v>0</v>
      </c>
      <c r="K99" s="139"/>
      <c r="L99" s="32"/>
      <c r="M99" s="140" t="s">
        <v>19</v>
      </c>
      <c r="N99" s="141" t="s">
        <v>44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181</v>
      </c>
      <c r="AT99" s="144" t="s">
        <v>177</v>
      </c>
      <c r="AU99" s="144" t="s">
        <v>83</v>
      </c>
      <c r="AY99" s="17" t="s">
        <v>175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7" t="s">
        <v>81</v>
      </c>
      <c r="BK99" s="145">
        <f t="shared" si="9"/>
        <v>0</v>
      </c>
      <c r="BL99" s="17" t="s">
        <v>181</v>
      </c>
      <c r="BM99" s="144" t="s">
        <v>1101</v>
      </c>
    </row>
    <row r="100" spans="2:65" s="1" customFormat="1" ht="16.5" customHeight="1">
      <c r="B100" s="32"/>
      <c r="C100" s="172" t="s">
        <v>239</v>
      </c>
      <c r="D100" s="172" t="s">
        <v>307</v>
      </c>
      <c r="E100" s="173" t="s">
        <v>1102</v>
      </c>
      <c r="F100" s="174" t="s">
        <v>1103</v>
      </c>
      <c r="G100" s="175" t="s">
        <v>335</v>
      </c>
      <c r="H100" s="176">
        <v>28.26</v>
      </c>
      <c r="I100" s="177"/>
      <c r="J100" s="178">
        <f t="shared" si="0"/>
        <v>0</v>
      </c>
      <c r="K100" s="179"/>
      <c r="L100" s="180"/>
      <c r="M100" s="181" t="s">
        <v>19</v>
      </c>
      <c r="N100" s="182" t="s">
        <v>44</v>
      </c>
      <c r="P100" s="142">
        <f t="shared" si="1"/>
        <v>0</v>
      </c>
      <c r="Q100" s="142">
        <v>1E-3</v>
      </c>
      <c r="R100" s="142">
        <f t="shared" si="2"/>
        <v>2.8260000000000004E-2</v>
      </c>
      <c r="S100" s="142">
        <v>0</v>
      </c>
      <c r="T100" s="143">
        <f t="shared" si="3"/>
        <v>0</v>
      </c>
      <c r="AR100" s="144" t="s">
        <v>239</v>
      </c>
      <c r="AT100" s="144" t="s">
        <v>307</v>
      </c>
      <c r="AU100" s="144" t="s">
        <v>83</v>
      </c>
      <c r="AY100" s="17" t="s">
        <v>175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7" t="s">
        <v>81</v>
      </c>
      <c r="BK100" s="145">
        <f t="shared" si="9"/>
        <v>0</v>
      </c>
      <c r="BL100" s="17" t="s">
        <v>181</v>
      </c>
      <c r="BM100" s="144" t="s">
        <v>1104</v>
      </c>
    </row>
    <row r="101" spans="2:65" s="1" customFormat="1" ht="33" customHeight="1">
      <c r="B101" s="32"/>
      <c r="C101" s="132" t="s">
        <v>246</v>
      </c>
      <c r="D101" s="132" t="s">
        <v>177</v>
      </c>
      <c r="E101" s="133" t="s">
        <v>1105</v>
      </c>
      <c r="F101" s="134" t="s">
        <v>1106</v>
      </c>
      <c r="G101" s="135" t="s">
        <v>342</v>
      </c>
      <c r="H101" s="136">
        <v>5</v>
      </c>
      <c r="I101" s="137"/>
      <c r="J101" s="138">
        <f t="shared" si="0"/>
        <v>0</v>
      </c>
      <c r="K101" s="139"/>
      <c r="L101" s="32"/>
      <c r="M101" s="140" t="s">
        <v>19</v>
      </c>
      <c r="N101" s="141" t="s">
        <v>44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181</v>
      </c>
      <c r="AT101" s="144" t="s">
        <v>177</v>
      </c>
      <c r="AU101" s="144" t="s">
        <v>83</v>
      </c>
      <c r="AY101" s="17" t="s">
        <v>175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7" t="s">
        <v>81</v>
      </c>
      <c r="BK101" s="145">
        <f t="shared" si="9"/>
        <v>0</v>
      </c>
      <c r="BL101" s="17" t="s">
        <v>181</v>
      </c>
      <c r="BM101" s="144" t="s">
        <v>1107</v>
      </c>
    </row>
    <row r="102" spans="2:65" s="1" customFormat="1" ht="16.5" customHeight="1">
      <c r="B102" s="32"/>
      <c r="C102" s="172" t="s">
        <v>259</v>
      </c>
      <c r="D102" s="172" t="s">
        <v>307</v>
      </c>
      <c r="E102" s="173" t="s">
        <v>1108</v>
      </c>
      <c r="F102" s="174" t="s">
        <v>1109</v>
      </c>
      <c r="G102" s="175" t="s">
        <v>335</v>
      </c>
      <c r="H102" s="176">
        <v>3.085</v>
      </c>
      <c r="I102" s="177"/>
      <c r="J102" s="178">
        <f t="shared" si="0"/>
        <v>0</v>
      </c>
      <c r="K102" s="179"/>
      <c r="L102" s="180"/>
      <c r="M102" s="181" t="s">
        <v>19</v>
      </c>
      <c r="N102" s="182" t="s">
        <v>44</v>
      </c>
      <c r="P102" s="142">
        <f t="shared" si="1"/>
        <v>0</v>
      </c>
      <c r="Q102" s="142">
        <v>1E-3</v>
      </c>
      <c r="R102" s="142">
        <f t="shared" si="2"/>
        <v>3.0850000000000001E-3</v>
      </c>
      <c r="S102" s="142">
        <v>0</v>
      </c>
      <c r="T102" s="143">
        <f t="shared" si="3"/>
        <v>0</v>
      </c>
      <c r="AR102" s="144" t="s">
        <v>239</v>
      </c>
      <c r="AT102" s="144" t="s">
        <v>307</v>
      </c>
      <c r="AU102" s="144" t="s">
        <v>83</v>
      </c>
      <c r="AY102" s="17" t="s">
        <v>175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7" t="s">
        <v>81</v>
      </c>
      <c r="BK102" s="145">
        <f t="shared" si="9"/>
        <v>0</v>
      </c>
      <c r="BL102" s="17" t="s">
        <v>181</v>
      </c>
      <c r="BM102" s="144" t="s">
        <v>1110</v>
      </c>
    </row>
    <row r="103" spans="2:65" s="1" customFormat="1" ht="24.2" customHeight="1">
      <c r="B103" s="32"/>
      <c r="C103" s="132" t="s">
        <v>266</v>
      </c>
      <c r="D103" s="132" t="s">
        <v>177</v>
      </c>
      <c r="E103" s="133" t="s">
        <v>1111</v>
      </c>
      <c r="F103" s="134" t="s">
        <v>1112</v>
      </c>
      <c r="G103" s="135" t="s">
        <v>358</v>
      </c>
      <c r="H103" s="136">
        <v>2</v>
      </c>
      <c r="I103" s="137"/>
      <c r="J103" s="138">
        <f t="shared" si="0"/>
        <v>0</v>
      </c>
      <c r="K103" s="139"/>
      <c r="L103" s="32"/>
      <c r="M103" s="140" t="s">
        <v>19</v>
      </c>
      <c r="N103" s="141" t="s">
        <v>44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181</v>
      </c>
      <c r="AT103" s="144" t="s">
        <v>177</v>
      </c>
      <c r="AU103" s="144" t="s">
        <v>83</v>
      </c>
      <c r="AY103" s="17" t="s">
        <v>175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7" t="s">
        <v>81</v>
      </c>
      <c r="BK103" s="145">
        <f t="shared" si="9"/>
        <v>0</v>
      </c>
      <c r="BL103" s="17" t="s">
        <v>181</v>
      </c>
      <c r="BM103" s="144" t="s">
        <v>1113</v>
      </c>
    </row>
    <row r="104" spans="2:65" s="1" customFormat="1" ht="24.2" customHeight="1">
      <c r="B104" s="32"/>
      <c r="C104" s="172" t="s">
        <v>272</v>
      </c>
      <c r="D104" s="172" t="s">
        <v>307</v>
      </c>
      <c r="E104" s="173" t="s">
        <v>1114</v>
      </c>
      <c r="F104" s="174" t="s">
        <v>1115</v>
      </c>
      <c r="G104" s="175" t="s">
        <v>358</v>
      </c>
      <c r="H104" s="176">
        <v>2</v>
      </c>
      <c r="I104" s="177"/>
      <c r="J104" s="178">
        <f t="shared" si="0"/>
        <v>0</v>
      </c>
      <c r="K104" s="179"/>
      <c r="L104" s="180"/>
      <c r="M104" s="181" t="s">
        <v>19</v>
      </c>
      <c r="N104" s="182" t="s">
        <v>44</v>
      </c>
      <c r="P104" s="142">
        <f t="shared" si="1"/>
        <v>0</v>
      </c>
      <c r="Q104" s="142">
        <v>6.9999999999999999E-4</v>
      </c>
      <c r="R104" s="142">
        <f t="shared" si="2"/>
        <v>1.4E-3</v>
      </c>
      <c r="S104" s="142">
        <v>0</v>
      </c>
      <c r="T104" s="143">
        <f t="shared" si="3"/>
        <v>0</v>
      </c>
      <c r="AR104" s="144" t="s">
        <v>239</v>
      </c>
      <c r="AT104" s="144" t="s">
        <v>307</v>
      </c>
      <c r="AU104" s="144" t="s">
        <v>83</v>
      </c>
      <c r="AY104" s="17" t="s">
        <v>175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7" t="s">
        <v>81</v>
      </c>
      <c r="BK104" s="145">
        <f t="shared" si="9"/>
        <v>0</v>
      </c>
      <c r="BL104" s="17" t="s">
        <v>181</v>
      </c>
      <c r="BM104" s="144" t="s">
        <v>1116</v>
      </c>
    </row>
    <row r="105" spans="2:65" s="1" customFormat="1" ht="24.2" customHeight="1">
      <c r="B105" s="32"/>
      <c r="C105" s="132" t="s">
        <v>278</v>
      </c>
      <c r="D105" s="132" t="s">
        <v>177</v>
      </c>
      <c r="E105" s="133" t="s">
        <v>1117</v>
      </c>
      <c r="F105" s="134" t="s">
        <v>1118</v>
      </c>
      <c r="G105" s="135" t="s">
        <v>358</v>
      </c>
      <c r="H105" s="136">
        <v>3</v>
      </c>
      <c r="I105" s="137"/>
      <c r="J105" s="138">
        <f t="shared" si="0"/>
        <v>0</v>
      </c>
      <c r="K105" s="139"/>
      <c r="L105" s="32"/>
      <c r="M105" s="140" t="s">
        <v>19</v>
      </c>
      <c r="N105" s="141" t="s">
        <v>44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181</v>
      </c>
      <c r="AT105" s="144" t="s">
        <v>177</v>
      </c>
      <c r="AU105" s="144" t="s">
        <v>83</v>
      </c>
      <c r="AY105" s="17" t="s">
        <v>175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7" t="s">
        <v>81</v>
      </c>
      <c r="BK105" s="145">
        <f t="shared" si="9"/>
        <v>0</v>
      </c>
      <c r="BL105" s="17" t="s">
        <v>181</v>
      </c>
      <c r="BM105" s="144" t="s">
        <v>1119</v>
      </c>
    </row>
    <row r="106" spans="2:65" s="1" customFormat="1" ht="24.2" customHeight="1">
      <c r="B106" s="32"/>
      <c r="C106" s="172" t="s">
        <v>285</v>
      </c>
      <c r="D106" s="172" t="s">
        <v>307</v>
      </c>
      <c r="E106" s="173" t="s">
        <v>1120</v>
      </c>
      <c r="F106" s="174" t="s">
        <v>1121</v>
      </c>
      <c r="G106" s="175" t="s">
        <v>358</v>
      </c>
      <c r="H106" s="176">
        <v>2</v>
      </c>
      <c r="I106" s="177"/>
      <c r="J106" s="178">
        <f t="shared" si="0"/>
        <v>0</v>
      </c>
      <c r="K106" s="179"/>
      <c r="L106" s="180"/>
      <c r="M106" s="181" t="s">
        <v>19</v>
      </c>
      <c r="N106" s="182" t="s">
        <v>44</v>
      </c>
      <c r="P106" s="142">
        <f t="shared" si="1"/>
        <v>0</v>
      </c>
      <c r="Q106" s="142">
        <v>2.5999999999999998E-4</v>
      </c>
      <c r="R106" s="142">
        <f t="shared" si="2"/>
        <v>5.1999999999999995E-4</v>
      </c>
      <c r="S106" s="142">
        <v>0</v>
      </c>
      <c r="T106" s="143">
        <f t="shared" si="3"/>
        <v>0</v>
      </c>
      <c r="AR106" s="144" t="s">
        <v>239</v>
      </c>
      <c r="AT106" s="144" t="s">
        <v>307</v>
      </c>
      <c r="AU106" s="144" t="s">
        <v>83</v>
      </c>
      <c r="AY106" s="17" t="s">
        <v>175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7" t="s">
        <v>81</v>
      </c>
      <c r="BK106" s="145">
        <f t="shared" si="9"/>
        <v>0</v>
      </c>
      <c r="BL106" s="17" t="s">
        <v>181</v>
      </c>
      <c r="BM106" s="144" t="s">
        <v>1122</v>
      </c>
    </row>
    <row r="107" spans="2:65" s="1" customFormat="1" ht="16.5" customHeight="1">
      <c r="B107" s="32"/>
      <c r="C107" s="172" t="s">
        <v>8</v>
      </c>
      <c r="D107" s="172" t="s">
        <v>307</v>
      </c>
      <c r="E107" s="173" t="s">
        <v>1123</v>
      </c>
      <c r="F107" s="174" t="s">
        <v>1124</v>
      </c>
      <c r="G107" s="175" t="s">
        <v>358</v>
      </c>
      <c r="H107" s="176">
        <v>1</v>
      </c>
      <c r="I107" s="177"/>
      <c r="J107" s="178">
        <f t="shared" si="0"/>
        <v>0</v>
      </c>
      <c r="K107" s="179"/>
      <c r="L107" s="180"/>
      <c r="M107" s="181" t="s">
        <v>19</v>
      </c>
      <c r="N107" s="182" t="s">
        <v>44</v>
      </c>
      <c r="P107" s="142">
        <f t="shared" si="1"/>
        <v>0</v>
      </c>
      <c r="Q107" s="142">
        <v>1.2E-4</v>
      </c>
      <c r="R107" s="142">
        <f t="shared" si="2"/>
        <v>1.2E-4</v>
      </c>
      <c r="S107" s="142">
        <v>0</v>
      </c>
      <c r="T107" s="143">
        <f t="shared" si="3"/>
        <v>0</v>
      </c>
      <c r="AR107" s="144" t="s">
        <v>239</v>
      </c>
      <c r="AT107" s="144" t="s">
        <v>307</v>
      </c>
      <c r="AU107" s="144" t="s">
        <v>83</v>
      </c>
      <c r="AY107" s="17" t="s">
        <v>175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7" t="s">
        <v>81</v>
      </c>
      <c r="BK107" s="145">
        <f t="shared" si="9"/>
        <v>0</v>
      </c>
      <c r="BL107" s="17" t="s">
        <v>181</v>
      </c>
      <c r="BM107" s="144" t="s">
        <v>1125</v>
      </c>
    </row>
    <row r="108" spans="2:65" s="1" customFormat="1" ht="21.75" customHeight="1">
      <c r="B108" s="32"/>
      <c r="C108" s="132" t="s">
        <v>296</v>
      </c>
      <c r="D108" s="132" t="s">
        <v>177</v>
      </c>
      <c r="E108" s="133" t="s">
        <v>1126</v>
      </c>
      <c r="F108" s="134" t="s">
        <v>1127</v>
      </c>
      <c r="G108" s="135" t="s">
        <v>358</v>
      </c>
      <c r="H108" s="136">
        <v>2</v>
      </c>
      <c r="I108" s="137"/>
      <c r="J108" s="138">
        <f t="shared" si="0"/>
        <v>0</v>
      </c>
      <c r="K108" s="139"/>
      <c r="L108" s="32"/>
      <c r="M108" s="140" t="s">
        <v>19</v>
      </c>
      <c r="N108" s="141" t="s">
        <v>44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181</v>
      </c>
      <c r="AT108" s="144" t="s">
        <v>177</v>
      </c>
      <c r="AU108" s="144" t="s">
        <v>83</v>
      </c>
      <c r="AY108" s="17" t="s">
        <v>175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7" t="s">
        <v>81</v>
      </c>
      <c r="BK108" s="145">
        <f t="shared" si="9"/>
        <v>0</v>
      </c>
      <c r="BL108" s="17" t="s">
        <v>181</v>
      </c>
      <c r="BM108" s="144" t="s">
        <v>1128</v>
      </c>
    </row>
    <row r="109" spans="2:65" s="1" customFormat="1" ht="16.5" customHeight="1">
      <c r="B109" s="32"/>
      <c r="C109" s="172" t="s">
        <v>306</v>
      </c>
      <c r="D109" s="172" t="s">
        <v>307</v>
      </c>
      <c r="E109" s="173" t="s">
        <v>1129</v>
      </c>
      <c r="F109" s="174" t="s">
        <v>1130</v>
      </c>
      <c r="G109" s="175" t="s">
        <v>358</v>
      </c>
      <c r="H109" s="176">
        <v>2</v>
      </c>
      <c r="I109" s="177"/>
      <c r="J109" s="178">
        <f t="shared" si="0"/>
        <v>0</v>
      </c>
      <c r="K109" s="179"/>
      <c r="L109" s="180"/>
      <c r="M109" s="181" t="s">
        <v>19</v>
      </c>
      <c r="N109" s="182" t="s">
        <v>44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239</v>
      </c>
      <c r="AT109" s="144" t="s">
        <v>307</v>
      </c>
      <c r="AU109" s="144" t="s">
        <v>83</v>
      </c>
      <c r="AY109" s="17" t="s">
        <v>175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7" t="s">
        <v>81</v>
      </c>
      <c r="BK109" s="145">
        <f t="shared" si="9"/>
        <v>0</v>
      </c>
      <c r="BL109" s="17" t="s">
        <v>181</v>
      </c>
      <c r="BM109" s="144" t="s">
        <v>1131</v>
      </c>
    </row>
    <row r="110" spans="2:65" s="1" customFormat="1" ht="16.5" customHeight="1">
      <c r="B110" s="32"/>
      <c r="C110" s="132" t="s">
        <v>312</v>
      </c>
      <c r="D110" s="132" t="s">
        <v>177</v>
      </c>
      <c r="E110" s="133" t="s">
        <v>1132</v>
      </c>
      <c r="F110" s="134" t="s">
        <v>1133</v>
      </c>
      <c r="G110" s="135" t="s">
        <v>342</v>
      </c>
      <c r="H110" s="136">
        <v>2</v>
      </c>
      <c r="I110" s="137"/>
      <c r="J110" s="138">
        <f t="shared" si="0"/>
        <v>0</v>
      </c>
      <c r="K110" s="139"/>
      <c r="L110" s="32"/>
      <c r="M110" s="140" t="s">
        <v>19</v>
      </c>
      <c r="N110" s="141" t="s">
        <v>44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181</v>
      </c>
      <c r="AT110" s="144" t="s">
        <v>177</v>
      </c>
      <c r="AU110" s="144" t="s">
        <v>83</v>
      </c>
      <c r="AY110" s="17" t="s">
        <v>175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7" t="s">
        <v>81</v>
      </c>
      <c r="BK110" s="145">
        <f t="shared" si="9"/>
        <v>0</v>
      </c>
      <c r="BL110" s="17" t="s">
        <v>181</v>
      </c>
      <c r="BM110" s="144" t="s">
        <v>1134</v>
      </c>
    </row>
    <row r="111" spans="2:65" s="1" customFormat="1" ht="16.5" customHeight="1">
      <c r="B111" s="32"/>
      <c r="C111" s="172" t="s">
        <v>317</v>
      </c>
      <c r="D111" s="172" t="s">
        <v>307</v>
      </c>
      <c r="E111" s="173" t="s">
        <v>1135</v>
      </c>
      <c r="F111" s="174" t="s">
        <v>1136</v>
      </c>
      <c r="G111" s="175" t="s">
        <v>335</v>
      </c>
      <c r="H111" s="176">
        <v>0.2</v>
      </c>
      <c r="I111" s="177"/>
      <c r="J111" s="178">
        <f t="shared" si="0"/>
        <v>0</v>
      </c>
      <c r="K111" s="179"/>
      <c r="L111" s="180"/>
      <c r="M111" s="181" t="s">
        <v>19</v>
      </c>
      <c r="N111" s="182" t="s">
        <v>44</v>
      </c>
      <c r="P111" s="142">
        <f t="shared" si="1"/>
        <v>0</v>
      </c>
      <c r="Q111" s="142">
        <v>1E-3</v>
      </c>
      <c r="R111" s="142">
        <f t="shared" si="2"/>
        <v>2.0000000000000001E-4</v>
      </c>
      <c r="S111" s="142">
        <v>0</v>
      </c>
      <c r="T111" s="143">
        <f t="shared" si="3"/>
        <v>0</v>
      </c>
      <c r="AR111" s="144" t="s">
        <v>239</v>
      </c>
      <c r="AT111" s="144" t="s">
        <v>307</v>
      </c>
      <c r="AU111" s="144" t="s">
        <v>83</v>
      </c>
      <c r="AY111" s="17" t="s">
        <v>175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7" t="s">
        <v>81</v>
      </c>
      <c r="BK111" s="145">
        <f t="shared" si="9"/>
        <v>0</v>
      </c>
      <c r="BL111" s="17" t="s">
        <v>181</v>
      </c>
      <c r="BM111" s="144" t="s">
        <v>1137</v>
      </c>
    </row>
    <row r="112" spans="2:65" s="1" customFormat="1" ht="37.9" customHeight="1">
      <c r="B112" s="32"/>
      <c r="C112" s="132" t="s">
        <v>323</v>
      </c>
      <c r="D112" s="132" t="s">
        <v>177</v>
      </c>
      <c r="E112" s="133" t="s">
        <v>1138</v>
      </c>
      <c r="F112" s="134" t="s">
        <v>1139</v>
      </c>
      <c r="G112" s="135" t="s">
        <v>342</v>
      </c>
      <c r="H112" s="136">
        <v>90</v>
      </c>
      <c r="I112" s="137"/>
      <c r="J112" s="138">
        <f t="shared" si="0"/>
        <v>0</v>
      </c>
      <c r="K112" s="139"/>
      <c r="L112" s="32"/>
      <c r="M112" s="140" t="s">
        <v>19</v>
      </c>
      <c r="N112" s="141" t="s">
        <v>44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181</v>
      </c>
      <c r="AT112" s="144" t="s">
        <v>177</v>
      </c>
      <c r="AU112" s="144" t="s">
        <v>83</v>
      </c>
      <c r="AY112" s="17" t="s">
        <v>175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7" t="s">
        <v>81</v>
      </c>
      <c r="BK112" s="145">
        <f t="shared" si="9"/>
        <v>0</v>
      </c>
      <c r="BL112" s="17" t="s">
        <v>181</v>
      </c>
      <c r="BM112" s="144" t="s">
        <v>1140</v>
      </c>
    </row>
    <row r="113" spans="2:65" s="1" customFormat="1" ht="24.2" customHeight="1">
      <c r="B113" s="32"/>
      <c r="C113" s="172" t="s">
        <v>7</v>
      </c>
      <c r="D113" s="172" t="s">
        <v>307</v>
      </c>
      <c r="E113" s="173" t="s">
        <v>1141</v>
      </c>
      <c r="F113" s="174" t="s">
        <v>1142</v>
      </c>
      <c r="G113" s="175" t="s">
        <v>342</v>
      </c>
      <c r="H113" s="176">
        <v>103.5</v>
      </c>
      <c r="I113" s="177"/>
      <c r="J113" s="178">
        <f t="shared" si="0"/>
        <v>0</v>
      </c>
      <c r="K113" s="179"/>
      <c r="L113" s="180"/>
      <c r="M113" s="181" t="s">
        <v>19</v>
      </c>
      <c r="N113" s="182" t="s">
        <v>44</v>
      </c>
      <c r="P113" s="142">
        <f t="shared" si="1"/>
        <v>0</v>
      </c>
      <c r="Q113" s="142">
        <v>5.0000000000000002E-5</v>
      </c>
      <c r="R113" s="142">
        <f t="shared" si="2"/>
        <v>5.1749999999999999E-3</v>
      </c>
      <c r="S113" s="142">
        <v>0</v>
      </c>
      <c r="T113" s="143">
        <f t="shared" si="3"/>
        <v>0</v>
      </c>
      <c r="AR113" s="144" t="s">
        <v>239</v>
      </c>
      <c r="AT113" s="144" t="s">
        <v>307</v>
      </c>
      <c r="AU113" s="144" t="s">
        <v>83</v>
      </c>
      <c r="AY113" s="17" t="s">
        <v>175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7" t="s">
        <v>81</v>
      </c>
      <c r="BK113" s="145">
        <f t="shared" si="9"/>
        <v>0</v>
      </c>
      <c r="BL113" s="17" t="s">
        <v>181</v>
      </c>
      <c r="BM113" s="144" t="s">
        <v>1143</v>
      </c>
    </row>
    <row r="114" spans="2:65" s="1" customFormat="1" ht="37.9" customHeight="1">
      <c r="B114" s="32"/>
      <c r="C114" s="132" t="s">
        <v>332</v>
      </c>
      <c r="D114" s="132" t="s">
        <v>177</v>
      </c>
      <c r="E114" s="133" t="s">
        <v>1144</v>
      </c>
      <c r="F114" s="134" t="s">
        <v>1145</v>
      </c>
      <c r="G114" s="135" t="s">
        <v>342</v>
      </c>
      <c r="H114" s="136">
        <v>40</v>
      </c>
      <c r="I114" s="137"/>
      <c r="J114" s="138">
        <f t="shared" si="0"/>
        <v>0</v>
      </c>
      <c r="K114" s="139"/>
      <c r="L114" s="32"/>
      <c r="M114" s="140" t="s">
        <v>19</v>
      </c>
      <c r="N114" s="141" t="s">
        <v>44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181</v>
      </c>
      <c r="AT114" s="144" t="s">
        <v>177</v>
      </c>
      <c r="AU114" s="144" t="s">
        <v>83</v>
      </c>
      <c r="AY114" s="17" t="s">
        <v>175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7" t="s">
        <v>81</v>
      </c>
      <c r="BK114" s="145">
        <f t="shared" si="9"/>
        <v>0</v>
      </c>
      <c r="BL114" s="17" t="s">
        <v>181</v>
      </c>
      <c r="BM114" s="144" t="s">
        <v>1146</v>
      </c>
    </row>
    <row r="115" spans="2:65" s="1" customFormat="1" ht="24.2" customHeight="1">
      <c r="B115" s="32"/>
      <c r="C115" s="172" t="s">
        <v>339</v>
      </c>
      <c r="D115" s="172" t="s">
        <v>307</v>
      </c>
      <c r="E115" s="173" t="s">
        <v>1147</v>
      </c>
      <c r="F115" s="174" t="s">
        <v>1148</v>
      </c>
      <c r="G115" s="175" t="s">
        <v>342</v>
      </c>
      <c r="H115" s="176">
        <v>46</v>
      </c>
      <c r="I115" s="177"/>
      <c r="J115" s="178">
        <f t="shared" si="0"/>
        <v>0</v>
      </c>
      <c r="K115" s="179"/>
      <c r="L115" s="180"/>
      <c r="M115" s="181" t="s">
        <v>19</v>
      </c>
      <c r="N115" s="182" t="s">
        <v>44</v>
      </c>
      <c r="P115" s="142">
        <f t="shared" si="1"/>
        <v>0</v>
      </c>
      <c r="Q115" s="142">
        <v>3.4000000000000002E-4</v>
      </c>
      <c r="R115" s="142">
        <f t="shared" si="2"/>
        <v>1.5640000000000001E-2</v>
      </c>
      <c r="S115" s="142">
        <v>0</v>
      </c>
      <c r="T115" s="143">
        <f t="shared" si="3"/>
        <v>0</v>
      </c>
      <c r="AR115" s="144" t="s">
        <v>239</v>
      </c>
      <c r="AT115" s="144" t="s">
        <v>307</v>
      </c>
      <c r="AU115" s="144" t="s">
        <v>83</v>
      </c>
      <c r="AY115" s="17" t="s">
        <v>175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7" t="s">
        <v>81</v>
      </c>
      <c r="BK115" s="145">
        <f t="shared" si="9"/>
        <v>0</v>
      </c>
      <c r="BL115" s="17" t="s">
        <v>181</v>
      </c>
      <c r="BM115" s="144" t="s">
        <v>1149</v>
      </c>
    </row>
    <row r="116" spans="2:65" s="1" customFormat="1" ht="37.9" customHeight="1">
      <c r="B116" s="32"/>
      <c r="C116" s="132" t="s">
        <v>348</v>
      </c>
      <c r="D116" s="132" t="s">
        <v>177</v>
      </c>
      <c r="E116" s="133" t="s">
        <v>1150</v>
      </c>
      <c r="F116" s="134" t="s">
        <v>1151</v>
      </c>
      <c r="G116" s="135" t="s">
        <v>342</v>
      </c>
      <c r="H116" s="136">
        <v>40</v>
      </c>
      <c r="I116" s="137"/>
      <c r="J116" s="138">
        <f t="shared" si="0"/>
        <v>0</v>
      </c>
      <c r="K116" s="139"/>
      <c r="L116" s="32"/>
      <c r="M116" s="140" t="s">
        <v>19</v>
      </c>
      <c r="N116" s="141" t="s">
        <v>44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181</v>
      </c>
      <c r="AT116" s="144" t="s">
        <v>177</v>
      </c>
      <c r="AU116" s="144" t="s">
        <v>83</v>
      </c>
      <c r="AY116" s="17" t="s">
        <v>175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7" t="s">
        <v>81</v>
      </c>
      <c r="BK116" s="145">
        <f t="shared" si="9"/>
        <v>0</v>
      </c>
      <c r="BL116" s="17" t="s">
        <v>181</v>
      </c>
      <c r="BM116" s="144" t="s">
        <v>1152</v>
      </c>
    </row>
    <row r="117" spans="2:65" s="1" customFormat="1" ht="24.2" customHeight="1">
      <c r="B117" s="32"/>
      <c r="C117" s="172" t="s">
        <v>355</v>
      </c>
      <c r="D117" s="172" t="s">
        <v>307</v>
      </c>
      <c r="E117" s="173" t="s">
        <v>1153</v>
      </c>
      <c r="F117" s="174" t="s">
        <v>1154</v>
      </c>
      <c r="G117" s="175" t="s">
        <v>342</v>
      </c>
      <c r="H117" s="176">
        <v>46</v>
      </c>
      <c r="I117" s="177"/>
      <c r="J117" s="178">
        <f t="shared" si="0"/>
        <v>0</v>
      </c>
      <c r="K117" s="179"/>
      <c r="L117" s="180"/>
      <c r="M117" s="181" t="s">
        <v>19</v>
      </c>
      <c r="N117" s="182" t="s">
        <v>44</v>
      </c>
      <c r="P117" s="142">
        <f t="shared" si="1"/>
        <v>0</v>
      </c>
      <c r="Q117" s="142">
        <v>2.1000000000000001E-4</v>
      </c>
      <c r="R117" s="142">
        <f t="shared" si="2"/>
        <v>9.6600000000000002E-3</v>
      </c>
      <c r="S117" s="142">
        <v>0</v>
      </c>
      <c r="T117" s="143">
        <f t="shared" si="3"/>
        <v>0</v>
      </c>
      <c r="AR117" s="144" t="s">
        <v>239</v>
      </c>
      <c r="AT117" s="144" t="s">
        <v>307</v>
      </c>
      <c r="AU117" s="144" t="s">
        <v>83</v>
      </c>
      <c r="AY117" s="17" t="s">
        <v>175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7" t="s">
        <v>81</v>
      </c>
      <c r="BK117" s="145">
        <f t="shared" si="9"/>
        <v>0</v>
      </c>
      <c r="BL117" s="17" t="s">
        <v>181</v>
      </c>
      <c r="BM117" s="144" t="s">
        <v>1155</v>
      </c>
    </row>
    <row r="118" spans="2:65" s="1" customFormat="1" ht="16.5" customHeight="1">
      <c r="B118" s="32"/>
      <c r="C118" s="132" t="s">
        <v>363</v>
      </c>
      <c r="D118" s="132" t="s">
        <v>177</v>
      </c>
      <c r="E118" s="133" t="s">
        <v>1156</v>
      </c>
      <c r="F118" s="134" t="s">
        <v>1157</v>
      </c>
      <c r="G118" s="135" t="s">
        <v>1158</v>
      </c>
      <c r="H118" s="189"/>
      <c r="I118" s="137"/>
      <c r="J118" s="138">
        <f t="shared" si="0"/>
        <v>0</v>
      </c>
      <c r="K118" s="139"/>
      <c r="L118" s="32"/>
      <c r="M118" s="140" t="s">
        <v>19</v>
      </c>
      <c r="N118" s="141" t="s">
        <v>44</v>
      </c>
      <c r="P118" s="142">
        <f t="shared" si="1"/>
        <v>0</v>
      </c>
      <c r="Q118" s="142">
        <v>0</v>
      </c>
      <c r="R118" s="142">
        <f t="shared" si="2"/>
        <v>0</v>
      </c>
      <c r="S118" s="142">
        <v>0</v>
      </c>
      <c r="T118" s="143">
        <f t="shared" si="3"/>
        <v>0</v>
      </c>
      <c r="AR118" s="144" t="s">
        <v>181</v>
      </c>
      <c r="AT118" s="144" t="s">
        <v>177</v>
      </c>
      <c r="AU118" s="144" t="s">
        <v>83</v>
      </c>
      <c r="AY118" s="17" t="s">
        <v>175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7" t="s">
        <v>81</v>
      </c>
      <c r="BK118" s="145">
        <f t="shared" si="9"/>
        <v>0</v>
      </c>
      <c r="BL118" s="17" t="s">
        <v>181</v>
      </c>
      <c r="BM118" s="144" t="s">
        <v>1159</v>
      </c>
    </row>
    <row r="119" spans="2:65" s="1" customFormat="1" ht="16.5" customHeight="1">
      <c r="B119" s="32"/>
      <c r="C119" s="132" t="s">
        <v>367</v>
      </c>
      <c r="D119" s="132" t="s">
        <v>177</v>
      </c>
      <c r="E119" s="133" t="s">
        <v>1160</v>
      </c>
      <c r="F119" s="134" t="s">
        <v>1161</v>
      </c>
      <c r="G119" s="135" t="s">
        <v>1158</v>
      </c>
      <c r="H119" s="189"/>
      <c r="I119" s="137"/>
      <c r="J119" s="138">
        <f t="shared" si="0"/>
        <v>0</v>
      </c>
      <c r="K119" s="139"/>
      <c r="L119" s="32"/>
      <c r="M119" s="140" t="s">
        <v>19</v>
      </c>
      <c r="N119" s="141" t="s">
        <v>44</v>
      </c>
      <c r="P119" s="142">
        <f t="shared" si="1"/>
        <v>0</v>
      </c>
      <c r="Q119" s="142">
        <v>0</v>
      </c>
      <c r="R119" s="142">
        <f t="shared" si="2"/>
        <v>0</v>
      </c>
      <c r="S119" s="142">
        <v>0</v>
      </c>
      <c r="T119" s="143">
        <f t="shared" si="3"/>
        <v>0</v>
      </c>
      <c r="AR119" s="144" t="s">
        <v>181</v>
      </c>
      <c r="AT119" s="144" t="s">
        <v>177</v>
      </c>
      <c r="AU119" s="144" t="s">
        <v>83</v>
      </c>
      <c r="AY119" s="17" t="s">
        <v>175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81</v>
      </c>
      <c r="BK119" s="145">
        <f t="shared" si="9"/>
        <v>0</v>
      </c>
      <c r="BL119" s="17" t="s">
        <v>181</v>
      </c>
      <c r="BM119" s="144" t="s">
        <v>1162</v>
      </c>
    </row>
    <row r="120" spans="2:65" s="1" customFormat="1" ht="16.5" customHeight="1">
      <c r="B120" s="32"/>
      <c r="C120" s="132" t="s">
        <v>372</v>
      </c>
      <c r="D120" s="132" t="s">
        <v>177</v>
      </c>
      <c r="E120" s="133" t="s">
        <v>1163</v>
      </c>
      <c r="F120" s="134" t="s">
        <v>1164</v>
      </c>
      <c r="G120" s="135" t="s">
        <v>1158</v>
      </c>
      <c r="H120" s="189"/>
      <c r="I120" s="137"/>
      <c r="J120" s="138">
        <f t="shared" si="0"/>
        <v>0</v>
      </c>
      <c r="K120" s="139"/>
      <c r="L120" s="32"/>
      <c r="M120" s="140" t="s">
        <v>19</v>
      </c>
      <c r="N120" s="141" t="s">
        <v>44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181</v>
      </c>
      <c r="AT120" s="144" t="s">
        <v>177</v>
      </c>
      <c r="AU120" s="144" t="s">
        <v>83</v>
      </c>
      <c r="AY120" s="17" t="s">
        <v>175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7" t="s">
        <v>81</v>
      </c>
      <c r="BK120" s="145">
        <f t="shared" si="9"/>
        <v>0</v>
      </c>
      <c r="BL120" s="17" t="s">
        <v>181</v>
      </c>
      <c r="BM120" s="144" t="s">
        <v>1165</v>
      </c>
    </row>
    <row r="121" spans="2:65" s="1" customFormat="1" ht="16.5" customHeight="1">
      <c r="B121" s="32"/>
      <c r="C121" s="132" t="s">
        <v>376</v>
      </c>
      <c r="D121" s="132" t="s">
        <v>177</v>
      </c>
      <c r="E121" s="133" t="s">
        <v>1166</v>
      </c>
      <c r="F121" s="134" t="s">
        <v>1167</v>
      </c>
      <c r="G121" s="135" t="s">
        <v>1158</v>
      </c>
      <c r="H121" s="189"/>
      <c r="I121" s="137"/>
      <c r="J121" s="138">
        <f t="shared" si="0"/>
        <v>0</v>
      </c>
      <c r="K121" s="139"/>
      <c r="L121" s="32"/>
      <c r="M121" s="140" t="s">
        <v>19</v>
      </c>
      <c r="N121" s="141" t="s">
        <v>44</v>
      </c>
      <c r="P121" s="142">
        <f t="shared" si="1"/>
        <v>0</v>
      </c>
      <c r="Q121" s="142">
        <v>0</v>
      </c>
      <c r="R121" s="142">
        <f t="shared" si="2"/>
        <v>0</v>
      </c>
      <c r="S121" s="142">
        <v>0</v>
      </c>
      <c r="T121" s="143">
        <f t="shared" si="3"/>
        <v>0</v>
      </c>
      <c r="AR121" s="144" t="s">
        <v>181</v>
      </c>
      <c r="AT121" s="144" t="s">
        <v>177</v>
      </c>
      <c r="AU121" s="144" t="s">
        <v>83</v>
      </c>
      <c r="AY121" s="17" t="s">
        <v>175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7" t="s">
        <v>81</v>
      </c>
      <c r="BK121" s="145">
        <f t="shared" si="9"/>
        <v>0</v>
      </c>
      <c r="BL121" s="17" t="s">
        <v>181</v>
      </c>
      <c r="BM121" s="144" t="s">
        <v>1168</v>
      </c>
    </row>
    <row r="122" spans="2:65" s="1" customFormat="1" ht="16.5" customHeight="1">
      <c r="B122" s="32"/>
      <c r="C122" s="132" t="s">
        <v>384</v>
      </c>
      <c r="D122" s="132" t="s">
        <v>177</v>
      </c>
      <c r="E122" s="133" t="s">
        <v>1169</v>
      </c>
      <c r="F122" s="134" t="s">
        <v>1170</v>
      </c>
      <c r="G122" s="135" t="s">
        <v>1158</v>
      </c>
      <c r="H122" s="189"/>
      <c r="I122" s="137"/>
      <c r="J122" s="138">
        <f t="shared" si="0"/>
        <v>0</v>
      </c>
      <c r="K122" s="139"/>
      <c r="L122" s="32"/>
      <c r="M122" s="140" t="s">
        <v>19</v>
      </c>
      <c r="N122" s="141" t="s">
        <v>44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181</v>
      </c>
      <c r="AT122" s="144" t="s">
        <v>177</v>
      </c>
      <c r="AU122" s="144" t="s">
        <v>83</v>
      </c>
      <c r="AY122" s="17" t="s">
        <v>175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7" t="s">
        <v>81</v>
      </c>
      <c r="BK122" s="145">
        <f t="shared" si="9"/>
        <v>0</v>
      </c>
      <c r="BL122" s="17" t="s">
        <v>181</v>
      </c>
      <c r="BM122" s="144" t="s">
        <v>1171</v>
      </c>
    </row>
    <row r="123" spans="2:65" s="11" customFormat="1" ht="22.9" customHeight="1">
      <c r="B123" s="120"/>
      <c r="D123" s="121" t="s">
        <v>72</v>
      </c>
      <c r="E123" s="130" t="s">
        <v>1172</v>
      </c>
      <c r="F123" s="130" t="s">
        <v>1173</v>
      </c>
      <c r="I123" s="123"/>
      <c r="J123" s="131">
        <f>BK123</f>
        <v>0</v>
      </c>
      <c r="L123" s="120"/>
      <c r="M123" s="125"/>
      <c r="P123" s="126">
        <f>P124+SUM(P125:P147)</f>
        <v>0</v>
      </c>
      <c r="R123" s="126">
        <f>R124+SUM(R125:R147)</f>
        <v>4.1490749999999998</v>
      </c>
      <c r="T123" s="127">
        <f>T124+SUM(T125:T147)</f>
        <v>0</v>
      </c>
      <c r="AR123" s="121" t="s">
        <v>191</v>
      </c>
      <c r="AT123" s="128" t="s">
        <v>72</v>
      </c>
      <c r="AU123" s="128" t="s">
        <v>81</v>
      </c>
      <c r="AY123" s="121" t="s">
        <v>175</v>
      </c>
      <c r="BK123" s="129">
        <f>BK124+SUM(BK125:BK147)</f>
        <v>0</v>
      </c>
    </row>
    <row r="124" spans="2:65" s="1" customFormat="1" ht="24.2" customHeight="1">
      <c r="B124" s="32"/>
      <c r="C124" s="132" t="s">
        <v>238</v>
      </c>
      <c r="D124" s="132" t="s">
        <v>177</v>
      </c>
      <c r="E124" s="133" t="s">
        <v>1174</v>
      </c>
      <c r="F124" s="134" t="s">
        <v>1175</v>
      </c>
      <c r="G124" s="135" t="s">
        <v>1176</v>
      </c>
      <c r="H124" s="136">
        <v>0.03</v>
      </c>
      <c r="I124" s="137"/>
      <c r="J124" s="138">
        <f t="shared" ref="J124:J145" si="10">ROUND(I124*H124,2)</f>
        <v>0</v>
      </c>
      <c r="K124" s="139"/>
      <c r="L124" s="32"/>
      <c r="M124" s="140" t="s">
        <v>19</v>
      </c>
      <c r="N124" s="141" t="s">
        <v>44</v>
      </c>
      <c r="P124" s="142">
        <f t="shared" ref="P124:P145" si="11">O124*H124</f>
        <v>0</v>
      </c>
      <c r="Q124" s="142">
        <v>8.8000000000000005E-3</v>
      </c>
      <c r="R124" s="142">
        <f t="shared" ref="R124:R145" si="12">Q124*H124</f>
        <v>2.6400000000000002E-4</v>
      </c>
      <c r="S124" s="142">
        <v>0</v>
      </c>
      <c r="T124" s="143">
        <f t="shared" ref="T124:T145" si="13">S124*H124</f>
        <v>0</v>
      </c>
      <c r="AR124" s="144" t="s">
        <v>181</v>
      </c>
      <c r="AT124" s="144" t="s">
        <v>177</v>
      </c>
      <c r="AU124" s="144" t="s">
        <v>83</v>
      </c>
      <c r="AY124" s="17" t="s">
        <v>175</v>
      </c>
      <c r="BE124" s="145">
        <f t="shared" ref="BE124:BE145" si="14">IF(N124="základní",J124,0)</f>
        <v>0</v>
      </c>
      <c r="BF124" s="145">
        <f t="shared" ref="BF124:BF145" si="15">IF(N124="snížená",J124,0)</f>
        <v>0</v>
      </c>
      <c r="BG124" s="145">
        <f t="shared" ref="BG124:BG145" si="16">IF(N124="zákl. přenesená",J124,0)</f>
        <v>0</v>
      </c>
      <c r="BH124" s="145">
        <f t="shared" ref="BH124:BH145" si="17">IF(N124="sníž. přenesená",J124,0)</f>
        <v>0</v>
      </c>
      <c r="BI124" s="145">
        <f t="shared" ref="BI124:BI145" si="18">IF(N124="nulová",J124,0)</f>
        <v>0</v>
      </c>
      <c r="BJ124" s="17" t="s">
        <v>81</v>
      </c>
      <c r="BK124" s="145">
        <f t="shared" ref="BK124:BK145" si="19">ROUND(I124*H124,2)</f>
        <v>0</v>
      </c>
      <c r="BL124" s="17" t="s">
        <v>181</v>
      </c>
      <c r="BM124" s="144" t="s">
        <v>1177</v>
      </c>
    </row>
    <row r="125" spans="2:65" s="1" customFormat="1" ht="24.2" customHeight="1">
      <c r="B125" s="32"/>
      <c r="C125" s="132" t="s">
        <v>396</v>
      </c>
      <c r="D125" s="132" t="s">
        <v>177</v>
      </c>
      <c r="E125" s="133" t="s">
        <v>1178</v>
      </c>
      <c r="F125" s="134" t="s">
        <v>1179</v>
      </c>
      <c r="G125" s="135" t="s">
        <v>342</v>
      </c>
      <c r="H125" s="136">
        <v>60</v>
      </c>
      <c r="I125" s="137"/>
      <c r="J125" s="138">
        <f t="shared" si="10"/>
        <v>0</v>
      </c>
      <c r="K125" s="139"/>
      <c r="L125" s="32"/>
      <c r="M125" s="140" t="s">
        <v>19</v>
      </c>
      <c r="N125" s="141" t="s">
        <v>44</v>
      </c>
      <c r="P125" s="142">
        <f t="shared" si="11"/>
        <v>0</v>
      </c>
      <c r="Q125" s="142">
        <v>5.5000000000000003E-4</v>
      </c>
      <c r="R125" s="142">
        <f t="shared" si="12"/>
        <v>3.3000000000000002E-2</v>
      </c>
      <c r="S125" s="142">
        <v>0</v>
      </c>
      <c r="T125" s="143">
        <f t="shared" si="13"/>
        <v>0</v>
      </c>
      <c r="AR125" s="144" t="s">
        <v>181</v>
      </c>
      <c r="AT125" s="144" t="s">
        <v>177</v>
      </c>
      <c r="AU125" s="144" t="s">
        <v>83</v>
      </c>
      <c r="AY125" s="17" t="s">
        <v>175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7" t="s">
        <v>81</v>
      </c>
      <c r="BK125" s="145">
        <f t="shared" si="19"/>
        <v>0</v>
      </c>
      <c r="BL125" s="17" t="s">
        <v>181</v>
      </c>
      <c r="BM125" s="144" t="s">
        <v>1180</v>
      </c>
    </row>
    <row r="126" spans="2:65" s="1" customFormat="1" ht="24.2" customHeight="1">
      <c r="B126" s="32"/>
      <c r="C126" s="132" t="s">
        <v>401</v>
      </c>
      <c r="D126" s="132" t="s">
        <v>177</v>
      </c>
      <c r="E126" s="133" t="s">
        <v>1181</v>
      </c>
      <c r="F126" s="134" t="s">
        <v>1182</v>
      </c>
      <c r="G126" s="135" t="s">
        <v>215</v>
      </c>
      <c r="H126" s="136">
        <v>0.16800000000000001</v>
      </c>
      <c r="I126" s="137"/>
      <c r="J126" s="138">
        <f t="shared" si="10"/>
        <v>0</v>
      </c>
      <c r="K126" s="139"/>
      <c r="L126" s="32"/>
      <c r="M126" s="140" t="s">
        <v>19</v>
      </c>
      <c r="N126" s="141" t="s">
        <v>44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181</v>
      </c>
      <c r="AT126" s="144" t="s">
        <v>177</v>
      </c>
      <c r="AU126" s="144" t="s">
        <v>83</v>
      </c>
      <c r="AY126" s="17" t="s">
        <v>175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7" t="s">
        <v>81</v>
      </c>
      <c r="BK126" s="145">
        <f t="shared" si="19"/>
        <v>0</v>
      </c>
      <c r="BL126" s="17" t="s">
        <v>181</v>
      </c>
      <c r="BM126" s="144" t="s">
        <v>1183</v>
      </c>
    </row>
    <row r="127" spans="2:65" s="1" customFormat="1" ht="24.2" customHeight="1">
      <c r="B127" s="32"/>
      <c r="C127" s="132" t="s">
        <v>406</v>
      </c>
      <c r="D127" s="132" t="s">
        <v>177</v>
      </c>
      <c r="E127" s="133" t="s">
        <v>1184</v>
      </c>
      <c r="F127" s="134" t="s">
        <v>1185</v>
      </c>
      <c r="G127" s="135" t="s">
        <v>342</v>
      </c>
      <c r="H127" s="136">
        <v>30</v>
      </c>
      <c r="I127" s="137"/>
      <c r="J127" s="138">
        <f t="shared" si="10"/>
        <v>0</v>
      </c>
      <c r="K127" s="139"/>
      <c r="L127" s="32"/>
      <c r="M127" s="140" t="s">
        <v>19</v>
      </c>
      <c r="N127" s="141" t="s">
        <v>44</v>
      </c>
      <c r="P127" s="142">
        <f t="shared" si="11"/>
        <v>0</v>
      </c>
      <c r="Q127" s="142">
        <v>0</v>
      </c>
      <c r="R127" s="142">
        <f t="shared" si="12"/>
        <v>0</v>
      </c>
      <c r="S127" s="142">
        <v>0</v>
      </c>
      <c r="T127" s="143">
        <f t="shared" si="13"/>
        <v>0</v>
      </c>
      <c r="AR127" s="144" t="s">
        <v>181</v>
      </c>
      <c r="AT127" s="144" t="s">
        <v>177</v>
      </c>
      <c r="AU127" s="144" t="s">
        <v>83</v>
      </c>
      <c r="AY127" s="17" t="s">
        <v>175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7" t="s">
        <v>81</v>
      </c>
      <c r="BK127" s="145">
        <f t="shared" si="19"/>
        <v>0</v>
      </c>
      <c r="BL127" s="17" t="s">
        <v>181</v>
      </c>
      <c r="BM127" s="144" t="s">
        <v>1186</v>
      </c>
    </row>
    <row r="128" spans="2:65" s="1" customFormat="1" ht="24.2" customHeight="1">
      <c r="B128" s="32"/>
      <c r="C128" s="132" t="s">
        <v>413</v>
      </c>
      <c r="D128" s="132" t="s">
        <v>177</v>
      </c>
      <c r="E128" s="133" t="s">
        <v>1187</v>
      </c>
      <c r="F128" s="134" t="s">
        <v>1188</v>
      </c>
      <c r="G128" s="135" t="s">
        <v>358</v>
      </c>
      <c r="H128" s="136">
        <v>1</v>
      </c>
      <c r="I128" s="137"/>
      <c r="J128" s="138">
        <f t="shared" si="10"/>
        <v>0</v>
      </c>
      <c r="K128" s="139"/>
      <c r="L128" s="32"/>
      <c r="M128" s="140" t="s">
        <v>19</v>
      </c>
      <c r="N128" s="141" t="s">
        <v>44</v>
      </c>
      <c r="P128" s="142">
        <f t="shared" si="11"/>
        <v>0</v>
      </c>
      <c r="Q128" s="142">
        <v>3.8E-3</v>
      </c>
      <c r="R128" s="142">
        <f t="shared" si="12"/>
        <v>3.8E-3</v>
      </c>
      <c r="S128" s="142">
        <v>0</v>
      </c>
      <c r="T128" s="143">
        <f t="shared" si="13"/>
        <v>0</v>
      </c>
      <c r="AR128" s="144" t="s">
        <v>181</v>
      </c>
      <c r="AT128" s="144" t="s">
        <v>177</v>
      </c>
      <c r="AU128" s="144" t="s">
        <v>83</v>
      </c>
      <c r="AY128" s="17" t="s">
        <v>175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7" t="s">
        <v>81</v>
      </c>
      <c r="BK128" s="145">
        <f t="shared" si="19"/>
        <v>0</v>
      </c>
      <c r="BL128" s="17" t="s">
        <v>181</v>
      </c>
      <c r="BM128" s="144" t="s">
        <v>1189</v>
      </c>
    </row>
    <row r="129" spans="2:65" s="1" customFormat="1" ht="24.2" customHeight="1">
      <c r="B129" s="32"/>
      <c r="C129" s="132" t="s">
        <v>418</v>
      </c>
      <c r="D129" s="132" t="s">
        <v>177</v>
      </c>
      <c r="E129" s="133" t="s">
        <v>1190</v>
      </c>
      <c r="F129" s="134" t="s">
        <v>1191</v>
      </c>
      <c r="G129" s="135" t="s">
        <v>342</v>
      </c>
      <c r="H129" s="136">
        <v>30</v>
      </c>
      <c r="I129" s="137"/>
      <c r="J129" s="138">
        <f t="shared" si="10"/>
        <v>0</v>
      </c>
      <c r="K129" s="139"/>
      <c r="L129" s="32"/>
      <c r="M129" s="140" t="s">
        <v>19</v>
      </c>
      <c r="N129" s="141" t="s">
        <v>44</v>
      </c>
      <c r="P129" s="142">
        <f t="shared" si="11"/>
        <v>0</v>
      </c>
      <c r="Q129" s="142">
        <v>1.2700000000000001E-3</v>
      </c>
      <c r="R129" s="142">
        <f t="shared" si="12"/>
        <v>3.8100000000000002E-2</v>
      </c>
      <c r="S129" s="142">
        <v>0</v>
      </c>
      <c r="T129" s="143">
        <f t="shared" si="13"/>
        <v>0</v>
      </c>
      <c r="AR129" s="144" t="s">
        <v>181</v>
      </c>
      <c r="AT129" s="144" t="s">
        <v>177</v>
      </c>
      <c r="AU129" s="144" t="s">
        <v>83</v>
      </c>
      <c r="AY129" s="17" t="s">
        <v>175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7" t="s">
        <v>81</v>
      </c>
      <c r="BK129" s="145">
        <f t="shared" si="19"/>
        <v>0</v>
      </c>
      <c r="BL129" s="17" t="s">
        <v>181</v>
      </c>
      <c r="BM129" s="144" t="s">
        <v>1192</v>
      </c>
    </row>
    <row r="130" spans="2:65" s="1" customFormat="1" ht="24.2" customHeight="1">
      <c r="B130" s="32"/>
      <c r="C130" s="132" t="s">
        <v>424</v>
      </c>
      <c r="D130" s="132" t="s">
        <v>177</v>
      </c>
      <c r="E130" s="133" t="s">
        <v>1193</v>
      </c>
      <c r="F130" s="134" t="s">
        <v>1194</v>
      </c>
      <c r="G130" s="135" t="s">
        <v>342</v>
      </c>
      <c r="H130" s="136">
        <v>30</v>
      </c>
      <c r="I130" s="137"/>
      <c r="J130" s="138">
        <f t="shared" si="10"/>
        <v>0</v>
      </c>
      <c r="K130" s="139"/>
      <c r="L130" s="32"/>
      <c r="M130" s="140" t="s">
        <v>19</v>
      </c>
      <c r="N130" s="141" t="s">
        <v>44</v>
      </c>
      <c r="P130" s="142">
        <f t="shared" si="11"/>
        <v>0</v>
      </c>
      <c r="Q130" s="142">
        <v>1.9E-3</v>
      </c>
      <c r="R130" s="142">
        <f t="shared" si="12"/>
        <v>5.7000000000000002E-2</v>
      </c>
      <c r="S130" s="142">
        <v>0</v>
      </c>
      <c r="T130" s="143">
        <f t="shared" si="13"/>
        <v>0</v>
      </c>
      <c r="AR130" s="144" t="s">
        <v>181</v>
      </c>
      <c r="AT130" s="144" t="s">
        <v>177</v>
      </c>
      <c r="AU130" s="144" t="s">
        <v>83</v>
      </c>
      <c r="AY130" s="17" t="s">
        <v>175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7" t="s">
        <v>81</v>
      </c>
      <c r="BK130" s="145">
        <f t="shared" si="19"/>
        <v>0</v>
      </c>
      <c r="BL130" s="17" t="s">
        <v>181</v>
      </c>
      <c r="BM130" s="144" t="s">
        <v>1195</v>
      </c>
    </row>
    <row r="131" spans="2:65" s="1" customFormat="1" ht="33" customHeight="1">
      <c r="B131" s="32"/>
      <c r="C131" s="132" t="s">
        <v>429</v>
      </c>
      <c r="D131" s="132" t="s">
        <v>177</v>
      </c>
      <c r="E131" s="133" t="s">
        <v>1196</v>
      </c>
      <c r="F131" s="134" t="s">
        <v>1197</v>
      </c>
      <c r="G131" s="135" t="s">
        <v>215</v>
      </c>
      <c r="H131" s="136">
        <v>15.6</v>
      </c>
      <c r="I131" s="137"/>
      <c r="J131" s="138">
        <f t="shared" si="10"/>
        <v>0</v>
      </c>
      <c r="K131" s="139"/>
      <c r="L131" s="32"/>
      <c r="M131" s="140" t="s">
        <v>19</v>
      </c>
      <c r="N131" s="141" t="s">
        <v>44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181</v>
      </c>
      <c r="AT131" s="144" t="s">
        <v>177</v>
      </c>
      <c r="AU131" s="144" t="s">
        <v>83</v>
      </c>
      <c r="AY131" s="17" t="s">
        <v>175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7" t="s">
        <v>81</v>
      </c>
      <c r="BK131" s="145">
        <f t="shared" si="19"/>
        <v>0</v>
      </c>
      <c r="BL131" s="17" t="s">
        <v>181</v>
      </c>
      <c r="BM131" s="144" t="s">
        <v>1198</v>
      </c>
    </row>
    <row r="132" spans="2:65" s="1" customFormat="1" ht="37.9" customHeight="1">
      <c r="B132" s="32"/>
      <c r="C132" s="132" t="s">
        <v>435</v>
      </c>
      <c r="D132" s="132" t="s">
        <v>177</v>
      </c>
      <c r="E132" s="133" t="s">
        <v>1199</v>
      </c>
      <c r="F132" s="134" t="s">
        <v>1200</v>
      </c>
      <c r="G132" s="135" t="s">
        <v>215</v>
      </c>
      <c r="H132" s="136">
        <v>4.0679999999999996</v>
      </c>
      <c r="I132" s="137"/>
      <c r="J132" s="138">
        <f t="shared" si="10"/>
        <v>0</v>
      </c>
      <c r="K132" s="139"/>
      <c r="L132" s="32"/>
      <c r="M132" s="140" t="s">
        <v>19</v>
      </c>
      <c r="N132" s="141" t="s">
        <v>44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181</v>
      </c>
      <c r="AT132" s="144" t="s">
        <v>177</v>
      </c>
      <c r="AU132" s="144" t="s">
        <v>83</v>
      </c>
      <c r="AY132" s="17" t="s">
        <v>175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7" t="s">
        <v>81</v>
      </c>
      <c r="BK132" s="145">
        <f t="shared" si="19"/>
        <v>0</v>
      </c>
      <c r="BL132" s="17" t="s">
        <v>181</v>
      </c>
      <c r="BM132" s="144" t="s">
        <v>1201</v>
      </c>
    </row>
    <row r="133" spans="2:65" s="1" customFormat="1" ht="24.2" customHeight="1">
      <c r="B133" s="32"/>
      <c r="C133" s="132" t="s">
        <v>440</v>
      </c>
      <c r="D133" s="132" t="s">
        <v>177</v>
      </c>
      <c r="E133" s="133" t="s">
        <v>1202</v>
      </c>
      <c r="F133" s="134" t="s">
        <v>1203</v>
      </c>
      <c r="G133" s="135" t="s">
        <v>281</v>
      </c>
      <c r="H133" s="136">
        <v>0.8</v>
      </c>
      <c r="I133" s="137"/>
      <c r="J133" s="138">
        <f t="shared" si="10"/>
        <v>0</v>
      </c>
      <c r="K133" s="139"/>
      <c r="L133" s="32"/>
      <c r="M133" s="140" t="s">
        <v>19</v>
      </c>
      <c r="N133" s="141" t="s">
        <v>44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181</v>
      </c>
      <c r="AT133" s="144" t="s">
        <v>177</v>
      </c>
      <c r="AU133" s="144" t="s">
        <v>83</v>
      </c>
      <c r="AY133" s="17" t="s">
        <v>175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7" t="s">
        <v>81</v>
      </c>
      <c r="BK133" s="145">
        <f t="shared" si="19"/>
        <v>0</v>
      </c>
      <c r="BL133" s="17" t="s">
        <v>181</v>
      </c>
      <c r="BM133" s="144" t="s">
        <v>1204</v>
      </c>
    </row>
    <row r="134" spans="2:65" s="1" customFormat="1" ht="24.2" customHeight="1">
      <c r="B134" s="32"/>
      <c r="C134" s="132" t="s">
        <v>445</v>
      </c>
      <c r="D134" s="132" t="s">
        <v>177</v>
      </c>
      <c r="E134" s="133" t="s">
        <v>1205</v>
      </c>
      <c r="F134" s="134" t="s">
        <v>1206</v>
      </c>
      <c r="G134" s="135" t="s">
        <v>215</v>
      </c>
      <c r="H134" s="136">
        <v>4.0679999999999996</v>
      </c>
      <c r="I134" s="137"/>
      <c r="J134" s="138">
        <f t="shared" si="10"/>
        <v>0</v>
      </c>
      <c r="K134" s="139"/>
      <c r="L134" s="32"/>
      <c r="M134" s="140" t="s">
        <v>19</v>
      </c>
      <c r="N134" s="141" t="s">
        <v>44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181</v>
      </c>
      <c r="AT134" s="144" t="s">
        <v>177</v>
      </c>
      <c r="AU134" s="144" t="s">
        <v>83</v>
      </c>
      <c r="AY134" s="17" t="s">
        <v>175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7" t="s">
        <v>81</v>
      </c>
      <c r="BK134" s="145">
        <f t="shared" si="19"/>
        <v>0</v>
      </c>
      <c r="BL134" s="17" t="s">
        <v>181</v>
      </c>
      <c r="BM134" s="144" t="s">
        <v>1207</v>
      </c>
    </row>
    <row r="135" spans="2:65" s="1" customFormat="1" ht="24.2" customHeight="1">
      <c r="B135" s="32"/>
      <c r="C135" s="132" t="s">
        <v>451</v>
      </c>
      <c r="D135" s="132" t="s">
        <v>177</v>
      </c>
      <c r="E135" s="133" t="s">
        <v>1208</v>
      </c>
      <c r="F135" s="134" t="s">
        <v>1209</v>
      </c>
      <c r="G135" s="135" t="s">
        <v>342</v>
      </c>
      <c r="H135" s="136">
        <v>30</v>
      </c>
      <c r="I135" s="137"/>
      <c r="J135" s="138">
        <f t="shared" si="10"/>
        <v>0</v>
      </c>
      <c r="K135" s="139"/>
      <c r="L135" s="32"/>
      <c r="M135" s="140" t="s">
        <v>19</v>
      </c>
      <c r="N135" s="141" t="s">
        <v>44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181</v>
      </c>
      <c r="AT135" s="144" t="s">
        <v>177</v>
      </c>
      <c r="AU135" s="144" t="s">
        <v>83</v>
      </c>
      <c r="AY135" s="17" t="s">
        <v>175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7" t="s">
        <v>81</v>
      </c>
      <c r="BK135" s="145">
        <f t="shared" si="19"/>
        <v>0</v>
      </c>
      <c r="BL135" s="17" t="s">
        <v>181</v>
      </c>
      <c r="BM135" s="144" t="s">
        <v>1210</v>
      </c>
    </row>
    <row r="136" spans="2:65" s="1" customFormat="1" ht="33" customHeight="1">
      <c r="B136" s="32"/>
      <c r="C136" s="132" t="s">
        <v>456</v>
      </c>
      <c r="D136" s="132" t="s">
        <v>177</v>
      </c>
      <c r="E136" s="133" t="s">
        <v>1211</v>
      </c>
      <c r="F136" s="134" t="s">
        <v>1212</v>
      </c>
      <c r="G136" s="135" t="s">
        <v>180</v>
      </c>
      <c r="H136" s="136">
        <v>19.5</v>
      </c>
      <c r="I136" s="137"/>
      <c r="J136" s="138">
        <f t="shared" si="10"/>
        <v>0</v>
      </c>
      <c r="K136" s="139"/>
      <c r="L136" s="32"/>
      <c r="M136" s="140" t="s">
        <v>19</v>
      </c>
      <c r="N136" s="141" t="s">
        <v>44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181</v>
      </c>
      <c r="AT136" s="144" t="s">
        <v>177</v>
      </c>
      <c r="AU136" s="144" t="s">
        <v>83</v>
      </c>
      <c r="AY136" s="17" t="s">
        <v>175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7" t="s">
        <v>81</v>
      </c>
      <c r="BK136" s="145">
        <f t="shared" si="19"/>
        <v>0</v>
      </c>
      <c r="BL136" s="17" t="s">
        <v>181</v>
      </c>
      <c r="BM136" s="144" t="s">
        <v>1213</v>
      </c>
    </row>
    <row r="137" spans="2:65" s="1" customFormat="1" ht="24.2" customHeight="1">
      <c r="B137" s="32"/>
      <c r="C137" s="132" t="s">
        <v>461</v>
      </c>
      <c r="D137" s="132" t="s">
        <v>177</v>
      </c>
      <c r="E137" s="133" t="s">
        <v>1214</v>
      </c>
      <c r="F137" s="134" t="s">
        <v>1215</v>
      </c>
      <c r="G137" s="135" t="s">
        <v>342</v>
      </c>
      <c r="H137" s="136">
        <v>30</v>
      </c>
      <c r="I137" s="137"/>
      <c r="J137" s="138">
        <f t="shared" si="10"/>
        <v>0</v>
      </c>
      <c r="K137" s="139"/>
      <c r="L137" s="32"/>
      <c r="M137" s="140" t="s">
        <v>19</v>
      </c>
      <c r="N137" s="141" t="s">
        <v>44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181</v>
      </c>
      <c r="AT137" s="144" t="s">
        <v>177</v>
      </c>
      <c r="AU137" s="144" t="s">
        <v>83</v>
      </c>
      <c r="AY137" s="17" t="s">
        <v>175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7" t="s">
        <v>81</v>
      </c>
      <c r="BK137" s="145">
        <f t="shared" si="19"/>
        <v>0</v>
      </c>
      <c r="BL137" s="17" t="s">
        <v>181</v>
      </c>
      <c r="BM137" s="144" t="s">
        <v>1216</v>
      </c>
    </row>
    <row r="138" spans="2:65" s="1" customFormat="1" ht="16.5" customHeight="1">
      <c r="B138" s="32"/>
      <c r="C138" s="132" t="s">
        <v>466</v>
      </c>
      <c r="D138" s="132" t="s">
        <v>177</v>
      </c>
      <c r="E138" s="133" t="s">
        <v>1217</v>
      </c>
      <c r="F138" s="134" t="s">
        <v>1218</v>
      </c>
      <c r="G138" s="135" t="s">
        <v>342</v>
      </c>
      <c r="H138" s="136">
        <v>30</v>
      </c>
      <c r="I138" s="137"/>
      <c r="J138" s="138">
        <f t="shared" si="10"/>
        <v>0</v>
      </c>
      <c r="K138" s="139"/>
      <c r="L138" s="32"/>
      <c r="M138" s="140" t="s">
        <v>19</v>
      </c>
      <c r="N138" s="141" t="s">
        <v>44</v>
      </c>
      <c r="P138" s="142">
        <f t="shared" si="11"/>
        <v>0</v>
      </c>
      <c r="Q138" s="142">
        <v>1.2E-4</v>
      </c>
      <c r="R138" s="142">
        <f t="shared" si="12"/>
        <v>3.5999999999999999E-3</v>
      </c>
      <c r="S138" s="142">
        <v>0</v>
      </c>
      <c r="T138" s="143">
        <f t="shared" si="13"/>
        <v>0</v>
      </c>
      <c r="AR138" s="144" t="s">
        <v>181</v>
      </c>
      <c r="AT138" s="144" t="s">
        <v>177</v>
      </c>
      <c r="AU138" s="144" t="s">
        <v>83</v>
      </c>
      <c r="AY138" s="17" t="s">
        <v>175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7" t="s">
        <v>81</v>
      </c>
      <c r="BK138" s="145">
        <f t="shared" si="19"/>
        <v>0</v>
      </c>
      <c r="BL138" s="17" t="s">
        <v>181</v>
      </c>
      <c r="BM138" s="144" t="s">
        <v>1219</v>
      </c>
    </row>
    <row r="139" spans="2:65" s="1" customFormat="1" ht="24.2" customHeight="1">
      <c r="B139" s="32"/>
      <c r="C139" s="132" t="s">
        <v>471</v>
      </c>
      <c r="D139" s="132" t="s">
        <v>177</v>
      </c>
      <c r="E139" s="133" t="s">
        <v>1220</v>
      </c>
      <c r="F139" s="134" t="s">
        <v>1221</v>
      </c>
      <c r="G139" s="135" t="s">
        <v>342</v>
      </c>
      <c r="H139" s="136">
        <v>34</v>
      </c>
      <c r="I139" s="137"/>
      <c r="J139" s="138">
        <f t="shared" si="10"/>
        <v>0</v>
      </c>
      <c r="K139" s="139"/>
      <c r="L139" s="32"/>
      <c r="M139" s="140" t="s">
        <v>19</v>
      </c>
      <c r="N139" s="141" t="s">
        <v>44</v>
      </c>
      <c r="P139" s="142">
        <f t="shared" si="11"/>
        <v>0</v>
      </c>
      <c r="Q139" s="142">
        <v>0.108</v>
      </c>
      <c r="R139" s="142">
        <f t="shared" si="12"/>
        <v>3.6720000000000002</v>
      </c>
      <c r="S139" s="142">
        <v>0</v>
      </c>
      <c r="T139" s="143">
        <f t="shared" si="13"/>
        <v>0</v>
      </c>
      <c r="AR139" s="144" t="s">
        <v>181</v>
      </c>
      <c r="AT139" s="144" t="s">
        <v>177</v>
      </c>
      <c r="AU139" s="144" t="s">
        <v>83</v>
      </c>
      <c r="AY139" s="17" t="s">
        <v>175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7" t="s">
        <v>81</v>
      </c>
      <c r="BK139" s="145">
        <f t="shared" si="19"/>
        <v>0</v>
      </c>
      <c r="BL139" s="17" t="s">
        <v>181</v>
      </c>
      <c r="BM139" s="144" t="s">
        <v>1222</v>
      </c>
    </row>
    <row r="140" spans="2:65" s="1" customFormat="1" ht="24.2" customHeight="1">
      <c r="B140" s="32"/>
      <c r="C140" s="172" t="s">
        <v>478</v>
      </c>
      <c r="D140" s="172" t="s">
        <v>307</v>
      </c>
      <c r="E140" s="173" t="s">
        <v>1223</v>
      </c>
      <c r="F140" s="174" t="s">
        <v>1224</v>
      </c>
      <c r="G140" s="175" t="s">
        <v>342</v>
      </c>
      <c r="H140" s="176">
        <v>35.020000000000003</v>
      </c>
      <c r="I140" s="177"/>
      <c r="J140" s="178">
        <f t="shared" si="10"/>
        <v>0</v>
      </c>
      <c r="K140" s="179"/>
      <c r="L140" s="180"/>
      <c r="M140" s="181" t="s">
        <v>19</v>
      </c>
      <c r="N140" s="182" t="s">
        <v>44</v>
      </c>
      <c r="P140" s="142">
        <f t="shared" si="11"/>
        <v>0</v>
      </c>
      <c r="Q140" s="142">
        <v>5.5000000000000003E-4</v>
      </c>
      <c r="R140" s="142">
        <f t="shared" si="12"/>
        <v>1.9261000000000004E-2</v>
      </c>
      <c r="S140" s="142">
        <v>0</v>
      </c>
      <c r="T140" s="143">
        <f t="shared" si="13"/>
        <v>0</v>
      </c>
      <c r="AR140" s="144" t="s">
        <v>239</v>
      </c>
      <c r="AT140" s="144" t="s">
        <v>307</v>
      </c>
      <c r="AU140" s="144" t="s">
        <v>83</v>
      </c>
      <c r="AY140" s="17" t="s">
        <v>175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7" t="s">
        <v>81</v>
      </c>
      <c r="BK140" s="145">
        <f t="shared" si="19"/>
        <v>0</v>
      </c>
      <c r="BL140" s="17" t="s">
        <v>181</v>
      </c>
      <c r="BM140" s="144" t="s">
        <v>1225</v>
      </c>
    </row>
    <row r="141" spans="2:65" s="1" customFormat="1" ht="24.2" customHeight="1">
      <c r="B141" s="32"/>
      <c r="C141" s="132" t="s">
        <v>483</v>
      </c>
      <c r="D141" s="132" t="s">
        <v>177</v>
      </c>
      <c r="E141" s="133" t="s">
        <v>1226</v>
      </c>
      <c r="F141" s="134" t="s">
        <v>1227</v>
      </c>
      <c r="G141" s="135" t="s">
        <v>358</v>
      </c>
      <c r="H141" s="136">
        <v>2</v>
      </c>
      <c r="I141" s="137"/>
      <c r="J141" s="138">
        <f t="shared" si="10"/>
        <v>0</v>
      </c>
      <c r="K141" s="139"/>
      <c r="L141" s="32"/>
      <c r="M141" s="140" t="s">
        <v>19</v>
      </c>
      <c r="N141" s="141" t="s">
        <v>44</v>
      </c>
      <c r="P141" s="142">
        <f t="shared" si="11"/>
        <v>0</v>
      </c>
      <c r="Q141" s="142">
        <v>2.8150000000000001E-2</v>
      </c>
      <c r="R141" s="142">
        <f t="shared" si="12"/>
        <v>5.6300000000000003E-2</v>
      </c>
      <c r="S141" s="142">
        <v>0</v>
      </c>
      <c r="T141" s="143">
        <f t="shared" si="13"/>
        <v>0</v>
      </c>
      <c r="AR141" s="144" t="s">
        <v>181</v>
      </c>
      <c r="AT141" s="144" t="s">
        <v>177</v>
      </c>
      <c r="AU141" s="144" t="s">
        <v>83</v>
      </c>
      <c r="AY141" s="17" t="s">
        <v>175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7" t="s">
        <v>81</v>
      </c>
      <c r="BK141" s="145">
        <f t="shared" si="19"/>
        <v>0</v>
      </c>
      <c r="BL141" s="17" t="s">
        <v>181</v>
      </c>
      <c r="BM141" s="144" t="s">
        <v>1228</v>
      </c>
    </row>
    <row r="142" spans="2:65" s="1" customFormat="1" ht="16.5" customHeight="1">
      <c r="B142" s="32"/>
      <c r="C142" s="132" t="s">
        <v>489</v>
      </c>
      <c r="D142" s="132" t="s">
        <v>177</v>
      </c>
      <c r="E142" s="133" t="s">
        <v>1229</v>
      </c>
      <c r="F142" s="134" t="s">
        <v>1230</v>
      </c>
      <c r="G142" s="135" t="s">
        <v>358</v>
      </c>
      <c r="H142" s="136">
        <v>1</v>
      </c>
      <c r="I142" s="137"/>
      <c r="J142" s="138">
        <f t="shared" si="10"/>
        <v>0</v>
      </c>
      <c r="K142" s="139"/>
      <c r="L142" s="32"/>
      <c r="M142" s="140" t="s">
        <v>19</v>
      </c>
      <c r="N142" s="141" t="s">
        <v>44</v>
      </c>
      <c r="P142" s="142">
        <f t="shared" si="11"/>
        <v>0</v>
      </c>
      <c r="Q142" s="142">
        <v>0.22675000000000001</v>
      </c>
      <c r="R142" s="142">
        <f t="shared" si="12"/>
        <v>0.22675000000000001</v>
      </c>
      <c r="S142" s="142">
        <v>0</v>
      </c>
      <c r="T142" s="143">
        <f t="shared" si="13"/>
        <v>0</v>
      </c>
      <c r="AR142" s="144" t="s">
        <v>181</v>
      </c>
      <c r="AT142" s="144" t="s">
        <v>177</v>
      </c>
      <c r="AU142" s="144" t="s">
        <v>83</v>
      </c>
      <c r="AY142" s="17" t="s">
        <v>175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7" t="s">
        <v>81</v>
      </c>
      <c r="BK142" s="145">
        <f t="shared" si="19"/>
        <v>0</v>
      </c>
      <c r="BL142" s="17" t="s">
        <v>181</v>
      </c>
      <c r="BM142" s="144" t="s">
        <v>1231</v>
      </c>
    </row>
    <row r="143" spans="2:65" s="1" customFormat="1" ht="24.2" customHeight="1">
      <c r="B143" s="32"/>
      <c r="C143" s="172" t="s">
        <v>494</v>
      </c>
      <c r="D143" s="172" t="s">
        <v>307</v>
      </c>
      <c r="E143" s="173" t="s">
        <v>1232</v>
      </c>
      <c r="F143" s="174" t="s">
        <v>1233</v>
      </c>
      <c r="G143" s="175" t="s">
        <v>358</v>
      </c>
      <c r="H143" s="176">
        <v>1</v>
      </c>
      <c r="I143" s="177"/>
      <c r="J143" s="178">
        <f t="shared" si="10"/>
        <v>0</v>
      </c>
      <c r="K143" s="179"/>
      <c r="L143" s="180"/>
      <c r="M143" s="181" t="s">
        <v>19</v>
      </c>
      <c r="N143" s="182" t="s">
        <v>44</v>
      </c>
      <c r="P143" s="142">
        <f t="shared" si="11"/>
        <v>0</v>
      </c>
      <c r="Q143" s="142">
        <v>3.9E-2</v>
      </c>
      <c r="R143" s="142">
        <f t="shared" si="12"/>
        <v>3.9E-2</v>
      </c>
      <c r="S143" s="142">
        <v>0</v>
      </c>
      <c r="T143" s="143">
        <f t="shared" si="13"/>
        <v>0</v>
      </c>
      <c r="AR143" s="144" t="s">
        <v>239</v>
      </c>
      <c r="AT143" s="144" t="s">
        <v>307</v>
      </c>
      <c r="AU143" s="144" t="s">
        <v>83</v>
      </c>
      <c r="AY143" s="17" t="s">
        <v>175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7" t="s">
        <v>81</v>
      </c>
      <c r="BK143" s="145">
        <f t="shared" si="19"/>
        <v>0</v>
      </c>
      <c r="BL143" s="17" t="s">
        <v>181</v>
      </c>
      <c r="BM143" s="144" t="s">
        <v>1234</v>
      </c>
    </row>
    <row r="144" spans="2:65" s="1" customFormat="1" ht="16.5" customHeight="1">
      <c r="B144" s="32"/>
      <c r="C144" s="132" t="s">
        <v>499</v>
      </c>
      <c r="D144" s="132" t="s">
        <v>177</v>
      </c>
      <c r="E144" s="133" t="s">
        <v>1163</v>
      </c>
      <c r="F144" s="134" t="s">
        <v>1164</v>
      </c>
      <c r="G144" s="135" t="s">
        <v>1158</v>
      </c>
      <c r="H144" s="189"/>
      <c r="I144" s="137"/>
      <c r="J144" s="138">
        <f t="shared" si="10"/>
        <v>0</v>
      </c>
      <c r="K144" s="139"/>
      <c r="L144" s="32"/>
      <c r="M144" s="140" t="s">
        <v>19</v>
      </c>
      <c r="N144" s="141" t="s">
        <v>44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181</v>
      </c>
      <c r="AT144" s="144" t="s">
        <v>177</v>
      </c>
      <c r="AU144" s="144" t="s">
        <v>83</v>
      </c>
      <c r="AY144" s="17" t="s">
        <v>175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81</v>
      </c>
      <c r="BK144" s="145">
        <f t="shared" si="19"/>
        <v>0</v>
      </c>
      <c r="BL144" s="17" t="s">
        <v>181</v>
      </c>
      <c r="BM144" s="144" t="s">
        <v>1235</v>
      </c>
    </row>
    <row r="145" spans="2:65" s="1" customFormat="1" ht="16.5" customHeight="1">
      <c r="B145" s="32"/>
      <c r="C145" s="132" t="s">
        <v>505</v>
      </c>
      <c r="D145" s="132" t="s">
        <v>177</v>
      </c>
      <c r="E145" s="133" t="s">
        <v>1166</v>
      </c>
      <c r="F145" s="134" t="s">
        <v>1167</v>
      </c>
      <c r="G145" s="135" t="s">
        <v>1158</v>
      </c>
      <c r="H145" s="189"/>
      <c r="I145" s="137"/>
      <c r="J145" s="138">
        <f t="shared" si="10"/>
        <v>0</v>
      </c>
      <c r="K145" s="139"/>
      <c r="L145" s="32"/>
      <c r="M145" s="140" t="s">
        <v>19</v>
      </c>
      <c r="N145" s="141" t="s">
        <v>44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181</v>
      </c>
      <c r="AT145" s="144" t="s">
        <v>177</v>
      </c>
      <c r="AU145" s="144" t="s">
        <v>83</v>
      </c>
      <c r="AY145" s="17" t="s">
        <v>175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7" t="s">
        <v>81</v>
      </c>
      <c r="BK145" s="145">
        <f t="shared" si="19"/>
        <v>0</v>
      </c>
      <c r="BL145" s="17" t="s">
        <v>181</v>
      </c>
      <c r="BM145" s="144" t="s">
        <v>1236</v>
      </c>
    </row>
    <row r="146" spans="2:65" s="11" customFormat="1" ht="20.85" customHeight="1">
      <c r="B146" s="120"/>
      <c r="D146" s="121" t="s">
        <v>72</v>
      </c>
      <c r="E146" s="130" t="s">
        <v>173</v>
      </c>
      <c r="F146" s="130" t="s">
        <v>173</v>
      </c>
      <c r="I146" s="123"/>
      <c r="J146" s="131">
        <f>BK146</f>
        <v>0</v>
      </c>
      <c r="L146" s="120"/>
      <c r="M146" s="125"/>
      <c r="P146" s="126">
        <v>0</v>
      </c>
      <c r="R146" s="126">
        <v>0</v>
      </c>
      <c r="T146" s="127">
        <v>0</v>
      </c>
      <c r="AR146" s="121" t="s">
        <v>81</v>
      </c>
      <c r="AT146" s="128" t="s">
        <v>72</v>
      </c>
      <c r="AU146" s="128" t="s">
        <v>83</v>
      </c>
      <c r="AY146" s="121" t="s">
        <v>175</v>
      </c>
      <c r="BK146" s="129">
        <v>0</v>
      </c>
    </row>
    <row r="147" spans="2:65" s="11" customFormat="1" ht="20.85" customHeight="1">
      <c r="B147" s="120"/>
      <c r="D147" s="121" t="s">
        <v>72</v>
      </c>
      <c r="E147" s="130" t="s">
        <v>1237</v>
      </c>
      <c r="F147" s="130" t="s">
        <v>1238</v>
      </c>
      <c r="I147" s="123"/>
      <c r="J147" s="131">
        <f>BK147</f>
        <v>0</v>
      </c>
      <c r="L147" s="120"/>
      <c r="M147" s="125"/>
      <c r="P147" s="126">
        <f>SUM(P148:P154)</f>
        <v>0</v>
      </c>
      <c r="R147" s="126">
        <f>SUM(R148:R154)</f>
        <v>0</v>
      </c>
      <c r="T147" s="127">
        <f>SUM(T148:T154)</f>
        <v>0</v>
      </c>
      <c r="AR147" s="121" t="s">
        <v>81</v>
      </c>
      <c r="AT147" s="128" t="s">
        <v>72</v>
      </c>
      <c r="AU147" s="128" t="s">
        <v>83</v>
      </c>
      <c r="AY147" s="121" t="s">
        <v>175</v>
      </c>
      <c r="BK147" s="129">
        <f>SUM(BK148:BK154)</f>
        <v>0</v>
      </c>
    </row>
    <row r="148" spans="2:65" s="1" customFormat="1" ht="16.5" customHeight="1">
      <c r="B148" s="32"/>
      <c r="C148" s="132" t="s">
        <v>509</v>
      </c>
      <c r="D148" s="132" t="s">
        <v>177</v>
      </c>
      <c r="E148" s="133" t="s">
        <v>1239</v>
      </c>
      <c r="F148" s="134" t="s">
        <v>1240</v>
      </c>
      <c r="G148" s="135" t="s">
        <v>1241</v>
      </c>
      <c r="H148" s="136">
        <v>16</v>
      </c>
      <c r="I148" s="137"/>
      <c r="J148" s="138">
        <f t="shared" ref="J148:J154" si="20">ROUND(I148*H148,2)</f>
        <v>0</v>
      </c>
      <c r="K148" s="139"/>
      <c r="L148" s="32"/>
      <c r="M148" s="140" t="s">
        <v>19</v>
      </c>
      <c r="N148" s="141" t="s">
        <v>44</v>
      </c>
      <c r="P148" s="142">
        <f t="shared" ref="P148:P154" si="21">O148*H148</f>
        <v>0</v>
      </c>
      <c r="Q148" s="142">
        <v>0</v>
      </c>
      <c r="R148" s="142">
        <f t="shared" ref="R148:R154" si="22">Q148*H148</f>
        <v>0</v>
      </c>
      <c r="S148" s="142">
        <v>0</v>
      </c>
      <c r="T148" s="143">
        <f t="shared" ref="T148:T154" si="23">S148*H148</f>
        <v>0</v>
      </c>
      <c r="AR148" s="144" t="s">
        <v>181</v>
      </c>
      <c r="AT148" s="144" t="s">
        <v>177</v>
      </c>
      <c r="AU148" s="144" t="s">
        <v>191</v>
      </c>
      <c r="AY148" s="17" t="s">
        <v>175</v>
      </c>
      <c r="BE148" s="145">
        <f t="shared" ref="BE148:BE154" si="24">IF(N148="základní",J148,0)</f>
        <v>0</v>
      </c>
      <c r="BF148" s="145">
        <f t="shared" ref="BF148:BF154" si="25">IF(N148="snížená",J148,0)</f>
        <v>0</v>
      </c>
      <c r="BG148" s="145">
        <f t="shared" ref="BG148:BG154" si="26">IF(N148="zákl. přenesená",J148,0)</f>
        <v>0</v>
      </c>
      <c r="BH148" s="145">
        <f t="shared" ref="BH148:BH154" si="27">IF(N148="sníž. přenesená",J148,0)</f>
        <v>0</v>
      </c>
      <c r="BI148" s="145">
        <f t="shared" ref="BI148:BI154" si="28">IF(N148="nulová",J148,0)</f>
        <v>0</v>
      </c>
      <c r="BJ148" s="17" t="s">
        <v>81</v>
      </c>
      <c r="BK148" s="145">
        <f t="shared" ref="BK148:BK154" si="29">ROUND(I148*H148,2)</f>
        <v>0</v>
      </c>
      <c r="BL148" s="17" t="s">
        <v>181</v>
      </c>
      <c r="BM148" s="144" t="s">
        <v>1242</v>
      </c>
    </row>
    <row r="149" spans="2:65" s="1" customFormat="1" ht="16.5" customHeight="1">
      <c r="B149" s="32"/>
      <c r="C149" s="132" t="s">
        <v>517</v>
      </c>
      <c r="D149" s="132" t="s">
        <v>177</v>
      </c>
      <c r="E149" s="133" t="s">
        <v>1243</v>
      </c>
      <c r="F149" s="134" t="s">
        <v>1244</v>
      </c>
      <c r="G149" s="135" t="s">
        <v>358</v>
      </c>
      <c r="H149" s="136">
        <v>1</v>
      </c>
      <c r="I149" s="137"/>
      <c r="J149" s="138">
        <f t="shared" si="20"/>
        <v>0</v>
      </c>
      <c r="K149" s="139"/>
      <c r="L149" s="32"/>
      <c r="M149" s="140" t="s">
        <v>19</v>
      </c>
      <c r="N149" s="141" t="s">
        <v>44</v>
      </c>
      <c r="P149" s="142">
        <f t="shared" si="21"/>
        <v>0</v>
      </c>
      <c r="Q149" s="142">
        <v>0</v>
      </c>
      <c r="R149" s="142">
        <f t="shared" si="22"/>
        <v>0</v>
      </c>
      <c r="S149" s="142">
        <v>0</v>
      </c>
      <c r="T149" s="143">
        <f t="shared" si="23"/>
        <v>0</v>
      </c>
      <c r="AR149" s="144" t="s">
        <v>181</v>
      </c>
      <c r="AT149" s="144" t="s">
        <v>177</v>
      </c>
      <c r="AU149" s="144" t="s">
        <v>191</v>
      </c>
      <c r="AY149" s="17" t="s">
        <v>175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7" t="s">
        <v>81</v>
      </c>
      <c r="BK149" s="145">
        <f t="shared" si="29"/>
        <v>0</v>
      </c>
      <c r="BL149" s="17" t="s">
        <v>181</v>
      </c>
      <c r="BM149" s="144" t="s">
        <v>1245</v>
      </c>
    </row>
    <row r="150" spans="2:65" s="1" customFormat="1" ht="16.5" customHeight="1">
      <c r="B150" s="32"/>
      <c r="C150" s="132" t="s">
        <v>522</v>
      </c>
      <c r="D150" s="132" t="s">
        <v>177</v>
      </c>
      <c r="E150" s="133" t="s">
        <v>1246</v>
      </c>
      <c r="F150" s="134" t="s">
        <v>1247</v>
      </c>
      <c r="G150" s="135" t="s">
        <v>358</v>
      </c>
      <c r="H150" s="136">
        <v>1</v>
      </c>
      <c r="I150" s="137"/>
      <c r="J150" s="138">
        <f t="shared" si="20"/>
        <v>0</v>
      </c>
      <c r="K150" s="139"/>
      <c r="L150" s="32"/>
      <c r="M150" s="140" t="s">
        <v>19</v>
      </c>
      <c r="N150" s="141" t="s">
        <v>44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181</v>
      </c>
      <c r="AT150" s="144" t="s">
        <v>177</v>
      </c>
      <c r="AU150" s="144" t="s">
        <v>191</v>
      </c>
      <c r="AY150" s="17" t="s">
        <v>175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7" t="s">
        <v>81</v>
      </c>
      <c r="BK150" s="145">
        <f t="shared" si="29"/>
        <v>0</v>
      </c>
      <c r="BL150" s="17" t="s">
        <v>181</v>
      </c>
      <c r="BM150" s="144" t="s">
        <v>1248</v>
      </c>
    </row>
    <row r="151" spans="2:65" s="1" customFormat="1" ht="16.5" customHeight="1">
      <c r="B151" s="32"/>
      <c r="C151" s="132" t="s">
        <v>526</v>
      </c>
      <c r="D151" s="132" t="s">
        <v>177</v>
      </c>
      <c r="E151" s="133" t="s">
        <v>1249</v>
      </c>
      <c r="F151" s="134" t="s">
        <v>1250</v>
      </c>
      <c r="G151" s="135" t="s">
        <v>358</v>
      </c>
      <c r="H151" s="136">
        <v>1</v>
      </c>
      <c r="I151" s="137"/>
      <c r="J151" s="138">
        <f t="shared" si="20"/>
        <v>0</v>
      </c>
      <c r="K151" s="139"/>
      <c r="L151" s="32"/>
      <c r="M151" s="140" t="s">
        <v>19</v>
      </c>
      <c r="N151" s="141" t="s">
        <v>44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181</v>
      </c>
      <c r="AT151" s="144" t="s">
        <v>177</v>
      </c>
      <c r="AU151" s="144" t="s">
        <v>191</v>
      </c>
      <c r="AY151" s="17" t="s">
        <v>175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7" t="s">
        <v>81</v>
      </c>
      <c r="BK151" s="145">
        <f t="shared" si="29"/>
        <v>0</v>
      </c>
      <c r="BL151" s="17" t="s">
        <v>181</v>
      </c>
      <c r="BM151" s="144" t="s">
        <v>1251</v>
      </c>
    </row>
    <row r="152" spans="2:65" s="1" customFormat="1" ht="16.5" customHeight="1">
      <c r="B152" s="32"/>
      <c r="C152" s="132" t="s">
        <v>531</v>
      </c>
      <c r="D152" s="132" t="s">
        <v>177</v>
      </c>
      <c r="E152" s="133" t="s">
        <v>1252</v>
      </c>
      <c r="F152" s="134" t="s">
        <v>1253</v>
      </c>
      <c r="G152" s="135" t="s">
        <v>1254</v>
      </c>
      <c r="H152" s="136">
        <v>1</v>
      </c>
      <c r="I152" s="137"/>
      <c r="J152" s="138">
        <f t="shared" si="20"/>
        <v>0</v>
      </c>
      <c r="K152" s="139"/>
      <c r="L152" s="32"/>
      <c r="M152" s="140" t="s">
        <v>19</v>
      </c>
      <c r="N152" s="141" t="s">
        <v>44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181</v>
      </c>
      <c r="AT152" s="144" t="s">
        <v>177</v>
      </c>
      <c r="AU152" s="144" t="s">
        <v>191</v>
      </c>
      <c r="AY152" s="17" t="s">
        <v>175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7" t="s">
        <v>81</v>
      </c>
      <c r="BK152" s="145">
        <f t="shared" si="29"/>
        <v>0</v>
      </c>
      <c r="BL152" s="17" t="s">
        <v>181</v>
      </c>
      <c r="BM152" s="144" t="s">
        <v>1255</v>
      </c>
    </row>
    <row r="153" spans="2:65" s="1" customFormat="1" ht="16.5" customHeight="1">
      <c r="B153" s="32"/>
      <c r="C153" s="132" t="s">
        <v>535</v>
      </c>
      <c r="D153" s="132" t="s">
        <v>177</v>
      </c>
      <c r="E153" s="133" t="s">
        <v>1256</v>
      </c>
      <c r="F153" s="134" t="s">
        <v>1257</v>
      </c>
      <c r="G153" s="135" t="s">
        <v>1241</v>
      </c>
      <c r="H153" s="136">
        <v>10</v>
      </c>
      <c r="I153" s="137"/>
      <c r="J153" s="138">
        <f t="shared" si="20"/>
        <v>0</v>
      </c>
      <c r="K153" s="139"/>
      <c r="L153" s="32"/>
      <c r="M153" s="140" t="s">
        <v>19</v>
      </c>
      <c r="N153" s="141" t="s">
        <v>44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181</v>
      </c>
      <c r="AT153" s="144" t="s">
        <v>177</v>
      </c>
      <c r="AU153" s="144" t="s">
        <v>191</v>
      </c>
      <c r="AY153" s="17" t="s">
        <v>175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7" t="s">
        <v>81</v>
      </c>
      <c r="BK153" s="145">
        <f t="shared" si="29"/>
        <v>0</v>
      </c>
      <c r="BL153" s="17" t="s">
        <v>181</v>
      </c>
      <c r="BM153" s="144" t="s">
        <v>1258</v>
      </c>
    </row>
    <row r="154" spans="2:65" s="1" customFormat="1" ht="16.5" customHeight="1">
      <c r="B154" s="32"/>
      <c r="C154" s="132" t="s">
        <v>540</v>
      </c>
      <c r="D154" s="132" t="s">
        <v>177</v>
      </c>
      <c r="E154" s="133" t="s">
        <v>1259</v>
      </c>
      <c r="F154" s="134" t="s">
        <v>1260</v>
      </c>
      <c r="G154" s="135" t="s">
        <v>1241</v>
      </c>
      <c r="H154" s="136">
        <v>10</v>
      </c>
      <c r="I154" s="137"/>
      <c r="J154" s="138">
        <f t="shared" si="20"/>
        <v>0</v>
      </c>
      <c r="K154" s="139"/>
      <c r="L154" s="32"/>
      <c r="M154" s="190" t="s">
        <v>19</v>
      </c>
      <c r="N154" s="191" t="s">
        <v>44</v>
      </c>
      <c r="O154" s="18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AR154" s="144" t="s">
        <v>181</v>
      </c>
      <c r="AT154" s="144" t="s">
        <v>177</v>
      </c>
      <c r="AU154" s="144" t="s">
        <v>191</v>
      </c>
      <c r="AY154" s="17" t="s">
        <v>175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7" t="s">
        <v>81</v>
      </c>
      <c r="BK154" s="145">
        <f t="shared" si="29"/>
        <v>0</v>
      </c>
      <c r="BL154" s="17" t="s">
        <v>181</v>
      </c>
      <c r="BM154" s="144" t="s">
        <v>1261</v>
      </c>
    </row>
    <row r="155" spans="2:65" s="1" customFormat="1" ht="6.95" customHeight="1"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32"/>
    </row>
  </sheetData>
  <sheetProtection algorithmName="SHA-512" hashValue="J/feCypCAp90JxWBd7vPwpkePZ2liCKVXG4rRi0ebFEcmLjcbrzitIC8j3xMD4qwvdQdAj/aHeNK3DPI75Z1NA==" saltValue="PBT1yqPaL2W8ikNuDUCbpwtd54grA+Imme/BE9B48WDrGl078AdDSN2+6Akf1zzYAjSPFKkXCOAeAW7c0Z/4WQ==" spinCount="100000" sheet="1" objects="1" scenarios="1" formatColumns="0" formatRows="0" autoFilter="0"/>
  <autoFilter ref="C89:K154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8"/>
  <sheetViews>
    <sheetView showGridLines="0" topLeftCell="A149" workbookViewId="0">
      <selection activeCell="H178" sqref="H17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1262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ROUND((SUM(BE87:BE267)),  2)</f>
        <v>0</v>
      </c>
      <c r="I33" s="93">
        <v>0.21</v>
      </c>
      <c r="J33" s="83">
        <f>ROUND(((SUM(BE87:BE267))*I33),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ROUND((SUM(BF87:BF267)),  2)</f>
        <v>0</v>
      </c>
      <c r="I34" s="93">
        <v>0.15</v>
      </c>
      <c r="J34" s="83">
        <f>ROUND(((SUM(BF87:BF267))*I34),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ROUND((SUM(BG87:BG267)),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ROUND((SUM(BH87:BH267)),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ROUND((SUM(BI87:BI267)),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IO 04 - Likvidace dešťových vod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J87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147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9" customFormat="1" ht="19.899999999999999" customHeight="1">
      <c r="B61" s="107"/>
      <c r="D61" s="108" t="s">
        <v>148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2:47" s="9" customFormat="1" ht="19.899999999999999" customHeight="1">
      <c r="B62" s="107"/>
      <c r="D62" s="108" t="s">
        <v>753</v>
      </c>
      <c r="E62" s="109"/>
      <c r="F62" s="109"/>
      <c r="G62" s="109"/>
      <c r="H62" s="109"/>
      <c r="I62" s="109"/>
      <c r="J62" s="110">
        <f>J171</f>
        <v>0</v>
      </c>
      <c r="L62" s="107"/>
    </row>
    <row r="63" spans="2:47" s="9" customFormat="1" ht="19.899999999999999" customHeight="1">
      <c r="B63" s="107"/>
      <c r="D63" s="108" t="s">
        <v>150</v>
      </c>
      <c r="E63" s="109"/>
      <c r="F63" s="109"/>
      <c r="G63" s="109"/>
      <c r="H63" s="109"/>
      <c r="I63" s="109"/>
      <c r="J63" s="110">
        <f>J177</f>
        <v>0</v>
      </c>
      <c r="L63" s="107"/>
    </row>
    <row r="64" spans="2:47" s="9" customFormat="1" ht="19.899999999999999" customHeight="1">
      <c r="B64" s="107"/>
      <c r="D64" s="108" t="s">
        <v>152</v>
      </c>
      <c r="E64" s="109"/>
      <c r="F64" s="109"/>
      <c r="G64" s="109"/>
      <c r="H64" s="109"/>
      <c r="I64" s="109"/>
      <c r="J64" s="110">
        <f>J202</f>
        <v>0</v>
      </c>
      <c r="L64" s="107"/>
    </row>
    <row r="65" spans="2:12" s="9" customFormat="1" ht="19.899999999999999" customHeight="1">
      <c r="B65" s="107"/>
      <c r="D65" s="108" t="s">
        <v>155</v>
      </c>
      <c r="E65" s="109"/>
      <c r="F65" s="109"/>
      <c r="G65" s="109"/>
      <c r="H65" s="109"/>
      <c r="I65" s="109"/>
      <c r="J65" s="110">
        <f>J257</f>
        <v>0</v>
      </c>
      <c r="L65" s="107"/>
    </row>
    <row r="66" spans="2:12" s="8" customFormat="1" ht="24.95" customHeight="1">
      <c r="B66" s="103"/>
      <c r="D66" s="104" t="s">
        <v>156</v>
      </c>
      <c r="E66" s="105"/>
      <c r="F66" s="105"/>
      <c r="G66" s="105"/>
      <c r="H66" s="105"/>
      <c r="I66" s="105"/>
      <c r="J66" s="106">
        <f>J262</f>
        <v>0</v>
      </c>
      <c r="L66" s="103"/>
    </row>
    <row r="67" spans="2:12" s="9" customFormat="1" ht="19.899999999999999" customHeight="1">
      <c r="B67" s="107"/>
      <c r="D67" s="108" t="s">
        <v>1263</v>
      </c>
      <c r="E67" s="109"/>
      <c r="F67" s="109"/>
      <c r="G67" s="109"/>
      <c r="H67" s="109"/>
      <c r="I67" s="109"/>
      <c r="J67" s="110">
        <f>J263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160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17" t="str">
        <f>E7</f>
        <v>Kylešovice - sběrný dvůr</v>
      </c>
      <c r="F77" s="318"/>
      <c r="G77" s="318"/>
      <c r="H77" s="318"/>
      <c r="L77" s="32"/>
    </row>
    <row r="78" spans="2:12" s="1" customFormat="1" ht="12" customHeight="1">
      <c r="B78" s="32"/>
      <c r="C78" s="27" t="s">
        <v>141</v>
      </c>
      <c r="L78" s="32"/>
    </row>
    <row r="79" spans="2:12" s="1" customFormat="1" ht="16.5" customHeight="1">
      <c r="B79" s="32"/>
      <c r="E79" s="276" t="str">
        <f>E9</f>
        <v>IO 04 - Likvidace dešťových vod</v>
      </c>
      <c r="F79" s="319"/>
      <c r="G79" s="319"/>
      <c r="H79" s="319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Kylešovice</v>
      </c>
      <c r="I81" s="27" t="s">
        <v>23</v>
      </c>
      <c r="J81" s="49" t="str">
        <f>IF(J12="","",J12)</f>
        <v>19. 10. 2023</v>
      </c>
      <c r="L81" s="32"/>
    </row>
    <row r="82" spans="2:65" s="1" customFormat="1" ht="6.95" customHeight="1">
      <c r="B82" s="32"/>
      <c r="L82" s="32"/>
    </row>
    <row r="83" spans="2:65" s="1" customFormat="1" ht="25.7" customHeight="1">
      <c r="B83" s="32"/>
      <c r="C83" s="27" t="s">
        <v>25</v>
      </c>
      <c r="F83" s="25" t="str">
        <f>E15</f>
        <v>statutární město Opava, Horní náměstí 69, Opava</v>
      </c>
      <c r="I83" s="27" t="s">
        <v>32</v>
      </c>
      <c r="J83" s="30" t="str">
        <f>E21</f>
        <v>Agroprojekt Jihlava, spol. s.r.o.</v>
      </c>
      <c r="L83" s="32"/>
    </row>
    <row r="84" spans="2:65" s="1" customFormat="1" ht="25.7" customHeight="1">
      <c r="B84" s="32"/>
      <c r="C84" s="27" t="s">
        <v>30</v>
      </c>
      <c r="F84" s="25" t="str">
        <f>IF(E18="","",E18)</f>
        <v>Vyplň údaj</v>
      </c>
      <c r="I84" s="27" t="s">
        <v>36</v>
      </c>
      <c r="J84" s="30" t="str">
        <f>E24</f>
        <v>Agroprojekt Jihlava, spol. s.r.o.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161</v>
      </c>
      <c r="D86" s="113" t="s">
        <v>58</v>
      </c>
      <c r="E86" s="113" t="s">
        <v>54</v>
      </c>
      <c r="F86" s="113" t="s">
        <v>55</v>
      </c>
      <c r="G86" s="113" t="s">
        <v>162</v>
      </c>
      <c r="H86" s="113" t="s">
        <v>163</v>
      </c>
      <c r="I86" s="113" t="s">
        <v>164</v>
      </c>
      <c r="J86" s="114" t="s">
        <v>145</v>
      </c>
      <c r="K86" s="115" t="s">
        <v>165</v>
      </c>
      <c r="L86" s="111"/>
      <c r="M86" s="56" t="s">
        <v>19</v>
      </c>
      <c r="N86" s="57" t="s">
        <v>43</v>
      </c>
      <c r="O86" s="57" t="s">
        <v>166</v>
      </c>
      <c r="P86" s="57" t="s">
        <v>167</v>
      </c>
      <c r="Q86" s="57" t="s">
        <v>168</v>
      </c>
      <c r="R86" s="57" t="s">
        <v>169</v>
      </c>
      <c r="S86" s="57" t="s">
        <v>170</v>
      </c>
      <c r="T86" s="58" t="s">
        <v>171</v>
      </c>
    </row>
    <row r="87" spans="2:65" s="1" customFormat="1" ht="22.9" customHeight="1">
      <c r="B87" s="32"/>
      <c r="C87" s="61" t="s">
        <v>172</v>
      </c>
      <c r="J87" s="116">
        <f>BK87</f>
        <v>0</v>
      </c>
      <c r="L87" s="32"/>
      <c r="M87" s="59"/>
      <c r="N87" s="50"/>
      <c r="O87" s="50"/>
      <c r="P87" s="117">
        <f>P88+P262</f>
        <v>0</v>
      </c>
      <c r="Q87" s="50"/>
      <c r="R87" s="117">
        <f>R88+R262</f>
        <v>24.773175500000001</v>
      </c>
      <c r="S87" s="50"/>
      <c r="T87" s="118">
        <f>T88+T262</f>
        <v>0</v>
      </c>
      <c r="AT87" s="17" t="s">
        <v>72</v>
      </c>
      <c r="AU87" s="17" t="s">
        <v>146</v>
      </c>
      <c r="BK87" s="119">
        <f>BK88+BK262</f>
        <v>0</v>
      </c>
    </row>
    <row r="88" spans="2:65" s="11" customFormat="1" ht="25.9" customHeight="1">
      <c r="B88" s="120"/>
      <c r="D88" s="121" t="s">
        <v>72</v>
      </c>
      <c r="E88" s="122" t="s">
        <v>173</v>
      </c>
      <c r="F88" s="122" t="s">
        <v>174</v>
      </c>
      <c r="I88" s="123"/>
      <c r="J88" s="124">
        <f>BK88</f>
        <v>0</v>
      </c>
      <c r="L88" s="120"/>
      <c r="M88" s="125"/>
      <c r="P88" s="126">
        <f>P89+P171+P177+P202+P257</f>
        <v>0</v>
      </c>
      <c r="R88" s="126">
        <f>R89+R171+R177+R202+R257</f>
        <v>24.587535500000001</v>
      </c>
      <c r="T88" s="127">
        <f>T89+T171+T177+T202+T257</f>
        <v>0</v>
      </c>
      <c r="AR88" s="121" t="s">
        <v>81</v>
      </c>
      <c r="AT88" s="128" t="s">
        <v>72</v>
      </c>
      <c r="AU88" s="128" t="s">
        <v>73</v>
      </c>
      <c r="AY88" s="121" t="s">
        <v>175</v>
      </c>
      <c r="BK88" s="129">
        <f>BK89+BK171+BK177+BK202+BK257</f>
        <v>0</v>
      </c>
    </row>
    <row r="89" spans="2:65" s="11" customFormat="1" ht="22.9" customHeight="1">
      <c r="B89" s="120"/>
      <c r="D89" s="121" t="s">
        <v>72</v>
      </c>
      <c r="E89" s="130" t="s">
        <v>81</v>
      </c>
      <c r="F89" s="130" t="s">
        <v>176</v>
      </c>
      <c r="I89" s="123"/>
      <c r="J89" s="131">
        <f>BK89</f>
        <v>0</v>
      </c>
      <c r="L89" s="120"/>
      <c r="M89" s="125"/>
      <c r="P89" s="126">
        <f>SUM(P90:P170)</f>
        <v>0</v>
      </c>
      <c r="R89" s="126">
        <f>SUM(R90:R170)</f>
        <v>0</v>
      </c>
      <c r="T89" s="127">
        <f>SUM(T90:T170)</f>
        <v>0</v>
      </c>
      <c r="AR89" s="121" t="s">
        <v>81</v>
      </c>
      <c r="AT89" s="128" t="s">
        <v>72</v>
      </c>
      <c r="AU89" s="128" t="s">
        <v>81</v>
      </c>
      <c r="AY89" s="121" t="s">
        <v>175</v>
      </c>
      <c r="BK89" s="129">
        <f>SUM(BK90:BK170)</f>
        <v>0</v>
      </c>
    </row>
    <row r="90" spans="2:65" s="1" customFormat="1" ht="49.15" customHeight="1">
      <c r="B90" s="32"/>
      <c r="C90" s="132" t="s">
        <v>81</v>
      </c>
      <c r="D90" s="132" t="s">
        <v>177</v>
      </c>
      <c r="E90" s="133" t="s">
        <v>1264</v>
      </c>
      <c r="F90" s="134" t="s">
        <v>1265</v>
      </c>
      <c r="G90" s="135" t="s">
        <v>215</v>
      </c>
      <c r="H90" s="136">
        <v>187.1</v>
      </c>
      <c r="I90" s="137"/>
      <c r="J90" s="138">
        <f>ROUND(I90*H90,2)</f>
        <v>0</v>
      </c>
      <c r="K90" s="139"/>
      <c r="L90" s="32"/>
      <c r="M90" s="140" t="s">
        <v>19</v>
      </c>
      <c r="N90" s="141" t="s">
        <v>44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181</v>
      </c>
      <c r="AT90" s="144" t="s">
        <v>177</v>
      </c>
      <c r="AU90" s="144" t="s">
        <v>83</v>
      </c>
      <c r="AY90" s="17" t="s">
        <v>175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7" t="s">
        <v>81</v>
      </c>
      <c r="BK90" s="145">
        <f>ROUND(I90*H90,2)</f>
        <v>0</v>
      </c>
      <c r="BL90" s="17" t="s">
        <v>181</v>
      </c>
      <c r="BM90" s="144" t="s">
        <v>1266</v>
      </c>
    </row>
    <row r="91" spans="2:65" s="1" customFormat="1" ht="11.25">
      <c r="B91" s="32"/>
      <c r="D91" s="146" t="s">
        <v>183</v>
      </c>
      <c r="F91" s="147" t="s">
        <v>1267</v>
      </c>
      <c r="I91" s="148"/>
      <c r="L91" s="32"/>
      <c r="M91" s="149"/>
      <c r="T91" s="53"/>
      <c r="AT91" s="17" t="s">
        <v>183</v>
      </c>
      <c r="AU91" s="17" t="s">
        <v>83</v>
      </c>
    </row>
    <row r="92" spans="2:65" s="14" customFormat="1" ht="11.25">
      <c r="B92" s="166"/>
      <c r="D92" s="151" t="s">
        <v>189</v>
      </c>
      <c r="E92" s="167" t="s">
        <v>19</v>
      </c>
      <c r="F92" s="168" t="s">
        <v>1268</v>
      </c>
      <c r="H92" s="167" t="s">
        <v>19</v>
      </c>
      <c r="I92" s="169"/>
      <c r="L92" s="166"/>
      <c r="M92" s="170"/>
      <c r="T92" s="171"/>
      <c r="AT92" s="167" t="s">
        <v>189</v>
      </c>
      <c r="AU92" s="167" t="s">
        <v>83</v>
      </c>
      <c r="AV92" s="14" t="s">
        <v>81</v>
      </c>
      <c r="AW92" s="14" t="s">
        <v>35</v>
      </c>
      <c r="AX92" s="14" t="s">
        <v>73</v>
      </c>
      <c r="AY92" s="167" t="s">
        <v>175</v>
      </c>
    </row>
    <row r="93" spans="2:65" s="12" customFormat="1" ht="11.25">
      <c r="B93" s="150"/>
      <c r="D93" s="151" t="s">
        <v>189</v>
      </c>
      <c r="E93" s="152" t="s">
        <v>19</v>
      </c>
      <c r="F93" s="153" t="s">
        <v>1269</v>
      </c>
      <c r="H93" s="154">
        <v>150.08000000000001</v>
      </c>
      <c r="I93" s="155"/>
      <c r="L93" s="150"/>
      <c r="M93" s="156"/>
      <c r="T93" s="157"/>
      <c r="AT93" s="152" t="s">
        <v>189</v>
      </c>
      <c r="AU93" s="152" t="s">
        <v>83</v>
      </c>
      <c r="AV93" s="12" t="s">
        <v>83</v>
      </c>
      <c r="AW93" s="12" t="s">
        <v>35</v>
      </c>
      <c r="AX93" s="12" t="s">
        <v>73</v>
      </c>
      <c r="AY93" s="152" t="s">
        <v>175</v>
      </c>
    </row>
    <row r="94" spans="2:65" s="14" customFormat="1" ht="11.25">
      <c r="B94" s="166"/>
      <c r="D94" s="151" t="s">
        <v>189</v>
      </c>
      <c r="E94" s="167" t="s">
        <v>19</v>
      </c>
      <c r="F94" s="168" t="s">
        <v>1270</v>
      </c>
      <c r="H94" s="167" t="s">
        <v>19</v>
      </c>
      <c r="I94" s="169"/>
      <c r="L94" s="166"/>
      <c r="M94" s="170"/>
      <c r="T94" s="171"/>
      <c r="AT94" s="167" t="s">
        <v>189</v>
      </c>
      <c r="AU94" s="167" t="s">
        <v>83</v>
      </c>
      <c r="AV94" s="14" t="s">
        <v>81</v>
      </c>
      <c r="AW94" s="14" t="s">
        <v>35</v>
      </c>
      <c r="AX94" s="14" t="s">
        <v>73</v>
      </c>
      <c r="AY94" s="167" t="s">
        <v>175</v>
      </c>
    </row>
    <row r="95" spans="2:65" s="12" customFormat="1" ht="11.25">
      <c r="B95" s="150"/>
      <c r="D95" s="151" t="s">
        <v>189</v>
      </c>
      <c r="E95" s="152" t="s">
        <v>19</v>
      </c>
      <c r="F95" s="153" t="s">
        <v>1271</v>
      </c>
      <c r="H95" s="154">
        <v>37.018999999999998</v>
      </c>
      <c r="I95" s="155"/>
      <c r="L95" s="150"/>
      <c r="M95" s="156"/>
      <c r="T95" s="157"/>
      <c r="AT95" s="152" t="s">
        <v>189</v>
      </c>
      <c r="AU95" s="152" t="s">
        <v>83</v>
      </c>
      <c r="AV95" s="12" t="s">
        <v>83</v>
      </c>
      <c r="AW95" s="12" t="s">
        <v>35</v>
      </c>
      <c r="AX95" s="12" t="s">
        <v>73</v>
      </c>
      <c r="AY95" s="152" t="s">
        <v>175</v>
      </c>
    </row>
    <row r="96" spans="2:65" s="13" customFormat="1" ht="11.25">
      <c r="B96" s="158"/>
      <c r="D96" s="151" t="s">
        <v>189</v>
      </c>
      <c r="E96" s="159" t="s">
        <v>19</v>
      </c>
      <c r="F96" s="160" t="s">
        <v>198</v>
      </c>
      <c r="H96" s="161">
        <v>187.09900000000002</v>
      </c>
      <c r="I96" s="162"/>
      <c r="L96" s="158"/>
      <c r="M96" s="163"/>
      <c r="T96" s="164"/>
      <c r="AT96" s="159" t="s">
        <v>189</v>
      </c>
      <c r="AU96" s="159" t="s">
        <v>83</v>
      </c>
      <c r="AV96" s="13" t="s">
        <v>181</v>
      </c>
      <c r="AW96" s="13" t="s">
        <v>35</v>
      </c>
      <c r="AX96" s="13" t="s">
        <v>73</v>
      </c>
      <c r="AY96" s="159" t="s">
        <v>175</v>
      </c>
    </row>
    <row r="97" spans="2:65" s="12" customFormat="1" ht="11.25">
      <c r="B97" s="150"/>
      <c r="D97" s="151" t="s">
        <v>189</v>
      </c>
      <c r="E97" s="152" t="s">
        <v>19</v>
      </c>
      <c r="F97" s="153" t="s">
        <v>1272</v>
      </c>
      <c r="H97" s="154">
        <v>187.1</v>
      </c>
      <c r="I97" s="155"/>
      <c r="L97" s="150"/>
      <c r="M97" s="156"/>
      <c r="T97" s="157"/>
      <c r="AT97" s="152" t="s">
        <v>189</v>
      </c>
      <c r="AU97" s="152" t="s">
        <v>83</v>
      </c>
      <c r="AV97" s="12" t="s">
        <v>83</v>
      </c>
      <c r="AW97" s="12" t="s">
        <v>35</v>
      </c>
      <c r="AX97" s="12" t="s">
        <v>81</v>
      </c>
      <c r="AY97" s="152" t="s">
        <v>175</v>
      </c>
    </row>
    <row r="98" spans="2:65" s="1" customFormat="1" ht="44.25" customHeight="1">
      <c r="B98" s="32"/>
      <c r="C98" s="132" t="s">
        <v>83</v>
      </c>
      <c r="D98" s="132" t="s">
        <v>177</v>
      </c>
      <c r="E98" s="133" t="s">
        <v>1273</v>
      </c>
      <c r="F98" s="329" t="s">
        <v>1274</v>
      </c>
      <c r="G98" s="135" t="s">
        <v>215</v>
      </c>
      <c r="H98" s="330">
        <v>348.66</v>
      </c>
      <c r="I98" s="137"/>
      <c r="J98" s="138">
        <f>ROUND(I98*H98,2)</f>
        <v>0</v>
      </c>
      <c r="K98" s="139"/>
      <c r="L98" s="32"/>
      <c r="M98" s="140" t="s">
        <v>19</v>
      </c>
      <c r="N98" s="141" t="s">
        <v>44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181</v>
      </c>
      <c r="AT98" s="144" t="s">
        <v>177</v>
      </c>
      <c r="AU98" s="144" t="s">
        <v>83</v>
      </c>
      <c r="AY98" s="17" t="s">
        <v>175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81</v>
      </c>
      <c r="BK98" s="145">
        <f>ROUND(I98*H98,2)</f>
        <v>0</v>
      </c>
      <c r="BL98" s="17" t="s">
        <v>181</v>
      </c>
      <c r="BM98" s="144" t="s">
        <v>1275</v>
      </c>
    </row>
    <row r="99" spans="2:65" s="1" customFormat="1" ht="11.25">
      <c r="B99" s="32"/>
      <c r="D99" s="146" t="s">
        <v>183</v>
      </c>
      <c r="F99" s="147" t="s">
        <v>1276</v>
      </c>
      <c r="I99" s="148"/>
      <c r="L99" s="32"/>
      <c r="M99" s="149"/>
      <c r="T99" s="53"/>
      <c r="AT99" s="17" t="s">
        <v>183</v>
      </c>
      <c r="AU99" s="17" t="s">
        <v>83</v>
      </c>
    </row>
    <row r="100" spans="2:65" s="14" customFormat="1" ht="33.75">
      <c r="B100" s="166"/>
      <c r="D100" s="151" t="s">
        <v>189</v>
      </c>
      <c r="E100" s="167" t="s">
        <v>19</v>
      </c>
      <c r="F100" s="168" t="s">
        <v>1277</v>
      </c>
      <c r="H100" s="167" t="s">
        <v>19</v>
      </c>
      <c r="I100" s="169"/>
      <c r="L100" s="166"/>
      <c r="M100" s="170"/>
      <c r="T100" s="171"/>
      <c r="AT100" s="167" t="s">
        <v>189</v>
      </c>
      <c r="AU100" s="167" t="s">
        <v>83</v>
      </c>
      <c r="AV100" s="14" t="s">
        <v>81</v>
      </c>
      <c r="AW100" s="14" t="s">
        <v>35</v>
      </c>
      <c r="AX100" s="14" t="s">
        <v>73</v>
      </c>
      <c r="AY100" s="167" t="s">
        <v>175</v>
      </c>
    </row>
    <row r="101" spans="2:65" s="14" customFormat="1" ht="11.25">
      <c r="B101" s="166"/>
      <c r="D101" s="151" t="s">
        <v>189</v>
      </c>
      <c r="E101" s="167" t="s">
        <v>19</v>
      </c>
      <c r="F101" s="168" t="s">
        <v>1278</v>
      </c>
      <c r="H101" s="167" t="s">
        <v>19</v>
      </c>
      <c r="I101" s="169"/>
      <c r="L101" s="166"/>
      <c r="M101" s="170"/>
      <c r="T101" s="171"/>
      <c r="AT101" s="167" t="s">
        <v>189</v>
      </c>
      <c r="AU101" s="167" t="s">
        <v>83</v>
      </c>
      <c r="AV101" s="14" t="s">
        <v>81</v>
      </c>
      <c r="AW101" s="14" t="s">
        <v>35</v>
      </c>
      <c r="AX101" s="14" t="s">
        <v>73</v>
      </c>
      <c r="AY101" s="167" t="s">
        <v>175</v>
      </c>
    </row>
    <row r="102" spans="2:65" s="12" customFormat="1" ht="11.25">
      <c r="B102" s="150"/>
      <c r="D102" s="151" t="s">
        <v>189</v>
      </c>
      <c r="E102" s="152" t="s">
        <v>19</v>
      </c>
      <c r="F102" s="153" t="s">
        <v>1279</v>
      </c>
      <c r="H102" s="154">
        <v>187.2</v>
      </c>
      <c r="I102" s="155"/>
      <c r="L102" s="150"/>
      <c r="M102" s="156"/>
      <c r="T102" s="157"/>
      <c r="AT102" s="152" t="s">
        <v>189</v>
      </c>
      <c r="AU102" s="152" t="s">
        <v>83</v>
      </c>
      <c r="AV102" s="12" t="s">
        <v>83</v>
      </c>
      <c r="AW102" s="12" t="s">
        <v>35</v>
      </c>
      <c r="AX102" s="12" t="s">
        <v>73</v>
      </c>
      <c r="AY102" s="152" t="s">
        <v>175</v>
      </c>
    </row>
    <row r="103" spans="2:65" s="14" customFormat="1" ht="11.25">
      <c r="B103" s="166"/>
      <c r="D103" s="151" t="s">
        <v>189</v>
      </c>
      <c r="E103" s="167" t="s">
        <v>19</v>
      </c>
      <c r="F103" s="168" t="s">
        <v>815</v>
      </c>
      <c r="H103" s="167" t="s">
        <v>19</v>
      </c>
      <c r="I103" s="169"/>
      <c r="L103" s="166"/>
      <c r="M103" s="170"/>
      <c r="T103" s="171"/>
      <c r="AT103" s="167" t="s">
        <v>189</v>
      </c>
      <c r="AU103" s="167" t="s">
        <v>83</v>
      </c>
      <c r="AV103" s="14" t="s">
        <v>81</v>
      </c>
      <c r="AW103" s="14" t="s">
        <v>35</v>
      </c>
      <c r="AX103" s="14" t="s">
        <v>73</v>
      </c>
      <c r="AY103" s="167" t="s">
        <v>175</v>
      </c>
    </row>
    <row r="104" spans="2:65" s="12" customFormat="1" ht="11.25">
      <c r="B104" s="150"/>
      <c r="D104" s="151" t="s">
        <v>189</v>
      </c>
      <c r="E104" s="152" t="s">
        <v>19</v>
      </c>
      <c r="F104" s="153" t="s">
        <v>1280</v>
      </c>
      <c r="H104" s="154">
        <v>161.46</v>
      </c>
      <c r="I104" s="155"/>
      <c r="L104" s="150"/>
      <c r="M104" s="156"/>
      <c r="T104" s="157"/>
      <c r="AT104" s="152" t="s">
        <v>189</v>
      </c>
      <c r="AU104" s="152" t="s">
        <v>83</v>
      </c>
      <c r="AV104" s="12" t="s">
        <v>83</v>
      </c>
      <c r="AW104" s="12" t="s">
        <v>35</v>
      </c>
      <c r="AX104" s="12" t="s">
        <v>73</v>
      </c>
      <c r="AY104" s="152" t="s">
        <v>175</v>
      </c>
    </row>
    <row r="105" spans="2:65" s="13" customFormat="1" ht="11.25">
      <c r="B105" s="158"/>
      <c r="D105" s="151" t="s">
        <v>189</v>
      </c>
      <c r="E105" s="159" t="s">
        <v>19</v>
      </c>
      <c r="F105" s="160" t="s">
        <v>198</v>
      </c>
      <c r="H105" s="161">
        <v>348.65999999999997</v>
      </c>
      <c r="I105" s="162"/>
      <c r="L105" s="158"/>
      <c r="M105" s="163"/>
      <c r="T105" s="164"/>
      <c r="AT105" s="159" t="s">
        <v>189</v>
      </c>
      <c r="AU105" s="159" t="s">
        <v>83</v>
      </c>
      <c r="AV105" s="13" t="s">
        <v>181</v>
      </c>
      <c r="AW105" s="13" t="s">
        <v>35</v>
      </c>
      <c r="AX105" s="13" t="s">
        <v>81</v>
      </c>
      <c r="AY105" s="159" t="s">
        <v>175</v>
      </c>
    </row>
    <row r="106" spans="2:65" s="1" customFormat="1" ht="24.2" customHeight="1">
      <c r="B106" s="32"/>
      <c r="C106" s="132" t="s">
        <v>191</v>
      </c>
      <c r="D106" s="132" t="s">
        <v>177</v>
      </c>
      <c r="E106" s="133" t="s">
        <v>1281</v>
      </c>
      <c r="F106" s="134" t="s">
        <v>1282</v>
      </c>
      <c r="G106" s="135" t="s">
        <v>215</v>
      </c>
      <c r="H106" s="136">
        <v>33.42</v>
      </c>
      <c r="I106" s="137"/>
      <c r="J106" s="138">
        <f>ROUND(I106*H106,2)</f>
        <v>0</v>
      </c>
      <c r="K106" s="139"/>
      <c r="L106" s="32"/>
      <c r="M106" s="140" t="s">
        <v>19</v>
      </c>
      <c r="N106" s="141" t="s">
        <v>44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181</v>
      </c>
      <c r="AT106" s="144" t="s">
        <v>177</v>
      </c>
      <c r="AU106" s="144" t="s">
        <v>83</v>
      </c>
      <c r="AY106" s="17" t="s">
        <v>175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81</v>
      </c>
      <c r="BK106" s="145">
        <f>ROUND(I106*H106,2)</f>
        <v>0</v>
      </c>
      <c r="BL106" s="17" t="s">
        <v>181</v>
      </c>
      <c r="BM106" s="144" t="s">
        <v>1283</v>
      </c>
    </row>
    <row r="107" spans="2:65" s="1" customFormat="1" ht="11.25">
      <c r="B107" s="32"/>
      <c r="D107" s="146" t="s">
        <v>183</v>
      </c>
      <c r="F107" s="147" t="s">
        <v>1284</v>
      </c>
      <c r="I107" s="148"/>
      <c r="L107" s="32"/>
      <c r="M107" s="149"/>
      <c r="T107" s="53"/>
      <c r="AT107" s="17" t="s">
        <v>183</v>
      </c>
      <c r="AU107" s="17" t="s">
        <v>83</v>
      </c>
    </row>
    <row r="108" spans="2:65" s="14" customFormat="1" ht="11.25">
      <c r="B108" s="166"/>
      <c r="D108" s="151" t="s">
        <v>189</v>
      </c>
      <c r="E108" s="167" t="s">
        <v>19</v>
      </c>
      <c r="F108" s="168" t="s">
        <v>1285</v>
      </c>
      <c r="H108" s="167" t="s">
        <v>19</v>
      </c>
      <c r="I108" s="169"/>
      <c r="L108" s="166"/>
      <c r="M108" s="170"/>
      <c r="T108" s="171"/>
      <c r="AT108" s="167" t="s">
        <v>189</v>
      </c>
      <c r="AU108" s="167" t="s">
        <v>83</v>
      </c>
      <c r="AV108" s="14" t="s">
        <v>81</v>
      </c>
      <c r="AW108" s="14" t="s">
        <v>35</v>
      </c>
      <c r="AX108" s="14" t="s">
        <v>73</v>
      </c>
      <c r="AY108" s="167" t="s">
        <v>175</v>
      </c>
    </row>
    <row r="109" spans="2:65" s="12" customFormat="1" ht="11.25">
      <c r="B109" s="150"/>
      <c r="D109" s="151" t="s">
        <v>189</v>
      </c>
      <c r="E109" s="152" t="s">
        <v>19</v>
      </c>
      <c r="F109" s="153" t="s">
        <v>1286</v>
      </c>
      <c r="H109" s="154">
        <v>33.42</v>
      </c>
      <c r="I109" s="155"/>
      <c r="L109" s="150"/>
      <c r="M109" s="156"/>
      <c r="T109" s="157"/>
      <c r="AT109" s="152" t="s">
        <v>189</v>
      </c>
      <c r="AU109" s="152" t="s">
        <v>83</v>
      </c>
      <c r="AV109" s="12" t="s">
        <v>83</v>
      </c>
      <c r="AW109" s="12" t="s">
        <v>35</v>
      </c>
      <c r="AX109" s="12" t="s">
        <v>81</v>
      </c>
      <c r="AY109" s="152" t="s">
        <v>175</v>
      </c>
    </row>
    <row r="110" spans="2:65" s="1" customFormat="1" ht="62.65" customHeight="1">
      <c r="B110" s="32"/>
      <c r="C110" s="132" t="s">
        <v>181</v>
      </c>
      <c r="D110" s="132" t="s">
        <v>177</v>
      </c>
      <c r="E110" s="133" t="s">
        <v>247</v>
      </c>
      <c r="F110" s="329" t="s">
        <v>248</v>
      </c>
      <c r="G110" s="135" t="s">
        <v>215</v>
      </c>
      <c r="H110" s="330">
        <v>518</v>
      </c>
      <c r="I110" s="137"/>
      <c r="J110" s="138">
        <f>ROUND(I110*H110,2)</f>
        <v>0</v>
      </c>
      <c r="K110" s="139"/>
      <c r="L110" s="32"/>
      <c r="M110" s="140" t="s">
        <v>19</v>
      </c>
      <c r="N110" s="141" t="s">
        <v>44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181</v>
      </c>
      <c r="AT110" s="144" t="s">
        <v>177</v>
      </c>
      <c r="AU110" s="144" t="s">
        <v>83</v>
      </c>
      <c r="AY110" s="17" t="s">
        <v>175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81</v>
      </c>
      <c r="BK110" s="145">
        <f>ROUND(I110*H110,2)</f>
        <v>0</v>
      </c>
      <c r="BL110" s="17" t="s">
        <v>181</v>
      </c>
      <c r="BM110" s="144" t="s">
        <v>1287</v>
      </c>
    </row>
    <row r="111" spans="2:65" s="1" customFormat="1" ht="11.25">
      <c r="B111" s="32"/>
      <c r="D111" s="146" t="s">
        <v>183</v>
      </c>
      <c r="F111" s="147" t="s">
        <v>250</v>
      </c>
      <c r="I111" s="148"/>
      <c r="L111" s="32"/>
      <c r="M111" s="149"/>
      <c r="T111" s="53"/>
      <c r="AT111" s="17" t="s">
        <v>183</v>
      </c>
      <c r="AU111" s="17" t="s">
        <v>83</v>
      </c>
    </row>
    <row r="112" spans="2:65" s="12" customFormat="1" ht="11.25">
      <c r="B112" s="150"/>
      <c r="D112" s="151" t="s">
        <v>189</v>
      </c>
      <c r="E112" s="152" t="s">
        <v>19</v>
      </c>
      <c r="F112" s="153" t="s">
        <v>1288</v>
      </c>
      <c r="H112" s="154">
        <v>68.328000000000003</v>
      </c>
      <c r="I112" s="155"/>
      <c r="L112" s="150"/>
      <c r="M112" s="156"/>
      <c r="T112" s="157"/>
      <c r="AT112" s="152" t="s">
        <v>189</v>
      </c>
      <c r="AU112" s="152" t="s">
        <v>83</v>
      </c>
      <c r="AV112" s="12" t="s">
        <v>83</v>
      </c>
      <c r="AW112" s="12" t="s">
        <v>35</v>
      </c>
      <c r="AX112" s="12" t="s">
        <v>73</v>
      </c>
      <c r="AY112" s="152" t="s">
        <v>175</v>
      </c>
    </row>
    <row r="113" spans="2:65" s="12" customFormat="1" ht="11.25">
      <c r="B113" s="150"/>
      <c r="D113" s="151" t="s">
        <v>189</v>
      </c>
      <c r="E113" s="152" t="s">
        <v>19</v>
      </c>
      <c r="F113" s="153" t="s">
        <v>1289</v>
      </c>
      <c r="H113" s="154">
        <v>85.98</v>
      </c>
      <c r="I113" s="155"/>
      <c r="L113" s="150"/>
      <c r="M113" s="156"/>
      <c r="T113" s="157"/>
      <c r="AT113" s="152" t="s">
        <v>189</v>
      </c>
      <c r="AU113" s="152" t="s">
        <v>83</v>
      </c>
      <c r="AV113" s="12" t="s">
        <v>83</v>
      </c>
      <c r="AW113" s="12" t="s">
        <v>35</v>
      </c>
      <c r="AX113" s="12" t="s">
        <v>73</v>
      </c>
      <c r="AY113" s="152" t="s">
        <v>175</v>
      </c>
    </row>
    <row r="114" spans="2:65" s="12" customFormat="1" ht="11.25">
      <c r="B114" s="150"/>
      <c r="D114" s="151" t="s">
        <v>189</v>
      </c>
      <c r="E114" s="152" t="s">
        <v>19</v>
      </c>
      <c r="F114" s="153" t="s">
        <v>1290</v>
      </c>
      <c r="H114" s="154">
        <v>36.200000000000003</v>
      </c>
      <c r="I114" s="155"/>
      <c r="L114" s="150"/>
      <c r="M114" s="156"/>
      <c r="T114" s="157"/>
      <c r="AT114" s="152" t="s">
        <v>189</v>
      </c>
      <c r="AU114" s="152" t="s">
        <v>83</v>
      </c>
      <c r="AV114" s="12" t="s">
        <v>83</v>
      </c>
      <c r="AW114" s="12" t="s">
        <v>35</v>
      </c>
      <c r="AX114" s="12" t="s">
        <v>73</v>
      </c>
      <c r="AY114" s="152" t="s">
        <v>175</v>
      </c>
    </row>
    <row r="115" spans="2:65" s="12" customFormat="1" ht="11.25">
      <c r="B115" s="150"/>
      <c r="D115" s="151" t="s">
        <v>189</v>
      </c>
      <c r="E115" s="152" t="s">
        <v>19</v>
      </c>
      <c r="F115" s="153" t="s">
        <v>1291</v>
      </c>
      <c r="H115" s="154">
        <v>327</v>
      </c>
      <c r="I115" s="155"/>
      <c r="L115" s="150"/>
      <c r="M115" s="156"/>
      <c r="T115" s="157"/>
      <c r="AT115" s="152" t="s">
        <v>189</v>
      </c>
      <c r="AU115" s="152" t="s">
        <v>83</v>
      </c>
      <c r="AV115" s="12" t="s">
        <v>83</v>
      </c>
      <c r="AW115" s="12" t="s">
        <v>35</v>
      </c>
      <c r="AX115" s="12" t="s">
        <v>73</v>
      </c>
      <c r="AY115" s="152" t="s">
        <v>175</v>
      </c>
    </row>
    <row r="116" spans="2:65" s="13" customFormat="1" ht="11.25">
      <c r="B116" s="158"/>
      <c r="D116" s="151" t="s">
        <v>189</v>
      </c>
      <c r="E116" s="159" t="s">
        <v>19</v>
      </c>
      <c r="F116" s="160" t="s">
        <v>198</v>
      </c>
      <c r="H116" s="161">
        <v>517.50800000000004</v>
      </c>
      <c r="I116" s="162"/>
      <c r="L116" s="158"/>
      <c r="M116" s="163"/>
      <c r="T116" s="164"/>
      <c r="AT116" s="159" t="s">
        <v>189</v>
      </c>
      <c r="AU116" s="159" t="s">
        <v>83</v>
      </c>
      <c r="AV116" s="13" t="s">
        <v>181</v>
      </c>
      <c r="AW116" s="13" t="s">
        <v>35</v>
      </c>
      <c r="AX116" s="13" t="s">
        <v>73</v>
      </c>
      <c r="AY116" s="159" t="s">
        <v>175</v>
      </c>
    </row>
    <row r="117" spans="2:65" s="12" customFormat="1" ht="11.25">
      <c r="B117" s="150"/>
      <c r="D117" s="151" t="s">
        <v>189</v>
      </c>
      <c r="E117" s="152" t="s">
        <v>19</v>
      </c>
      <c r="F117" s="153" t="s">
        <v>1292</v>
      </c>
      <c r="H117" s="154">
        <v>518</v>
      </c>
      <c r="I117" s="155"/>
      <c r="L117" s="150"/>
      <c r="M117" s="156"/>
      <c r="T117" s="157"/>
      <c r="AT117" s="152" t="s">
        <v>189</v>
      </c>
      <c r="AU117" s="152" t="s">
        <v>83</v>
      </c>
      <c r="AV117" s="12" t="s">
        <v>83</v>
      </c>
      <c r="AW117" s="12" t="s">
        <v>35</v>
      </c>
      <c r="AX117" s="12" t="s">
        <v>81</v>
      </c>
      <c r="AY117" s="152" t="s">
        <v>175</v>
      </c>
    </row>
    <row r="118" spans="2:65" s="1" customFormat="1" ht="37.9" customHeight="1">
      <c r="B118" s="32"/>
      <c r="C118" s="132" t="s">
        <v>212</v>
      </c>
      <c r="D118" s="132" t="s">
        <v>177</v>
      </c>
      <c r="E118" s="133" t="s">
        <v>267</v>
      </c>
      <c r="F118" s="329" t="s">
        <v>268</v>
      </c>
      <c r="G118" s="135" t="s">
        <v>215</v>
      </c>
      <c r="H118" s="330">
        <v>7266</v>
      </c>
      <c r="I118" s="137"/>
      <c r="J118" s="138">
        <f>ROUND(I118*H118,2)</f>
        <v>0</v>
      </c>
      <c r="K118" s="139"/>
      <c r="L118" s="32"/>
      <c r="M118" s="140" t="s">
        <v>19</v>
      </c>
      <c r="N118" s="141" t="s">
        <v>44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181</v>
      </c>
      <c r="AT118" s="144" t="s">
        <v>177</v>
      </c>
      <c r="AU118" s="144" t="s">
        <v>83</v>
      </c>
      <c r="AY118" s="17" t="s">
        <v>175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81</v>
      </c>
      <c r="BK118" s="145">
        <f>ROUND(I118*H118,2)</f>
        <v>0</v>
      </c>
      <c r="BL118" s="17" t="s">
        <v>181</v>
      </c>
      <c r="BM118" s="144" t="s">
        <v>1293</v>
      </c>
    </row>
    <row r="119" spans="2:65" s="1" customFormat="1" ht="11.25">
      <c r="B119" s="32"/>
      <c r="D119" s="146" t="s">
        <v>183</v>
      </c>
      <c r="F119" s="147" t="s">
        <v>952</v>
      </c>
      <c r="I119" s="148"/>
      <c r="L119" s="32"/>
      <c r="M119" s="149"/>
      <c r="T119" s="53"/>
      <c r="AT119" s="17" t="s">
        <v>183</v>
      </c>
      <c r="AU119" s="17" t="s">
        <v>83</v>
      </c>
    </row>
    <row r="120" spans="2:65" s="14" customFormat="1" ht="11.25">
      <c r="B120" s="166"/>
      <c r="D120" s="151" t="s">
        <v>189</v>
      </c>
      <c r="E120" s="167" t="s">
        <v>19</v>
      </c>
      <c r="F120" s="168" t="s">
        <v>1294</v>
      </c>
      <c r="H120" s="167" t="s">
        <v>19</v>
      </c>
      <c r="I120" s="169"/>
      <c r="L120" s="166"/>
      <c r="M120" s="170"/>
      <c r="T120" s="171"/>
      <c r="AT120" s="167" t="s">
        <v>189</v>
      </c>
      <c r="AU120" s="167" t="s">
        <v>83</v>
      </c>
      <c r="AV120" s="14" t="s">
        <v>81</v>
      </c>
      <c r="AW120" s="14" t="s">
        <v>35</v>
      </c>
      <c r="AX120" s="14" t="s">
        <v>73</v>
      </c>
      <c r="AY120" s="167" t="s">
        <v>175</v>
      </c>
    </row>
    <row r="121" spans="2:65" s="12" customFormat="1" ht="11.25">
      <c r="B121" s="150"/>
      <c r="D121" s="151" t="s">
        <v>189</v>
      </c>
      <c r="E121" s="152" t="s">
        <v>19</v>
      </c>
      <c r="F121" s="153" t="s">
        <v>1295</v>
      </c>
      <c r="H121" s="154">
        <v>569.17999999999995</v>
      </c>
      <c r="I121" s="155"/>
      <c r="L121" s="150"/>
      <c r="M121" s="156"/>
      <c r="T121" s="157"/>
      <c r="AT121" s="152" t="s">
        <v>189</v>
      </c>
      <c r="AU121" s="152" t="s">
        <v>83</v>
      </c>
      <c r="AV121" s="12" t="s">
        <v>83</v>
      </c>
      <c r="AW121" s="12" t="s">
        <v>35</v>
      </c>
      <c r="AX121" s="12" t="s">
        <v>73</v>
      </c>
      <c r="AY121" s="152" t="s">
        <v>175</v>
      </c>
    </row>
    <row r="122" spans="2:65" s="12" customFormat="1" ht="11.25">
      <c r="B122" s="150"/>
      <c r="D122" s="151" t="s">
        <v>189</v>
      </c>
      <c r="E122" s="152" t="s">
        <v>19</v>
      </c>
      <c r="F122" s="153" t="s">
        <v>1296</v>
      </c>
      <c r="H122" s="154">
        <v>-327</v>
      </c>
      <c r="I122" s="155"/>
      <c r="L122" s="150"/>
      <c r="M122" s="156"/>
      <c r="T122" s="157"/>
      <c r="AT122" s="152" t="s">
        <v>189</v>
      </c>
      <c r="AU122" s="152" t="s">
        <v>83</v>
      </c>
      <c r="AV122" s="12" t="s">
        <v>83</v>
      </c>
      <c r="AW122" s="12" t="s">
        <v>35</v>
      </c>
      <c r="AX122" s="12" t="s">
        <v>73</v>
      </c>
      <c r="AY122" s="152" t="s">
        <v>175</v>
      </c>
    </row>
    <row r="123" spans="2:65" s="13" customFormat="1" ht="11.25">
      <c r="B123" s="158"/>
      <c r="D123" s="151" t="s">
        <v>189</v>
      </c>
      <c r="E123" s="159" t="s">
        <v>19</v>
      </c>
      <c r="F123" s="160" t="s">
        <v>198</v>
      </c>
      <c r="H123" s="161">
        <v>242.17999999999995</v>
      </c>
      <c r="I123" s="162"/>
      <c r="L123" s="158"/>
      <c r="M123" s="163"/>
      <c r="T123" s="164"/>
      <c r="AT123" s="159" t="s">
        <v>189</v>
      </c>
      <c r="AU123" s="159" t="s">
        <v>83</v>
      </c>
      <c r="AV123" s="13" t="s">
        <v>181</v>
      </c>
      <c r="AW123" s="13" t="s">
        <v>35</v>
      </c>
      <c r="AX123" s="13" t="s">
        <v>73</v>
      </c>
      <c r="AY123" s="159" t="s">
        <v>175</v>
      </c>
    </row>
    <row r="124" spans="2:65" s="12" customFormat="1" ht="11.25">
      <c r="B124" s="150"/>
      <c r="D124" s="151" t="s">
        <v>189</v>
      </c>
      <c r="E124" s="152" t="s">
        <v>19</v>
      </c>
      <c r="F124" s="153" t="s">
        <v>1297</v>
      </c>
      <c r="H124" s="154">
        <v>7266</v>
      </c>
      <c r="I124" s="155"/>
      <c r="L124" s="150"/>
      <c r="M124" s="156"/>
      <c r="T124" s="157"/>
      <c r="AT124" s="152" t="s">
        <v>189</v>
      </c>
      <c r="AU124" s="152" t="s">
        <v>83</v>
      </c>
      <c r="AV124" s="12" t="s">
        <v>83</v>
      </c>
      <c r="AW124" s="12" t="s">
        <v>35</v>
      </c>
      <c r="AX124" s="12" t="s">
        <v>81</v>
      </c>
      <c r="AY124" s="152" t="s">
        <v>175</v>
      </c>
    </row>
    <row r="125" spans="2:65" s="1" customFormat="1" ht="44.25" customHeight="1">
      <c r="B125" s="32"/>
      <c r="C125" s="132" t="s">
        <v>223</v>
      </c>
      <c r="D125" s="132" t="s">
        <v>177</v>
      </c>
      <c r="E125" s="133" t="s">
        <v>1298</v>
      </c>
      <c r="F125" s="329" t="s">
        <v>1299</v>
      </c>
      <c r="G125" s="135" t="s">
        <v>215</v>
      </c>
      <c r="H125" s="330">
        <v>518</v>
      </c>
      <c r="I125" s="137"/>
      <c r="J125" s="138">
        <f>ROUND(I125*H125,2)</f>
        <v>0</v>
      </c>
      <c r="K125" s="139"/>
      <c r="L125" s="32"/>
      <c r="M125" s="140" t="s">
        <v>19</v>
      </c>
      <c r="N125" s="141" t="s">
        <v>44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181</v>
      </c>
      <c r="AT125" s="144" t="s">
        <v>177</v>
      </c>
      <c r="AU125" s="144" t="s">
        <v>83</v>
      </c>
      <c r="AY125" s="17" t="s">
        <v>175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81</v>
      </c>
      <c r="BK125" s="145">
        <f>ROUND(I125*H125,2)</f>
        <v>0</v>
      </c>
      <c r="BL125" s="17" t="s">
        <v>181</v>
      </c>
      <c r="BM125" s="144" t="s">
        <v>1300</v>
      </c>
    </row>
    <row r="126" spans="2:65" s="1" customFormat="1" ht="11.25">
      <c r="B126" s="32"/>
      <c r="D126" s="146" t="s">
        <v>183</v>
      </c>
      <c r="F126" s="147" t="s">
        <v>1301</v>
      </c>
      <c r="I126" s="148"/>
      <c r="L126" s="32"/>
      <c r="M126" s="149"/>
      <c r="T126" s="53"/>
      <c r="AT126" s="17" t="s">
        <v>183</v>
      </c>
      <c r="AU126" s="17" t="s">
        <v>83</v>
      </c>
    </row>
    <row r="127" spans="2:65" s="1" customFormat="1" ht="44.25" customHeight="1">
      <c r="B127" s="32"/>
      <c r="C127" s="132" t="s">
        <v>231</v>
      </c>
      <c r="D127" s="132" t="s">
        <v>177</v>
      </c>
      <c r="E127" s="133" t="s">
        <v>279</v>
      </c>
      <c r="F127" s="329" t="s">
        <v>280</v>
      </c>
      <c r="G127" s="135" t="s">
        <v>281</v>
      </c>
      <c r="H127" s="330">
        <v>435.96</v>
      </c>
      <c r="I127" s="137"/>
      <c r="J127" s="138">
        <f>ROUND(I127*H127,2)</f>
        <v>0</v>
      </c>
      <c r="K127" s="139"/>
      <c r="L127" s="32"/>
      <c r="M127" s="140" t="s">
        <v>19</v>
      </c>
      <c r="N127" s="141" t="s">
        <v>44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181</v>
      </c>
      <c r="AT127" s="144" t="s">
        <v>177</v>
      </c>
      <c r="AU127" s="144" t="s">
        <v>83</v>
      </c>
      <c r="AY127" s="17" t="s">
        <v>175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81</v>
      </c>
      <c r="BK127" s="145">
        <f>ROUND(I127*H127,2)</f>
        <v>0</v>
      </c>
      <c r="BL127" s="17" t="s">
        <v>181</v>
      </c>
      <c r="BM127" s="144" t="s">
        <v>1302</v>
      </c>
    </row>
    <row r="128" spans="2:65" s="1" customFormat="1" ht="11.25">
      <c r="B128" s="32"/>
      <c r="D128" s="146" t="s">
        <v>183</v>
      </c>
      <c r="F128" s="147" t="s">
        <v>957</v>
      </c>
      <c r="I128" s="148"/>
      <c r="L128" s="32"/>
      <c r="M128" s="149"/>
      <c r="T128" s="53"/>
      <c r="AT128" s="17" t="s">
        <v>183</v>
      </c>
      <c r="AU128" s="17" t="s">
        <v>83</v>
      </c>
    </row>
    <row r="129" spans="2:65" s="12" customFormat="1" ht="11.25">
      <c r="B129" s="150"/>
      <c r="D129" s="151" t="s">
        <v>189</v>
      </c>
      <c r="E129" s="152" t="s">
        <v>19</v>
      </c>
      <c r="F129" s="153" t="s">
        <v>1303</v>
      </c>
      <c r="H129" s="154">
        <v>435.96</v>
      </c>
      <c r="I129" s="155"/>
      <c r="L129" s="150"/>
      <c r="M129" s="156"/>
      <c r="T129" s="157"/>
      <c r="AT129" s="152" t="s">
        <v>189</v>
      </c>
      <c r="AU129" s="152" t="s">
        <v>83</v>
      </c>
      <c r="AV129" s="12" t="s">
        <v>83</v>
      </c>
      <c r="AW129" s="12" t="s">
        <v>35</v>
      </c>
      <c r="AX129" s="12" t="s">
        <v>81</v>
      </c>
      <c r="AY129" s="152" t="s">
        <v>175</v>
      </c>
    </row>
    <row r="130" spans="2:65" s="1" customFormat="1" ht="37.9" customHeight="1">
      <c r="B130" s="32"/>
      <c r="C130" s="132" t="s">
        <v>239</v>
      </c>
      <c r="D130" s="132" t="s">
        <v>177</v>
      </c>
      <c r="E130" s="133" t="s">
        <v>286</v>
      </c>
      <c r="F130" s="329" t="s">
        <v>287</v>
      </c>
      <c r="G130" s="135" t="s">
        <v>215</v>
      </c>
      <c r="H130" s="330">
        <v>242.2</v>
      </c>
      <c r="I130" s="137"/>
      <c r="J130" s="138">
        <f>ROUND(I130*H130,2)</f>
        <v>0</v>
      </c>
      <c r="K130" s="139"/>
      <c r="L130" s="32"/>
      <c r="M130" s="140" t="s">
        <v>19</v>
      </c>
      <c r="N130" s="141" t="s">
        <v>44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181</v>
      </c>
      <c r="AT130" s="144" t="s">
        <v>177</v>
      </c>
      <c r="AU130" s="144" t="s">
        <v>83</v>
      </c>
      <c r="AY130" s="17" t="s">
        <v>175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81</v>
      </c>
      <c r="BK130" s="145">
        <f>ROUND(I130*H130,2)</f>
        <v>0</v>
      </c>
      <c r="BL130" s="17" t="s">
        <v>181</v>
      </c>
      <c r="BM130" s="144" t="s">
        <v>1304</v>
      </c>
    </row>
    <row r="131" spans="2:65" s="1" customFormat="1" ht="11.25">
      <c r="B131" s="32"/>
      <c r="D131" s="146" t="s">
        <v>183</v>
      </c>
      <c r="F131" s="147" t="s">
        <v>960</v>
      </c>
      <c r="I131" s="148"/>
      <c r="L131" s="32"/>
      <c r="M131" s="149"/>
      <c r="T131" s="53"/>
      <c r="AT131" s="17" t="s">
        <v>183</v>
      </c>
      <c r="AU131" s="17" t="s">
        <v>83</v>
      </c>
    </row>
    <row r="132" spans="2:65" s="12" customFormat="1" ht="11.25">
      <c r="B132" s="150"/>
      <c r="D132" s="151" t="s">
        <v>189</v>
      </c>
      <c r="E132" s="152" t="s">
        <v>19</v>
      </c>
      <c r="F132" s="153" t="s">
        <v>1295</v>
      </c>
      <c r="H132" s="154">
        <v>569.17999999999995</v>
      </c>
      <c r="I132" s="155"/>
      <c r="L132" s="150"/>
      <c r="M132" s="156"/>
      <c r="T132" s="157"/>
      <c r="AT132" s="152" t="s">
        <v>189</v>
      </c>
      <c r="AU132" s="152" t="s">
        <v>83</v>
      </c>
      <c r="AV132" s="12" t="s">
        <v>83</v>
      </c>
      <c r="AW132" s="12" t="s">
        <v>35</v>
      </c>
      <c r="AX132" s="12" t="s">
        <v>73</v>
      </c>
      <c r="AY132" s="152" t="s">
        <v>175</v>
      </c>
    </row>
    <row r="133" spans="2:65" s="12" customFormat="1" ht="11.25">
      <c r="B133" s="150"/>
      <c r="D133" s="151" t="s">
        <v>189</v>
      </c>
      <c r="E133" s="152" t="s">
        <v>19</v>
      </c>
      <c r="F133" s="153" t="s">
        <v>1296</v>
      </c>
      <c r="H133" s="154">
        <v>-327</v>
      </c>
      <c r="I133" s="155"/>
      <c r="L133" s="150"/>
      <c r="M133" s="156"/>
      <c r="T133" s="157"/>
      <c r="AT133" s="152" t="s">
        <v>189</v>
      </c>
      <c r="AU133" s="152" t="s">
        <v>83</v>
      </c>
      <c r="AV133" s="12" t="s">
        <v>83</v>
      </c>
      <c r="AW133" s="12" t="s">
        <v>35</v>
      </c>
      <c r="AX133" s="12" t="s">
        <v>73</v>
      </c>
      <c r="AY133" s="152" t="s">
        <v>175</v>
      </c>
    </row>
    <row r="134" spans="2:65" s="13" customFormat="1" ht="11.25">
      <c r="B134" s="158"/>
      <c r="D134" s="151" t="s">
        <v>189</v>
      </c>
      <c r="E134" s="159" t="s">
        <v>19</v>
      </c>
      <c r="F134" s="160" t="s">
        <v>198</v>
      </c>
      <c r="H134" s="161">
        <v>242.17999999999995</v>
      </c>
      <c r="I134" s="162"/>
      <c r="L134" s="158"/>
      <c r="M134" s="163"/>
      <c r="T134" s="164"/>
      <c r="AT134" s="159" t="s">
        <v>189</v>
      </c>
      <c r="AU134" s="159" t="s">
        <v>83</v>
      </c>
      <c r="AV134" s="13" t="s">
        <v>181</v>
      </c>
      <c r="AW134" s="13" t="s">
        <v>35</v>
      </c>
      <c r="AX134" s="13" t="s">
        <v>73</v>
      </c>
      <c r="AY134" s="159" t="s">
        <v>175</v>
      </c>
    </row>
    <row r="135" spans="2:65" s="12" customFormat="1" ht="11.25">
      <c r="B135" s="150"/>
      <c r="D135" s="151" t="s">
        <v>189</v>
      </c>
      <c r="E135" s="152" t="s">
        <v>19</v>
      </c>
      <c r="F135" s="153" t="s">
        <v>1305</v>
      </c>
      <c r="H135" s="154">
        <v>242.2</v>
      </c>
      <c r="I135" s="155"/>
      <c r="L135" s="150"/>
      <c r="M135" s="156"/>
      <c r="T135" s="157"/>
      <c r="AT135" s="152" t="s">
        <v>189</v>
      </c>
      <c r="AU135" s="152" t="s">
        <v>83</v>
      </c>
      <c r="AV135" s="12" t="s">
        <v>83</v>
      </c>
      <c r="AW135" s="12" t="s">
        <v>35</v>
      </c>
      <c r="AX135" s="12" t="s">
        <v>81</v>
      </c>
      <c r="AY135" s="152" t="s">
        <v>175</v>
      </c>
    </row>
    <row r="136" spans="2:65" s="1" customFormat="1" ht="55.5" customHeight="1">
      <c r="B136" s="32"/>
      <c r="C136" s="132" t="s">
        <v>246</v>
      </c>
      <c r="D136" s="132" t="s">
        <v>177</v>
      </c>
      <c r="E136" s="133" t="s">
        <v>1306</v>
      </c>
      <c r="F136" s="134" t="s">
        <v>1307</v>
      </c>
      <c r="G136" s="135" t="s">
        <v>215</v>
      </c>
      <c r="H136" s="136">
        <v>327</v>
      </c>
      <c r="I136" s="137"/>
      <c r="J136" s="138">
        <f>ROUND(I136*H136,2)</f>
        <v>0</v>
      </c>
      <c r="K136" s="139"/>
      <c r="L136" s="32"/>
      <c r="M136" s="140" t="s">
        <v>19</v>
      </c>
      <c r="N136" s="141" t="s">
        <v>44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181</v>
      </c>
      <c r="AT136" s="144" t="s">
        <v>177</v>
      </c>
      <c r="AU136" s="144" t="s">
        <v>83</v>
      </c>
      <c r="AY136" s="17" t="s">
        <v>175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81</v>
      </c>
      <c r="BK136" s="145">
        <f>ROUND(I136*H136,2)</f>
        <v>0</v>
      </c>
      <c r="BL136" s="17" t="s">
        <v>181</v>
      </c>
      <c r="BM136" s="144" t="s">
        <v>1308</v>
      </c>
    </row>
    <row r="137" spans="2:65" s="1" customFormat="1" ht="11.25">
      <c r="B137" s="32"/>
      <c r="D137" s="146" t="s">
        <v>183</v>
      </c>
      <c r="F137" s="147" t="s">
        <v>1309</v>
      </c>
      <c r="I137" s="148"/>
      <c r="L137" s="32"/>
      <c r="M137" s="149"/>
      <c r="T137" s="53"/>
      <c r="AT137" s="17" t="s">
        <v>183</v>
      </c>
      <c r="AU137" s="17" t="s">
        <v>83</v>
      </c>
    </row>
    <row r="138" spans="2:65" s="14" customFormat="1" ht="11.25">
      <c r="B138" s="166"/>
      <c r="D138" s="151" t="s">
        <v>189</v>
      </c>
      <c r="E138" s="167" t="s">
        <v>19</v>
      </c>
      <c r="F138" s="168" t="s">
        <v>1268</v>
      </c>
      <c r="H138" s="167" t="s">
        <v>19</v>
      </c>
      <c r="I138" s="169"/>
      <c r="L138" s="166"/>
      <c r="M138" s="170"/>
      <c r="T138" s="171"/>
      <c r="AT138" s="167" t="s">
        <v>189</v>
      </c>
      <c r="AU138" s="167" t="s">
        <v>83</v>
      </c>
      <c r="AV138" s="14" t="s">
        <v>81</v>
      </c>
      <c r="AW138" s="14" t="s">
        <v>35</v>
      </c>
      <c r="AX138" s="14" t="s">
        <v>73</v>
      </c>
      <c r="AY138" s="167" t="s">
        <v>175</v>
      </c>
    </row>
    <row r="139" spans="2:65" s="12" customFormat="1" ht="11.25">
      <c r="B139" s="150"/>
      <c r="D139" s="151" t="s">
        <v>189</v>
      </c>
      <c r="E139" s="152" t="s">
        <v>19</v>
      </c>
      <c r="F139" s="153" t="s">
        <v>1310</v>
      </c>
      <c r="H139" s="154">
        <v>48.308</v>
      </c>
      <c r="I139" s="155"/>
      <c r="L139" s="150"/>
      <c r="M139" s="156"/>
      <c r="T139" s="157"/>
      <c r="AT139" s="152" t="s">
        <v>189</v>
      </c>
      <c r="AU139" s="152" t="s">
        <v>83</v>
      </c>
      <c r="AV139" s="12" t="s">
        <v>83</v>
      </c>
      <c r="AW139" s="12" t="s">
        <v>35</v>
      </c>
      <c r="AX139" s="12" t="s">
        <v>73</v>
      </c>
      <c r="AY139" s="152" t="s">
        <v>175</v>
      </c>
    </row>
    <row r="140" spans="2:65" s="14" customFormat="1" ht="11.25">
      <c r="B140" s="166"/>
      <c r="D140" s="151" t="s">
        <v>189</v>
      </c>
      <c r="E140" s="167" t="s">
        <v>19</v>
      </c>
      <c r="F140" s="168" t="s">
        <v>1270</v>
      </c>
      <c r="H140" s="167" t="s">
        <v>19</v>
      </c>
      <c r="I140" s="169"/>
      <c r="L140" s="166"/>
      <c r="M140" s="170"/>
      <c r="T140" s="171"/>
      <c r="AT140" s="167" t="s">
        <v>189</v>
      </c>
      <c r="AU140" s="167" t="s">
        <v>83</v>
      </c>
      <c r="AV140" s="14" t="s">
        <v>81</v>
      </c>
      <c r="AW140" s="14" t="s">
        <v>35</v>
      </c>
      <c r="AX140" s="14" t="s">
        <v>73</v>
      </c>
      <c r="AY140" s="167" t="s">
        <v>175</v>
      </c>
    </row>
    <row r="141" spans="2:65" s="12" customFormat="1" ht="11.25">
      <c r="B141" s="150"/>
      <c r="D141" s="151" t="s">
        <v>189</v>
      </c>
      <c r="E141" s="152" t="s">
        <v>19</v>
      </c>
      <c r="F141" s="153" t="s">
        <v>1311</v>
      </c>
      <c r="H141" s="154">
        <v>20.02</v>
      </c>
      <c r="I141" s="155"/>
      <c r="L141" s="150"/>
      <c r="M141" s="156"/>
      <c r="T141" s="157"/>
      <c r="AT141" s="152" t="s">
        <v>189</v>
      </c>
      <c r="AU141" s="152" t="s">
        <v>83</v>
      </c>
      <c r="AV141" s="12" t="s">
        <v>83</v>
      </c>
      <c r="AW141" s="12" t="s">
        <v>35</v>
      </c>
      <c r="AX141" s="12" t="s">
        <v>73</v>
      </c>
      <c r="AY141" s="152" t="s">
        <v>175</v>
      </c>
    </row>
    <row r="142" spans="2:65" s="14" customFormat="1" ht="11.25">
      <c r="B142" s="166"/>
      <c r="D142" s="151" t="s">
        <v>189</v>
      </c>
      <c r="E142" s="167" t="s">
        <v>19</v>
      </c>
      <c r="F142" s="168" t="s">
        <v>1312</v>
      </c>
      <c r="H142" s="167" t="s">
        <v>19</v>
      </c>
      <c r="I142" s="169"/>
      <c r="L142" s="166"/>
      <c r="M142" s="170"/>
      <c r="T142" s="171"/>
      <c r="AT142" s="167" t="s">
        <v>189</v>
      </c>
      <c r="AU142" s="167" t="s">
        <v>83</v>
      </c>
      <c r="AV142" s="14" t="s">
        <v>81</v>
      </c>
      <c r="AW142" s="14" t="s">
        <v>35</v>
      </c>
      <c r="AX142" s="14" t="s">
        <v>73</v>
      </c>
      <c r="AY142" s="167" t="s">
        <v>175</v>
      </c>
    </row>
    <row r="143" spans="2:65" s="12" customFormat="1" ht="11.25">
      <c r="B143" s="150"/>
      <c r="D143" s="151" t="s">
        <v>189</v>
      </c>
      <c r="E143" s="152" t="s">
        <v>19</v>
      </c>
      <c r="F143" s="153" t="s">
        <v>1313</v>
      </c>
      <c r="H143" s="154">
        <v>24.363</v>
      </c>
      <c r="I143" s="155"/>
      <c r="L143" s="150"/>
      <c r="M143" s="156"/>
      <c r="T143" s="157"/>
      <c r="AT143" s="152" t="s">
        <v>189</v>
      </c>
      <c r="AU143" s="152" t="s">
        <v>83</v>
      </c>
      <c r="AV143" s="12" t="s">
        <v>83</v>
      </c>
      <c r="AW143" s="12" t="s">
        <v>35</v>
      </c>
      <c r="AX143" s="12" t="s">
        <v>73</v>
      </c>
      <c r="AY143" s="152" t="s">
        <v>175</v>
      </c>
    </row>
    <row r="144" spans="2:65" s="14" customFormat="1" ht="11.25">
      <c r="B144" s="166"/>
      <c r="D144" s="151" t="s">
        <v>189</v>
      </c>
      <c r="E144" s="167" t="s">
        <v>19</v>
      </c>
      <c r="F144" s="168" t="s">
        <v>1314</v>
      </c>
      <c r="H144" s="167" t="s">
        <v>19</v>
      </c>
      <c r="I144" s="169"/>
      <c r="L144" s="166"/>
      <c r="M144" s="170"/>
      <c r="T144" s="171"/>
      <c r="AT144" s="167" t="s">
        <v>189</v>
      </c>
      <c r="AU144" s="167" t="s">
        <v>83</v>
      </c>
      <c r="AV144" s="14" t="s">
        <v>81</v>
      </c>
      <c r="AW144" s="14" t="s">
        <v>35</v>
      </c>
      <c r="AX144" s="14" t="s">
        <v>73</v>
      </c>
      <c r="AY144" s="167" t="s">
        <v>175</v>
      </c>
    </row>
    <row r="145" spans="2:65" s="12" customFormat="1" ht="11.25">
      <c r="B145" s="150"/>
      <c r="D145" s="151" t="s">
        <v>189</v>
      </c>
      <c r="E145" s="152" t="s">
        <v>19</v>
      </c>
      <c r="F145" s="153" t="s">
        <v>1315</v>
      </c>
      <c r="H145" s="154">
        <v>348.66</v>
      </c>
      <c r="I145" s="155"/>
      <c r="L145" s="150"/>
      <c r="M145" s="156"/>
      <c r="T145" s="157"/>
      <c r="AT145" s="152" t="s">
        <v>189</v>
      </c>
      <c r="AU145" s="152" t="s">
        <v>83</v>
      </c>
      <c r="AV145" s="12" t="s">
        <v>83</v>
      </c>
      <c r="AW145" s="12" t="s">
        <v>35</v>
      </c>
      <c r="AX145" s="12" t="s">
        <v>73</v>
      </c>
      <c r="AY145" s="152" t="s">
        <v>175</v>
      </c>
    </row>
    <row r="146" spans="2:65" s="12" customFormat="1" ht="11.25">
      <c r="B146" s="150"/>
      <c r="D146" s="151" t="s">
        <v>189</v>
      </c>
      <c r="E146" s="152" t="s">
        <v>19</v>
      </c>
      <c r="F146" s="153" t="s">
        <v>1316</v>
      </c>
      <c r="H146" s="154">
        <v>-28.8</v>
      </c>
      <c r="I146" s="155"/>
      <c r="L146" s="150"/>
      <c r="M146" s="156"/>
      <c r="T146" s="157"/>
      <c r="AT146" s="152" t="s">
        <v>189</v>
      </c>
      <c r="AU146" s="152" t="s">
        <v>83</v>
      </c>
      <c r="AV146" s="12" t="s">
        <v>83</v>
      </c>
      <c r="AW146" s="12" t="s">
        <v>35</v>
      </c>
      <c r="AX146" s="12" t="s">
        <v>73</v>
      </c>
      <c r="AY146" s="152" t="s">
        <v>175</v>
      </c>
    </row>
    <row r="147" spans="2:65" s="12" customFormat="1" ht="11.25">
      <c r="B147" s="150"/>
      <c r="D147" s="151" t="s">
        <v>189</v>
      </c>
      <c r="E147" s="152" t="s">
        <v>19</v>
      </c>
      <c r="F147" s="153" t="s">
        <v>1317</v>
      </c>
      <c r="H147" s="154">
        <v>-85.98</v>
      </c>
      <c r="I147" s="155"/>
      <c r="L147" s="150"/>
      <c r="M147" s="156"/>
      <c r="T147" s="157"/>
      <c r="AT147" s="152" t="s">
        <v>189</v>
      </c>
      <c r="AU147" s="152" t="s">
        <v>83</v>
      </c>
      <c r="AV147" s="12" t="s">
        <v>83</v>
      </c>
      <c r="AW147" s="12" t="s">
        <v>35</v>
      </c>
      <c r="AX147" s="12" t="s">
        <v>73</v>
      </c>
      <c r="AY147" s="152" t="s">
        <v>175</v>
      </c>
    </row>
    <row r="148" spans="2:65" s="13" customFormat="1" ht="11.25">
      <c r="B148" s="158"/>
      <c r="D148" s="151" t="s">
        <v>189</v>
      </c>
      <c r="E148" s="159" t="s">
        <v>19</v>
      </c>
      <c r="F148" s="160" t="s">
        <v>198</v>
      </c>
      <c r="H148" s="161">
        <v>326.57099999999997</v>
      </c>
      <c r="I148" s="162"/>
      <c r="L148" s="158"/>
      <c r="M148" s="163"/>
      <c r="T148" s="164"/>
      <c r="AT148" s="159" t="s">
        <v>189</v>
      </c>
      <c r="AU148" s="159" t="s">
        <v>83</v>
      </c>
      <c r="AV148" s="13" t="s">
        <v>181</v>
      </c>
      <c r="AW148" s="13" t="s">
        <v>35</v>
      </c>
      <c r="AX148" s="13" t="s">
        <v>73</v>
      </c>
      <c r="AY148" s="159" t="s">
        <v>175</v>
      </c>
    </row>
    <row r="149" spans="2:65" s="12" customFormat="1" ht="11.25">
      <c r="B149" s="150"/>
      <c r="D149" s="151" t="s">
        <v>189</v>
      </c>
      <c r="E149" s="152" t="s">
        <v>19</v>
      </c>
      <c r="F149" s="153" t="s">
        <v>1318</v>
      </c>
      <c r="H149" s="154">
        <v>327</v>
      </c>
      <c r="I149" s="155"/>
      <c r="L149" s="150"/>
      <c r="M149" s="156"/>
      <c r="T149" s="157"/>
      <c r="AT149" s="152" t="s">
        <v>189</v>
      </c>
      <c r="AU149" s="152" t="s">
        <v>83</v>
      </c>
      <c r="AV149" s="12" t="s">
        <v>83</v>
      </c>
      <c r="AW149" s="12" t="s">
        <v>35</v>
      </c>
      <c r="AX149" s="12" t="s">
        <v>81</v>
      </c>
      <c r="AY149" s="152" t="s">
        <v>175</v>
      </c>
    </row>
    <row r="150" spans="2:65" s="1" customFormat="1" ht="16.5" customHeight="1">
      <c r="B150" s="32"/>
      <c r="C150" s="172" t="s">
        <v>259</v>
      </c>
      <c r="D150" s="172" t="s">
        <v>307</v>
      </c>
      <c r="E150" s="173" t="s">
        <v>1319</v>
      </c>
      <c r="F150" s="174" t="s">
        <v>1320</v>
      </c>
      <c r="G150" s="175" t="s">
        <v>281</v>
      </c>
      <c r="H150" s="176">
        <v>37.363</v>
      </c>
      <c r="I150" s="177"/>
      <c r="J150" s="178">
        <f>ROUND(I150*H150,2)</f>
        <v>0</v>
      </c>
      <c r="K150" s="179"/>
      <c r="L150" s="180"/>
      <c r="M150" s="181" t="s">
        <v>19</v>
      </c>
      <c r="N150" s="182" t="s">
        <v>44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239</v>
      </c>
      <c r="AT150" s="144" t="s">
        <v>307</v>
      </c>
      <c r="AU150" s="144" t="s">
        <v>83</v>
      </c>
      <c r="AY150" s="17" t="s">
        <v>175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81</v>
      </c>
      <c r="BK150" s="145">
        <f>ROUND(I150*H150,2)</f>
        <v>0</v>
      </c>
      <c r="BL150" s="17" t="s">
        <v>181</v>
      </c>
      <c r="BM150" s="144" t="s">
        <v>1321</v>
      </c>
    </row>
    <row r="151" spans="2:65" s="14" customFormat="1" ht="22.5">
      <c r="B151" s="166"/>
      <c r="D151" s="151" t="s">
        <v>189</v>
      </c>
      <c r="E151" s="167" t="s">
        <v>19</v>
      </c>
      <c r="F151" s="168" t="s">
        <v>1322</v>
      </c>
      <c r="H151" s="167" t="s">
        <v>19</v>
      </c>
      <c r="I151" s="169"/>
      <c r="L151" s="166"/>
      <c r="M151" s="170"/>
      <c r="T151" s="171"/>
      <c r="AT151" s="167" t="s">
        <v>189</v>
      </c>
      <c r="AU151" s="167" t="s">
        <v>83</v>
      </c>
      <c r="AV151" s="14" t="s">
        <v>81</v>
      </c>
      <c r="AW151" s="14" t="s">
        <v>35</v>
      </c>
      <c r="AX151" s="14" t="s">
        <v>73</v>
      </c>
      <c r="AY151" s="167" t="s">
        <v>175</v>
      </c>
    </row>
    <row r="152" spans="2:65" s="12" customFormat="1" ht="11.25">
      <c r="B152" s="150"/>
      <c r="D152" s="151" t="s">
        <v>189</v>
      </c>
      <c r="E152" s="152" t="s">
        <v>19</v>
      </c>
      <c r="F152" s="153" t="s">
        <v>1323</v>
      </c>
      <c r="H152" s="154">
        <v>29.864999999999998</v>
      </c>
      <c r="I152" s="155"/>
      <c r="L152" s="150"/>
      <c r="M152" s="156"/>
      <c r="T152" s="157"/>
      <c r="AT152" s="152" t="s">
        <v>189</v>
      </c>
      <c r="AU152" s="152" t="s">
        <v>83</v>
      </c>
      <c r="AV152" s="12" t="s">
        <v>83</v>
      </c>
      <c r="AW152" s="12" t="s">
        <v>35</v>
      </c>
      <c r="AX152" s="12" t="s">
        <v>73</v>
      </c>
      <c r="AY152" s="152" t="s">
        <v>175</v>
      </c>
    </row>
    <row r="153" spans="2:65" s="14" customFormat="1" ht="22.5">
      <c r="B153" s="166"/>
      <c r="D153" s="151" t="s">
        <v>189</v>
      </c>
      <c r="E153" s="167" t="s">
        <v>19</v>
      </c>
      <c r="F153" s="168" t="s">
        <v>1324</v>
      </c>
      <c r="H153" s="167" t="s">
        <v>19</v>
      </c>
      <c r="I153" s="169"/>
      <c r="L153" s="166"/>
      <c r="M153" s="170"/>
      <c r="T153" s="171"/>
      <c r="AT153" s="167" t="s">
        <v>189</v>
      </c>
      <c r="AU153" s="167" t="s">
        <v>83</v>
      </c>
      <c r="AV153" s="14" t="s">
        <v>81</v>
      </c>
      <c r="AW153" s="14" t="s">
        <v>35</v>
      </c>
      <c r="AX153" s="14" t="s">
        <v>73</v>
      </c>
      <c r="AY153" s="167" t="s">
        <v>175</v>
      </c>
    </row>
    <row r="154" spans="2:65" s="12" customFormat="1" ht="11.25">
      <c r="B154" s="150"/>
      <c r="D154" s="151" t="s">
        <v>189</v>
      </c>
      <c r="E154" s="152" t="s">
        <v>19</v>
      </c>
      <c r="F154" s="153" t="s">
        <v>1325</v>
      </c>
      <c r="H154" s="154">
        <v>7.4980000000000002</v>
      </c>
      <c r="I154" s="155"/>
      <c r="L154" s="150"/>
      <c r="M154" s="156"/>
      <c r="T154" s="157"/>
      <c r="AT154" s="152" t="s">
        <v>189</v>
      </c>
      <c r="AU154" s="152" t="s">
        <v>83</v>
      </c>
      <c r="AV154" s="12" t="s">
        <v>83</v>
      </c>
      <c r="AW154" s="12" t="s">
        <v>35</v>
      </c>
      <c r="AX154" s="12" t="s">
        <v>73</v>
      </c>
      <c r="AY154" s="152" t="s">
        <v>175</v>
      </c>
    </row>
    <row r="155" spans="2:65" s="13" customFormat="1" ht="11.25">
      <c r="B155" s="158"/>
      <c r="D155" s="151" t="s">
        <v>189</v>
      </c>
      <c r="E155" s="159" t="s">
        <v>19</v>
      </c>
      <c r="F155" s="160" t="s">
        <v>198</v>
      </c>
      <c r="H155" s="161">
        <v>37.363</v>
      </c>
      <c r="I155" s="162"/>
      <c r="L155" s="158"/>
      <c r="M155" s="163"/>
      <c r="T155" s="164"/>
      <c r="AT155" s="159" t="s">
        <v>189</v>
      </c>
      <c r="AU155" s="159" t="s">
        <v>83</v>
      </c>
      <c r="AV155" s="13" t="s">
        <v>181</v>
      </c>
      <c r="AW155" s="13" t="s">
        <v>35</v>
      </c>
      <c r="AX155" s="13" t="s">
        <v>81</v>
      </c>
      <c r="AY155" s="159" t="s">
        <v>175</v>
      </c>
    </row>
    <row r="156" spans="2:65" s="1" customFormat="1" ht="16.5" customHeight="1">
      <c r="B156" s="32"/>
      <c r="C156" s="172" t="s">
        <v>266</v>
      </c>
      <c r="D156" s="172" t="s">
        <v>307</v>
      </c>
      <c r="E156" s="173" t="s">
        <v>1326</v>
      </c>
      <c r="F156" s="174" t="s">
        <v>1327</v>
      </c>
      <c r="G156" s="175" t="s">
        <v>281</v>
      </c>
      <c r="H156" s="176">
        <v>37.084000000000003</v>
      </c>
      <c r="I156" s="177"/>
      <c r="J156" s="178">
        <f>ROUND(I156*H156,2)</f>
        <v>0</v>
      </c>
      <c r="K156" s="179"/>
      <c r="L156" s="180"/>
      <c r="M156" s="181" t="s">
        <v>19</v>
      </c>
      <c r="N156" s="182" t="s">
        <v>44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239</v>
      </c>
      <c r="AT156" s="144" t="s">
        <v>307</v>
      </c>
      <c r="AU156" s="144" t="s">
        <v>83</v>
      </c>
      <c r="AY156" s="17" t="s">
        <v>175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81</v>
      </c>
      <c r="BK156" s="145">
        <f>ROUND(I156*H156,2)</f>
        <v>0</v>
      </c>
      <c r="BL156" s="17" t="s">
        <v>181</v>
      </c>
      <c r="BM156" s="144" t="s">
        <v>1328</v>
      </c>
    </row>
    <row r="157" spans="2:65" s="14" customFormat="1" ht="22.5">
      <c r="B157" s="166"/>
      <c r="D157" s="151" t="s">
        <v>189</v>
      </c>
      <c r="E157" s="167" t="s">
        <v>19</v>
      </c>
      <c r="F157" s="168" t="s">
        <v>1329</v>
      </c>
      <c r="H157" s="167" t="s">
        <v>19</v>
      </c>
      <c r="I157" s="169"/>
      <c r="L157" s="166"/>
      <c r="M157" s="170"/>
      <c r="T157" s="171"/>
      <c r="AT157" s="167" t="s">
        <v>189</v>
      </c>
      <c r="AU157" s="167" t="s">
        <v>83</v>
      </c>
      <c r="AV157" s="14" t="s">
        <v>81</v>
      </c>
      <c r="AW157" s="14" t="s">
        <v>35</v>
      </c>
      <c r="AX157" s="14" t="s">
        <v>73</v>
      </c>
      <c r="AY157" s="167" t="s">
        <v>175</v>
      </c>
    </row>
    <row r="158" spans="2:65" s="12" customFormat="1" ht="11.25">
      <c r="B158" s="150"/>
      <c r="D158" s="151" t="s">
        <v>189</v>
      </c>
      <c r="E158" s="152" t="s">
        <v>19</v>
      </c>
      <c r="F158" s="153" t="s">
        <v>1330</v>
      </c>
      <c r="H158" s="154">
        <v>29.641999999999999</v>
      </c>
      <c r="I158" s="155"/>
      <c r="L158" s="150"/>
      <c r="M158" s="156"/>
      <c r="T158" s="157"/>
      <c r="AT158" s="152" t="s">
        <v>189</v>
      </c>
      <c r="AU158" s="152" t="s">
        <v>83</v>
      </c>
      <c r="AV158" s="12" t="s">
        <v>83</v>
      </c>
      <c r="AW158" s="12" t="s">
        <v>35</v>
      </c>
      <c r="AX158" s="12" t="s">
        <v>73</v>
      </c>
      <c r="AY158" s="152" t="s">
        <v>175</v>
      </c>
    </row>
    <row r="159" spans="2:65" s="14" customFormat="1" ht="22.5">
      <c r="B159" s="166"/>
      <c r="D159" s="151" t="s">
        <v>189</v>
      </c>
      <c r="E159" s="167" t="s">
        <v>19</v>
      </c>
      <c r="F159" s="168" t="s">
        <v>1331</v>
      </c>
      <c r="H159" s="167" t="s">
        <v>19</v>
      </c>
      <c r="I159" s="169"/>
      <c r="L159" s="166"/>
      <c r="M159" s="170"/>
      <c r="T159" s="171"/>
      <c r="AT159" s="167" t="s">
        <v>189</v>
      </c>
      <c r="AU159" s="167" t="s">
        <v>83</v>
      </c>
      <c r="AV159" s="14" t="s">
        <v>81</v>
      </c>
      <c r="AW159" s="14" t="s">
        <v>35</v>
      </c>
      <c r="AX159" s="14" t="s">
        <v>73</v>
      </c>
      <c r="AY159" s="167" t="s">
        <v>175</v>
      </c>
    </row>
    <row r="160" spans="2:65" s="12" customFormat="1" ht="11.25">
      <c r="B160" s="150"/>
      <c r="D160" s="151" t="s">
        <v>189</v>
      </c>
      <c r="E160" s="152" t="s">
        <v>19</v>
      </c>
      <c r="F160" s="153" t="s">
        <v>1332</v>
      </c>
      <c r="H160" s="154">
        <v>7.4420000000000002</v>
      </c>
      <c r="I160" s="155"/>
      <c r="L160" s="150"/>
      <c r="M160" s="156"/>
      <c r="T160" s="157"/>
      <c r="AT160" s="152" t="s">
        <v>189</v>
      </c>
      <c r="AU160" s="152" t="s">
        <v>83</v>
      </c>
      <c r="AV160" s="12" t="s">
        <v>83</v>
      </c>
      <c r="AW160" s="12" t="s">
        <v>35</v>
      </c>
      <c r="AX160" s="12" t="s">
        <v>73</v>
      </c>
      <c r="AY160" s="152" t="s">
        <v>175</v>
      </c>
    </row>
    <row r="161" spans="2:65" s="13" customFormat="1" ht="11.25">
      <c r="B161" s="158"/>
      <c r="D161" s="151" t="s">
        <v>189</v>
      </c>
      <c r="E161" s="159" t="s">
        <v>19</v>
      </c>
      <c r="F161" s="160" t="s">
        <v>198</v>
      </c>
      <c r="H161" s="161">
        <v>37.084000000000003</v>
      </c>
      <c r="I161" s="162"/>
      <c r="L161" s="158"/>
      <c r="M161" s="163"/>
      <c r="T161" s="164"/>
      <c r="AT161" s="159" t="s">
        <v>189</v>
      </c>
      <c r="AU161" s="159" t="s">
        <v>83</v>
      </c>
      <c r="AV161" s="13" t="s">
        <v>181</v>
      </c>
      <c r="AW161" s="13" t="s">
        <v>35</v>
      </c>
      <c r="AX161" s="13" t="s">
        <v>81</v>
      </c>
      <c r="AY161" s="159" t="s">
        <v>175</v>
      </c>
    </row>
    <row r="162" spans="2:65" s="1" customFormat="1" ht="66.75" customHeight="1">
      <c r="B162" s="32"/>
      <c r="C162" s="132" t="s">
        <v>272</v>
      </c>
      <c r="D162" s="132" t="s">
        <v>177</v>
      </c>
      <c r="E162" s="133" t="s">
        <v>297</v>
      </c>
      <c r="F162" s="134" t="s">
        <v>298</v>
      </c>
      <c r="G162" s="135" t="s">
        <v>215</v>
      </c>
      <c r="H162" s="136">
        <v>85.98</v>
      </c>
      <c r="I162" s="137"/>
      <c r="J162" s="138">
        <f>ROUND(I162*H162,2)</f>
        <v>0</v>
      </c>
      <c r="K162" s="139"/>
      <c r="L162" s="32"/>
      <c r="M162" s="140" t="s">
        <v>19</v>
      </c>
      <c r="N162" s="141" t="s">
        <v>44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181</v>
      </c>
      <c r="AT162" s="144" t="s">
        <v>177</v>
      </c>
      <c r="AU162" s="144" t="s">
        <v>83</v>
      </c>
      <c r="AY162" s="17" t="s">
        <v>175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81</v>
      </c>
      <c r="BK162" s="145">
        <f>ROUND(I162*H162,2)</f>
        <v>0</v>
      </c>
      <c r="BL162" s="17" t="s">
        <v>181</v>
      </c>
      <c r="BM162" s="144" t="s">
        <v>1333</v>
      </c>
    </row>
    <row r="163" spans="2:65" s="1" customFormat="1" ht="11.25">
      <c r="B163" s="32"/>
      <c r="D163" s="146" t="s">
        <v>183</v>
      </c>
      <c r="F163" s="147" t="s">
        <v>300</v>
      </c>
      <c r="I163" s="148"/>
      <c r="L163" s="32"/>
      <c r="M163" s="149"/>
      <c r="T163" s="53"/>
      <c r="AT163" s="17" t="s">
        <v>183</v>
      </c>
      <c r="AU163" s="17" t="s">
        <v>83</v>
      </c>
    </row>
    <row r="164" spans="2:65" s="14" customFormat="1" ht="11.25">
      <c r="B164" s="166"/>
      <c r="D164" s="151" t="s">
        <v>189</v>
      </c>
      <c r="E164" s="167" t="s">
        <v>19</v>
      </c>
      <c r="F164" s="168" t="s">
        <v>815</v>
      </c>
      <c r="H164" s="167" t="s">
        <v>19</v>
      </c>
      <c r="I164" s="169"/>
      <c r="L164" s="166"/>
      <c r="M164" s="170"/>
      <c r="T164" s="171"/>
      <c r="AT164" s="167" t="s">
        <v>189</v>
      </c>
      <c r="AU164" s="167" t="s">
        <v>83</v>
      </c>
      <c r="AV164" s="14" t="s">
        <v>81</v>
      </c>
      <c r="AW164" s="14" t="s">
        <v>35</v>
      </c>
      <c r="AX164" s="14" t="s">
        <v>73</v>
      </c>
      <c r="AY164" s="167" t="s">
        <v>175</v>
      </c>
    </row>
    <row r="165" spans="2:65" s="12" customFormat="1" ht="11.25">
      <c r="B165" s="150"/>
      <c r="D165" s="151" t="s">
        <v>189</v>
      </c>
      <c r="E165" s="152" t="s">
        <v>19</v>
      </c>
      <c r="F165" s="153" t="s">
        <v>1334</v>
      </c>
      <c r="H165" s="154">
        <v>41.747999999999998</v>
      </c>
      <c r="I165" s="155"/>
      <c r="L165" s="150"/>
      <c r="M165" s="156"/>
      <c r="T165" s="157"/>
      <c r="AT165" s="152" t="s">
        <v>189</v>
      </c>
      <c r="AU165" s="152" t="s">
        <v>83</v>
      </c>
      <c r="AV165" s="12" t="s">
        <v>83</v>
      </c>
      <c r="AW165" s="12" t="s">
        <v>35</v>
      </c>
      <c r="AX165" s="12" t="s">
        <v>73</v>
      </c>
      <c r="AY165" s="152" t="s">
        <v>175</v>
      </c>
    </row>
    <row r="166" spans="2:65" s="14" customFormat="1" ht="11.25">
      <c r="B166" s="166"/>
      <c r="D166" s="151" t="s">
        <v>189</v>
      </c>
      <c r="E166" s="167" t="s">
        <v>19</v>
      </c>
      <c r="F166" s="168" t="s">
        <v>1278</v>
      </c>
      <c r="H166" s="167" t="s">
        <v>19</v>
      </c>
      <c r="I166" s="169"/>
      <c r="L166" s="166"/>
      <c r="M166" s="170"/>
      <c r="T166" s="171"/>
      <c r="AT166" s="167" t="s">
        <v>189</v>
      </c>
      <c r="AU166" s="167" t="s">
        <v>83</v>
      </c>
      <c r="AV166" s="14" t="s">
        <v>81</v>
      </c>
      <c r="AW166" s="14" t="s">
        <v>35</v>
      </c>
      <c r="AX166" s="14" t="s">
        <v>73</v>
      </c>
      <c r="AY166" s="167" t="s">
        <v>175</v>
      </c>
    </row>
    <row r="167" spans="2:65" s="12" customFormat="1" ht="11.25">
      <c r="B167" s="150"/>
      <c r="D167" s="151" t="s">
        <v>189</v>
      </c>
      <c r="E167" s="152" t="s">
        <v>19</v>
      </c>
      <c r="F167" s="153" t="s">
        <v>1335</v>
      </c>
      <c r="H167" s="154">
        <v>44.231999999999999</v>
      </c>
      <c r="I167" s="155"/>
      <c r="L167" s="150"/>
      <c r="M167" s="156"/>
      <c r="T167" s="157"/>
      <c r="AT167" s="152" t="s">
        <v>189</v>
      </c>
      <c r="AU167" s="152" t="s">
        <v>83</v>
      </c>
      <c r="AV167" s="12" t="s">
        <v>83</v>
      </c>
      <c r="AW167" s="12" t="s">
        <v>35</v>
      </c>
      <c r="AX167" s="12" t="s">
        <v>73</v>
      </c>
      <c r="AY167" s="152" t="s">
        <v>175</v>
      </c>
    </row>
    <row r="168" spans="2:65" s="13" customFormat="1" ht="11.25">
      <c r="B168" s="158"/>
      <c r="D168" s="151" t="s">
        <v>189</v>
      </c>
      <c r="E168" s="159" t="s">
        <v>19</v>
      </c>
      <c r="F168" s="160" t="s">
        <v>198</v>
      </c>
      <c r="H168" s="161">
        <v>85.97999999999999</v>
      </c>
      <c r="I168" s="162"/>
      <c r="L168" s="158"/>
      <c r="M168" s="163"/>
      <c r="T168" s="164"/>
      <c r="AT168" s="159" t="s">
        <v>189</v>
      </c>
      <c r="AU168" s="159" t="s">
        <v>83</v>
      </c>
      <c r="AV168" s="13" t="s">
        <v>181</v>
      </c>
      <c r="AW168" s="13" t="s">
        <v>35</v>
      </c>
      <c r="AX168" s="13" t="s">
        <v>81</v>
      </c>
      <c r="AY168" s="159" t="s">
        <v>175</v>
      </c>
    </row>
    <row r="169" spans="2:65" s="1" customFormat="1" ht="16.5" customHeight="1">
      <c r="B169" s="32"/>
      <c r="C169" s="172" t="s">
        <v>278</v>
      </c>
      <c r="D169" s="172" t="s">
        <v>307</v>
      </c>
      <c r="E169" s="173" t="s">
        <v>308</v>
      </c>
      <c r="F169" s="174" t="s">
        <v>309</v>
      </c>
      <c r="G169" s="175" t="s">
        <v>281</v>
      </c>
      <c r="H169" s="176">
        <v>171.96</v>
      </c>
      <c r="I169" s="177"/>
      <c r="J169" s="178">
        <f>ROUND(I169*H169,2)</f>
        <v>0</v>
      </c>
      <c r="K169" s="179"/>
      <c r="L169" s="180"/>
      <c r="M169" s="181" t="s">
        <v>19</v>
      </c>
      <c r="N169" s="182" t="s">
        <v>44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239</v>
      </c>
      <c r="AT169" s="144" t="s">
        <v>307</v>
      </c>
      <c r="AU169" s="144" t="s">
        <v>83</v>
      </c>
      <c r="AY169" s="17" t="s">
        <v>175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81</v>
      </c>
      <c r="BK169" s="145">
        <f>ROUND(I169*H169,2)</f>
        <v>0</v>
      </c>
      <c r="BL169" s="17" t="s">
        <v>181</v>
      </c>
      <c r="BM169" s="144" t="s">
        <v>1336</v>
      </c>
    </row>
    <row r="170" spans="2:65" s="12" customFormat="1" ht="11.25">
      <c r="B170" s="150"/>
      <c r="D170" s="151" t="s">
        <v>189</v>
      </c>
      <c r="F170" s="153" t="s">
        <v>1337</v>
      </c>
      <c r="H170" s="154">
        <v>171.96</v>
      </c>
      <c r="I170" s="155"/>
      <c r="L170" s="150"/>
      <c r="M170" s="156"/>
      <c r="T170" s="157"/>
      <c r="AT170" s="152" t="s">
        <v>189</v>
      </c>
      <c r="AU170" s="152" t="s">
        <v>83</v>
      </c>
      <c r="AV170" s="12" t="s">
        <v>83</v>
      </c>
      <c r="AW170" s="12" t="s">
        <v>4</v>
      </c>
      <c r="AX170" s="12" t="s">
        <v>81</v>
      </c>
      <c r="AY170" s="152" t="s">
        <v>175</v>
      </c>
    </row>
    <row r="171" spans="2:65" s="11" customFormat="1" ht="22.9" customHeight="1">
      <c r="B171" s="120"/>
      <c r="D171" s="121" t="s">
        <v>72</v>
      </c>
      <c r="E171" s="130" t="s">
        <v>191</v>
      </c>
      <c r="F171" s="130" t="s">
        <v>821</v>
      </c>
      <c r="I171" s="123"/>
      <c r="J171" s="131">
        <f>BK171</f>
        <v>0</v>
      </c>
      <c r="L171" s="120"/>
      <c r="M171" s="125"/>
      <c r="P171" s="126">
        <f>SUM(P172:P176)</f>
        <v>0</v>
      </c>
      <c r="R171" s="126">
        <f>SUM(R172:R176)</f>
        <v>0</v>
      </c>
      <c r="T171" s="127">
        <f>SUM(T172:T176)</f>
        <v>0</v>
      </c>
      <c r="AR171" s="121" t="s">
        <v>81</v>
      </c>
      <c r="AT171" s="128" t="s">
        <v>72</v>
      </c>
      <c r="AU171" s="128" t="s">
        <v>81</v>
      </c>
      <c r="AY171" s="121" t="s">
        <v>175</v>
      </c>
      <c r="BK171" s="129">
        <f>SUM(BK172:BK176)</f>
        <v>0</v>
      </c>
    </row>
    <row r="172" spans="2:65" s="1" customFormat="1" ht="24.2" customHeight="1">
      <c r="B172" s="32"/>
      <c r="C172" s="132" t="s">
        <v>285</v>
      </c>
      <c r="D172" s="132" t="s">
        <v>177</v>
      </c>
      <c r="E172" s="133" t="s">
        <v>1338</v>
      </c>
      <c r="F172" s="134" t="s">
        <v>1339</v>
      </c>
      <c r="G172" s="135" t="s">
        <v>342</v>
      </c>
      <c r="H172" s="136">
        <v>240</v>
      </c>
      <c r="I172" s="137"/>
      <c r="J172" s="138">
        <f>ROUND(I172*H172,2)</f>
        <v>0</v>
      </c>
      <c r="K172" s="139"/>
      <c r="L172" s="32"/>
      <c r="M172" s="140" t="s">
        <v>19</v>
      </c>
      <c r="N172" s="141" t="s">
        <v>44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181</v>
      </c>
      <c r="AT172" s="144" t="s">
        <v>177</v>
      </c>
      <c r="AU172" s="144" t="s">
        <v>83</v>
      </c>
      <c r="AY172" s="17" t="s">
        <v>175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81</v>
      </c>
      <c r="BK172" s="145">
        <f>ROUND(I172*H172,2)</f>
        <v>0</v>
      </c>
      <c r="BL172" s="17" t="s">
        <v>181</v>
      </c>
      <c r="BM172" s="144" t="s">
        <v>1340</v>
      </c>
    </row>
    <row r="173" spans="2:65" s="1" customFormat="1" ht="11.25">
      <c r="B173" s="32"/>
      <c r="D173" s="146" t="s">
        <v>183</v>
      </c>
      <c r="F173" s="147" t="s">
        <v>1341</v>
      </c>
      <c r="I173" s="148"/>
      <c r="L173" s="32"/>
      <c r="M173" s="149"/>
      <c r="T173" s="53"/>
      <c r="AT173" s="17" t="s">
        <v>183</v>
      </c>
      <c r="AU173" s="17" t="s">
        <v>83</v>
      </c>
    </row>
    <row r="174" spans="2:65" s="12" customFormat="1" ht="11.25">
      <c r="B174" s="150"/>
      <c r="D174" s="151" t="s">
        <v>189</v>
      </c>
      <c r="E174" s="152" t="s">
        <v>19</v>
      </c>
      <c r="F174" s="153" t="s">
        <v>1342</v>
      </c>
      <c r="H174" s="154">
        <v>120</v>
      </c>
      <c r="I174" s="155"/>
      <c r="L174" s="150"/>
      <c r="M174" s="156"/>
      <c r="T174" s="157"/>
      <c r="AT174" s="152" t="s">
        <v>189</v>
      </c>
      <c r="AU174" s="152" t="s">
        <v>83</v>
      </c>
      <c r="AV174" s="12" t="s">
        <v>83</v>
      </c>
      <c r="AW174" s="12" t="s">
        <v>35</v>
      </c>
      <c r="AX174" s="12" t="s">
        <v>73</v>
      </c>
      <c r="AY174" s="152" t="s">
        <v>175</v>
      </c>
    </row>
    <row r="175" spans="2:65" s="12" customFormat="1" ht="11.25">
      <c r="B175" s="150"/>
      <c r="D175" s="151" t="s">
        <v>189</v>
      </c>
      <c r="E175" s="152" t="s">
        <v>19</v>
      </c>
      <c r="F175" s="153" t="s">
        <v>1343</v>
      </c>
      <c r="H175" s="154">
        <v>120</v>
      </c>
      <c r="I175" s="155"/>
      <c r="L175" s="150"/>
      <c r="M175" s="156"/>
      <c r="T175" s="157"/>
      <c r="AT175" s="152" t="s">
        <v>189</v>
      </c>
      <c r="AU175" s="152" t="s">
        <v>83</v>
      </c>
      <c r="AV175" s="12" t="s">
        <v>83</v>
      </c>
      <c r="AW175" s="12" t="s">
        <v>35</v>
      </c>
      <c r="AX175" s="12" t="s">
        <v>73</v>
      </c>
      <c r="AY175" s="152" t="s">
        <v>175</v>
      </c>
    </row>
    <row r="176" spans="2:65" s="13" customFormat="1" ht="11.25">
      <c r="B176" s="158"/>
      <c r="D176" s="151" t="s">
        <v>189</v>
      </c>
      <c r="E176" s="159" t="s">
        <v>19</v>
      </c>
      <c r="F176" s="160" t="s">
        <v>198</v>
      </c>
      <c r="H176" s="161">
        <v>240</v>
      </c>
      <c r="I176" s="162"/>
      <c r="L176" s="158"/>
      <c r="M176" s="163"/>
      <c r="T176" s="164"/>
      <c r="AT176" s="159" t="s">
        <v>189</v>
      </c>
      <c r="AU176" s="159" t="s">
        <v>83</v>
      </c>
      <c r="AV176" s="13" t="s">
        <v>181</v>
      </c>
      <c r="AW176" s="13" t="s">
        <v>35</v>
      </c>
      <c r="AX176" s="13" t="s">
        <v>81</v>
      </c>
      <c r="AY176" s="159" t="s">
        <v>175</v>
      </c>
    </row>
    <row r="177" spans="2:65" s="11" customFormat="1" ht="22.9" customHeight="1">
      <c r="B177" s="120"/>
      <c r="D177" s="121" t="s">
        <v>72</v>
      </c>
      <c r="E177" s="130" t="s">
        <v>181</v>
      </c>
      <c r="F177" s="130" t="s">
        <v>347</v>
      </c>
      <c r="I177" s="123"/>
      <c r="J177" s="131">
        <f>BK177</f>
        <v>0</v>
      </c>
      <c r="L177" s="120"/>
      <c r="M177" s="125"/>
      <c r="P177" s="126">
        <f>SUM(P178:P201)</f>
        <v>0</v>
      </c>
      <c r="R177" s="126">
        <f>SUM(R178:R201)</f>
        <v>3.5031844999999997</v>
      </c>
      <c r="T177" s="127">
        <f>SUM(T178:T201)</f>
        <v>0</v>
      </c>
      <c r="AR177" s="121" t="s">
        <v>81</v>
      </c>
      <c r="AT177" s="128" t="s">
        <v>72</v>
      </c>
      <c r="AU177" s="128" t="s">
        <v>81</v>
      </c>
      <c r="AY177" s="121" t="s">
        <v>175</v>
      </c>
      <c r="BK177" s="129">
        <f>SUM(BK178:BK201)</f>
        <v>0</v>
      </c>
    </row>
    <row r="178" spans="2:65" s="1" customFormat="1" ht="33" customHeight="1">
      <c r="B178" s="32"/>
      <c r="C178" s="132" t="s">
        <v>8</v>
      </c>
      <c r="D178" s="132" t="s">
        <v>177</v>
      </c>
      <c r="E178" s="133" t="s">
        <v>349</v>
      </c>
      <c r="F178" s="329" t="s">
        <v>350</v>
      </c>
      <c r="G178" s="135" t="s">
        <v>215</v>
      </c>
      <c r="H178" s="330">
        <v>36.200000000000003</v>
      </c>
      <c r="I178" s="137"/>
      <c r="J178" s="138">
        <f>ROUND(I178*H178,2)</f>
        <v>0</v>
      </c>
      <c r="K178" s="139"/>
      <c r="L178" s="32"/>
      <c r="M178" s="140" t="s">
        <v>19</v>
      </c>
      <c r="N178" s="141" t="s">
        <v>44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181</v>
      </c>
      <c r="AT178" s="144" t="s">
        <v>177</v>
      </c>
      <c r="AU178" s="144" t="s">
        <v>83</v>
      </c>
      <c r="AY178" s="17" t="s">
        <v>175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81</v>
      </c>
      <c r="BK178" s="145">
        <f>ROUND(I178*H178,2)</f>
        <v>0</v>
      </c>
      <c r="BL178" s="17" t="s">
        <v>181</v>
      </c>
      <c r="BM178" s="144" t="s">
        <v>1344</v>
      </c>
    </row>
    <row r="179" spans="2:65" s="1" customFormat="1" ht="11.25">
      <c r="B179" s="32"/>
      <c r="D179" s="146" t="s">
        <v>183</v>
      </c>
      <c r="F179" s="147" t="s">
        <v>352</v>
      </c>
      <c r="I179" s="148"/>
      <c r="L179" s="32"/>
      <c r="M179" s="149"/>
      <c r="T179" s="53"/>
      <c r="AT179" s="17" t="s">
        <v>183</v>
      </c>
      <c r="AU179" s="17" t="s">
        <v>83</v>
      </c>
    </row>
    <row r="180" spans="2:65" s="14" customFormat="1" ht="11.25">
      <c r="B180" s="166"/>
      <c r="D180" s="151" t="s">
        <v>189</v>
      </c>
      <c r="E180" s="167" t="s">
        <v>19</v>
      </c>
      <c r="F180" s="168" t="s">
        <v>1345</v>
      </c>
      <c r="H180" s="167" t="s">
        <v>19</v>
      </c>
      <c r="I180" s="169"/>
      <c r="L180" s="166"/>
      <c r="M180" s="170"/>
      <c r="T180" s="171"/>
      <c r="AT180" s="167" t="s">
        <v>189</v>
      </c>
      <c r="AU180" s="167" t="s">
        <v>83</v>
      </c>
      <c r="AV180" s="14" t="s">
        <v>81</v>
      </c>
      <c r="AW180" s="14" t="s">
        <v>35</v>
      </c>
      <c r="AX180" s="14" t="s">
        <v>73</v>
      </c>
      <c r="AY180" s="167" t="s">
        <v>175</v>
      </c>
    </row>
    <row r="181" spans="2:65" s="12" customFormat="1" ht="11.25">
      <c r="B181" s="150"/>
      <c r="D181" s="151" t="s">
        <v>189</v>
      </c>
      <c r="E181" s="152" t="s">
        <v>19</v>
      </c>
      <c r="F181" s="153" t="s">
        <v>1346</v>
      </c>
      <c r="H181" s="154">
        <v>1.06</v>
      </c>
      <c r="I181" s="155"/>
      <c r="L181" s="150"/>
      <c r="M181" s="156"/>
      <c r="T181" s="157"/>
      <c r="AT181" s="152" t="s">
        <v>189</v>
      </c>
      <c r="AU181" s="152" t="s">
        <v>83</v>
      </c>
      <c r="AV181" s="12" t="s">
        <v>83</v>
      </c>
      <c r="AW181" s="12" t="s">
        <v>35</v>
      </c>
      <c r="AX181" s="12" t="s">
        <v>73</v>
      </c>
      <c r="AY181" s="152" t="s">
        <v>175</v>
      </c>
    </row>
    <row r="182" spans="2:65" s="12" customFormat="1" ht="22.5">
      <c r="B182" s="150"/>
      <c r="D182" s="151" t="s">
        <v>189</v>
      </c>
      <c r="E182" s="152" t="s">
        <v>19</v>
      </c>
      <c r="F182" s="153" t="s">
        <v>1347</v>
      </c>
      <c r="H182" s="154">
        <v>5.1479999999999997</v>
      </c>
      <c r="I182" s="155"/>
      <c r="L182" s="150"/>
      <c r="M182" s="156"/>
      <c r="T182" s="157"/>
      <c r="AT182" s="152" t="s">
        <v>189</v>
      </c>
      <c r="AU182" s="152" t="s">
        <v>83</v>
      </c>
      <c r="AV182" s="12" t="s">
        <v>83</v>
      </c>
      <c r="AW182" s="12" t="s">
        <v>35</v>
      </c>
      <c r="AX182" s="12" t="s">
        <v>73</v>
      </c>
      <c r="AY182" s="152" t="s">
        <v>175</v>
      </c>
    </row>
    <row r="183" spans="2:65" s="12" customFormat="1" ht="22.5">
      <c r="B183" s="150"/>
      <c r="D183" s="151" t="s">
        <v>189</v>
      </c>
      <c r="E183" s="152" t="s">
        <v>19</v>
      </c>
      <c r="F183" s="153" t="s">
        <v>1348</v>
      </c>
      <c r="H183" s="154">
        <v>1.1879999999999999</v>
      </c>
      <c r="I183" s="155"/>
      <c r="L183" s="150"/>
      <c r="M183" s="156"/>
      <c r="T183" s="157"/>
      <c r="AT183" s="152" t="s">
        <v>189</v>
      </c>
      <c r="AU183" s="152" t="s">
        <v>83</v>
      </c>
      <c r="AV183" s="12" t="s">
        <v>83</v>
      </c>
      <c r="AW183" s="12" t="s">
        <v>35</v>
      </c>
      <c r="AX183" s="12" t="s">
        <v>73</v>
      </c>
      <c r="AY183" s="152" t="s">
        <v>175</v>
      </c>
    </row>
    <row r="184" spans="2:65" s="12" customFormat="1" ht="11.25">
      <c r="B184" s="150"/>
      <c r="D184" s="151" t="s">
        <v>189</v>
      </c>
      <c r="E184" s="152" t="s">
        <v>19</v>
      </c>
      <c r="F184" s="153" t="s">
        <v>1349</v>
      </c>
      <c r="H184" s="154">
        <v>28.8</v>
      </c>
      <c r="I184" s="155"/>
      <c r="L184" s="150"/>
      <c r="M184" s="156"/>
      <c r="T184" s="157"/>
      <c r="AT184" s="152" t="s">
        <v>189</v>
      </c>
      <c r="AU184" s="152" t="s">
        <v>83</v>
      </c>
      <c r="AV184" s="12" t="s">
        <v>83</v>
      </c>
      <c r="AW184" s="12" t="s">
        <v>35</v>
      </c>
      <c r="AX184" s="12" t="s">
        <v>73</v>
      </c>
      <c r="AY184" s="152" t="s">
        <v>175</v>
      </c>
    </row>
    <row r="185" spans="2:65" s="13" customFormat="1" ht="11.25">
      <c r="B185" s="158"/>
      <c r="D185" s="151" t="s">
        <v>189</v>
      </c>
      <c r="E185" s="159" t="s">
        <v>19</v>
      </c>
      <c r="F185" s="160" t="s">
        <v>198</v>
      </c>
      <c r="H185" s="161">
        <v>36.195999999999998</v>
      </c>
      <c r="I185" s="162"/>
      <c r="L185" s="158"/>
      <c r="M185" s="163"/>
      <c r="T185" s="164"/>
      <c r="AT185" s="159" t="s">
        <v>189</v>
      </c>
      <c r="AU185" s="159" t="s">
        <v>83</v>
      </c>
      <c r="AV185" s="13" t="s">
        <v>181</v>
      </c>
      <c r="AW185" s="13" t="s">
        <v>35</v>
      </c>
      <c r="AX185" s="13" t="s">
        <v>73</v>
      </c>
      <c r="AY185" s="159" t="s">
        <v>175</v>
      </c>
    </row>
    <row r="186" spans="2:65" s="12" customFormat="1" ht="11.25">
      <c r="B186" s="150"/>
      <c r="D186" s="151" t="s">
        <v>189</v>
      </c>
      <c r="E186" s="152" t="s">
        <v>19</v>
      </c>
      <c r="F186" s="153" t="s">
        <v>1350</v>
      </c>
      <c r="H186" s="154">
        <v>36.200000000000003</v>
      </c>
      <c r="I186" s="155"/>
      <c r="L186" s="150"/>
      <c r="M186" s="156"/>
      <c r="T186" s="157"/>
      <c r="AT186" s="152" t="s">
        <v>189</v>
      </c>
      <c r="AU186" s="152" t="s">
        <v>83</v>
      </c>
      <c r="AV186" s="12" t="s">
        <v>83</v>
      </c>
      <c r="AW186" s="12" t="s">
        <v>35</v>
      </c>
      <c r="AX186" s="12" t="s">
        <v>81</v>
      </c>
      <c r="AY186" s="152" t="s">
        <v>175</v>
      </c>
    </row>
    <row r="187" spans="2:65" s="1" customFormat="1" ht="24.2" customHeight="1">
      <c r="B187" s="32"/>
      <c r="C187" s="132" t="s">
        <v>296</v>
      </c>
      <c r="D187" s="132" t="s">
        <v>177</v>
      </c>
      <c r="E187" s="133" t="s">
        <v>368</v>
      </c>
      <c r="F187" s="134" t="s">
        <v>369</v>
      </c>
      <c r="G187" s="135" t="s">
        <v>358</v>
      </c>
      <c r="H187" s="136">
        <v>5</v>
      </c>
      <c r="I187" s="137"/>
      <c r="J187" s="138">
        <f>ROUND(I187*H187,2)</f>
        <v>0</v>
      </c>
      <c r="K187" s="139"/>
      <c r="L187" s="32"/>
      <c r="M187" s="140" t="s">
        <v>19</v>
      </c>
      <c r="N187" s="141" t="s">
        <v>44</v>
      </c>
      <c r="P187" s="142">
        <f>O187*H187</f>
        <v>0</v>
      </c>
      <c r="Q187" s="142">
        <v>0.22394</v>
      </c>
      <c r="R187" s="142">
        <f>Q187*H187</f>
        <v>1.1196999999999999</v>
      </c>
      <c r="S187" s="142">
        <v>0</v>
      </c>
      <c r="T187" s="143">
        <f>S187*H187</f>
        <v>0</v>
      </c>
      <c r="AR187" s="144" t="s">
        <v>181</v>
      </c>
      <c r="AT187" s="144" t="s">
        <v>177</v>
      </c>
      <c r="AU187" s="144" t="s">
        <v>83</v>
      </c>
      <c r="AY187" s="17" t="s">
        <v>175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81</v>
      </c>
      <c r="BK187" s="145">
        <f>ROUND(I187*H187,2)</f>
        <v>0</v>
      </c>
      <c r="BL187" s="17" t="s">
        <v>181</v>
      </c>
      <c r="BM187" s="144" t="s">
        <v>1351</v>
      </c>
    </row>
    <row r="188" spans="2:65" s="1" customFormat="1" ht="11.25">
      <c r="B188" s="32"/>
      <c r="D188" s="146" t="s">
        <v>183</v>
      </c>
      <c r="F188" s="147" t="s">
        <v>371</v>
      </c>
      <c r="I188" s="148"/>
      <c r="L188" s="32"/>
      <c r="M188" s="149"/>
      <c r="T188" s="53"/>
      <c r="AT188" s="17" t="s">
        <v>183</v>
      </c>
      <c r="AU188" s="17" t="s">
        <v>83</v>
      </c>
    </row>
    <row r="189" spans="2:65" s="1" customFormat="1" ht="24.2" customHeight="1">
      <c r="B189" s="32"/>
      <c r="C189" s="172" t="s">
        <v>306</v>
      </c>
      <c r="D189" s="172" t="s">
        <v>307</v>
      </c>
      <c r="E189" s="173" t="s">
        <v>1352</v>
      </c>
      <c r="F189" s="174" t="s">
        <v>1353</v>
      </c>
      <c r="G189" s="175" t="s">
        <v>358</v>
      </c>
      <c r="H189" s="176">
        <v>3</v>
      </c>
      <c r="I189" s="177"/>
      <c r="J189" s="178">
        <f>ROUND(I189*H189,2)</f>
        <v>0</v>
      </c>
      <c r="K189" s="179"/>
      <c r="L189" s="180"/>
      <c r="M189" s="181" t="s">
        <v>19</v>
      </c>
      <c r="N189" s="182" t="s">
        <v>44</v>
      </c>
      <c r="P189" s="142">
        <f>O189*H189</f>
        <v>0</v>
      </c>
      <c r="Q189" s="142">
        <v>5.0999999999999997E-2</v>
      </c>
      <c r="R189" s="142">
        <f>Q189*H189</f>
        <v>0.153</v>
      </c>
      <c r="S189" s="142">
        <v>0</v>
      </c>
      <c r="T189" s="143">
        <f>S189*H189</f>
        <v>0</v>
      </c>
      <c r="AR189" s="144" t="s">
        <v>239</v>
      </c>
      <c r="AT189" s="144" t="s">
        <v>307</v>
      </c>
      <c r="AU189" s="144" t="s">
        <v>83</v>
      </c>
      <c r="AY189" s="17" t="s">
        <v>175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81</v>
      </c>
      <c r="BK189" s="145">
        <f>ROUND(I189*H189,2)</f>
        <v>0</v>
      </c>
      <c r="BL189" s="17" t="s">
        <v>181</v>
      </c>
      <c r="BM189" s="144" t="s">
        <v>1354</v>
      </c>
    </row>
    <row r="190" spans="2:65" s="1" customFormat="1" ht="24.2" customHeight="1">
      <c r="B190" s="32"/>
      <c r="C190" s="172" t="s">
        <v>312</v>
      </c>
      <c r="D190" s="172" t="s">
        <v>307</v>
      </c>
      <c r="E190" s="173" t="s">
        <v>1355</v>
      </c>
      <c r="F190" s="174" t="s">
        <v>1356</v>
      </c>
      <c r="G190" s="175" t="s">
        <v>358</v>
      </c>
      <c r="H190" s="176">
        <v>2</v>
      </c>
      <c r="I190" s="177"/>
      <c r="J190" s="178">
        <f>ROUND(I190*H190,2)</f>
        <v>0</v>
      </c>
      <c r="K190" s="179"/>
      <c r="L190" s="180"/>
      <c r="M190" s="181" t="s">
        <v>19</v>
      </c>
      <c r="N190" s="182" t="s">
        <v>44</v>
      </c>
      <c r="P190" s="142">
        <f>O190*H190</f>
        <v>0</v>
      </c>
      <c r="Q190" s="142">
        <v>6.8000000000000005E-2</v>
      </c>
      <c r="R190" s="142">
        <f>Q190*H190</f>
        <v>0.13600000000000001</v>
      </c>
      <c r="S190" s="142">
        <v>0</v>
      </c>
      <c r="T190" s="143">
        <f>S190*H190</f>
        <v>0</v>
      </c>
      <c r="AR190" s="144" t="s">
        <v>239</v>
      </c>
      <c r="AT190" s="144" t="s">
        <v>307</v>
      </c>
      <c r="AU190" s="144" t="s">
        <v>83</v>
      </c>
      <c r="AY190" s="17" t="s">
        <v>175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81</v>
      </c>
      <c r="BK190" s="145">
        <f>ROUND(I190*H190,2)</f>
        <v>0</v>
      </c>
      <c r="BL190" s="17" t="s">
        <v>181</v>
      </c>
      <c r="BM190" s="144" t="s">
        <v>1357</v>
      </c>
    </row>
    <row r="191" spans="2:65" s="1" customFormat="1" ht="37.9" customHeight="1">
      <c r="B191" s="32"/>
      <c r="C191" s="132" t="s">
        <v>317</v>
      </c>
      <c r="D191" s="132" t="s">
        <v>177</v>
      </c>
      <c r="E191" s="133" t="s">
        <v>377</v>
      </c>
      <c r="F191" s="134" t="s">
        <v>378</v>
      </c>
      <c r="G191" s="135" t="s">
        <v>215</v>
      </c>
      <c r="H191" s="136">
        <v>0.67500000000000004</v>
      </c>
      <c r="I191" s="137"/>
      <c r="J191" s="138">
        <f>ROUND(I191*H191,2)</f>
        <v>0</v>
      </c>
      <c r="K191" s="139"/>
      <c r="L191" s="32"/>
      <c r="M191" s="140" t="s">
        <v>19</v>
      </c>
      <c r="N191" s="141" t="s">
        <v>44</v>
      </c>
      <c r="P191" s="142">
        <f>O191*H191</f>
        <v>0</v>
      </c>
      <c r="Q191" s="142">
        <v>2.3010199999999998</v>
      </c>
      <c r="R191" s="142">
        <f>Q191*H191</f>
        <v>1.5531885000000001</v>
      </c>
      <c r="S191" s="142">
        <v>0</v>
      </c>
      <c r="T191" s="143">
        <f>S191*H191</f>
        <v>0</v>
      </c>
      <c r="AR191" s="144" t="s">
        <v>181</v>
      </c>
      <c r="AT191" s="144" t="s">
        <v>177</v>
      </c>
      <c r="AU191" s="144" t="s">
        <v>83</v>
      </c>
      <c r="AY191" s="17" t="s">
        <v>175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81</v>
      </c>
      <c r="BK191" s="145">
        <f>ROUND(I191*H191,2)</f>
        <v>0</v>
      </c>
      <c r="BL191" s="17" t="s">
        <v>181</v>
      </c>
      <c r="BM191" s="144" t="s">
        <v>1358</v>
      </c>
    </row>
    <row r="192" spans="2:65" s="1" customFormat="1" ht="11.25">
      <c r="B192" s="32"/>
      <c r="D192" s="146" t="s">
        <v>183</v>
      </c>
      <c r="F192" s="147" t="s">
        <v>380</v>
      </c>
      <c r="I192" s="148"/>
      <c r="L192" s="32"/>
      <c r="M192" s="149"/>
      <c r="T192" s="53"/>
      <c r="AT192" s="17" t="s">
        <v>183</v>
      </c>
      <c r="AU192" s="17" t="s">
        <v>83</v>
      </c>
    </row>
    <row r="193" spans="2:65" s="14" customFormat="1" ht="11.25">
      <c r="B193" s="166"/>
      <c r="D193" s="151" t="s">
        <v>189</v>
      </c>
      <c r="E193" s="167" t="s">
        <v>19</v>
      </c>
      <c r="F193" s="168" t="s">
        <v>1359</v>
      </c>
      <c r="H193" s="167" t="s">
        <v>19</v>
      </c>
      <c r="I193" s="169"/>
      <c r="L193" s="166"/>
      <c r="M193" s="170"/>
      <c r="T193" s="171"/>
      <c r="AT193" s="167" t="s">
        <v>189</v>
      </c>
      <c r="AU193" s="167" t="s">
        <v>83</v>
      </c>
      <c r="AV193" s="14" t="s">
        <v>81</v>
      </c>
      <c r="AW193" s="14" t="s">
        <v>35</v>
      </c>
      <c r="AX193" s="14" t="s">
        <v>73</v>
      </c>
      <c r="AY193" s="167" t="s">
        <v>175</v>
      </c>
    </row>
    <row r="194" spans="2:65" s="12" customFormat="1" ht="11.25">
      <c r="B194" s="150"/>
      <c r="D194" s="151" t="s">
        <v>189</v>
      </c>
      <c r="E194" s="152" t="s">
        <v>19</v>
      </c>
      <c r="F194" s="153" t="s">
        <v>1360</v>
      </c>
      <c r="H194" s="154">
        <v>0.67500000000000004</v>
      </c>
      <c r="I194" s="155"/>
      <c r="L194" s="150"/>
      <c r="M194" s="156"/>
      <c r="T194" s="157"/>
      <c r="AT194" s="152" t="s">
        <v>189</v>
      </c>
      <c r="AU194" s="152" t="s">
        <v>83</v>
      </c>
      <c r="AV194" s="12" t="s">
        <v>83</v>
      </c>
      <c r="AW194" s="12" t="s">
        <v>35</v>
      </c>
      <c r="AX194" s="12" t="s">
        <v>81</v>
      </c>
      <c r="AY194" s="152" t="s">
        <v>175</v>
      </c>
    </row>
    <row r="195" spans="2:65" s="1" customFormat="1" ht="37.9" customHeight="1">
      <c r="B195" s="32"/>
      <c r="C195" s="132" t="s">
        <v>323</v>
      </c>
      <c r="D195" s="132" t="s">
        <v>177</v>
      </c>
      <c r="E195" s="133" t="s">
        <v>1361</v>
      </c>
      <c r="F195" s="134" t="s">
        <v>1362</v>
      </c>
      <c r="G195" s="135" t="s">
        <v>180</v>
      </c>
      <c r="H195" s="136">
        <v>1.8</v>
      </c>
      <c r="I195" s="137"/>
      <c r="J195" s="138">
        <f>ROUND(I195*H195,2)</f>
        <v>0</v>
      </c>
      <c r="K195" s="139"/>
      <c r="L195" s="32"/>
      <c r="M195" s="140" t="s">
        <v>19</v>
      </c>
      <c r="N195" s="141" t="s">
        <v>44</v>
      </c>
      <c r="P195" s="142">
        <f>O195*H195</f>
        <v>0</v>
      </c>
      <c r="Q195" s="142">
        <v>6.3200000000000001E-3</v>
      </c>
      <c r="R195" s="142">
        <f>Q195*H195</f>
        <v>1.1376000000000001E-2</v>
      </c>
      <c r="S195" s="142">
        <v>0</v>
      </c>
      <c r="T195" s="143">
        <f>S195*H195</f>
        <v>0</v>
      </c>
      <c r="AR195" s="144" t="s">
        <v>181</v>
      </c>
      <c r="AT195" s="144" t="s">
        <v>177</v>
      </c>
      <c r="AU195" s="144" t="s">
        <v>83</v>
      </c>
      <c r="AY195" s="17" t="s">
        <v>175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81</v>
      </c>
      <c r="BK195" s="145">
        <f>ROUND(I195*H195,2)</f>
        <v>0</v>
      </c>
      <c r="BL195" s="17" t="s">
        <v>181</v>
      </c>
      <c r="BM195" s="144" t="s">
        <v>1363</v>
      </c>
    </row>
    <row r="196" spans="2:65" s="1" customFormat="1" ht="11.25">
      <c r="B196" s="32"/>
      <c r="D196" s="146" t="s">
        <v>183</v>
      </c>
      <c r="F196" s="147" t="s">
        <v>1364</v>
      </c>
      <c r="I196" s="148"/>
      <c r="L196" s="32"/>
      <c r="M196" s="149"/>
      <c r="T196" s="53"/>
      <c r="AT196" s="17" t="s">
        <v>183</v>
      </c>
      <c r="AU196" s="17" t="s">
        <v>83</v>
      </c>
    </row>
    <row r="197" spans="2:65" s="12" customFormat="1" ht="11.25">
      <c r="B197" s="150"/>
      <c r="D197" s="151" t="s">
        <v>189</v>
      </c>
      <c r="E197" s="152" t="s">
        <v>19</v>
      </c>
      <c r="F197" s="153" t="s">
        <v>1365</v>
      </c>
      <c r="H197" s="154">
        <v>1.8</v>
      </c>
      <c r="I197" s="155"/>
      <c r="L197" s="150"/>
      <c r="M197" s="156"/>
      <c r="T197" s="157"/>
      <c r="AT197" s="152" t="s">
        <v>189</v>
      </c>
      <c r="AU197" s="152" t="s">
        <v>83</v>
      </c>
      <c r="AV197" s="12" t="s">
        <v>83</v>
      </c>
      <c r="AW197" s="12" t="s">
        <v>35</v>
      </c>
      <c r="AX197" s="12" t="s">
        <v>81</v>
      </c>
      <c r="AY197" s="152" t="s">
        <v>175</v>
      </c>
    </row>
    <row r="198" spans="2:65" s="1" customFormat="1" ht="44.25" customHeight="1">
      <c r="B198" s="32"/>
      <c r="C198" s="132" t="s">
        <v>7</v>
      </c>
      <c r="D198" s="132" t="s">
        <v>177</v>
      </c>
      <c r="E198" s="133" t="s">
        <v>1366</v>
      </c>
      <c r="F198" s="134" t="s">
        <v>1367</v>
      </c>
      <c r="G198" s="135" t="s">
        <v>358</v>
      </c>
      <c r="H198" s="136">
        <v>3</v>
      </c>
      <c r="I198" s="137"/>
      <c r="J198" s="138">
        <f>ROUND(I198*H198,2)</f>
        <v>0</v>
      </c>
      <c r="K198" s="139"/>
      <c r="L198" s="32"/>
      <c r="M198" s="140" t="s">
        <v>19</v>
      </c>
      <c r="N198" s="141" t="s">
        <v>44</v>
      </c>
      <c r="P198" s="142">
        <f>O198*H198</f>
        <v>0</v>
      </c>
      <c r="Q198" s="142">
        <v>0.17663999999999999</v>
      </c>
      <c r="R198" s="142">
        <f>Q198*H198</f>
        <v>0.52991999999999995</v>
      </c>
      <c r="S198" s="142">
        <v>0</v>
      </c>
      <c r="T198" s="143">
        <f>S198*H198</f>
        <v>0</v>
      </c>
      <c r="AR198" s="144" t="s">
        <v>181</v>
      </c>
      <c r="AT198" s="144" t="s">
        <v>177</v>
      </c>
      <c r="AU198" s="144" t="s">
        <v>83</v>
      </c>
      <c r="AY198" s="17" t="s">
        <v>175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81</v>
      </c>
      <c r="BK198" s="145">
        <f>ROUND(I198*H198,2)</f>
        <v>0</v>
      </c>
      <c r="BL198" s="17" t="s">
        <v>181</v>
      </c>
      <c r="BM198" s="144" t="s">
        <v>1368</v>
      </c>
    </row>
    <row r="199" spans="2:65" s="1" customFormat="1" ht="11.25">
      <c r="B199" s="32"/>
      <c r="D199" s="146" t="s">
        <v>183</v>
      </c>
      <c r="F199" s="147" t="s">
        <v>1369</v>
      </c>
      <c r="I199" s="148"/>
      <c r="L199" s="32"/>
      <c r="M199" s="149"/>
      <c r="T199" s="53"/>
      <c r="AT199" s="17" t="s">
        <v>183</v>
      </c>
      <c r="AU199" s="17" t="s">
        <v>83</v>
      </c>
    </row>
    <row r="200" spans="2:65" s="1" customFormat="1" ht="29.25">
      <c r="B200" s="32"/>
      <c r="D200" s="151" t="s">
        <v>203</v>
      </c>
      <c r="F200" s="165" t="s">
        <v>1370</v>
      </c>
      <c r="I200" s="148"/>
      <c r="L200" s="32"/>
      <c r="M200" s="149"/>
      <c r="T200" s="53"/>
      <c r="AT200" s="17" t="s">
        <v>203</v>
      </c>
      <c r="AU200" s="17" t="s">
        <v>83</v>
      </c>
    </row>
    <row r="201" spans="2:65" s="12" customFormat="1" ht="22.5">
      <c r="B201" s="150"/>
      <c r="D201" s="151" t="s">
        <v>189</v>
      </c>
      <c r="E201" s="152" t="s">
        <v>19</v>
      </c>
      <c r="F201" s="153" t="s">
        <v>1371</v>
      </c>
      <c r="H201" s="154">
        <v>3</v>
      </c>
      <c r="I201" s="155"/>
      <c r="L201" s="150"/>
      <c r="M201" s="156"/>
      <c r="T201" s="157"/>
      <c r="AT201" s="152" t="s">
        <v>189</v>
      </c>
      <c r="AU201" s="152" t="s">
        <v>83</v>
      </c>
      <c r="AV201" s="12" t="s">
        <v>83</v>
      </c>
      <c r="AW201" s="12" t="s">
        <v>35</v>
      </c>
      <c r="AX201" s="12" t="s">
        <v>81</v>
      </c>
      <c r="AY201" s="152" t="s">
        <v>175</v>
      </c>
    </row>
    <row r="202" spans="2:65" s="11" customFormat="1" ht="22.9" customHeight="1">
      <c r="B202" s="120"/>
      <c r="D202" s="121" t="s">
        <v>72</v>
      </c>
      <c r="E202" s="130" t="s">
        <v>239</v>
      </c>
      <c r="F202" s="130" t="s">
        <v>516</v>
      </c>
      <c r="I202" s="123"/>
      <c r="J202" s="131">
        <f>BK202</f>
        <v>0</v>
      </c>
      <c r="L202" s="120"/>
      <c r="M202" s="125"/>
      <c r="P202" s="126">
        <f>SUM(P203:P256)</f>
        <v>0</v>
      </c>
      <c r="R202" s="126">
        <f>SUM(R203:R256)</f>
        <v>21.084351000000002</v>
      </c>
      <c r="T202" s="127">
        <f>SUM(T203:T256)</f>
        <v>0</v>
      </c>
      <c r="AR202" s="121" t="s">
        <v>81</v>
      </c>
      <c r="AT202" s="128" t="s">
        <v>72</v>
      </c>
      <c r="AU202" s="128" t="s">
        <v>81</v>
      </c>
      <c r="AY202" s="121" t="s">
        <v>175</v>
      </c>
      <c r="BK202" s="129">
        <f>SUM(BK203:BK256)</f>
        <v>0</v>
      </c>
    </row>
    <row r="203" spans="2:65" s="1" customFormat="1" ht="44.25" customHeight="1">
      <c r="B203" s="32"/>
      <c r="C203" s="132" t="s">
        <v>332</v>
      </c>
      <c r="D203" s="132" t="s">
        <v>177</v>
      </c>
      <c r="E203" s="133" t="s">
        <v>1372</v>
      </c>
      <c r="F203" s="134" t="s">
        <v>1373</v>
      </c>
      <c r="G203" s="135" t="s">
        <v>342</v>
      </c>
      <c r="H203" s="136">
        <v>120</v>
      </c>
      <c r="I203" s="137"/>
      <c r="J203" s="138">
        <f>ROUND(I203*H203,2)</f>
        <v>0</v>
      </c>
      <c r="K203" s="139"/>
      <c r="L203" s="32"/>
      <c r="M203" s="140" t="s">
        <v>19</v>
      </c>
      <c r="N203" s="141" t="s">
        <v>44</v>
      </c>
      <c r="P203" s="142">
        <f>O203*H203</f>
        <v>0</v>
      </c>
      <c r="Q203" s="142">
        <v>4.2199999999999998E-3</v>
      </c>
      <c r="R203" s="142">
        <f>Q203*H203</f>
        <v>0.50639999999999996</v>
      </c>
      <c r="S203" s="142">
        <v>0</v>
      </c>
      <c r="T203" s="143">
        <f>S203*H203</f>
        <v>0</v>
      </c>
      <c r="AR203" s="144" t="s">
        <v>181</v>
      </c>
      <c r="AT203" s="144" t="s">
        <v>177</v>
      </c>
      <c r="AU203" s="144" t="s">
        <v>83</v>
      </c>
      <c r="AY203" s="17" t="s">
        <v>175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81</v>
      </c>
      <c r="BK203" s="145">
        <f>ROUND(I203*H203,2)</f>
        <v>0</v>
      </c>
      <c r="BL203" s="17" t="s">
        <v>181</v>
      </c>
      <c r="BM203" s="144" t="s">
        <v>1374</v>
      </c>
    </row>
    <row r="204" spans="2:65" s="1" customFormat="1" ht="11.25">
      <c r="B204" s="32"/>
      <c r="D204" s="146" t="s">
        <v>183</v>
      </c>
      <c r="F204" s="147" t="s">
        <v>1375</v>
      </c>
      <c r="I204" s="148"/>
      <c r="L204" s="32"/>
      <c r="M204" s="149"/>
      <c r="T204" s="53"/>
      <c r="AT204" s="17" t="s">
        <v>183</v>
      </c>
      <c r="AU204" s="17" t="s">
        <v>83</v>
      </c>
    </row>
    <row r="205" spans="2:65" s="1" customFormat="1" ht="44.25" customHeight="1">
      <c r="B205" s="32"/>
      <c r="C205" s="132" t="s">
        <v>339</v>
      </c>
      <c r="D205" s="132" t="s">
        <v>177</v>
      </c>
      <c r="E205" s="133" t="s">
        <v>1376</v>
      </c>
      <c r="F205" s="134" t="s">
        <v>1377</v>
      </c>
      <c r="G205" s="135" t="s">
        <v>342</v>
      </c>
      <c r="H205" s="136">
        <v>120</v>
      </c>
      <c r="I205" s="137"/>
      <c r="J205" s="138">
        <f>ROUND(I205*H205,2)</f>
        <v>0</v>
      </c>
      <c r="K205" s="139"/>
      <c r="L205" s="32"/>
      <c r="M205" s="140" t="s">
        <v>19</v>
      </c>
      <c r="N205" s="141" t="s">
        <v>44</v>
      </c>
      <c r="P205" s="142">
        <f>O205*H205</f>
        <v>0</v>
      </c>
      <c r="Q205" s="142">
        <v>6.5599999999999999E-3</v>
      </c>
      <c r="R205" s="142">
        <f>Q205*H205</f>
        <v>0.78720000000000001</v>
      </c>
      <c r="S205" s="142">
        <v>0</v>
      </c>
      <c r="T205" s="143">
        <f>S205*H205</f>
        <v>0</v>
      </c>
      <c r="AR205" s="144" t="s">
        <v>181</v>
      </c>
      <c r="AT205" s="144" t="s">
        <v>177</v>
      </c>
      <c r="AU205" s="144" t="s">
        <v>83</v>
      </c>
      <c r="AY205" s="17" t="s">
        <v>175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81</v>
      </c>
      <c r="BK205" s="145">
        <f>ROUND(I205*H205,2)</f>
        <v>0</v>
      </c>
      <c r="BL205" s="17" t="s">
        <v>181</v>
      </c>
      <c r="BM205" s="144" t="s">
        <v>1378</v>
      </c>
    </row>
    <row r="206" spans="2:65" s="1" customFormat="1" ht="11.25">
      <c r="B206" s="32"/>
      <c r="D206" s="146" t="s">
        <v>183</v>
      </c>
      <c r="F206" s="147" t="s">
        <v>1379</v>
      </c>
      <c r="I206" s="148"/>
      <c r="L206" s="32"/>
      <c r="M206" s="149"/>
      <c r="T206" s="53"/>
      <c r="AT206" s="17" t="s">
        <v>183</v>
      </c>
      <c r="AU206" s="17" t="s">
        <v>83</v>
      </c>
    </row>
    <row r="207" spans="2:65" s="1" customFormat="1" ht="37.9" customHeight="1">
      <c r="B207" s="32"/>
      <c r="C207" s="132" t="s">
        <v>348</v>
      </c>
      <c r="D207" s="132" t="s">
        <v>177</v>
      </c>
      <c r="E207" s="133" t="s">
        <v>1380</v>
      </c>
      <c r="F207" s="134" t="s">
        <v>1381</v>
      </c>
      <c r="G207" s="135" t="s">
        <v>358</v>
      </c>
      <c r="H207" s="136">
        <v>59</v>
      </c>
      <c r="I207" s="137"/>
      <c r="J207" s="138">
        <f>ROUND(I207*H207,2)</f>
        <v>0</v>
      </c>
      <c r="K207" s="139"/>
      <c r="L207" s="32"/>
      <c r="M207" s="140" t="s">
        <v>19</v>
      </c>
      <c r="N207" s="141" t="s">
        <v>44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181</v>
      </c>
      <c r="AT207" s="144" t="s">
        <v>177</v>
      </c>
      <c r="AU207" s="144" t="s">
        <v>83</v>
      </c>
      <c r="AY207" s="17" t="s">
        <v>175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81</v>
      </c>
      <c r="BK207" s="145">
        <f>ROUND(I207*H207,2)</f>
        <v>0</v>
      </c>
      <c r="BL207" s="17" t="s">
        <v>181</v>
      </c>
      <c r="BM207" s="144" t="s">
        <v>1382</v>
      </c>
    </row>
    <row r="208" spans="2:65" s="1" customFormat="1" ht="11.25">
      <c r="B208" s="32"/>
      <c r="D208" s="146" t="s">
        <v>183</v>
      </c>
      <c r="F208" s="147" t="s">
        <v>1383</v>
      </c>
      <c r="I208" s="148"/>
      <c r="L208" s="32"/>
      <c r="M208" s="149"/>
      <c r="T208" s="53"/>
      <c r="AT208" s="17" t="s">
        <v>183</v>
      </c>
      <c r="AU208" s="17" t="s">
        <v>83</v>
      </c>
    </row>
    <row r="209" spans="2:65" s="1" customFormat="1" ht="16.5" customHeight="1">
      <c r="B209" s="32"/>
      <c r="C209" s="172" t="s">
        <v>355</v>
      </c>
      <c r="D209" s="172" t="s">
        <v>307</v>
      </c>
      <c r="E209" s="173" t="s">
        <v>1384</v>
      </c>
      <c r="F209" s="174" t="s">
        <v>1385</v>
      </c>
      <c r="G209" s="175" t="s">
        <v>358</v>
      </c>
      <c r="H209" s="176">
        <v>5</v>
      </c>
      <c r="I209" s="177"/>
      <c r="J209" s="178">
        <f t="shared" ref="J209:J215" si="0">ROUND(I209*H209,2)</f>
        <v>0</v>
      </c>
      <c r="K209" s="179"/>
      <c r="L209" s="180"/>
      <c r="M209" s="181" t="s">
        <v>19</v>
      </c>
      <c r="N209" s="182" t="s">
        <v>44</v>
      </c>
      <c r="P209" s="142">
        <f t="shared" ref="P209:P215" si="1">O209*H209</f>
        <v>0</v>
      </c>
      <c r="Q209" s="142">
        <v>5.4000000000000001E-4</v>
      </c>
      <c r="R209" s="142">
        <f t="shared" ref="R209:R215" si="2">Q209*H209</f>
        <v>2.7000000000000001E-3</v>
      </c>
      <c r="S209" s="142">
        <v>0</v>
      </c>
      <c r="T209" s="143">
        <f t="shared" ref="T209:T215" si="3">S209*H209</f>
        <v>0</v>
      </c>
      <c r="AR209" s="144" t="s">
        <v>239</v>
      </c>
      <c r="AT209" s="144" t="s">
        <v>307</v>
      </c>
      <c r="AU209" s="144" t="s">
        <v>83</v>
      </c>
      <c r="AY209" s="17" t="s">
        <v>175</v>
      </c>
      <c r="BE209" s="145">
        <f t="shared" ref="BE209:BE215" si="4">IF(N209="základní",J209,0)</f>
        <v>0</v>
      </c>
      <c r="BF209" s="145">
        <f t="shared" ref="BF209:BF215" si="5">IF(N209="snížená",J209,0)</f>
        <v>0</v>
      </c>
      <c r="BG209" s="145">
        <f t="shared" ref="BG209:BG215" si="6">IF(N209="zákl. přenesená",J209,0)</f>
        <v>0</v>
      </c>
      <c r="BH209" s="145">
        <f t="shared" ref="BH209:BH215" si="7">IF(N209="sníž. přenesená",J209,0)</f>
        <v>0</v>
      </c>
      <c r="BI209" s="145">
        <f t="shared" ref="BI209:BI215" si="8">IF(N209="nulová",J209,0)</f>
        <v>0</v>
      </c>
      <c r="BJ209" s="17" t="s">
        <v>81</v>
      </c>
      <c r="BK209" s="145">
        <f t="shared" ref="BK209:BK215" si="9">ROUND(I209*H209,2)</f>
        <v>0</v>
      </c>
      <c r="BL209" s="17" t="s">
        <v>181</v>
      </c>
      <c r="BM209" s="144" t="s">
        <v>1386</v>
      </c>
    </row>
    <row r="210" spans="2:65" s="1" customFormat="1" ht="16.5" customHeight="1">
      <c r="B210" s="32"/>
      <c r="C210" s="172" t="s">
        <v>363</v>
      </c>
      <c r="D210" s="172" t="s">
        <v>307</v>
      </c>
      <c r="E210" s="173" t="s">
        <v>1387</v>
      </c>
      <c r="F210" s="174" t="s">
        <v>1388</v>
      </c>
      <c r="G210" s="175" t="s">
        <v>358</v>
      </c>
      <c r="H210" s="176">
        <v>4</v>
      </c>
      <c r="I210" s="177"/>
      <c r="J210" s="178">
        <f t="shared" si="0"/>
        <v>0</v>
      </c>
      <c r="K210" s="179"/>
      <c r="L210" s="180"/>
      <c r="M210" s="181" t="s">
        <v>19</v>
      </c>
      <c r="N210" s="182" t="s">
        <v>44</v>
      </c>
      <c r="P210" s="142">
        <f t="shared" si="1"/>
        <v>0</v>
      </c>
      <c r="Q210" s="142">
        <v>6.4000000000000005E-4</v>
      </c>
      <c r="R210" s="142">
        <f t="shared" si="2"/>
        <v>2.5600000000000002E-3</v>
      </c>
      <c r="S210" s="142">
        <v>0</v>
      </c>
      <c r="T210" s="143">
        <f t="shared" si="3"/>
        <v>0</v>
      </c>
      <c r="AR210" s="144" t="s">
        <v>239</v>
      </c>
      <c r="AT210" s="144" t="s">
        <v>307</v>
      </c>
      <c r="AU210" s="144" t="s">
        <v>83</v>
      </c>
      <c r="AY210" s="17" t="s">
        <v>175</v>
      </c>
      <c r="BE210" s="145">
        <f t="shared" si="4"/>
        <v>0</v>
      </c>
      <c r="BF210" s="145">
        <f t="shared" si="5"/>
        <v>0</v>
      </c>
      <c r="BG210" s="145">
        <f t="shared" si="6"/>
        <v>0</v>
      </c>
      <c r="BH210" s="145">
        <f t="shared" si="7"/>
        <v>0</v>
      </c>
      <c r="BI210" s="145">
        <f t="shared" si="8"/>
        <v>0</v>
      </c>
      <c r="BJ210" s="17" t="s">
        <v>81</v>
      </c>
      <c r="BK210" s="145">
        <f t="shared" si="9"/>
        <v>0</v>
      </c>
      <c r="BL210" s="17" t="s">
        <v>181</v>
      </c>
      <c r="BM210" s="144" t="s">
        <v>1389</v>
      </c>
    </row>
    <row r="211" spans="2:65" s="1" customFormat="1" ht="16.5" customHeight="1">
      <c r="B211" s="32"/>
      <c r="C211" s="172" t="s">
        <v>367</v>
      </c>
      <c r="D211" s="172" t="s">
        <v>307</v>
      </c>
      <c r="E211" s="173" t="s">
        <v>1390</v>
      </c>
      <c r="F211" s="174" t="s">
        <v>1391</v>
      </c>
      <c r="G211" s="175" t="s">
        <v>358</v>
      </c>
      <c r="H211" s="176">
        <v>6</v>
      </c>
      <c r="I211" s="177"/>
      <c r="J211" s="178">
        <f t="shared" si="0"/>
        <v>0</v>
      </c>
      <c r="K211" s="179"/>
      <c r="L211" s="180"/>
      <c r="M211" s="181" t="s">
        <v>19</v>
      </c>
      <c r="N211" s="182" t="s">
        <v>44</v>
      </c>
      <c r="P211" s="142">
        <f t="shared" si="1"/>
        <v>0</v>
      </c>
      <c r="Q211" s="142">
        <v>6.4999999999999997E-4</v>
      </c>
      <c r="R211" s="142">
        <f t="shared" si="2"/>
        <v>3.8999999999999998E-3</v>
      </c>
      <c r="S211" s="142">
        <v>0</v>
      </c>
      <c r="T211" s="143">
        <f t="shared" si="3"/>
        <v>0</v>
      </c>
      <c r="AR211" s="144" t="s">
        <v>239</v>
      </c>
      <c r="AT211" s="144" t="s">
        <v>307</v>
      </c>
      <c r="AU211" s="144" t="s">
        <v>83</v>
      </c>
      <c r="AY211" s="17" t="s">
        <v>175</v>
      </c>
      <c r="BE211" s="145">
        <f t="shared" si="4"/>
        <v>0</v>
      </c>
      <c r="BF211" s="145">
        <f t="shared" si="5"/>
        <v>0</v>
      </c>
      <c r="BG211" s="145">
        <f t="shared" si="6"/>
        <v>0</v>
      </c>
      <c r="BH211" s="145">
        <f t="shared" si="7"/>
        <v>0</v>
      </c>
      <c r="BI211" s="145">
        <f t="shared" si="8"/>
        <v>0</v>
      </c>
      <c r="BJ211" s="17" t="s">
        <v>81</v>
      </c>
      <c r="BK211" s="145">
        <f t="shared" si="9"/>
        <v>0</v>
      </c>
      <c r="BL211" s="17" t="s">
        <v>181</v>
      </c>
      <c r="BM211" s="144" t="s">
        <v>1392</v>
      </c>
    </row>
    <row r="212" spans="2:65" s="1" customFormat="1" ht="16.5" customHeight="1">
      <c r="B212" s="32"/>
      <c r="C212" s="172" t="s">
        <v>372</v>
      </c>
      <c r="D212" s="172" t="s">
        <v>307</v>
      </c>
      <c r="E212" s="173" t="s">
        <v>1393</v>
      </c>
      <c r="F212" s="174" t="s">
        <v>1394</v>
      </c>
      <c r="G212" s="175" t="s">
        <v>358</v>
      </c>
      <c r="H212" s="176">
        <v>31</v>
      </c>
      <c r="I212" s="177"/>
      <c r="J212" s="178">
        <f t="shared" si="0"/>
        <v>0</v>
      </c>
      <c r="K212" s="179"/>
      <c r="L212" s="180"/>
      <c r="M212" s="181" t="s">
        <v>19</v>
      </c>
      <c r="N212" s="182" t="s">
        <v>44</v>
      </c>
      <c r="P212" s="142">
        <f t="shared" si="1"/>
        <v>0</v>
      </c>
      <c r="Q212" s="142">
        <v>8.8000000000000003E-4</v>
      </c>
      <c r="R212" s="142">
        <f t="shared" si="2"/>
        <v>2.7280000000000002E-2</v>
      </c>
      <c r="S212" s="142">
        <v>0</v>
      </c>
      <c r="T212" s="143">
        <f t="shared" si="3"/>
        <v>0</v>
      </c>
      <c r="AR212" s="144" t="s">
        <v>239</v>
      </c>
      <c r="AT212" s="144" t="s">
        <v>307</v>
      </c>
      <c r="AU212" s="144" t="s">
        <v>83</v>
      </c>
      <c r="AY212" s="17" t="s">
        <v>175</v>
      </c>
      <c r="BE212" s="145">
        <f t="shared" si="4"/>
        <v>0</v>
      </c>
      <c r="BF212" s="145">
        <f t="shared" si="5"/>
        <v>0</v>
      </c>
      <c r="BG212" s="145">
        <f t="shared" si="6"/>
        <v>0</v>
      </c>
      <c r="BH212" s="145">
        <f t="shared" si="7"/>
        <v>0</v>
      </c>
      <c r="BI212" s="145">
        <f t="shared" si="8"/>
        <v>0</v>
      </c>
      <c r="BJ212" s="17" t="s">
        <v>81</v>
      </c>
      <c r="BK212" s="145">
        <f t="shared" si="9"/>
        <v>0</v>
      </c>
      <c r="BL212" s="17" t="s">
        <v>181</v>
      </c>
      <c r="BM212" s="144" t="s">
        <v>1395</v>
      </c>
    </row>
    <row r="213" spans="2:65" s="1" customFormat="1" ht="16.5" customHeight="1">
      <c r="B213" s="32"/>
      <c r="C213" s="172" t="s">
        <v>376</v>
      </c>
      <c r="D213" s="172" t="s">
        <v>307</v>
      </c>
      <c r="E213" s="173" t="s">
        <v>1396</v>
      </c>
      <c r="F213" s="174" t="s">
        <v>1397</v>
      </c>
      <c r="G213" s="175" t="s">
        <v>358</v>
      </c>
      <c r="H213" s="176">
        <v>7</v>
      </c>
      <c r="I213" s="177"/>
      <c r="J213" s="178">
        <f t="shared" si="0"/>
        <v>0</v>
      </c>
      <c r="K213" s="179"/>
      <c r="L213" s="180"/>
      <c r="M213" s="181" t="s">
        <v>19</v>
      </c>
      <c r="N213" s="182" t="s">
        <v>44</v>
      </c>
      <c r="P213" s="142">
        <f t="shared" si="1"/>
        <v>0</v>
      </c>
      <c r="Q213" s="142">
        <v>4.0999999999999999E-4</v>
      </c>
      <c r="R213" s="142">
        <f t="shared" si="2"/>
        <v>2.8700000000000002E-3</v>
      </c>
      <c r="S213" s="142">
        <v>0</v>
      </c>
      <c r="T213" s="143">
        <f t="shared" si="3"/>
        <v>0</v>
      </c>
      <c r="AR213" s="144" t="s">
        <v>239</v>
      </c>
      <c r="AT213" s="144" t="s">
        <v>307</v>
      </c>
      <c r="AU213" s="144" t="s">
        <v>83</v>
      </c>
      <c r="AY213" s="17" t="s">
        <v>175</v>
      </c>
      <c r="BE213" s="145">
        <f t="shared" si="4"/>
        <v>0</v>
      </c>
      <c r="BF213" s="145">
        <f t="shared" si="5"/>
        <v>0</v>
      </c>
      <c r="BG213" s="145">
        <f t="shared" si="6"/>
        <v>0</v>
      </c>
      <c r="BH213" s="145">
        <f t="shared" si="7"/>
        <v>0</v>
      </c>
      <c r="BI213" s="145">
        <f t="shared" si="8"/>
        <v>0</v>
      </c>
      <c r="BJ213" s="17" t="s">
        <v>81</v>
      </c>
      <c r="BK213" s="145">
        <f t="shared" si="9"/>
        <v>0</v>
      </c>
      <c r="BL213" s="17" t="s">
        <v>181</v>
      </c>
      <c r="BM213" s="144" t="s">
        <v>1398</v>
      </c>
    </row>
    <row r="214" spans="2:65" s="1" customFormat="1" ht="24.2" customHeight="1">
      <c r="B214" s="32"/>
      <c r="C214" s="172" t="s">
        <v>384</v>
      </c>
      <c r="D214" s="172" t="s">
        <v>307</v>
      </c>
      <c r="E214" s="173" t="s">
        <v>1399</v>
      </c>
      <c r="F214" s="174" t="s">
        <v>1400</v>
      </c>
      <c r="G214" s="175" t="s">
        <v>358</v>
      </c>
      <c r="H214" s="176">
        <v>6</v>
      </c>
      <c r="I214" s="177"/>
      <c r="J214" s="178">
        <f t="shared" si="0"/>
        <v>0</v>
      </c>
      <c r="K214" s="179"/>
      <c r="L214" s="180"/>
      <c r="M214" s="181" t="s">
        <v>19</v>
      </c>
      <c r="N214" s="182" t="s">
        <v>44</v>
      </c>
      <c r="P214" s="142">
        <f t="shared" si="1"/>
        <v>0</v>
      </c>
      <c r="Q214" s="142">
        <v>0</v>
      </c>
      <c r="R214" s="142">
        <f t="shared" si="2"/>
        <v>0</v>
      </c>
      <c r="S214" s="142">
        <v>0</v>
      </c>
      <c r="T214" s="143">
        <f t="shared" si="3"/>
        <v>0</v>
      </c>
      <c r="AR214" s="144" t="s">
        <v>239</v>
      </c>
      <c r="AT214" s="144" t="s">
        <v>307</v>
      </c>
      <c r="AU214" s="144" t="s">
        <v>83</v>
      </c>
      <c r="AY214" s="17" t="s">
        <v>175</v>
      </c>
      <c r="BE214" s="145">
        <f t="shared" si="4"/>
        <v>0</v>
      </c>
      <c r="BF214" s="145">
        <f t="shared" si="5"/>
        <v>0</v>
      </c>
      <c r="BG214" s="145">
        <f t="shared" si="6"/>
        <v>0</v>
      </c>
      <c r="BH214" s="145">
        <f t="shared" si="7"/>
        <v>0</v>
      </c>
      <c r="BI214" s="145">
        <f t="shared" si="8"/>
        <v>0</v>
      </c>
      <c r="BJ214" s="17" t="s">
        <v>81</v>
      </c>
      <c r="BK214" s="145">
        <f t="shared" si="9"/>
        <v>0</v>
      </c>
      <c r="BL214" s="17" t="s">
        <v>181</v>
      </c>
      <c r="BM214" s="144" t="s">
        <v>1401</v>
      </c>
    </row>
    <row r="215" spans="2:65" s="1" customFormat="1" ht="37.9" customHeight="1">
      <c r="B215" s="32"/>
      <c r="C215" s="132" t="s">
        <v>238</v>
      </c>
      <c r="D215" s="132" t="s">
        <v>177</v>
      </c>
      <c r="E215" s="133" t="s">
        <v>1402</v>
      </c>
      <c r="F215" s="134" t="s">
        <v>1403</v>
      </c>
      <c r="G215" s="135" t="s">
        <v>358</v>
      </c>
      <c r="H215" s="136">
        <v>6</v>
      </c>
      <c r="I215" s="137"/>
      <c r="J215" s="138">
        <f t="shared" si="0"/>
        <v>0</v>
      </c>
      <c r="K215" s="139"/>
      <c r="L215" s="32"/>
      <c r="M215" s="140" t="s">
        <v>19</v>
      </c>
      <c r="N215" s="141" t="s">
        <v>44</v>
      </c>
      <c r="P215" s="142">
        <f t="shared" si="1"/>
        <v>0</v>
      </c>
      <c r="Q215" s="142">
        <v>1.0000000000000001E-5</v>
      </c>
      <c r="R215" s="142">
        <f t="shared" si="2"/>
        <v>6.0000000000000008E-5</v>
      </c>
      <c r="S215" s="142">
        <v>0</v>
      </c>
      <c r="T215" s="143">
        <f t="shared" si="3"/>
        <v>0</v>
      </c>
      <c r="AR215" s="144" t="s">
        <v>181</v>
      </c>
      <c r="AT215" s="144" t="s">
        <v>177</v>
      </c>
      <c r="AU215" s="144" t="s">
        <v>83</v>
      </c>
      <c r="AY215" s="17" t="s">
        <v>175</v>
      </c>
      <c r="BE215" s="145">
        <f t="shared" si="4"/>
        <v>0</v>
      </c>
      <c r="BF215" s="145">
        <f t="shared" si="5"/>
        <v>0</v>
      </c>
      <c r="BG215" s="145">
        <f t="shared" si="6"/>
        <v>0</v>
      </c>
      <c r="BH215" s="145">
        <f t="shared" si="7"/>
        <v>0</v>
      </c>
      <c r="BI215" s="145">
        <f t="shared" si="8"/>
        <v>0</v>
      </c>
      <c r="BJ215" s="17" t="s">
        <v>81</v>
      </c>
      <c r="BK215" s="145">
        <f t="shared" si="9"/>
        <v>0</v>
      </c>
      <c r="BL215" s="17" t="s">
        <v>181</v>
      </c>
      <c r="BM215" s="144" t="s">
        <v>1404</v>
      </c>
    </row>
    <row r="216" spans="2:65" s="1" customFormat="1" ht="11.25">
      <c r="B216" s="32"/>
      <c r="D216" s="146" t="s">
        <v>183</v>
      </c>
      <c r="F216" s="147" t="s">
        <v>1405</v>
      </c>
      <c r="I216" s="148"/>
      <c r="L216" s="32"/>
      <c r="M216" s="149"/>
      <c r="T216" s="53"/>
      <c r="AT216" s="17" t="s">
        <v>183</v>
      </c>
      <c r="AU216" s="17" t="s">
        <v>83</v>
      </c>
    </row>
    <row r="217" spans="2:65" s="1" customFormat="1" ht="24.2" customHeight="1">
      <c r="B217" s="32"/>
      <c r="C217" s="172" t="s">
        <v>396</v>
      </c>
      <c r="D217" s="172" t="s">
        <v>307</v>
      </c>
      <c r="E217" s="173" t="s">
        <v>1406</v>
      </c>
      <c r="F217" s="174" t="s">
        <v>1407</v>
      </c>
      <c r="G217" s="175" t="s">
        <v>358</v>
      </c>
      <c r="H217" s="176">
        <v>6</v>
      </c>
      <c r="I217" s="177"/>
      <c r="J217" s="178">
        <f>ROUND(I217*H217,2)</f>
        <v>0</v>
      </c>
      <c r="K217" s="179"/>
      <c r="L217" s="180"/>
      <c r="M217" s="181" t="s">
        <v>19</v>
      </c>
      <c r="N217" s="182" t="s">
        <v>44</v>
      </c>
      <c r="P217" s="142">
        <f>O217*H217</f>
        <v>0</v>
      </c>
      <c r="Q217" s="142">
        <v>1.2800000000000001E-3</v>
      </c>
      <c r="R217" s="142">
        <f>Q217*H217</f>
        <v>7.6800000000000011E-3</v>
      </c>
      <c r="S217" s="142">
        <v>0</v>
      </c>
      <c r="T217" s="143">
        <f>S217*H217</f>
        <v>0</v>
      </c>
      <c r="AR217" s="144" t="s">
        <v>239</v>
      </c>
      <c r="AT217" s="144" t="s">
        <v>307</v>
      </c>
      <c r="AU217" s="144" t="s">
        <v>83</v>
      </c>
      <c r="AY217" s="17" t="s">
        <v>175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81</v>
      </c>
      <c r="BK217" s="145">
        <f>ROUND(I217*H217,2)</f>
        <v>0</v>
      </c>
      <c r="BL217" s="17" t="s">
        <v>181</v>
      </c>
      <c r="BM217" s="144" t="s">
        <v>1408</v>
      </c>
    </row>
    <row r="218" spans="2:65" s="1" customFormat="1" ht="37.9" customHeight="1">
      <c r="B218" s="32"/>
      <c r="C218" s="132" t="s">
        <v>401</v>
      </c>
      <c r="D218" s="132" t="s">
        <v>177</v>
      </c>
      <c r="E218" s="133" t="s">
        <v>1409</v>
      </c>
      <c r="F218" s="134" t="s">
        <v>1410</v>
      </c>
      <c r="G218" s="135" t="s">
        <v>358</v>
      </c>
      <c r="H218" s="136">
        <v>12</v>
      </c>
      <c r="I218" s="137"/>
      <c r="J218" s="138">
        <f>ROUND(I218*H218,2)</f>
        <v>0</v>
      </c>
      <c r="K218" s="139"/>
      <c r="L218" s="32"/>
      <c r="M218" s="140" t="s">
        <v>19</v>
      </c>
      <c r="N218" s="141" t="s">
        <v>44</v>
      </c>
      <c r="P218" s="142">
        <f>O218*H218</f>
        <v>0</v>
      </c>
      <c r="Q218" s="142">
        <v>1.0000000000000001E-5</v>
      </c>
      <c r="R218" s="142">
        <f>Q218*H218</f>
        <v>1.2000000000000002E-4</v>
      </c>
      <c r="S218" s="142">
        <v>0</v>
      </c>
      <c r="T218" s="143">
        <f>S218*H218</f>
        <v>0</v>
      </c>
      <c r="AR218" s="144" t="s">
        <v>181</v>
      </c>
      <c r="AT218" s="144" t="s">
        <v>177</v>
      </c>
      <c r="AU218" s="144" t="s">
        <v>83</v>
      </c>
      <c r="AY218" s="17" t="s">
        <v>175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81</v>
      </c>
      <c r="BK218" s="145">
        <f>ROUND(I218*H218,2)</f>
        <v>0</v>
      </c>
      <c r="BL218" s="17" t="s">
        <v>181</v>
      </c>
      <c r="BM218" s="144" t="s">
        <v>1411</v>
      </c>
    </row>
    <row r="219" spans="2:65" s="1" customFormat="1" ht="11.25">
      <c r="B219" s="32"/>
      <c r="D219" s="146" t="s">
        <v>183</v>
      </c>
      <c r="F219" s="147" t="s">
        <v>1412</v>
      </c>
      <c r="I219" s="148"/>
      <c r="L219" s="32"/>
      <c r="M219" s="149"/>
      <c r="T219" s="53"/>
      <c r="AT219" s="17" t="s">
        <v>183</v>
      </c>
      <c r="AU219" s="17" t="s">
        <v>83</v>
      </c>
    </row>
    <row r="220" spans="2:65" s="1" customFormat="1" ht="16.5" customHeight="1">
      <c r="B220" s="32"/>
      <c r="C220" s="172" t="s">
        <v>406</v>
      </c>
      <c r="D220" s="172" t="s">
        <v>307</v>
      </c>
      <c r="E220" s="173" t="s">
        <v>1413</v>
      </c>
      <c r="F220" s="174" t="s">
        <v>1414</v>
      </c>
      <c r="G220" s="175" t="s">
        <v>358</v>
      </c>
      <c r="H220" s="176">
        <v>1</v>
      </c>
      <c r="I220" s="177"/>
      <c r="J220" s="178">
        <f>ROUND(I220*H220,2)</f>
        <v>0</v>
      </c>
      <c r="K220" s="179"/>
      <c r="L220" s="180"/>
      <c r="M220" s="181" t="s">
        <v>19</v>
      </c>
      <c r="N220" s="182" t="s">
        <v>44</v>
      </c>
      <c r="P220" s="142">
        <f>O220*H220</f>
        <v>0</v>
      </c>
      <c r="Q220" s="142">
        <v>1.1000000000000001E-3</v>
      </c>
      <c r="R220" s="142">
        <f>Q220*H220</f>
        <v>1.1000000000000001E-3</v>
      </c>
      <c r="S220" s="142">
        <v>0</v>
      </c>
      <c r="T220" s="143">
        <f>S220*H220</f>
        <v>0</v>
      </c>
      <c r="AR220" s="144" t="s">
        <v>239</v>
      </c>
      <c r="AT220" s="144" t="s">
        <v>307</v>
      </c>
      <c r="AU220" s="144" t="s">
        <v>83</v>
      </c>
      <c r="AY220" s="17" t="s">
        <v>175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81</v>
      </c>
      <c r="BK220" s="145">
        <f>ROUND(I220*H220,2)</f>
        <v>0</v>
      </c>
      <c r="BL220" s="17" t="s">
        <v>181</v>
      </c>
      <c r="BM220" s="144" t="s">
        <v>1415</v>
      </c>
    </row>
    <row r="221" spans="2:65" s="1" customFormat="1" ht="16.5" customHeight="1">
      <c r="B221" s="32"/>
      <c r="C221" s="172" t="s">
        <v>413</v>
      </c>
      <c r="D221" s="172" t="s">
        <v>307</v>
      </c>
      <c r="E221" s="173" t="s">
        <v>1416</v>
      </c>
      <c r="F221" s="174" t="s">
        <v>1417</v>
      </c>
      <c r="G221" s="175" t="s">
        <v>358</v>
      </c>
      <c r="H221" s="176">
        <v>2</v>
      </c>
      <c r="I221" s="177"/>
      <c r="J221" s="178">
        <f>ROUND(I221*H221,2)</f>
        <v>0</v>
      </c>
      <c r="K221" s="179"/>
      <c r="L221" s="180"/>
      <c r="M221" s="181" t="s">
        <v>19</v>
      </c>
      <c r="N221" s="182" t="s">
        <v>44</v>
      </c>
      <c r="P221" s="142">
        <f>O221*H221</f>
        <v>0</v>
      </c>
      <c r="Q221" s="142">
        <v>1.2099999999999999E-3</v>
      </c>
      <c r="R221" s="142">
        <f>Q221*H221</f>
        <v>2.4199999999999998E-3</v>
      </c>
      <c r="S221" s="142">
        <v>0</v>
      </c>
      <c r="T221" s="143">
        <f>S221*H221</f>
        <v>0</v>
      </c>
      <c r="AR221" s="144" t="s">
        <v>239</v>
      </c>
      <c r="AT221" s="144" t="s">
        <v>307</v>
      </c>
      <c r="AU221" s="144" t="s">
        <v>83</v>
      </c>
      <c r="AY221" s="17" t="s">
        <v>175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81</v>
      </c>
      <c r="BK221" s="145">
        <f>ROUND(I221*H221,2)</f>
        <v>0</v>
      </c>
      <c r="BL221" s="17" t="s">
        <v>181</v>
      </c>
      <c r="BM221" s="144" t="s">
        <v>1418</v>
      </c>
    </row>
    <row r="222" spans="2:65" s="1" customFormat="1" ht="16.5" customHeight="1">
      <c r="B222" s="32"/>
      <c r="C222" s="172" t="s">
        <v>418</v>
      </c>
      <c r="D222" s="172" t="s">
        <v>307</v>
      </c>
      <c r="E222" s="173" t="s">
        <v>1419</v>
      </c>
      <c r="F222" s="174" t="s">
        <v>1420</v>
      </c>
      <c r="G222" s="175" t="s">
        <v>358</v>
      </c>
      <c r="H222" s="176">
        <v>3</v>
      </c>
      <c r="I222" s="177"/>
      <c r="J222" s="178">
        <f>ROUND(I222*H222,2)</f>
        <v>0</v>
      </c>
      <c r="K222" s="179"/>
      <c r="L222" s="180"/>
      <c r="M222" s="181" t="s">
        <v>19</v>
      </c>
      <c r="N222" s="182" t="s">
        <v>44</v>
      </c>
      <c r="P222" s="142">
        <f>O222*H222</f>
        <v>0</v>
      </c>
      <c r="Q222" s="142">
        <v>1.4E-3</v>
      </c>
      <c r="R222" s="142">
        <f>Q222*H222</f>
        <v>4.1999999999999997E-3</v>
      </c>
      <c r="S222" s="142">
        <v>0</v>
      </c>
      <c r="T222" s="143">
        <f>S222*H222</f>
        <v>0</v>
      </c>
      <c r="AR222" s="144" t="s">
        <v>239</v>
      </c>
      <c r="AT222" s="144" t="s">
        <v>307</v>
      </c>
      <c r="AU222" s="144" t="s">
        <v>83</v>
      </c>
      <c r="AY222" s="17" t="s">
        <v>175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81</v>
      </c>
      <c r="BK222" s="145">
        <f>ROUND(I222*H222,2)</f>
        <v>0</v>
      </c>
      <c r="BL222" s="17" t="s">
        <v>181</v>
      </c>
      <c r="BM222" s="144" t="s">
        <v>1421</v>
      </c>
    </row>
    <row r="223" spans="2:65" s="1" customFormat="1" ht="16.5" customHeight="1">
      <c r="B223" s="32"/>
      <c r="C223" s="172" t="s">
        <v>424</v>
      </c>
      <c r="D223" s="172" t="s">
        <v>307</v>
      </c>
      <c r="E223" s="173" t="s">
        <v>1422</v>
      </c>
      <c r="F223" s="174" t="s">
        <v>1423</v>
      </c>
      <c r="G223" s="175" t="s">
        <v>358</v>
      </c>
      <c r="H223" s="176">
        <v>6</v>
      </c>
      <c r="I223" s="177"/>
      <c r="J223" s="178">
        <f>ROUND(I223*H223,2)</f>
        <v>0</v>
      </c>
      <c r="K223" s="179"/>
      <c r="L223" s="180"/>
      <c r="M223" s="181" t="s">
        <v>19</v>
      </c>
      <c r="N223" s="182" t="s">
        <v>44</v>
      </c>
      <c r="P223" s="142">
        <f>O223*H223</f>
        <v>0</v>
      </c>
      <c r="Q223" s="142">
        <v>7.9000000000000001E-4</v>
      </c>
      <c r="R223" s="142">
        <f>Q223*H223</f>
        <v>4.7400000000000003E-3</v>
      </c>
      <c r="S223" s="142">
        <v>0</v>
      </c>
      <c r="T223" s="143">
        <f>S223*H223</f>
        <v>0</v>
      </c>
      <c r="AR223" s="144" t="s">
        <v>239</v>
      </c>
      <c r="AT223" s="144" t="s">
        <v>307</v>
      </c>
      <c r="AU223" s="144" t="s">
        <v>83</v>
      </c>
      <c r="AY223" s="17" t="s">
        <v>175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81</v>
      </c>
      <c r="BK223" s="145">
        <f>ROUND(I223*H223,2)</f>
        <v>0</v>
      </c>
      <c r="BL223" s="17" t="s">
        <v>181</v>
      </c>
      <c r="BM223" s="144" t="s">
        <v>1424</v>
      </c>
    </row>
    <row r="224" spans="2:65" s="1" customFormat="1" ht="37.9" customHeight="1">
      <c r="B224" s="32"/>
      <c r="C224" s="132" t="s">
        <v>429</v>
      </c>
      <c r="D224" s="132" t="s">
        <v>177</v>
      </c>
      <c r="E224" s="133" t="s">
        <v>1425</v>
      </c>
      <c r="F224" s="134" t="s">
        <v>1426</v>
      </c>
      <c r="G224" s="135" t="s">
        <v>358</v>
      </c>
      <c r="H224" s="136">
        <v>15</v>
      </c>
      <c r="I224" s="137"/>
      <c r="J224" s="138">
        <f>ROUND(I224*H224,2)</f>
        <v>0</v>
      </c>
      <c r="K224" s="139"/>
      <c r="L224" s="32"/>
      <c r="M224" s="140" t="s">
        <v>19</v>
      </c>
      <c r="N224" s="141" t="s">
        <v>44</v>
      </c>
      <c r="P224" s="142">
        <f>O224*H224</f>
        <v>0</v>
      </c>
      <c r="Q224" s="142">
        <v>1.0000000000000001E-5</v>
      </c>
      <c r="R224" s="142">
        <f>Q224*H224</f>
        <v>1.5000000000000001E-4</v>
      </c>
      <c r="S224" s="142">
        <v>0</v>
      </c>
      <c r="T224" s="143">
        <f>S224*H224</f>
        <v>0</v>
      </c>
      <c r="AR224" s="144" t="s">
        <v>181</v>
      </c>
      <c r="AT224" s="144" t="s">
        <v>177</v>
      </c>
      <c r="AU224" s="144" t="s">
        <v>83</v>
      </c>
      <c r="AY224" s="17" t="s">
        <v>175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81</v>
      </c>
      <c r="BK224" s="145">
        <f>ROUND(I224*H224,2)</f>
        <v>0</v>
      </c>
      <c r="BL224" s="17" t="s">
        <v>181</v>
      </c>
      <c r="BM224" s="144" t="s">
        <v>1427</v>
      </c>
    </row>
    <row r="225" spans="2:65" s="1" customFormat="1" ht="11.25">
      <c r="B225" s="32"/>
      <c r="D225" s="146" t="s">
        <v>183</v>
      </c>
      <c r="F225" s="147" t="s">
        <v>1428</v>
      </c>
      <c r="I225" s="148"/>
      <c r="L225" s="32"/>
      <c r="M225" s="149"/>
      <c r="T225" s="53"/>
      <c r="AT225" s="17" t="s">
        <v>183</v>
      </c>
      <c r="AU225" s="17" t="s">
        <v>83</v>
      </c>
    </row>
    <row r="226" spans="2:65" s="1" customFormat="1" ht="16.5" customHeight="1">
      <c r="B226" s="32"/>
      <c r="C226" s="172" t="s">
        <v>435</v>
      </c>
      <c r="D226" s="172" t="s">
        <v>307</v>
      </c>
      <c r="E226" s="173" t="s">
        <v>1429</v>
      </c>
      <c r="F226" s="174" t="s">
        <v>1430</v>
      </c>
      <c r="G226" s="175" t="s">
        <v>358</v>
      </c>
      <c r="H226" s="176">
        <v>2</v>
      </c>
      <c r="I226" s="177"/>
      <c r="J226" s="178">
        <f>ROUND(I226*H226,2)</f>
        <v>0</v>
      </c>
      <c r="K226" s="179"/>
      <c r="L226" s="180"/>
      <c r="M226" s="181" t="s">
        <v>19</v>
      </c>
      <c r="N226" s="182" t="s">
        <v>44</v>
      </c>
      <c r="P226" s="142">
        <f>O226*H226</f>
        <v>0</v>
      </c>
      <c r="Q226" s="142">
        <v>3.0000000000000001E-3</v>
      </c>
      <c r="R226" s="142">
        <f>Q226*H226</f>
        <v>6.0000000000000001E-3</v>
      </c>
      <c r="S226" s="142">
        <v>0</v>
      </c>
      <c r="T226" s="143">
        <f>S226*H226</f>
        <v>0</v>
      </c>
      <c r="AR226" s="144" t="s">
        <v>239</v>
      </c>
      <c r="AT226" s="144" t="s">
        <v>307</v>
      </c>
      <c r="AU226" s="144" t="s">
        <v>83</v>
      </c>
      <c r="AY226" s="17" t="s">
        <v>175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81</v>
      </c>
      <c r="BK226" s="145">
        <f>ROUND(I226*H226,2)</f>
        <v>0</v>
      </c>
      <c r="BL226" s="17" t="s">
        <v>181</v>
      </c>
      <c r="BM226" s="144" t="s">
        <v>1431</v>
      </c>
    </row>
    <row r="227" spans="2:65" s="1" customFormat="1" ht="16.5" customHeight="1">
      <c r="B227" s="32"/>
      <c r="C227" s="172" t="s">
        <v>440</v>
      </c>
      <c r="D227" s="172" t="s">
        <v>307</v>
      </c>
      <c r="E227" s="173" t="s">
        <v>1432</v>
      </c>
      <c r="F227" s="174" t="s">
        <v>1433</v>
      </c>
      <c r="G227" s="175" t="s">
        <v>358</v>
      </c>
      <c r="H227" s="176">
        <v>13</v>
      </c>
      <c r="I227" s="177"/>
      <c r="J227" s="178">
        <f>ROUND(I227*H227,2)</f>
        <v>0</v>
      </c>
      <c r="K227" s="179"/>
      <c r="L227" s="180"/>
      <c r="M227" s="181" t="s">
        <v>19</v>
      </c>
      <c r="N227" s="182" t="s">
        <v>44</v>
      </c>
      <c r="P227" s="142">
        <f>O227*H227</f>
        <v>0</v>
      </c>
      <c r="Q227" s="142">
        <v>3.3999999999999998E-3</v>
      </c>
      <c r="R227" s="142">
        <f>Q227*H227</f>
        <v>4.4199999999999996E-2</v>
      </c>
      <c r="S227" s="142">
        <v>0</v>
      </c>
      <c r="T227" s="143">
        <f>S227*H227</f>
        <v>0</v>
      </c>
      <c r="AR227" s="144" t="s">
        <v>239</v>
      </c>
      <c r="AT227" s="144" t="s">
        <v>307</v>
      </c>
      <c r="AU227" s="144" t="s">
        <v>83</v>
      </c>
      <c r="AY227" s="17" t="s">
        <v>175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81</v>
      </c>
      <c r="BK227" s="145">
        <f>ROUND(I227*H227,2)</f>
        <v>0</v>
      </c>
      <c r="BL227" s="17" t="s">
        <v>181</v>
      </c>
      <c r="BM227" s="144" t="s">
        <v>1434</v>
      </c>
    </row>
    <row r="228" spans="2:65" s="1" customFormat="1" ht="21.75" customHeight="1">
      <c r="B228" s="32"/>
      <c r="C228" s="132" t="s">
        <v>445</v>
      </c>
      <c r="D228" s="132" t="s">
        <v>177</v>
      </c>
      <c r="E228" s="133" t="s">
        <v>1435</v>
      </c>
      <c r="F228" s="134" t="s">
        <v>1436</v>
      </c>
      <c r="G228" s="135" t="s">
        <v>342</v>
      </c>
      <c r="H228" s="136">
        <v>240</v>
      </c>
      <c r="I228" s="137"/>
      <c r="J228" s="138">
        <f>ROUND(I228*H228,2)</f>
        <v>0</v>
      </c>
      <c r="K228" s="139"/>
      <c r="L228" s="32"/>
      <c r="M228" s="140" t="s">
        <v>19</v>
      </c>
      <c r="N228" s="141" t="s">
        <v>44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181</v>
      </c>
      <c r="AT228" s="144" t="s">
        <v>177</v>
      </c>
      <c r="AU228" s="144" t="s">
        <v>83</v>
      </c>
      <c r="AY228" s="17" t="s">
        <v>175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81</v>
      </c>
      <c r="BK228" s="145">
        <f>ROUND(I228*H228,2)</f>
        <v>0</v>
      </c>
      <c r="BL228" s="17" t="s">
        <v>181</v>
      </c>
      <c r="BM228" s="144" t="s">
        <v>1437</v>
      </c>
    </row>
    <row r="229" spans="2:65" s="1" customFormat="1" ht="11.25">
      <c r="B229" s="32"/>
      <c r="D229" s="146" t="s">
        <v>183</v>
      </c>
      <c r="F229" s="147" t="s">
        <v>1438</v>
      </c>
      <c r="I229" s="148"/>
      <c r="L229" s="32"/>
      <c r="M229" s="149"/>
      <c r="T229" s="53"/>
      <c r="AT229" s="17" t="s">
        <v>183</v>
      </c>
      <c r="AU229" s="17" t="s">
        <v>83</v>
      </c>
    </row>
    <row r="230" spans="2:65" s="1" customFormat="1" ht="24.2" customHeight="1">
      <c r="B230" s="32"/>
      <c r="C230" s="132" t="s">
        <v>451</v>
      </c>
      <c r="D230" s="132" t="s">
        <v>177</v>
      </c>
      <c r="E230" s="133" t="s">
        <v>1439</v>
      </c>
      <c r="F230" s="134" t="s">
        <v>1440</v>
      </c>
      <c r="G230" s="135" t="s">
        <v>358</v>
      </c>
      <c r="H230" s="136">
        <v>4</v>
      </c>
      <c r="I230" s="137"/>
      <c r="J230" s="138">
        <f>ROUND(I230*H230,2)</f>
        <v>0</v>
      </c>
      <c r="K230" s="139"/>
      <c r="L230" s="32"/>
      <c r="M230" s="140" t="s">
        <v>19</v>
      </c>
      <c r="N230" s="141" t="s">
        <v>44</v>
      </c>
      <c r="P230" s="142">
        <f>O230*H230</f>
        <v>0</v>
      </c>
      <c r="Q230" s="142">
        <v>0.45937</v>
      </c>
      <c r="R230" s="142">
        <f>Q230*H230</f>
        <v>1.83748</v>
      </c>
      <c r="S230" s="142">
        <v>0</v>
      </c>
      <c r="T230" s="143">
        <f>S230*H230</f>
        <v>0</v>
      </c>
      <c r="AR230" s="144" t="s">
        <v>181</v>
      </c>
      <c r="AT230" s="144" t="s">
        <v>177</v>
      </c>
      <c r="AU230" s="144" t="s">
        <v>83</v>
      </c>
      <c r="AY230" s="17" t="s">
        <v>175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81</v>
      </c>
      <c r="BK230" s="145">
        <f>ROUND(I230*H230,2)</f>
        <v>0</v>
      </c>
      <c r="BL230" s="17" t="s">
        <v>181</v>
      </c>
      <c r="BM230" s="144" t="s">
        <v>1441</v>
      </c>
    </row>
    <row r="231" spans="2:65" s="1" customFormat="1" ht="11.25">
      <c r="B231" s="32"/>
      <c r="D231" s="146" t="s">
        <v>183</v>
      </c>
      <c r="F231" s="147" t="s">
        <v>1442</v>
      </c>
      <c r="I231" s="148"/>
      <c r="L231" s="32"/>
      <c r="M231" s="149"/>
      <c r="T231" s="53"/>
      <c r="AT231" s="17" t="s">
        <v>183</v>
      </c>
      <c r="AU231" s="17" t="s">
        <v>83</v>
      </c>
    </row>
    <row r="232" spans="2:65" s="1" customFormat="1" ht="58.5">
      <c r="B232" s="32"/>
      <c r="D232" s="151" t="s">
        <v>203</v>
      </c>
      <c r="F232" s="165" t="s">
        <v>1443</v>
      </c>
      <c r="I232" s="148"/>
      <c r="L232" s="32"/>
      <c r="M232" s="149"/>
      <c r="T232" s="53"/>
      <c r="AT232" s="17" t="s">
        <v>203</v>
      </c>
      <c r="AU232" s="17" t="s">
        <v>83</v>
      </c>
    </row>
    <row r="233" spans="2:65" s="1" customFormat="1" ht="24.2" customHeight="1">
      <c r="B233" s="32"/>
      <c r="C233" s="132" t="s">
        <v>456</v>
      </c>
      <c r="D233" s="132" t="s">
        <v>177</v>
      </c>
      <c r="E233" s="133" t="s">
        <v>1444</v>
      </c>
      <c r="F233" s="134" t="s">
        <v>1445</v>
      </c>
      <c r="G233" s="135" t="s">
        <v>358</v>
      </c>
      <c r="H233" s="136">
        <v>3</v>
      </c>
      <c r="I233" s="137"/>
      <c r="J233" s="138">
        <f>ROUND(I233*H233,2)</f>
        <v>0</v>
      </c>
      <c r="K233" s="139"/>
      <c r="L233" s="32"/>
      <c r="M233" s="140" t="s">
        <v>19</v>
      </c>
      <c r="N233" s="141" t="s">
        <v>44</v>
      </c>
      <c r="P233" s="142">
        <f>O233*H233</f>
        <v>0</v>
      </c>
      <c r="Q233" s="142">
        <v>0.41488999999999998</v>
      </c>
      <c r="R233" s="142">
        <f>Q233*H233</f>
        <v>1.2446699999999999</v>
      </c>
      <c r="S233" s="142">
        <v>0</v>
      </c>
      <c r="T233" s="143">
        <f>S233*H233</f>
        <v>0</v>
      </c>
      <c r="AR233" s="144" t="s">
        <v>181</v>
      </c>
      <c r="AT233" s="144" t="s">
        <v>177</v>
      </c>
      <c r="AU233" s="144" t="s">
        <v>83</v>
      </c>
      <c r="AY233" s="17" t="s">
        <v>175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81</v>
      </c>
      <c r="BK233" s="145">
        <f>ROUND(I233*H233,2)</f>
        <v>0</v>
      </c>
      <c r="BL233" s="17" t="s">
        <v>181</v>
      </c>
      <c r="BM233" s="144" t="s">
        <v>1446</v>
      </c>
    </row>
    <row r="234" spans="2:65" s="1" customFormat="1" ht="11.25">
      <c r="B234" s="32"/>
      <c r="D234" s="146" t="s">
        <v>183</v>
      </c>
      <c r="F234" s="147" t="s">
        <v>1447</v>
      </c>
      <c r="I234" s="148"/>
      <c r="L234" s="32"/>
      <c r="M234" s="149"/>
      <c r="T234" s="53"/>
      <c r="AT234" s="17" t="s">
        <v>183</v>
      </c>
      <c r="AU234" s="17" t="s">
        <v>83</v>
      </c>
    </row>
    <row r="235" spans="2:65" s="1" customFormat="1" ht="21.75" customHeight="1">
      <c r="B235" s="32"/>
      <c r="C235" s="172" t="s">
        <v>461</v>
      </c>
      <c r="D235" s="172" t="s">
        <v>307</v>
      </c>
      <c r="E235" s="173" t="s">
        <v>1448</v>
      </c>
      <c r="F235" s="174" t="s">
        <v>1449</v>
      </c>
      <c r="G235" s="175" t="s">
        <v>358</v>
      </c>
      <c r="H235" s="176">
        <v>3</v>
      </c>
      <c r="I235" s="177"/>
      <c r="J235" s="178">
        <f>ROUND(I235*H235,2)</f>
        <v>0</v>
      </c>
      <c r="K235" s="179"/>
      <c r="L235" s="180"/>
      <c r="M235" s="181" t="s">
        <v>19</v>
      </c>
      <c r="N235" s="182" t="s">
        <v>44</v>
      </c>
      <c r="P235" s="142">
        <f>O235*H235</f>
        <v>0</v>
      </c>
      <c r="Q235" s="142">
        <v>2.1</v>
      </c>
      <c r="R235" s="142">
        <f>Q235*H235</f>
        <v>6.3000000000000007</v>
      </c>
      <c r="S235" s="142">
        <v>0</v>
      </c>
      <c r="T235" s="143">
        <f>S235*H235</f>
        <v>0</v>
      </c>
      <c r="AR235" s="144" t="s">
        <v>239</v>
      </c>
      <c r="AT235" s="144" t="s">
        <v>307</v>
      </c>
      <c r="AU235" s="144" t="s">
        <v>83</v>
      </c>
      <c r="AY235" s="17" t="s">
        <v>175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81</v>
      </c>
      <c r="BK235" s="145">
        <f>ROUND(I235*H235,2)</f>
        <v>0</v>
      </c>
      <c r="BL235" s="17" t="s">
        <v>181</v>
      </c>
      <c r="BM235" s="144" t="s">
        <v>1450</v>
      </c>
    </row>
    <row r="236" spans="2:65" s="1" customFormat="1" ht="24.2" customHeight="1">
      <c r="B236" s="32"/>
      <c r="C236" s="132" t="s">
        <v>466</v>
      </c>
      <c r="D236" s="132" t="s">
        <v>177</v>
      </c>
      <c r="E236" s="133" t="s">
        <v>1451</v>
      </c>
      <c r="F236" s="134" t="s">
        <v>1452</v>
      </c>
      <c r="G236" s="135" t="s">
        <v>358</v>
      </c>
      <c r="H236" s="136">
        <v>3</v>
      </c>
      <c r="I236" s="137"/>
      <c r="J236" s="138">
        <f>ROUND(I236*H236,2)</f>
        <v>0</v>
      </c>
      <c r="K236" s="139"/>
      <c r="L236" s="32"/>
      <c r="M236" s="140" t="s">
        <v>19</v>
      </c>
      <c r="N236" s="141" t="s">
        <v>44</v>
      </c>
      <c r="P236" s="142">
        <f>O236*H236</f>
        <v>0</v>
      </c>
      <c r="Q236" s="142">
        <v>9.8899999999999995E-3</v>
      </c>
      <c r="R236" s="142">
        <f>Q236*H236</f>
        <v>2.9669999999999998E-2</v>
      </c>
      <c r="S236" s="142">
        <v>0</v>
      </c>
      <c r="T236" s="143">
        <f>S236*H236</f>
        <v>0</v>
      </c>
      <c r="AR236" s="144" t="s">
        <v>181</v>
      </c>
      <c r="AT236" s="144" t="s">
        <v>177</v>
      </c>
      <c r="AU236" s="144" t="s">
        <v>83</v>
      </c>
      <c r="AY236" s="17" t="s">
        <v>175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81</v>
      </c>
      <c r="BK236" s="145">
        <f>ROUND(I236*H236,2)</f>
        <v>0</v>
      </c>
      <c r="BL236" s="17" t="s">
        <v>181</v>
      </c>
      <c r="BM236" s="144" t="s">
        <v>1453</v>
      </c>
    </row>
    <row r="237" spans="2:65" s="1" customFormat="1" ht="11.25">
      <c r="B237" s="32"/>
      <c r="D237" s="146" t="s">
        <v>183</v>
      </c>
      <c r="F237" s="147" t="s">
        <v>1454</v>
      </c>
      <c r="I237" s="148"/>
      <c r="L237" s="32"/>
      <c r="M237" s="149"/>
      <c r="T237" s="53"/>
      <c r="AT237" s="17" t="s">
        <v>183</v>
      </c>
      <c r="AU237" s="17" t="s">
        <v>83</v>
      </c>
    </row>
    <row r="238" spans="2:65" s="1" customFormat="1" ht="16.5" customHeight="1">
      <c r="B238" s="32"/>
      <c r="C238" s="172" t="s">
        <v>471</v>
      </c>
      <c r="D238" s="172" t="s">
        <v>307</v>
      </c>
      <c r="E238" s="173" t="s">
        <v>1455</v>
      </c>
      <c r="F238" s="174" t="s">
        <v>1456</v>
      </c>
      <c r="G238" s="175" t="s">
        <v>358</v>
      </c>
      <c r="H238" s="176">
        <v>3</v>
      </c>
      <c r="I238" s="177"/>
      <c r="J238" s="178">
        <f>ROUND(I238*H238,2)</f>
        <v>0</v>
      </c>
      <c r="K238" s="179"/>
      <c r="L238" s="180"/>
      <c r="M238" s="181" t="s">
        <v>19</v>
      </c>
      <c r="N238" s="182" t="s">
        <v>44</v>
      </c>
      <c r="P238" s="142">
        <f>O238*H238</f>
        <v>0</v>
      </c>
      <c r="Q238" s="142">
        <v>0.26200000000000001</v>
      </c>
      <c r="R238" s="142">
        <f>Q238*H238</f>
        <v>0.78600000000000003</v>
      </c>
      <c r="S238" s="142">
        <v>0</v>
      </c>
      <c r="T238" s="143">
        <f>S238*H238</f>
        <v>0</v>
      </c>
      <c r="AR238" s="144" t="s">
        <v>239</v>
      </c>
      <c r="AT238" s="144" t="s">
        <v>307</v>
      </c>
      <c r="AU238" s="144" t="s">
        <v>83</v>
      </c>
      <c r="AY238" s="17" t="s">
        <v>175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81</v>
      </c>
      <c r="BK238" s="145">
        <f>ROUND(I238*H238,2)</f>
        <v>0</v>
      </c>
      <c r="BL238" s="17" t="s">
        <v>181</v>
      </c>
      <c r="BM238" s="144" t="s">
        <v>1457</v>
      </c>
    </row>
    <row r="239" spans="2:65" s="1" customFormat="1" ht="24.2" customHeight="1">
      <c r="B239" s="32"/>
      <c r="C239" s="172" t="s">
        <v>478</v>
      </c>
      <c r="D239" s="172" t="s">
        <v>307</v>
      </c>
      <c r="E239" s="173" t="s">
        <v>1458</v>
      </c>
      <c r="F239" s="174" t="s">
        <v>1459</v>
      </c>
      <c r="G239" s="175" t="s">
        <v>358</v>
      </c>
      <c r="H239" s="176">
        <v>6</v>
      </c>
      <c r="I239" s="177"/>
      <c r="J239" s="178">
        <f>ROUND(I239*H239,2)</f>
        <v>0</v>
      </c>
      <c r="K239" s="179"/>
      <c r="L239" s="180"/>
      <c r="M239" s="181" t="s">
        <v>19</v>
      </c>
      <c r="N239" s="182" t="s">
        <v>44</v>
      </c>
      <c r="P239" s="142">
        <f>O239*H239</f>
        <v>0</v>
      </c>
      <c r="Q239" s="142">
        <v>2E-3</v>
      </c>
      <c r="R239" s="142">
        <f>Q239*H239</f>
        <v>1.2E-2</v>
      </c>
      <c r="S239" s="142">
        <v>0</v>
      </c>
      <c r="T239" s="143">
        <f>S239*H239</f>
        <v>0</v>
      </c>
      <c r="AR239" s="144" t="s">
        <v>239</v>
      </c>
      <c r="AT239" s="144" t="s">
        <v>307</v>
      </c>
      <c r="AU239" s="144" t="s">
        <v>83</v>
      </c>
      <c r="AY239" s="17" t="s">
        <v>175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81</v>
      </c>
      <c r="BK239" s="145">
        <f>ROUND(I239*H239,2)</f>
        <v>0</v>
      </c>
      <c r="BL239" s="17" t="s">
        <v>181</v>
      </c>
      <c r="BM239" s="144" t="s">
        <v>1460</v>
      </c>
    </row>
    <row r="240" spans="2:65" s="1" customFormat="1" ht="24.2" customHeight="1">
      <c r="B240" s="32"/>
      <c r="C240" s="132" t="s">
        <v>483</v>
      </c>
      <c r="D240" s="132" t="s">
        <v>177</v>
      </c>
      <c r="E240" s="133" t="s">
        <v>1461</v>
      </c>
      <c r="F240" s="134" t="s">
        <v>1462</v>
      </c>
      <c r="G240" s="135" t="s">
        <v>358</v>
      </c>
      <c r="H240" s="136">
        <v>3</v>
      </c>
      <c r="I240" s="137"/>
      <c r="J240" s="138">
        <f>ROUND(I240*H240,2)</f>
        <v>0</v>
      </c>
      <c r="K240" s="139"/>
      <c r="L240" s="32"/>
      <c r="M240" s="140" t="s">
        <v>19</v>
      </c>
      <c r="N240" s="141" t="s">
        <v>44</v>
      </c>
      <c r="P240" s="142">
        <f>O240*H240</f>
        <v>0</v>
      </c>
      <c r="Q240" s="142">
        <v>1.218E-2</v>
      </c>
      <c r="R240" s="142">
        <f>Q240*H240</f>
        <v>3.6540000000000003E-2</v>
      </c>
      <c r="S240" s="142">
        <v>0</v>
      </c>
      <c r="T240" s="143">
        <f>S240*H240</f>
        <v>0</v>
      </c>
      <c r="AR240" s="144" t="s">
        <v>181</v>
      </c>
      <c r="AT240" s="144" t="s">
        <v>177</v>
      </c>
      <c r="AU240" s="144" t="s">
        <v>83</v>
      </c>
      <c r="AY240" s="17" t="s">
        <v>175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81</v>
      </c>
      <c r="BK240" s="145">
        <f>ROUND(I240*H240,2)</f>
        <v>0</v>
      </c>
      <c r="BL240" s="17" t="s">
        <v>181</v>
      </c>
      <c r="BM240" s="144" t="s">
        <v>1463</v>
      </c>
    </row>
    <row r="241" spans="2:65" s="1" customFormat="1" ht="11.25">
      <c r="B241" s="32"/>
      <c r="D241" s="146" t="s">
        <v>183</v>
      </c>
      <c r="F241" s="147" t="s">
        <v>1464</v>
      </c>
      <c r="I241" s="148"/>
      <c r="L241" s="32"/>
      <c r="M241" s="149"/>
      <c r="T241" s="53"/>
      <c r="AT241" s="17" t="s">
        <v>183</v>
      </c>
      <c r="AU241" s="17" t="s">
        <v>83</v>
      </c>
    </row>
    <row r="242" spans="2:65" s="1" customFormat="1" ht="24.2" customHeight="1">
      <c r="B242" s="32"/>
      <c r="C242" s="172" t="s">
        <v>489</v>
      </c>
      <c r="D242" s="172" t="s">
        <v>307</v>
      </c>
      <c r="E242" s="173" t="s">
        <v>1465</v>
      </c>
      <c r="F242" s="174" t="s">
        <v>1466</v>
      </c>
      <c r="G242" s="175" t="s">
        <v>358</v>
      </c>
      <c r="H242" s="176">
        <v>3</v>
      </c>
      <c r="I242" s="177"/>
      <c r="J242" s="178">
        <f>ROUND(I242*H242,2)</f>
        <v>0</v>
      </c>
      <c r="K242" s="179"/>
      <c r="L242" s="180"/>
      <c r="M242" s="181" t="s">
        <v>19</v>
      </c>
      <c r="N242" s="182" t="s">
        <v>44</v>
      </c>
      <c r="P242" s="142">
        <f>O242*H242</f>
        <v>0</v>
      </c>
      <c r="Q242" s="142">
        <v>0.58499999999999996</v>
      </c>
      <c r="R242" s="142">
        <f>Q242*H242</f>
        <v>1.7549999999999999</v>
      </c>
      <c r="S242" s="142">
        <v>0</v>
      </c>
      <c r="T242" s="143">
        <f>S242*H242</f>
        <v>0</v>
      </c>
      <c r="AR242" s="144" t="s">
        <v>239</v>
      </c>
      <c r="AT242" s="144" t="s">
        <v>307</v>
      </c>
      <c r="AU242" s="144" t="s">
        <v>83</v>
      </c>
      <c r="AY242" s="17" t="s">
        <v>175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81</v>
      </c>
      <c r="BK242" s="145">
        <f>ROUND(I242*H242,2)</f>
        <v>0</v>
      </c>
      <c r="BL242" s="17" t="s">
        <v>181</v>
      </c>
      <c r="BM242" s="144" t="s">
        <v>1467</v>
      </c>
    </row>
    <row r="243" spans="2:65" s="1" customFormat="1" ht="49.15" customHeight="1">
      <c r="B243" s="32"/>
      <c r="C243" s="132" t="s">
        <v>494</v>
      </c>
      <c r="D243" s="132" t="s">
        <v>177</v>
      </c>
      <c r="E243" s="133" t="s">
        <v>1468</v>
      </c>
      <c r="F243" s="134" t="s">
        <v>1469</v>
      </c>
      <c r="G243" s="135" t="s">
        <v>215</v>
      </c>
      <c r="H243" s="136">
        <v>13.7</v>
      </c>
      <c r="I243" s="137"/>
      <c r="J243" s="138">
        <f>ROUND(I243*H243,2)</f>
        <v>0</v>
      </c>
      <c r="K243" s="139"/>
      <c r="L243" s="32"/>
      <c r="M243" s="140" t="s">
        <v>19</v>
      </c>
      <c r="N243" s="141" t="s">
        <v>44</v>
      </c>
      <c r="P243" s="142">
        <f>O243*H243</f>
        <v>0</v>
      </c>
      <c r="Q243" s="142">
        <v>5.7430000000000002E-2</v>
      </c>
      <c r="R243" s="142">
        <f>Q243*H243</f>
        <v>0.78679100000000002</v>
      </c>
      <c r="S243" s="142">
        <v>0</v>
      </c>
      <c r="T243" s="143">
        <f>S243*H243</f>
        <v>0</v>
      </c>
      <c r="AR243" s="144" t="s">
        <v>181</v>
      </c>
      <c r="AT243" s="144" t="s">
        <v>177</v>
      </c>
      <c r="AU243" s="144" t="s">
        <v>83</v>
      </c>
      <c r="AY243" s="17" t="s">
        <v>175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81</v>
      </c>
      <c r="BK243" s="145">
        <f>ROUND(I243*H243,2)</f>
        <v>0</v>
      </c>
      <c r="BL243" s="17" t="s">
        <v>181</v>
      </c>
      <c r="BM243" s="144" t="s">
        <v>1470</v>
      </c>
    </row>
    <row r="244" spans="2:65" s="1" customFormat="1" ht="11.25">
      <c r="B244" s="32"/>
      <c r="D244" s="146" t="s">
        <v>183</v>
      </c>
      <c r="F244" s="147" t="s">
        <v>1471</v>
      </c>
      <c r="I244" s="148"/>
      <c r="L244" s="32"/>
      <c r="M244" s="149"/>
      <c r="T244" s="53"/>
      <c r="AT244" s="17" t="s">
        <v>183</v>
      </c>
      <c r="AU244" s="17" t="s">
        <v>83</v>
      </c>
    </row>
    <row r="245" spans="2:65" s="1" customFormat="1" ht="97.5">
      <c r="B245" s="32"/>
      <c r="D245" s="151" t="s">
        <v>203</v>
      </c>
      <c r="F245" s="165" t="s">
        <v>1472</v>
      </c>
      <c r="I245" s="148"/>
      <c r="L245" s="32"/>
      <c r="M245" s="149"/>
      <c r="T245" s="53"/>
      <c r="AT245" s="17" t="s">
        <v>203</v>
      </c>
      <c r="AU245" s="17" t="s">
        <v>83</v>
      </c>
    </row>
    <row r="246" spans="2:65" s="12" customFormat="1" ht="11.25">
      <c r="B246" s="150"/>
      <c r="D246" s="151" t="s">
        <v>189</v>
      </c>
      <c r="E246" s="152" t="s">
        <v>19</v>
      </c>
      <c r="F246" s="153" t="s">
        <v>1473</v>
      </c>
      <c r="H246" s="154">
        <v>13.7</v>
      </c>
      <c r="I246" s="155"/>
      <c r="L246" s="150"/>
      <c r="M246" s="156"/>
      <c r="T246" s="157"/>
      <c r="AT246" s="152" t="s">
        <v>189</v>
      </c>
      <c r="AU246" s="152" t="s">
        <v>83</v>
      </c>
      <c r="AV246" s="12" t="s">
        <v>83</v>
      </c>
      <c r="AW246" s="12" t="s">
        <v>35</v>
      </c>
      <c r="AX246" s="12" t="s">
        <v>81</v>
      </c>
      <c r="AY246" s="152" t="s">
        <v>175</v>
      </c>
    </row>
    <row r="247" spans="2:65" s="1" customFormat="1" ht="49.15" customHeight="1">
      <c r="B247" s="32"/>
      <c r="C247" s="132" t="s">
        <v>499</v>
      </c>
      <c r="D247" s="132" t="s">
        <v>177</v>
      </c>
      <c r="E247" s="133" t="s">
        <v>1474</v>
      </c>
      <c r="F247" s="134" t="s">
        <v>1475</v>
      </c>
      <c r="G247" s="135" t="s">
        <v>215</v>
      </c>
      <c r="H247" s="136">
        <v>84</v>
      </c>
      <c r="I247" s="137"/>
      <c r="J247" s="138">
        <f>ROUND(I247*H247,2)</f>
        <v>0</v>
      </c>
      <c r="K247" s="139"/>
      <c r="L247" s="32"/>
      <c r="M247" s="140" t="s">
        <v>19</v>
      </c>
      <c r="N247" s="141" t="s">
        <v>44</v>
      </c>
      <c r="P247" s="142">
        <f>O247*H247</f>
        <v>0</v>
      </c>
      <c r="Q247" s="142">
        <v>5.5120000000000002E-2</v>
      </c>
      <c r="R247" s="142">
        <f>Q247*H247</f>
        <v>4.6300800000000004</v>
      </c>
      <c r="S247" s="142">
        <v>0</v>
      </c>
      <c r="T247" s="143">
        <f>S247*H247</f>
        <v>0</v>
      </c>
      <c r="AR247" s="144" t="s">
        <v>181</v>
      </c>
      <c r="AT247" s="144" t="s">
        <v>177</v>
      </c>
      <c r="AU247" s="144" t="s">
        <v>83</v>
      </c>
      <c r="AY247" s="17" t="s">
        <v>175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81</v>
      </c>
      <c r="BK247" s="145">
        <f>ROUND(I247*H247,2)</f>
        <v>0</v>
      </c>
      <c r="BL247" s="17" t="s">
        <v>181</v>
      </c>
      <c r="BM247" s="144" t="s">
        <v>1476</v>
      </c>
    </row>
    <row r="248" spans="2:65" s="1" customFormat="1" ht="11.25">
      <c r="B248" s="32"/>
      <c r="D248" s="146" t="s">
        <v>183</v>
      </c>
      <c r="F248" s="147" t="s">
        <v>1477</v>
      </c>
      <c r="I248" s="148"/>
      <c r="L248" s="32"/>
      <c r="M248" s="149"/>
      <c r="T248" s="53"/>
      <c r="AT248" s="17" t="s">
        <v>183</v>
      </c>
      <c r="AU248" s="17" t="s">
        <v>83</v>
      </c>
    </row>
    <row r="249" spans="2:65" s="12" customFormat="1" ht="11.25">
      <c r="B249" s="150"/>
      <c r="D249" s="151" t="s">
        <v>189</v>
      </c>
      <c r="E249" s="152" t="s">
        <v>19</v>
      </c>
      <c r="F249" s="153" t="s">
        <v>1478</v>
      </c>
      <c r="H249" s="154">
        <v>84</v>
      </c>
      <c r="I249" s="155"/>
      <c r="L249" s="150"/>
      <c r="M249" s="156"/>
      <c r="T249" s="157"/>
      <c r="AT249" s="152" t="s">
        <v>189</v>
      </c>
      <c r="AU249" s="152" t="s">
        <v>83</v>
      </c>
      <c r="AV249" s="12" t="s">
        <v>83</v>
      </c>
      <c r="AW249" s="12" t="s">
        <v>35</v>
      </c>
      <c r="AX249" s="12" t="s">
        <v>81</v>
      </c>
      <c r="AY249" s="152" t="s">
        <v>175</v>
      </c>
    </row>
    <row r="250" spans="2:65" s="1" customFormat="1" ht="44.25" customHeight="1">
      <c r="B250" s="32"/>
      <c r="C250" s="132" t="s">
        <v>505</v>
      </c>
      <c r="D250" s="132" t="s">
        <v>177</v>
      </c>
      <c r="E250" s="133" t="s">
        <v>1479</v>
      </c>
      <c r="F250" s="134" t="s">
        <v>1480</v>
      </c>
      <c r="G250" s="135" t="s">
        <v>358</v>
      </c>
      <c r="H250" s="136">
        <v>3</v>
      </c>
      <c r="I250" s="137"/>
      <c r="J250" s="138">
        <f>ROUND(I250*H250,2)</f>
        <v>0</v>
      </c>
      <c r="K250" s="139"/>
      <c r="L250" s="32"/>
      <c r="M250" s="140" t="s">
        <v>19</v>
      </c>
      <c r="N250" s="141" t="s">
        <v>44</v>
      </c>
      <c r="P250" s="142">
        <f>O250*H250</f>
        <v>0</v>
      </c>
      <c r="Q250" s="142">
        <v>7.6499999999999999E-2</v>
      </c>
      <c r="R250" s="142">
        <f>Q250*H250</f>
        <v>0.22949999999999998</v>
      </c>
      <c r="S250" s="142">
        <v>0</v>
      </c>
      <c r="T250" s="143">
        <f>S250*H250</f>
        <v>0</v>
      </c>
      <c r="AR250" s="144" t="s">
        <v>181</v>
      </c>
      <c r="AT250" s="144" t="s">
        <v>177</v>
      </c>
      <c r="AU250" s="144" t="s">
        <v>83</v>
      </c>
      <c r="AY250" s="17" t="s">
        <v>175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81</v>
      </c>
      <c r="BK250" s="145">
        <f>ROUND(I250*H250,2)</f>
        <v>0</v>
      </c>
      <c r="BL250" s="17" t="s">
        <v>181</v>
      </c>
      <c r="BM250" s="144" t="s">
        <v>1481</v>
      </c>
    </row>
    <row r="251" spans="2:65" s="1" customFormat="1" ht="11.25">
      <c r="B251" s="32"/>
      <c r="D251" s="146" t="s">
        <v>183</v>
      </c>
      <c r="F251" s="147" t="s">
        <v>1482</v>
      </c>
      <c r="I251" s="148"/>
      <c r="L251" s="32"/>
      <c r="M251" s="149"/>
      <c r="T251" s="53"/>
      <c r="AT251" s="17" t="s">
        <v>183</v>
      </c>
      <c r="AU251" s="17" t="s">
        <v>83</v>
      </c>
    </row>
    <row r="252" spans="2:65" s="1" customFormat="1" ht="39">
      <c r="B252" s="32"/>
      <c r="D252" s="151" t="s">
        <v>203</v>
      </c>
      <c r="F252" s="165" t="s">
        <v>1483</v>
      </c>
      <c r="I252" s="148"/>
      <c r="L252" s="32"/>
      <c r="M252" s="149"/>
      <c r="T252" s="53"/>
      <c r="AT252" s="17" t="s">
        <v>203</v>
      </c>
      <c r="AU252" s="17" t="s">
        <v>83</v>
      </c>
    </row>
    <row r="253" spans="2:65" s="1" customFormat="1" ht="24.2" customHeight="1">
      <c r="B253" s="32"/>
      <c r="C253" s="132" t="s">
        <v>509</v>
      </c>
      <c r="D253" s="132" t="s">
        <v>177</v>
      </c>
      <c r="E253" s="133" t="s">
        <v>1484</v>
      </c>
      <c r="F253" s="134" t="s">
        <v>1485</v>
      </c>
      <c r="G253" s="135" t="s">
        <v>358</v>
      </c>
      <c r="H253" s="136">
        <v>6</v>
      </c>
      <c r="I253" s="137"/>
      <c r="J253" s="138">
        <f>ROUND(I253*H253,2)</f>
        <v>0</v>
      </c>
      <c r="K253" s="139"/>
      <c r="L253" s="32"/>
      <c r="M253" s="140" t="s">
        <v>19</v>
      </c>
      <c r="N253" s="141" t="s">
        <v>44</v>
      </c>
      <c r="P253" s="142">
        <f>O253*H253</f>
        <v>0</v>
      </c>
      <c r="Q253" s="142">
        <v>0.21734000000000001</v>
      </c>
      <c r="R253" s="142">
        <f>Q253*H253</f>
        <v>1.3040400000000001</v>
      </c>
      <c r="S253" s="142">
        <v>0</v>
      </c>
      <c r="T253" s="143">
        <f>S253*H253</f>
        <v>0</v>
      </c>
      <c r="AR253" s="144" t="s">
        <v>181</v>
      </c>
      <c r="AT253" s="144" t="s">
        <v>177</v>
      </c>
      <c r="AU253" s="144" t="s">
        <v>83</v>
      </c>
      <c r="AY253" s="17" t="s">
        <v>175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81</v>
      </c>
      <c r="BK253" s="145">
        <f>ROUND(I253*H253,2)</f>
        <v>0</v>
      </c>
      <c r="BL253" s="17" t="s">
        <v>181</v>
      </c>
      <c r="BM253" s="144" t="s">
        <v>1486</v>
      </c>
    </row>
    <row r="254" spans="2:65" s="1" customFormat="1" ht="11.25">
      <c r="B254" s="32"/>
      <c r="D254" s="146" t="s">
        <v>183</v>
      </c>
      <c r="F254" s="147" t="s">
        <v>1487</v>
      </c>
      <c r="I254" s="148"/>
      <c r="L254" s="32"/>
      <c r="M254" s="149"/>
      <c r="T254" s="53"/>
      <c r="AT254" s="17" t="s">
        <v>183</v>
      </c>
      <c r="AU254" s="17" t="s">
        <v>83</v>
      </c>
    </row>
    <row r="255" spans="2:65" s="1" customFormat="1" ht="33" customHeight="1">
      <c r="B255" s="32"/>
      <c r="C255" s="172" t="s">
        <v>517</v>
      </c>
      <c r="D255" s="172" t="s">
        <v>307</v>
      </c>
      <c r="E255" s="173" t="s">
        <v>1488</v>
      </c>
      <c r="F255" s="174" t="s">
        <v>1489</v>
      </c>
      <c r="G255" s="175" t="s">
        <v>358</v>
      </c>
      <c r="H255" s="176">
        <v>3</v>
      </c>
      <c r="I255" s="177"/>
      <c r="J255" s="178">
        <f>ROUND(I255*H255,2)</f>
        <v>0</v>
      </c>
      <c r="K255" s="179"/>
      <c r="L255" s="180"/>
      <c r="M255" s="181" t="s">
        <v>19</v>
      </c>
      <c r="N255" s="182" t="s">
        <v>44</v>
      </c>
      <c r="P255" s="142">
        <f>O255*H255</f>
        <v>0</v>
      </c>
      <c r="Q255" s="142">
        <v>0.16200000000000001</v>
      </c>
      <c r="R255" s="142">
        <f>Q255*H255</f>
        <v>0.48599999999999999</v>
      </c>
      <c r="S255" s="142">
        <v>0</v>
      </c>
      <c r="T255" s="143">
        <f>S255*H255</f>
        <v>0</v>
      </c>
      <c r="AR255" s="144" t="s">
        <v>239</v>
      </c>
      <c r="AT255" s="144" t="s">
        <v>307</v>
      </c>
      <c r="AU255" s="144" t="s">
        <v>83</v>
      </c>
      <c r="AY255" s="17" t="s">
        <v>175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81</v>
      </c>
      <c r="BK255" s="145">
        <f>ROUND(I255*H255,2)</f>
        <v>0</v>
      </c>
      <c r="BL255" s="17" t="s">
        <v>181</v>
      </c>
      <c r="BM255" s="144" t="s">
        <v>1490</v>
      </c>
    </row>
    <row r="256" spans="2:65" s="1" customFormat="1" ht="16.5" customHeight="1">
      <c r="B256" s="32"/>
      <c r="C256" s="172" t="s">
        <v>522</v>
      </c>
      <c r="D256" s="172" t="s">
        <v>307</v>
      </c>
      <c r="E256" s="173" t="s">
        <v>1491</v>
      </c>
      <c r="F256" s="174" t="s">
        <v>1492</v>
      </c>
      <c r="G256" s="175" t="s">
        <v>358</v>
      </c>
      <c r="H256" s="176">
        <v>3</v>
      </c>
      <c r="I256" s="177"/>
      <c r="J256" s="178">
        <f>ROUND(I256*H256,2)</f>
        <v>0</v>
      </c>
      <c r="K256" s="179"/>
      <c r="L256" s="180"/>
      <c r="M256" s="181" t="s">
        <v>19</v>
      </c>
      <c r="N256" s="182" t="s">
        <v>44</v>
      </c>
      <c r="P256" s="142">
        <f>O256*H256</f>
        <v>0</v>
      </c>
      <c r="Q256" s="142">
        <v>8.1000000000000003E-2</v>
      </c>
      <c r="R256" s="142">
        <f>Q256*H256</f>
        <v>0.24299999999999999</v>
      </c>
      <c r="S256" s="142">
        <v>0</v>
      </c>
      <c r="T256" s="143">
        <f>S256*H256</f>
        <v>0</v>
      </c>
      <c r="AR256" s="144" t="s">
        <v>239</v>
      </c>
      <c r="AT256" s="144" t="s">
        <v>307</v>
      </c>
      <c r="AU256" s="144" t="s">
        <v>83</v>
      </c>
      <c r="AY256" s="17" t="s">
        <v>175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81</v>
      </c>
      <c r="BK256" s="145">
        <f>ROUND(I256*H256,2)</f>
        <v>0</v>
      </c>
      <c r="BL256" s="17" t="s">
        <v>181</v>
      </c>
      <c r="BM256" s="144" t="s">
        <v>1493</v>
      </c>
    </row>
    <row r="257" spans="2:65" s="11" customFormat="1" ht="22.9" customHeight="1">
      <c r="B257" s="120"/>
      <c r="D257" s="121" t="s">
        <v>72</v>
      </c>
      <c r="E257" s="130" t="s">
        <v>715</v>
      </c>
      <c r="F257" s="130" t="s">
        <v>716</v>
      </c>
      <c r="I257" s="123"/>
      <c r="J257" s="131">
        <f>BK257</f>
        <v>0</v>
      </c>
      <c r="L257" s="120"/>
      <c r="M257" s="125"/>
      <c r="P257" s="126">
        <f>SUM(P258:P261)</f>
        <v>0</v>
      </c>
      <c r="R257" s="126">
        <f>SUM(R258:R261)</f>
        <v>0</v>
      </c>
      <c r="T257" s="127">
        <f>SUM(T258:T261)</f>
        <v>0</v>
      </c>
      <c r="AR257" s="121" t="s">
        <v>81</v>
      </c>
      <c r="AT257" s="128" t="s">
        <v>72</v>
      </c>
      <c r="AU257" s="128" t="s">
        <v>81</v>
      </c>
      <c r="AY257" s="121" t="s">
        <v>175</v>
      </c>
      <c r="BK257" s="129">
        <f>SUM(BK258:BK261)</f>
        <v>0</v>
      </c>
    </row>
    <row r="258" spans="2:65" s="1" customFormat="1" ht="49.15" customHeight="1">
      <c r="B258" s="32"/>
      <c r="C258" s="132" t="s">
        <v>526</v>
      </c>
      <c r="D258" s="132" t="s">
        <v>177</v>
      </c>
      <c r="E258" s="133" t="s">
        <v>911</v>
      </c>
      <c r="F258" s="134" t="s">
        <v>912</v>
      </c>
      <c r="G258" s="135" t="s">
        <v>281</v>
      </c>
      <c r="H258" s="136">
        <v>24.588000000000001</v>
      </c>
      <c r="I258" s="137"/>
      <c r="J258" s="138">
        <f>ROUND(I258*H258,2)</f>
        <v>0</v>
      </c>
      <c r="K258" s="139"/>
      <c r="L258" s="32"/>
      <c r="M258" s="140" t="s">
        <v>19</v>
      </c>
      <c r="N258" s="141" t="s">
        <v>44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181</v>
      </c>
      <c r="AT258" s="144" t="s">
        <v>177</v>
      </c>
      <c r="AU258" s="144" t="s">
        <v>83</v>
      </c>
      <c r="AY258" s="17" t="s">
        <v>175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81</v>
      </c>
      <c r="BK258" s="145">
        <f>ROUND(I258*H258,2)</f>
        <v>0</v>
      </c>
      <c r="BL258" s="17" t="s">
        <v>181</v>
      </c>
      <c r="BM258" s="144" t="s">
        <v>1494</v>
      </c>
    </row>
    <row r="259" spans="2:65" s="1" customFormat="1" ht="11.25">
      <c r="B259" s="32"/>
      <c r="D259" s="146" t="s">
        <v>183</v>
      </c>
      <c r="F259" s="147" t="s">
        <v>914</v>
      </c>
      <c r="I259" s="148"/>
      <c r="L259" s="32"/>
      <c r="M259" s="149"/>
      <c r="T259" s="53"/>
      <c r="AT259" s="17" t="s">
        <v>183</v>
      </c>
      <c r="AU259" s="17" t="s">
        <v>83</v>
      </c>
    </row>
    <row r="260" spans="2:65" s="1" customFormat="1" ht="33" customHeight="1">
      <c r="B260" s="32"/>
      <c r="C260" s="132" t="s">
        <v>531</v>
      </c>
      <c r="D260" s="132" t="s">
        <v>177</v>
      </c>
      <c r="E260" s="133" t="s">
        <v>915</v>
      </c>
      <c r="F260" s="134" t="s">
        <v>916</v>
      </c>
      <c r="G260" s="135" t="s">
        <v>281</v>
      </c>
      <c r="H260" s="136">
        <v>24.588000000000001</v>
      </c>
      <c r="I260" s="137"/>
      <c r="J260" s="138">
        <f>ROUND(I260*H260,2)</f>
        <v>0</v>
      </c>
      <c r="K260" s="139"/>
      <c r="L260" s="32"/>
      <c r="M260" s="140" t="s">
        <v>19</v>
      </c>
      <c r="N260" s="141" t="s">
        <v>44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181</v>
      </c>
      <c r="AT260" s="144" t="s">
        <v>177</v>
      </c>
      <c r="AU260" s="144" t="s">
        <v>83</v>
      </c>
      <c r="AY260" s="17" t="s">
        <v>175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81</v>
      </c>
      <c r="BK260" s="145">
        <f>ROUND(I260*H260,2)</f>
        <v>0</v>
      </c>
      <c r="BL260" s="17" t="s">
        <v>181</v>
      </c>
      <c r="BM260" s="144" t="s">
        <v>1495</v>
      </c>
    </row>
    <row r="261" spans="2:65" s="1" customFormat="1" ht="11.25">
      <c r="B261" s="32"/>
      <c r="D261" s="146" t="s">
        <v>183</v>
      </c>
      <c r="F261" s="147" t="s">
        <v>918</v>
      </c>
      <c r="I261" s="148"/>
      <c r="L261" s="32"/>
      <c r="M261" s="149"/>
      <c r="T261" s="53"/>
      <c r="AT261" s="17" t="s">
        <v>183</v>
      </c>
      <c r="AU261" s="17" t="s">
        <v>83</v>
      </c>
    </row>
    <row r="262" spans="2:65" s="11" customFormat="1" ht="25.9" customHeight="1">
      <c r="B262" s="120"/>
      <c r="D262" s="121" t="s">
        <v>72</v>
      </c>
      <c r="E262" s="122" t="s">
        <v>733</v>
      </c>
      <c r="F262" s="122" t="s">
        <v>734</v>
      </c>
      <c r="I262" s="123"/>
      <c r="J262" s="124">
        <f>BK262</f>
        <v>0</v>
      </c>
      <c r="L262" s="120"/>
      <c r="M262" s="125"/>
      <c r="P262" s="126">
        <f>P263</f>
        <v>0</v>
      </c>
      <c r="R262" s="126">
        <f>R263</f>
        <v>0.18564</v>
      </c>
      <c r="T262" s="127">
        <f>T263</f>
        <v>0</v>
      </c>
      <c r="AR262" s="121" t="s">
        <v>83</v>
      </c>
      <c r="AT262" s="128" t="s">
        <v>72</v>
      </c>
      <c r="AU262" s="128" t="s">
        <v>73</v>
      </c>
      <c r="AY262" s="121" t="s">
        <v>175</v>
      </c>
      <c r="BK262" s="129">
        <f>BK263</f>
        <v>0</v>
      </c>
    </row>
    <row r="263" spans="2:65" s="11" customFormat="1" ht="22.9" customHeight="1">
      <c r="B263" s="120"/>
      <c r="D263" s="121" t="s">
        <v>72</v>
      </c>
      <c r="E263" s="130" t="s">
        <v>1496</v>
      </c>
      <c r="F263" s="130" t="s">
        <v>1497</v>
      </c>
      <c r="I263" s="123"/>
      <c r="J263" s="131">
        <f>BK263</f>
        <v>0</v>
      </c>
      <c r="L263" s="120"/>
      <c r="M263" s="125"/>
      <c r="P263" s="126">
        <f>SUM(P264:P267)</f>
        <v>0</v>
      </c>
      <c r="R263" s="126">
        <f>SUM(R264:R267)</f>
        <v>0.18564</v>
      </c>
      <c r="T263" s="127">
        <f>SUM(T264:T267)</f>
        <v>0</v>
      </c>
      <c r="AR263" s="121" t="s">
        <v>83</v>
      </c>
      <c r="AT263" s="128" t="s">
        <v>72</v>
      </c>
      <c r="AU263" s="128" t="s">
        <v>81</v>
      </c>
      <c r="AY263" s="121" t="s">
        <v>175</v>
      </c>
      <c r="BK263" s="129">
        <f>SUM(BK264:BK267)</f>
        <v>0</v>
      </c>
    </row>
    <row r="264" spans="2:65" s="1" customFormat="1" ht="16.5" customHeight="1">
      <c r="B264" s="32"/>
      <c r="C264" s="132" t="s">
        <v>535</v>
      </c>
      <c r="D264" s="132" t="s">
        <v>177</v>
      </c>
      <c r="E264" s="133" t="s">
        <v>1498</v>
      </c>
      <c r="F264" s="134" t="s">
        <v>1499</v>
      </c>
      <c r="G264" s="135" t="s">
        <v>358</v>
      </c>
      <c r="H264" s="136">
        <v>7</v>
      </c>
      <c r="I264" s="137"/>
      <c r="J264" s="138">
        <f>ROUND(I264*H264,2)</f>
        <v>0</v>
      </c>
      <c r="K264" s="139"/>
      <c r="L264" s="32"/>
      <c r="M264" s="140" t="s">
        <v>19</v>
      </c>
      <c r="N264" s="141" t="s">
        <v>44</v>
      </c>
      <c r="P264" s="142">
        <f>O264*H264</f>
        <v>0</v>
      </c>
      <c r="Q264" s="142">
        <v>2.6519999999999998E-2</v>
      </c>
      <c r="R264" s="142">
        <f>Q264*H264</f>
        <v>0.18564</v>
      </c>
      <c r="S264" s="142">
        <v>0</v>
      </c>
      <c r="T264" s="143">
        <f>S264*H264</f>
        <v>0</v>
      </c>
      <c r="AR264" s="144" t="s">
        <v>296</v>
      </c>
      <c r="AT264" s="144" t="s">
        <v>177</v>
      </c>
      <c r="AU264" s="144" t="s">
        <v>83</v>
      </c>
      <c r="AY264" s="17" t="s">
        <v>175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81</v>
      </c>
      <c r="BK264" s="145">
        <f>ROUND(I264*H264,2)</f>
        <v>0</v>
      </c>
      <c r="BL264" s="17" t="s">
        <v>296</v>
      </c>
      <c r="BM264" s="144" t="s">
        <v>1500</v>
      </c>
    </row>
    <row r="265" spans="2:65" s="1" customFormat="1" ht="11.25">
      <c r="B265" s="32"/>
      <c r="D265" s="146" t="s">
        <v>183</v>
      </c>
      <c r="F265" s="147" t="s">
        <v>1501</v>
      </c>
      <c r="I265" s="148"/>
      <c r="L265" s="32"/>
      <c r="M265" s="149"/>
      <c r="T265" s="53"/>
      <c r="AT265" s="17" t="s">
        <v>183</v>
      </c>
      <c r="AU265" s="17" t="s">
        <v>83</v>
      </c>
    </row>
    <row r="266" spans="2:65" s="1" customFormat="1" ht="44.25" customHeight="1">
      <c r="B266" s="32"/>
      <c r="C266" s="132" t="s">
        <v>540</v>
      </c>
      <c r="D266" s="132" t="s">
        <v>177</v>
      </c>
      <c r="E266" s="133" t="s">
        <v>1502</v>
      </c>
      <c r="F266" s="134" t="s">
        <v>1503</v>
      </c>
      <c r="G266" s="135" t="s">
        <v>281</v>
      </c>
      <c r="H266" s="136">
        <v>0.186</v>
      </c>
      <c r="I266" s="137"/>
      <c r="J266" s="138">
        <f>ROUND(I266*H266,2)</f>
        <v>0</v>
      </c>
      <c r="K266" s="139"/>
      <c r="L266" s="32"/>
      <c r="M266" s="140" t="s">
        <v>19</v>
      </c>
      <c r="N266" s="141" t="s">
        <v>44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296</v>
      </c>
      <c r="AT266" s="144" t="s">
        <v>177</v>
      </c>
      <c r="AU266" s="144" t="s">
        <v>83</v>
      </c>
      <c r="AY266" s="17" t="s">
        <v>175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81</v>
      </c>
      <c r="BK266" s="145">
        <f>ROUND(I266*H266,2)</f>
        <v>0</v>
      </c>
      <c r="BL266" s="17" t="s">
        <v>296</v>
      </c>
      <c r="BM266" s="144" t="s">
        <v>1504</v>
      </c>
    </row>
    <row r="267" spans="2:65" s="1" customFormat="1" ht="11.25">
      <c r="B267" s="32"/>
      <c r="D267" s="146" t="s">
        <v>183</v>
      </c>
      <c r="F267" s="147" t="s">
        <v>1505</v>
      </c>
      <c r="I267" s="148"/>
      <c r="L267" s="32"/>
      <c r="M267" s="186"/>
      <c r="N267" s="187"/>
      <c r="O267" s="187"/>
      <c r="P267" s="187"/>
      <c r="Q267" s="187"/>
      <c r="R267" s="187"/>
      <c r="S267" s="187"/>
      <c r="T267" s="188"/>
      <c r="AT267" s="17" t="s">
        <v>183</v>
      </c>
      <c r="AU267" s="17" t="s">
        <v>83</v>
      </c>
    </row>
    <row r="268" spans="2:65" s="1" customFormat="1" ht="6.95" customHeight="1">
      <c r="B268" s="41"/>
      <c r="C268" s="42"/>
      <c r="D268" s="42"/>
      <c r="E268" s="42"/>
      <c r="F268" s="42"/>
      <c r="G268" s="42"/>
      <c r="H268" s="42"/>
      <c r="I268" s="42"/>
      <c r="J268" s="42"/>
      <c r="K268" s="42"/>
      <c r="L268" s="32"/>
    </row>
  </sheetData>
  <sheetProtection algorithmName="SHA-512" hashValue="dq2ezxkliOgqMHxzsAiCWQhcdHmnbW5oFsTkMRSTpihCidu69V9X+2G9LOVdAaUrQUmf0bDLHzAlQpaT9u8vHw==" saltValue="xpgwiTnGS09Yzhz3tH+i9w==" spinCount="100000" sheet="1" objects="1" scenarios="1" formatColumns="0" formatRows="0" autoFilter="0"/>
  <autoFilter ref="C86:K267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500-000000000000}"/>
    <hyperlink ref="F99" r:id="rId2" xr:uid="{00000000-0004-0000-0500-000001000000}"/>
    <hyperlink ref="F107" r:id="rId3" xr:uid="{00000000-0004-0000-0500-000002000000}"/>
    <hyperlink ref="F111" r:id="rId4" xr:uid="{00000000-0004-0000-0500-000003000000}"/>
    <hyperlink ref="F119" r:id="rId5" xr:uid="{00000000-0004-0000-0500-000004000000}"/>
    <hyperlink ref="F126" r:id="rId6" xr:uid="{00000000-0004-0000-0500-000005000000}"/>
    <hyperlink ref="F128" r:id="rId7" xr:uid="{00000000-0004-0000-0500-000006000000}"/>
    <hyperlink ref="F131" r:id="rId8" xr:uid="{00000000-0004-0000-0500-000007000000}"/>
    <hyperlink ref="F137" r:id="rId9" xr:uid="{00000000-0004-0000-0500-000008000000}"/>
    <hyperlink ref="F163" r:id="rId10" xr:uid="{00000000-0004-0000-0500-000009000000}"/>
    <hyperlink ref="F173" r:id="rId11" xr:uid="{00000000-0004-0000-0500-00000A000000}"/>
    <hyperlink ref="F179" r:id="rId12" xr:uid="{00000000-0004-0000-0500-00000B000000}"/>
    <hyperlink ref="F188" r:id="rId13" xr:uid="{00000000-0004-0000-0500-00000C000000}"/>
    <hyperlink ref="F192" r:id="rId14" xr:uid="{00000000-0004-0000-0500-00000D000000}"/>
    <hyperlink ref="F196" r:id="rId15" xr:uid="{00000000-0004-0000-0500-00000E000000}"/>
    <hyperlink ref="F199" r:id="rId16" xr:uid="{00000000-0004-0000-0500-00000F000000}"/>
    <hyperlink ref="F204" r:id="rId17" xr:uid="{00000000-0004-0000-0500-000010000000}"/>
    <hyperlink ref="F206" r:id="rId18" xr:uid="{00000000-0004-0000-0500-000011000000}"/>
    <hyperlink ref="F208" r:id="rId19" xr:uid="{00000000-0004-0000-0500-000012000000}"/>
    <hyperlink ref="F216" r:id="rId20" xr:uid="{00000000-0004-0000-0500-000013000000}"/>
    <hyperlink ref="F219" r:id="rId21" xr:uid="{00000000-0004-0000-0500-000014000000}"/>
    <hyperlink ref="F225" r:id="rId22" xr:uid="{00000000-0004-0000-0500-000015000000}"/>
    <hyperlink ref="F229" r:id="rId23" xr:uid="{00000000-0004-0000-0500-000016000000}"/>
    <hyperlink ref="F231" r:id="rId24" xr:uid="{00000000-0004-0000-0500-000017000000}"/>
    <hyperlink ref="F234" r:id="rId25" xr:uid="{00000000-0004-0000-0500-000018000000}"/>
    <hyperlink ref="F237" r:id="rId26" xr:uid="{00000000-0004-0000-0500-000019000000}"/>
    <hyperlink ref="F241" r:id="rId27" xr:uid="{00000000-0004-0000-0500-00001A000000}"/>
    <hyperlink ref="F244" r:id="rId28" xr:uid="{00000000-0004-0000-0500-00001B000000}"/>
    <hyperlink ref="F248" r:id="rId29" xr:uid="{00000000-0004-0000-0500-00001C000000}"/>
    <hyperlink ref="F251" r:id="rId30" xr:uid="{00000000-0004-0000-0500-00001D000000}"/>
    <hyperlink ref="F254" r:id="rId31" xr:uid="{00000000-0004-0000-0500-00001E000000}"/>
    <hyperlink ref="F259" r:id="rId32" xr:uid="{00000000-0004-0000-0500-00001F000000}"/>
    <hyperlink ref="F261" r:id="rId33" xr:uid="{00000000-0004-0000-0500-000020000000}"/>
    <hyperlink ref="F265" r:id="rId34" xr:uid="{00000000-0004-0000-0500-000021000000}"/>
    <hyperlink ref="F267" r:id="rId35" xr:uid="{00000000-0004-0000-05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1506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>003 00 535</v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Opava, Horní náměstí 69, Opava</v>
      </c>
      <c r="I15" s="27" t="s">
        <v>29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tr">
        <f>IF('Rekapitulace stavby'!AN19="","",'Rekapitulace stavby'!AN19)</f>
        <v>499 74 424</v>
      </c>
      <c r="L23" s="32"/>
    </row>
    <row r="24" spans="2:12" s="1" customFormat="1" ht="18" customHeight="1">
      <c r="B24" s="32"/>
      <c r="E24" s="25" t="str">
        <f>IF('Rekapitulace stavby'!E20="","",'Rekapitulace stavby'!E20)</f>
        <v>Agroprojekt Jihlava, spol. s.r.o.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ROUND((SUM(BE84:BE194)),  2)</f>
        <v>0</v>
      </c>
      <c r="I33" s="93">
        <v>0.21</v>
      </c>
      <c r="J33" s="83">
        <f>ROUND(((SUM(BE84:BE194))*I33),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ROUND((SUM(BF84:BF194)),  2)</f>
        <v>0</v>
      </c>
      <c r="I34" s="93">
        <v>0.15</v>
      </c>
      <c r="J34" s="83">
        <f>ROUND(((SUM(BF84:BF194))*I34),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ROUND((SUM(BG84:BG194)),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ROUND((SUM(BH84:BH194)),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ROUND((SUM(BI84:BI194)),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IO 05 - Areálové rozvody NN a VO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J84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1074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9" customFormat="1" ht="19.899999999999999" customHeight="1">
      <c r="B61" s="107"/>
      <c r="D61" s="108" t="s">
        <v>1075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2:47" s="9" customFormat="1" ht="19.899999999999999" customHeight="1">
      <c r="B62" s="107"/>
      <c r="D62" s="108" t="s">
        <v>1076</v>
      </c>
      <c r="E62" s="109"/>
      <c r="F62" s="109"/>
      <c r="G62" s="109"/>
      <c r="H62" s="109"/>
      <c r="I62" s="109"/>
      <c r="J62" s="110">
        <f>J147</f>
        <v>0</v>
      </c>
      <c r="L62" s="107"/>
    </row>
    <row r="63" spans="2:47" s="8" customFormat="1" ht="24.95" customHeight="1">
      <c r="B63" s="103"/>
      <c r="D63" s="104" t="s">
        <v>1507</v>
      </c>
      <c r="E63" s="105"/>
      <c r="F63" s="105"/>
      <c r="G63" s="105"/>
      <c r="H63" s="105"/>
      <c r="I63" s="105"/>
      <c r="J63" s="106">
        <f>J186</f>
        <v>0</v>
      </c>
      <c r="L63" s="103"/>
    </row>
    <row r="64" spans="2:47" s="9" customFormat="1" ht="19.899999999999999" customHeight="1">
      <c r="B64" s="107"/>
      <c r="D64" s="108" t="s">
        <v>1508</v>
      </c>
      <c r="E64" s="109"/>
      <c r="F64" s="109"/>
      <c r="G64" s="109"/>
      <c r="H64" s="109"/>
      <c r="I64" s="109"/>
      <c r="J64" s="110">
        <f>J187</f>
        <v>0</v>
      </c>
      <c r="L64" s="107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160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17" t="str">
        <f>E7</f>
        <v>Kylešovice - sběrný dvůr</v>
      </c>
      <c r="F74" s="318"/>
      <c r="G74" s="318"/>
      <c r="H74" s="318"/>
      <c r="L74" s="32"/>
    </row>
    <row r="75" spans="2:12" s="1" customFormat="1" ht="12" customHeight="1">
      <c r="B75" s="32"/>
      <c r="C75" s="27" t="s">
        <v>141</v>
      </c>
      <c r="L75" s="32"/>
    </row>
    <row r="76" spans="2:12" s="1" customFormat="1" ht="16.5" customHeight="1">
      <c r="B76" s="32"/>
      <c r="E76" s="276" t="str">
        <f>E9</f>
        <v>IO 05 - Areálové rozvody NN a VO</v>
      </c>
      <c r="F76" s="319"/>
      <c r="G76" s="319"/>
      <c r="H76" s="319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Kylešovice</v>
      </c>
      <c r="I78" s="27" t="s">
        <v>23</v>
      </c>
      <c r="J78" s="49" t="str">
        <f>IF(J12="","",J12)</f>
        <v>19. 10. 2023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7" t="s">
        <v>25</v>
      </c>
      <c r="F80" s="25" t="str">
        <f>E15</f>
        <v>statutární město Opava, Horní náměstí 69, Opava</v>
      </c>
      <c r="I80" s="27" t="s">
        <v>32</v>
      </c>
      <c r="J80" s="30" t="str">
        <f>E21</f>
        <v>Agroprojekt Jihlava, spol. s.r.o.</v>
      </c>
      <c r="L80" s="32"/>
    </row>
    <row r="81" spans="2:65" s="1" customFormat="1" ht="25.7" customHeight="1">
      <c r="B81" s="32"/>
      <c r="C81" s="27" t="s">
        <v>30</v>
      </c>
      <c r="F81" s="25" t="str">
        <f>IF(E18="","",E18)</f>
        <v>Vyplň údaj</v>
      </c>
      <c r="I81" s="27" t="s">
        <v>36</v>
      </c>
      <c r="J81" s="30" t="str">
        <f>E24</f>
        <v>Agroprojekt Jihlava, spol. s.r.o.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11"/>
      <c r="C83" s="112" t="s">
        <v>161</v>
      </c>
      <c r="D83" s="113" t="s">
        <v>58</v>
      </c>
      <c r="E83" s="113" t="s">
        <v>54</v>
      </c>
      <c r="F83" s="113" t="s">
        <v>55</v>
      </c>
      <c r="G83" s="113" t="s">
        <v>162</v>
      </c>
      <c r="H83" s="113" t="s">
        <v>163</v>
      </c>
      <c r="I83" s="113" t="s">
        <v>164</v>
      </c>
      <c r="J83" s="114" t="s">
        <v>145</v>
      </c>
      <c r="K83" s="115" t="s">
        <v>165</v>
      </c>
      <c r="L83" s="111"/>
      <c r="M83" s="56" t="s">
        <v>19</v>
      </c>
      <c r="N83" s="57" t="s">
        <v>43</v>
      </c>
      <c r="O83" s="57" t="s">
        <v>166</v>
      </c>
      <c r="P83" s="57" t="s">
        <v>167</v>
      </c>
      <c r="Q83" s="57" t="s">
        <v>168</v>
      </c>
      <c r="R83" s="57" t="s">
        <v>169</v>
      </c>
      <c r="S83" s="57" t="s">
        <v>170</v>
      </c>
      <c r="T83" s="58" t="s">
        <v>171</v>
      </c>
    </row>
    <row r="84" spans="2:65" s="1" customFormat="1" ht="22.9" customHeight="1">
      <c r="B84" s="32"/>
      <c r="C84" s="61" t="s">
        <v>172</v>
      </c>
      <c r="J84" s="116">
        <f>BK84</f>
        <v>0</v>
      </c>
      <c r="L84" s="32"/>
      <c r="M84" s="59"/>
      <c r="N84" s="50"/>
      <c r="O84" s="50"/>
      <c r="P84" s="117">
        <f>P85+P186</f>
        <v>0</v>
      </c>
      <c r="Q84" s="50"/>
      <c r="R84" s="117">
        <f>R85+R186</f>
        <v>88.024402999999992</v>
      </c>
      <c r="S84" s="50"/>
      <c r="T84" s="118">
        <f>T85+T186</f>
        <v>0</v>
      </c>
      <c r="AT84" s="17" t="s">
        <v>72</v>
      </c>
      <c r="AU84" s="17" t="s">
        <v>146</v>
      </c>
      <c r="BK84" s="119">
        <f>BK85+BK186</f>
        <v>0</v>
      </c>
    </row>
    <row r="85" spans="2:65" s="11" customFormat="1" ht="25.9" customHeight="1">
      <c r="B85" s="120"/>
      <c r="D85" s="121" t="s">
        <v>72</v>
      </c>
      <c r="E85" s="122" t="s">
        <v>307</v>
      </c>
      <c r="F85" s="122" t="s">
        <v>307</v>
      </c>
      <c r="I85" s="123"/>
      <c r="J85" s="124">
        <f>BK85</f>
        <v>0</v>
      </c>
      <c r="L85" s="120"/>
      <c r="M85" s="125"/>
      <c r="P85" s="126">
        <f>P86+P147</f>
        <v>0</v>
      </c>
      <c r="R85" s="126">
        <f>R86+R147</f>
        <v>88.024402999999992</v>
      </c>
      <c r="T85" s="127">
        <f>T86+T147</f>
        <v>0</v>
      </c>
      <c r="AR85" s="121" t="s">
        <v>191</v>
      </c>
      <c r="AT85" s="128" t="s">
        <v>72</v>
      </c>
      <c r="AU85" s="128" t="s">
        <v>73</v>
      </c>
      <c r="AY85" s="121" t="s">
        <v>175</v>
      </c>
      <c r="BK85" s="129">
        <f>BK86+BK147</f>
        <v>0</v>
      </c>
    </row>
    <row r="86" spans="2:65" s="11" customFormat="1" ht="22.9" customHeight="1">
      <c r="B86" s="120"/>
      <c r="D86" s="121" t="s">
        <v>72</v>
      </c>
      <c r="E86" s="130" t="s">
        <v>1079</v>
      </c>
      <c r="F86" s="130" t="s">
        <v>1080</v>
      </c>
      <c r="I86" s="123"/>
      <c r="J86" s="131">
        <f>BK86</f>
        <v>0</v>
      </c>
      <c r="L86" s="120"/>
      <c r="M86" s="125"/>
      <c r="P86" s="126">
        <f>SUM(P87:P146)</f>
        <v>0</v>
      </c>
      <c r="R86" s="126">
        <f>SUM(R87:R146)</f>
        <v>3.1398000000000006</v>
      </c>
      <c r="T86" s="127">
        <f>SUM(T87:T146)</f>
        <v>0</v>
      </c>
      <c r="AR86" s="121" t="s">
        <v>191</v>
      </c>
      <c r="AT86" s="128" t="s">
        <v>72</v>
      </c>
      <c r="AU86" s="128" t="s">
        <v>81</v>
      </c>
      <c r="AY86" s="121" t="s">
        <v>175</v>
      </c>
      <c r="BK86" s="129">
        <f>SUM(BK87:BK146)</f>
        <v>0</v>
      </c>
    </row>
    <row r="87" spans="2:65" s="1" customFormat="1" ht="33" customHeight="1">
      <c r="B87" s="32"/>
      <c r="C87" s="132" t="s">
        <v>81</v>
      </c>
      <c r="D87" s="132" t="s">
        <v>177</v>
      </c>
      <c r="E87" s="133" t="s">
        <v>1081</v>
      </c>
      <c r="F87" s="134" t="s">
        <v>1082</v>
      </c>
      <c r="G87" s="135" t="s">
        <v>358</v>
      </c>
      <c r="H87" s="136">
        <v>26</v>
      </c>
      <c r="I87" s="137"/>
      <c r="J87" s="138">
        <f t="shared" ref="J87:J118" si="0">ROUND(I87*H87,2)</f>
        <v>0</v>
      </c>
      <c r="K87" s="139"/>
      <c r="L87" s="32"/>
      <c r="M87" s="140" t="s">
        <v>19</v>
      </c>
      <c r="N87" s="141" t="s">
        <v>44</v>
      </c>
      <c r="P87" s="142">
        <f t="shared" ref="P87:P118" si="1">O87*H87</f>
        <v>0</v>
      </c>
      <c r="Q87" s="142">
        <v>0</v>
      </c>
      <c r="R87" s="142">
        <f t="shared" ref="R87:R118" si="2">Q87*H87</f>
        <v>0</v>
      </c>
      <c r="S87" s="142">
        <v>0</v>
      </c>
      <c r="T87" s="143">
        <f t="shared" ref="T87:T118" si="3">S87*H87</f>
        <v>0</v>
      </c>
      <c r="AR87" s="144" t="s">
        <v>181</v>
      </c>
      <c r="AT87" s="144" t="s">
        <v>177</v>
      </c>
      <c r="AU87" s="144" t="s">
        <v>83</v>
      </c>
      <c r="AY87" s="17" t="s">
        <v>175</v>
      </c>
      <c r="BE87" s="145">
        <f t="shared" ref="BE87:BE118" si="4">IF(N87="základní",J87,0)</f>
        <v>0</v>
      </c>
      <c r="BF87" s="145">
        <f t="shared" ref="BF87:BF118" si="5">IF(N87="snížená",J87,0)</f>
        <v>0</v>
      </c>
      <c r="BG87" s="145">
        <f t="shared" ref="BG87:BG118" si="6">IF(N87="zákl. přenesená",J87,0)</f>
        <v>0</v>
      </c>
      <c r="BH87" s="145">
        <f t="shared" ref="BH87:BH118" si="7">IF(N87="sníž. přenesená",J87,0)</f>
        <v>0</v>
      </c>
      <c r="BI87" s="145">
        <f t="shared" ref="BI87:BI118" si="8">IF(N87="nulová",J87,0)</f>
        <v>0</v>
      </c>
      <c r="BJ87" s="17" t="s">
        <v>81</v>
      </c>
      <c r="BK87" s="145">
        <f t="shared" ref="BK87:BK118" si="9">ROUND(I87*H87,2)</f>
        <v>0</v>
      </c>
      <c r="BL87" s="17" t="s">
        <v>181</v>
      </c>
      <c r="BM87" s="144" t="s">
        <v>81</v>
      </c>
    </row>
    <row r="88" spans="2:65" s="1" customFormat="1" ht="16.5" customHeight="1">
      <c r="B88" s="32"/>
      <c r="C88" s="172" t="s">
        <v>83</v>
      </c>
      <c r="D88" s="172" t="s">
        <v>307</v>
      </c>
      <c r="E88" s="173" t="s">
        <v>1084</v>
      </c>
      <c r="F88" s="174" t="s">
        <v>1085</v>
      </c>
      <c r="G88" s="175" t="s">
        <v>342</v>
      </c>
      <c r="H88" s="176">
        <v>3</v>
      </c>
      <c r="I88" s="177"/>
      <c r="J88" s="178">
        <f t="shared" si="0"/>
        <v>0</v>
      </c>
      <c r="K88" s="179"/>
      <c r="L88" s="180"/>
      <c r="M88" s="181" t="s">
        <v>19</v>
      </c>
      <c r="N88" s="182" t="s">
        <v>44</v>
      </c>
      <c r="P88" s="142">
        <f t="shared" si="1"/>
        <v>0</v>
      </c>
      <c r="Q88" s="142">
        <v>1E-4</v>
      </c>
      <c r="R88" s="142">
        <f t="shared" si="2"/>
        <v>3.0000000000000003E-4</v>
      </c>
      <c r="S88" s="142">
        <v>0</v>
      </c>
      <c r="T88" s="143">
        <f t="shared" si="3"/>
        <v>0</v>
      </c>
      <c r="AR88" s="144" t="s">
        <v>239</v>
      </c>
      <c r="AT88" s="144" t="s">
        <v>307</v>
      </c>
      <c r="AU88" s="144" t="s">
        <v>83</v>
      </c>
      <c r="AY88" s="17" t="s">
        <v>175</v>
      </c>
      <c r="BE88" s="145">
        <f t="shared" si="4"/>
        <v>0</v>
      </c>
      <c r="BF88" s="145">
        <f t="shared" si="5"/>
        <v>0</v>
      </c>
      <c r="BG88" s="145">
        <f t="shared" si="6"/>
        <v>0</v>
      </c>
      <c r="BH88" s="145">
        <f t="shared" si="7"/>
        <v>0</v>
      </c>
      <c r="BI88" s="145">
        <f t="shared" si="8"/>
        <v>0</v>
      </c>
      <c r="BJ88" s="17" t="s">
        <v>81</v>
      </c>
      <c r="BK88" s="145">
        <f t="shared" si="9"/>
        <v>0</v>
      </c>
      <c r="BL88" s="17" t="s">
        <v>181</v>
      </c>
      <c r="BM88" s="144" t="s">
        <v>83</v>
      </c>
    </row>
    <row r="89" spans="2:65" s="1" customFormat="1" ht="24.2" customHeight="1">
      <c r="B89" s="32"/>
      <c r="C89" s="132" t="s">
        <v>191</v>
      </c>
      <c r="D89" s="132" t="s">
        <v>177</v>
      </c>
      <c r="E89" s="133" t="s">
        <v>1509</v>
      </c>
      <c r="F89" s="134" t="s">
        <v>1510</v>
      </c>
      <c r="G89" s="135" t="s">
        <v>358</v>
      </c>
      <c r="H89" s="136">
        <v>36</v>
      </c>
      <c r="I89" s="137"/>
      <c r="J89" s="138">
        <f t="shared" si="0"/>
        <v>0</v>
      </c>
      <c r="K89" s="139"/>
      <c r="L89" s="32"/>
      <c r="M89" s="140" t="s">
        <v>19</v>
      </c>
      <c r="N89" s="141" t="s">
        <v>44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181</v>
      </c>
      <c r="AT89" s="144" t="s">
        <v>177</v>
      </c>
      <c r="AU89" s="144" t="s">
        <v>83</v>
      </c>
      <c r="AY89" s="17" t="s">
        <v>175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7" t="s">
        <v>81</v>
      </c>
      <c r="BK89" s="145">
        <f t="shared" si="9"/>
        <v>0</v>
      </c>
      <c r="BL89" s="17" t="s">
        <v>181</v>
      </c>
      <c r="BM89" s="144" t="s">
        <v>191</v>
      </c>
    </row>
    <row r="90" spans="2:65" s="1" customFormat="1" ht="21.75" customHeight="1">
      <c r="B90" s="32"/>
      <c r="C90" s="172" t="s">
        <v>181</v>
      </c>
      <c r="D90" s="172" t="s">
        <v>307</v>
      </c>
      <c r="E90" s="173" t="s">
        <v>1511</v>
      </c>
      <c r="F90" s="174" t="s">
        <v>1512</v>
      </c>
      <c r="G90" s="175" t="s">
        <v>358</v>
      </c>
      <c r="H90" s="176">
        <v>36</v>
      </c>
      <c r="I90" s="177"/>
      <c r="J90" s="178">
        <f t="shared" si="0"/>
        <v>0</v>
      </c>
      <c r="K90" s="179"/>
      <c r="L90" s="180"/>
      <c r="M90" s="181" t="s">
        <v>19</v>
      </c>
      <c r="N90" s="182" t="s">
        <v>44</v>
      </c>
      <c r="P90" s="142">
        <f t="shared" si="1"/>
        <v>0</v>
      </c>
      <c r="Q90" s="142">
        <v>2.0999999999999999E-3</v>
      </c>
      <c r="R90" s="142">
        <f t="shared" si="2"/>
        <v>7.5600000000000001E-2</v>
      </c>
      <c r="S90" s="142">
        <v>0</v>
      </c>
      <c r="T90" s="143">
        <f t="shared" si="3"/>
        <v>0</v>
      </c>
      <c r="AR90" s="144" t="s">
        <v>239</v>
      </c>
      <c r="AT90" s="144" t="s">
        <v>307</v>
      </c>
      <c r="AU90" s="144" t="s">
        <v>83</v>
      </c>
      <c r="AY90" s="17" t="s">
        <v>175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7" t="s">
        <v>81</v>
      </c>
      <c r="BK90" s="145">
        <f t="shared" si="9"/>
        <v>0</v>
      </c>
      <c r="BL90" s="17" t="s">
        <v>181</v>
      </c>
      <c r="BM90" s="144" t="s">
        <v>181</v>
      </c>
    </row>
    <row r="91" spans="2:65" s="1" customFormat="1" ht="24.2" customHeight="1">
      <c r="B91" s="32"/>
      <c r="C91" s="132" t="s">
        <v>212</v>
      </c>
      <c r="D91" s="132" t="s">
        <v>177</v>
      </c>
      <c r="E91" s="133" t="s">
        <v>1513</v>
      </c>
      <c r="F91" s="134" t="s">
        <v>1514</v>
      </c>
      <c r="G91" s="135" t="s">
        <v>358</v>
      </c>
      <c r="H91" s="136">
        <v>11</v>
      </c>
      <c r="I91" s="137"/>
      <c r="J91" s="138">
        <f t="shared" si="0"/>
        <v>0</v>
      </c>
      <c r="K91" s="139"/>
      <c r="L91" s="32"/>
      <c r="M91" s="140" t="s">
        <v>19</v>
      </c>
      <c r="N91" s="141" t="s">
        <v>44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181</v>
      </c>
      <c r="AT91" s="144" t="s">
        <v>177</v>
      </c>
      <c r="AU91" s="144" t="s">
        <v>83</v>
      </c>
      <c r="AY91" s="17" t="s">
        <v>175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7" t="s">
        <v>81</v>
      </c>
      <c r="BK91" s="145">
        <f t="shared" si="9"/>
        <v>0</v>
      </c>
      <c r="BL91" s="17" t="s">
        <v>181</v>
      </c>
      <c r="BM91" s="144" t="s">
        <v>212</v>
      </c>
    </row>
    <row r="92" spans="2:65" s="1" customFormat="1" ht="16.5" customHeight="1">
      <c r="B92" s="32"/>
      <c r="C92" s="172" t="s">
        <v>223</v>
      </c>
      <c r="D92" s="172" t="s">
        <v>307</v>
      </c>
      <c r="E92" s="173" t="s">
        <v>1515</v>
      </c>
      <c r="F92" s="174" t="s">
        <v>1516</v>
      </c>
      <c r="G92" s="175" t="s">
        <v>358</v>
      </c>
      <c r="H92" s="176">
        <v>11</v>
      </c>
      <c r="I92" s="177"/>
      <c r="J92" s="178">
        <f t="shared" si="0"/>
        <v>0</v>
      </c>
      <c r="K92" s="179"/>
      <c r="L92" s="180"/>
      <c r="M92" s="181" t="s">
        <v>19</v>
      </c>
      <c r="N92" s="182" t="s">
        <v>44</v>
      </c>
      <c r="P92" s="142">
        <f t="shared" si="1"/>
        <v>0</v>
      </c>
      <c r="Q92" s="142">
        <v>3.0000000000000001E-5</v>
      </c>
      <c r="R92" s="142">
        <f t="shared" si="2"/>
        <v>3.3E-4</v>
      </c>
      <c r="S92" s="142">
        <v>0</v>
      </c>
      <c r="T92" s="143">
        <f t="shared" si="3"/>
        <v>0</v>
      </c>
      <c r="AR92" s="144" t="s">
        <v>239</v>
      </c>
      <c r="AT92" s="144" t="s">
        <v>307</v>
      </c>
      <c r="AU92" s="144" t="s">
        <v>83</v>
      </c>
      <c r="AY92" s="17" t="s">
        <v>175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7" t="s">
        <v>81</v>
      </c>
      <c r="BK92" s="145">
        <f t="shared" si="9"/>
        <v>0</v>
      </c>
      <c r="BL92" s="17" t="s">
        <v>181</v>
      </c>
      <c r="BM92" s="144" t="s">
        <v>223</v>
      </c>
    </row>
    <row r="93" spans="2:65" s="1" customFormat="1" ht="16.5" customHeight="1">
      <c r="B93" s="32"/>
      <c r="C93" s="132" t="s">
        <v>231</v>
      </c>
      <c r="D93" s="132" t="s">
        <v>177</v>
      </c>
      <c r="E93" s="133" t="s">
        <v>1517</v>
      </c>
      <c r="F93" s="134" t="s">
        <v>1518</v>
      </c>
      <c r="G93" s="135" t="s">
        <v>358</v>
      </c>
      <c r="H93" s="136">
        <v>6</v>
      </c>
      <c r="I93" s="137"/>
      <c r="J93" s="138">
        <f t="shared" si="0"/>
        <v>0</v>
      </c>
      <c r="K93" s="139"/>
      <c r="L93" s="32"/>
      <c r="M93" s="140" t="s">
        <v>19</v>
      </c>
      <c r="N93" s="141" t="s">
        <v>44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181</v>
      </c>
      <c r="AT93" s="144" t="s">
        <v>177</v>
      </c>
      <c r="AU93" s="144" t="s">
        <v>83</v>
      </c>
      <c r="AY93" s="17" t="s">
        <v>175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7" t="s">
        <v>81</v>
      </c>
      <c r="BK93" s="145">
        <f t="shared" si="9"/>
        <v>0</v>
      </c>
      <c r="BL93" s="17" t="s">
        <v>181</v>
      </c>
      <c r="BM93" s="144" t="s">
        <v>231</v>
      </c>
    </row>
    <row r="94" spans="2:65" s="1" customFormat="1" ht="24.2" customHeight="1">
      <c r="B94" s="32"/>
      <c r="C94" s="172" t="s">
        <v>239</v>
      </c>
      <c r="D94" s="172" t="s">
        <v>307</v>
      </c>
      <c r="E94" s="173" t="s">
        <v>1519</v>
      </c>
      <c r="F94" s="174" t="s">
        <v>1520</v>
      </c>
      <c r="G94" s="175" t="s">
        <v>358</v>
      </c>
      <c r="H94" s="176">
        <v>6</v>
      </c>
      <c r="I94" s="177"/>
      <c r="J94" s="178">
        <f t="shared" si="0"/>
        <v>0</v>
      </c>
      <c r="K94" s="179"/>
      <c r="L94" s="180"/>
      <c r="M94" s="181" t="s">
        <v>19</v>
      </c>
      <c r="N94" s="182" t="s">
        <v>44</v>
      </c>
      <c r="P94" s="142">
        <f t="shared" si="1"/>
        <v>0</v>
      </c>
      <c r="Q94" s="142">
        <v>4.6000000000000001E-4</v>
      </c>
      <c r="R94" s="142">
        <f t="shared" si="2"/>
        <v>2.7600000000000003E-3</v>
      </c>
      <c r="S94" s="142">
        <v>0</v>
      </c>
      <c r="T94" s="143">
        <f t="shared" si="3"/>
        <v>0</v>
      </c>
      <c r="AR94" s="144" t="s">
        <v>239</v>
      </c>
      <c r="AT94" s="144" t="s">
        <v>307</v>
      </c>
      <c r="AU94" s="144" t="s">
        <v>83</v>
      </c>
      <c r="AY94" s="17" t="s">
        <v>175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7" t="s">
        <v>81</v>
      </c>
      <c r="BK94" s="145">
        <f t="shared" si="9"/>
        <v>0</v>
      </c>
      <c r="BL94" s="17" t="s">
        <v>181</v>
      </c>
      <c r="BM94" s="144" t="s">
        <v>239</v>
      </c>
    </row>
    <row r="95" spans="2:65" s="1" customFormat="1" ht="24.2" customHeight="1">
      <c r="B95" s="32"/>
      <c r="C95" s="132" t="s">
        <v>246</v>
      </c>
      <c r="D95" s="132" t="s">
        <v>177</v>
      </c>
      <c r="E95" s="133" t="s">
        <v>1521</v>
      </c>
      <c r="F95" s="134" t="s">
        <v>1522</v>
      </c>
      <c r="G95" s="135" t="s">
        <v>358</v>
      </c>
      <c r="H95" s="136">
        <v>2</v>
      </c>
      <c r="I95" s="137"/>
      <c r="J95" s="138">
        <f t="shared" si="0"/>
        <v>0</v>
      </c>
      <c r="K95" s="139"/>
      <c r="L95" s="32"/>
      <c r="M95" s="140" t="s">
        <v>19</v>
      </c>
      <c r="N95" s="141" t="s">
        <v>44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181</v>
      </c>
      <c r="AT95" s="144" t="s">
        <v>177</v>
      </c>
      <c r="AU95" s="144" t="s">
        <v>83</v>
      </c>
      <c r="AY95" s="17" t="s">
        <v>175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7" t="s">
        <v>81</v>
      </c>
      <c r="BK95" s="145">
        <f t="shared" si="9"/>
        <v>0</v>
      </c>
      <c r="BL95" s="17" t="s">
        <v>181</v>
      </c>
      <c r="BM95" s="144" t="s">
        <v>246</v>
      </c>
    </row>
    <row r="96" spans="2:65" s="1" customFormat="1" ht="24.2" customHeight="1">
      <c r="B96" s="32"/>
      <c r="C96" s="172" t="s">
        <v>259</v>
      </c>
      <c r="D96" s="172" t="s">
        <v>307</v>
      </c>
      <c r="E96" s="173" t="s">
        <v>1523</v>
      </c>
      <c r="F96" s="174" t="s">
        <v>1524</v>
      </c>
      <c r="G96" s="175" t="s">
        <v>358</v>
      </c>
      <c r="H96" s="176">
        <v>1</v>
      </c>
      <c r="I96" s="177"/>
      <c r="J96" s="178">
        <f t="shared" si="0"/>
        <v>0</v>
      </c>
      <c r="K96" s="179"/>
      <c r="L96" s="180"/>
      <c r="M96" s="181" t="s">
        <v>19</v>
      </c>
      <c r="N96" s="182" t="s">
        <v>44</v>
      </c>
      <c r="P96" s="142">
        <f t="shared" si="1"/>
        <v>0</v>
      </c>
      <c r="Q96" s="142">
        <v>1.0499999999999999E-3</v>
      </c>
      <c r="R96" s="142">
        <f t="shared" si="2"/>
        <v>1.0499999999999999E-3</v>
      </c>
      <c r="S96" s="142">
        <v>0</v>
      </c>
      <c r="T96" s="143">
        <f t="shared" si="3"/>
        <v>0</v>
      </c>
      <c r="AR96" s="144" t="s">
        <v>239</v>
      </c>
      <c r="AT96" s="144" t="s">
        <v>307</v>
      </c>
      <c r="AU96" s="144" t="s">
        <v>83</v>
      </c>
      <c r="AY96" s="17" t="s">
        <v>175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7" t="s">
        <v>81</v>
      </c>
      <c r="BK96" s="145">
        <f t="shared" si="9"/>
        <v>0</v>
      </c>
      <c r="BL96" s="17" t="s">
        <v>181</v>
      </c>
      <c r="BM96" s="144" t="s">
        <v>259</v>
      </c>
    </row>
    <row r="97" spans="2:65" s="1" customFormat="1" ht="24.2" customHeight="1">
      <c r="B97" s="32"/>
      <c r="C97" s="172" t="s">
        <v>266</v>
      </c>
      <c r="D97" s="172" t="s">
        <v>307</v>
      </c>
      <c r="E97" s="173" t="s">
        <v>1525</v>
      </c>
      <c r="F97" s="174" t="s">
        <v>1526</v>
      </c>
      <c r="G97" s="175" t="s">
        <v>358</v>
      </c>
      <c r="H97" s="176">
        <v>1</v>
      </c>
      <c r="I97" s="177"/>
      <c r="J97" s="178">
        <f t="shared" si="0"/>
        <v>0</v>
      </c>
      <c r="K97" s="179"/>
      <c r="L97" s="180"/>
      <c r="M97" s="181" t="s">
        <v>19</v>
      </c>
      <c r="N97" s="182" t="s">
        <v>44</v>
      </c>
      <c r="P97" s="142">
        <f t="shared" si="1"/>
        <v>0</v>
      </c>
      <c r="Q97" s="142">
        <v>1.0499999999999999E-3</v>
      </c>
      <c r="R97" s="142">
        <f t="shared" si="2"/>
        <v>1.0499999999999999E-3</v>
      </c>
      <c r="S97" s="142">
        <v>0</v>
      </c>
      <c r="T97" s="143">
        <f t="shared" si="3"/>
        <v>0</v>
      </c>
      <c r="AR97" s="144" t="s">
        <v>239</v>
      </c>
      <c r="AT97" s="144" t="s">
        <v>307</v>
      </c>
      <c r="AU97" s="144" t="s">
        <v>83</v>
      </c>
      <c r="AY97" s="17" t="s">
        <v>175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7" t="s">
        <v>81</v>
      </c>
      <c r="BK97" s="145">
        <f t="shared" si="9"/>
        <v>0</v>
      </c>
      <c r="BL97" s="17" t="s">
        <v>181</v>
      </c>
      <c r="BM97" s="144" t="s">
        <v>266</v>
      </c>
    </row>
    <row r="98" spans="2:65" s="1" customFormat="1" ht="21.75" customHeight="1">
      <c r="B98" s="32"/>
      <c r="C98" s="132" t="s">
        <v>272</v>
      </c>
      <c r="D98" s="132" t="s">
        <v>177</v>
      </c>
      <c r="E98" s="133" t="s">
        <v>1093</v>
      </c>
      <c r="F98" s="134" t="s">
        <v>1527</v>
      </c>
      <c r="G98" s="135" t="s">
        <v>358</v>
      </c>
      <c r="H98" s="136">
        <v>2</v>
      </c>
      <c r="I98" s="137"/>
      <c r="J98" s="138">
        <f t="shared" si="0"/>
        <v>0</v>
      </c>
      <c r="K98" s="139"/>
      <c r="L98" s="32"/>
      <c r="M98" s="140" t="s">
        <v>19</v>
      </c>
      <c r="N98" s="141" t="s">
        <v>44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181</v>
      </c>
      <c r="AT98" s="144" t="s">
        <v>177</v>
      </c>
      <c r="AU98" s="144" t="s">
        <v>83</v>
      </c>
      <c r="AY98" s="17" t="s">
        <v>175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7" t="s">
        <v>81</v>
      </c>
      <c r="BK98" s="145">
        <f t="shared" si="9"/>
        <v>0</v>
      </c>
      <c r="BL98" s="17" t="s">
        <v>181</v>
      </c>
      <c r="BM98" s="144" t="s">
        <v>272</v>
      </c>
    </row>
    <row r="99" spans="2:65" s="1" customFormat="1" ht="24.2" customHeight="1">
      <c r="B99" s="32"/>
      <c r="C99" s="172" t="s">
        <v>278</v>
      </c>
      <c r="D99" s="172" t="s">
        <v>307</v>
      </c>
      <c r="E99" s="173" t="s">
        <v>1528</v>
      </c>
      <c r="F99" s="174" t="s">
        <v>1529</v>
      </c>
      <c r="G99" s="175" t="s">
        <v>358</v>
      </c>
      <c r="H99" s="176">
        <v>2</v>
      </c>
      <c r="I99" s="177"/>
      <c r="J99" s="178">
        <f t="shared" si="0"/>
        <v>0</v>
      </c>
      <c r="K99" s="179"/>
      <c r="L99" s="180"/>
      <c r="M99" s="181" t="s">
        <v>19</v>
      </c>
      <c r="N99" s="182" t="s">
        <v>44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239</v>
      </c>
      <c r="AT99" s="144" t="s">
        <v>307</v>
      </c>
      <c r="AU99" s="144" t="s">
        <v>83</v>
      </c>
      <c r="AY99" s="17" t="s">
        <v>175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7" t="s">
        <v>81</v>
      </c>
      <c r="BK99" s="145">
        <f t="shared" si="9"/>
        <v>0</v>
      </c>
      <c r="BL99" s="17" t="s">
        <v>181</v>
      </c>
      <c r="BM99" s="144" t="s">
        <v>278</v>
      </c>
    </row>
    <row r="100" spans="2:65" s="1" customFormat="1" ht="16.5" customHeight="1">
      <c r="B100" s="32"/>
      <c r="C100" s="132" t="s">
        <v>285</v>
      </c>
      <c r="D100" s="132" t="s">
        <v>177</v>
      </c>
      <c r="E100" s="133" t="s">
        <v>1530</v>
      </c>
      <c r="F100" s="134" t="s">
        <v>1531</v>
      </c>
      <c r="G100" s="135" t="s">
        <v>358</v>
      </c>
      <c r="H100" s="136">
        <v>2</v>
      </c>
      <c r="I100" s="137"/>
      <c r="J100" s="138">
        <f t="shared" si="0"/>
        <v>0</v>
      </c>
      <c r="K100" s="139"/>
      <c r="L100" s="32"/>
      <c r="M100" s="140" t="s">
        <v>19</v>
      </c>
      <c r="N100" s="141" t="s">
        <v>44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181</v>
      </c>
      <c r="AT100" s="144" t="s">
        <v>177</v>
      </c>
      <c r="AU100" s="144" t="s">
        <v>83</v>
      </c>
      <c r="AY100" s="17" t="s">
        <v>175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7" t="s">
        <v>81</v>
      </c>
      <c r="BK100" s="145">
        <f t="shared" si="9"/>
        <v>0</v>
      </c>
      <c r="BL100" s="17" t="s">
        <v>181</v>
      </c>
      <c r="BM100" s="144" t="s">
        <v>285</v>
      </c>
    </row>
    <row r="101" spans="2:65" s="1" customFormat="1" ht="16.5" customHeight="1">
      <c r="B101" s="32"/>
      <c r="C101" s="132" t="s">
        <v>8</v>
      </c>
      <c r="D101" s="132" t="s">
        <v>177</v>
      </c>
      <c r="E101" s="133" t="s">
        <v>1532</v>
      </c>
      <c r="F101" s="134" t="s">
        <v>1533</v>
      </c>
      <c r="G101" s="135" t="s">
        <v>358</v>
      </c>
      <c r="H101" s="136">
        <v>3</v>
      </c>
      <c r="I101" s="137"/>
      <c r="J101" s="138">
        <f t="shared" si="0"/>
        <v>0</v>
      </c>
      <c r="K101" s="139"/>
      <c r="L101" s="32"/>
      <c r="M101" s="140" t="s">
        <v>19</v>
      </c>
      <c r="N101" s="141" t="s">
        <v>44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181</v>
      </c>
      <c r="AT101" s="144" t="s">
        <v>177</v>
      </c>
      <c r="AU101" s="144" t="s">
        <v>83</v>
      </c>
      <c r="AY101" s="17" t="s">
        <v>175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7" t="s">
        <v>81</v>
      </c>
      <c r="BK101" s="145">
        <f t="shared" si="9"/>
        <v>0</v>
      </c>
      <c r="BL101" s="17" t="s">
        <v>181</v>
      </c>
      <c r="BM101" s="144" t="s">
        <v>8</v>
      </c>
    </row>
    <row r="102" spans="2:65" s="1" customFormat="1" ht="21.75" customHeight="1">
      <c r="B102" s="32"/>
      <c r="C102" s="172" t="s">
        <v>296</v>
      </c>
      <c r="D102" s="172" t="s">
        <v>307</v>
      </c>
      <c r="E102" s="173" t="s">
        <v>1534</v>
      </c>
      <c r="F102" s="174" t="s">
        <v>1535</v>
      </c>
      <c r="G102" s="175" t="s">
        <v>358</v>
      </c>
      <c r="H102" s="176">
        <v>3</v>
      </c>
      <c r="I102" s="177"/>
      <c r="J102" s="178">
        <f t="shared" si="0"/>
        <v>0</v>
      </c>
      <c r="K102" s="179"/>
      <c r="L102" s="180"/>
      <c r="M102" s="181" t="s">
        <v>19</v>
      </c>
      <c r="N102" s="182" t="s">
        <v>44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239</v>
      </c>
      <c r="AT102" s="144" t="s">
        <v>307</v>
      </c>
      <c r="AU102" s="144" t="s">
        <v>83</v>
      </c>
      <c r="AY102" s="17" t="s">
        <v>175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7" t="s">
        <v>81</v>
      </c>
      <c r="BK102" s="145">
        <f t="shared" si="9"/>
        <v>0</v>
      </c>
      <c r="BL102" s="17" t="s">
        <v>181</v>
      </c>
      <c r="BM102" s="144" t="s">
        <v>296</v>
      </c>
    </row>
    <row r="103" spans="2:65" s="1" customFormat="1" ht="24.2" customHeight="1">
      <c r="B103" s="32"/>
      <c r="C103" s="132" t="s">
        <v>306</v>
      </c>
      <c r="D103" s="132" t="s">
        <v>177</v>
      </c>
      <c r="E103" s="133" t="s">
        <v>1536</v>
      </c>
      <c r="F103" s="134" t="s">
        <v>1537</v>
      </c>
      <c r="G103" s="135" t="s">
        <v>358</v>
      </c>
      <c r="H103" s="136">
        <v>11</v>
      </c>
      <c r="I103" s="137"/>
      <c r="J103" s="138">
        <f t="shared" si="0"/>
        <v>0</v>
      </c>
      <c r="K103" s="139"/>
      <c r="L103" s="32"/>
      <c r="M103" s="140" t="s">
        <v>19</v>
      </c>
      <c r="N103" s="141" t="s">
        <v>44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181</v>
      </c>
      <c r="AT103" s="144" t="s">
        <v>177</v>
      </c>
      <c r="AU103" s="144" t="s">
        <v>83</v>
      </c>
      <c r="AY103" s="17" t="s">
        <v>175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7" t="s">
        <v>81</v>
      </c>
      <c r="BK103" s="145">
        <f t="shared" si="9"/>
        <v>0</v>
      </c>
      <c r="BL103" s="17" t="s">
        <v>181</v>
      </c>
      <c r="BM103" s="144" t="s">
        <v>306</v>
      </c>
    </row>
    <row r="104" spans="2:65" s="1" customFormat="1" ht="16.5" customHeight="1">
      <c r="B104" s="32"/>
      <c r="C104" s="172" t="s">
        <v>312</v>
      </c>
      <c r="D104" s="172" t="s">
        <v>307</v>
      </c>
      <c r="E104" s="173" t="s">
        <v>1538</v>
      </c>
      <c r="F104" s="174" t="s">
        <v>1539</v>
      </c>
      <c r="G104" s="175" t="s">
        <v>358</v>
      </c>
      <c r="H104" s="176">
        <v>11</v>
      </c>
      <c r="I104" s="177"/>
      <c r="J104" s="178">
        <f t="shared" si="0"/>
        <v>0</v>
      </c>
      <c r="K104" s="179"/>
      <c r="L104" s="180"/>
      <c r="M104" s="181" t="s">
        <v>19</v>
      </c>
      <c r="N104" s="182" t="s">
        <v>44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239</v>
      </c>
      <c r="AT104" s="144" t="s">
        <v>307</v>
      </c>
      <c r="AU104" s="144" t="s">
        <v>83</v>
      </c>
      <c r="AY104" s="17" t="s">
        <v>175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7" t="s">
        <v>81</v>
      </c>
      <c r="BK104" s="145">
        <f t="shared" si="9"/>
        <v>0</v>
      </c>
      <c r="BL104" s="17" t="s">
        <v>181</v>
      </c>
      <c r="BM104" s="144" t="s">
        <v>312</v>
      </c>
    </row>
    <row r="105" spans="2:65" s="1" customFormat="1" ht="24.2" customHeight="1">
      <c r="B105" s="32"/>
      <c r="C105" s="132" t="s">
        <v>317</v>
      </c>
      <c r="D105" s="132" t="s">
        <v>177</v>
      </c>
      <c r="E105" s="133" t="s">
        <v>1540</v>
      </c>
      <c r="F105" s="134" t="s">
        <v>1541</v>
      </c>
      <c r="G105" s="135" t="s">
        <v>358</v>
      </c>
      <c r="H105" s="136">
        <v>10</v>
      </c>
      <c r="I105" s="137"/>
      <c r="J105" s="138">
        <f t="shared" si="0"/>
        <v>0</v>
      </c>
      <c r="K105" s="139"/>
      <c r="L105" s="32"/>
      <c r="M105" s="140" t="s">
        <v>19</v>
      </c>
      <c r="N105" s="141" t="s">
        <v>44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181</v>
      </c>
      <c r="AT105" s="144" t="s">
        <v>177</v>
      </c>
      <c r="AU105" s="144" t="s">
        <v>83</v>
      </c>
      <c r="AY105" s="17" t="s">
        <v>175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7" t="s">
        <v>81</v>
      </c>
      <c r="BK105" s="145">
        <f t="shared" si="9"/>
        <v>0</v>
      </c>
      <c r="BL105" s="17" t="s">
        <v>181</v>
      </c>
      <c r="BM105" s="144" t="s">
        <v>317</v>
      </c>
    </row>
    <row r="106" spans="2:65" s="1" customFormat="1" ht="16.5" customHeight="1">
      <c r="B106" s="32"/>
      <c r="C106" s="172" t="s">
        <v>323</v>
      </c>
      <c r="D106" s="172" t="s">
        <v>307</v>
      </c>
      <c r="E106" s="173" t="s">
        <v>1542</v>
      </c>
      <c r="F106" s="174" t="s">
        <v>1543</v>
      </c>
      <c r="G106" s="175" t="s">
        <v>358</v>
      </c>
      <c r="H106" s="176">
        <v>10</v>
      </c>
      <c r="I106" s="177"/>
      <c r="J106" s="178">
        <f t="shared" si="0"/>
        <v>0</v>
      </c>
      <c r="K106" s="179"/>
      <c r="L106" s="180"/>
      <c r="M106" s="181" t="s">
        <v>19</v>
      </c>
      <c r="N106" s="182" t="s">
        <v>44</v>
      </c>
      <c r="P106" s="142">
        <f t="shared" si="1"/>
        <v>0</v>
      </c>
      <c r="Q106" s="142">
        <v>0.14000000000000001</v>
      </c>
      <c r="R106" s="142">
        <f t="shared" si="2"/>
        <v>1.4000000000000001</v>
      </c>
      <c r="S106" s="142">
        <v>0</v>
      </c>
      <c r="T106" s="143">
        <f t="shared" si="3"/>
        <v>0</v>
      </c>
      <c r="AR106" s="144" t="s">
        <v>239</v>
      </c>
      <c r="AT106" s="144" t="s">
        <v>307</v>
      </c>
      <c r="AU106" s="144" t="s">
        <v>83</v>
      </c>
      <c r="AY106" s="17" t="s">
        <v>175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7" t="s">
        <v>81</v>
      </c>
      <c r="BK106" s="145">
        <f t="shared" si="9"/>
        <v>0</v>
      </c>
      <c r="BL106" s="17" t="s">
        <v>181</v>
      </c>
      <c r="BM106" s="144" t="s">
        <v>323</v>
      </c>
    </row>
    <row r="107" spans="2:65" s="1" customFormat="1" ht="24.2" customHeight="1">
      <c r="B107" s="32"/>
      <c r="C107" s="132" t="s">
        <v>7</v>
      </c>
      <c r="D107" s="132" t="s">
        <v>177</v>
      </c>
      <c r="E107" s="133" t="s">
        <v>1544</v>
      </c>
      <c r="F107" s="134" t="s">
        <v>1545</v>
      </c>
      <c r="G107" s="135" t="s">
        <v>358</v>
      </c>
      <c r="H107" s="136">
        <v>9</v>
      </c>
      <c r="I107" s="137"/>
      <c r="J107" s="138">
        <f t="shared" si="0"/>
        <v>0</v>
      </c>
      <c r="K107" s="139"/>
      <c r="L107" s="32"/>
      <c r="M107" s="140" t="s">
        <v>19</v>
      </c>
      <c r="N107" s="141" t="s">
        <v>44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181</v>
      </c>
      <c r="AT107" s="144" t="s">
        <v>177</v>
      </c>
      <c r="AU107" s="144" t="s">
        <v>83</v>
      </c>
      <c r="AY107" s="17" t="s">
        <v>175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7" t="s">
        <v>81</v>
      </c>
      <c r="BK107" s="145">
        <f t="shared" si="9"/>
        <v>0</v>
      </c>
      <c r="BL107" s="17" t="s">
        <v>181</v>
      </c>
      <c r="BM107" s="144" t="s">
        <v>7</v>
      </c>
    </row>
    <row r="108" spans="2:65" s="1" customFormat="1" ht="24.2" customHeight="1">
      <c r="B108" s="32"/>
      <c r="C108" s="172" t="s">
        <v>332</v>
      </c>
      <c r="D108" s="172" t="s">
        <v>307</v>
      </c>
      <c r="E108" s="173" t="s">
        <v>1546</v>
      </c>
      <c r="F108" s="174" t="s">
        <v>1547</v>
      </c>
      <c r="G108" s="175" t="s">
        <v>358</v>
      </c>
      <c r="H108" s="176">
        <v>9</v>
      </c>
      <c r="I108" s="177"/>
      <c r="J108" s="178">
        <f t="shared" si="0"/>
        <v>0</v>
      </c>
      <c r="K108" s="179"/>
      <c r="L108" s="180"/>
      <c r="M108" s="181" t="s">
        <v>19</v>
      </c>
      <c r="N108" s="182" t="s">
        <v>44</v>
      </c>
      <c r="P108" s="142">
        <f t="shared" si="1"/>
        <v>0</v>
      </c>
      <c r="Q108" s="142">
        <v>1.0500000000000001E-2</v>
      </c>
      <c r="R108" s="142">
        <f t="shared" si="2"/>
        <v>9.4500000000000001E-2</v>
      </c>
      <c r="S108" s="142">
        <v>0</v>
      </c>
      <c r="T108" s="143">
        <f t="shared" si="3"/>
        <v>0</v>
      </c>
      <c r="AR108" s="144" t="s">
        <v>239</v>
      </c>
      <c r="AT108" s="144" t="s">
        <v>307</v>
      </c>
      <c r="AU108" s="144" t="s">
        <v>83</v>
      </c>
      <c r="AY108" s="17" t="s">
        <v>175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7" t="s">
        <v>81</v>
      </c>
      <c r="BK108" s="145">
        <f t="shared" si="9"/>
        <v>0</v>
      </c>
      <c r="BL108" s="17" t="s">
        <v>181</v>
      </c>
      <c r="BM108" s="144" t="s">
        <v>332</v>
      </c>
    </row>
    <row r="109" spans="2:65" s="1" customFormat="1" ht="24.2" customHeight="1">
      <c r="B109" s="32"/>
      <c r="C109" s="132" t="s">
        <v>339</v>
      </c>
      <c r="D109" s="132" t="s">
        <v>177</v>
      </c>
      <c r="E109" s="133" t="s">
        <v>1548</v>
      </c>
      <c r="F109" s="134" t="s">
        <v>1549</v>
      </c>
      <c r="G109" s="135" t="s">
        <v>358</v>
      </c>
      <c r="H109" s="136">
        <v>1</v>
      </c>
      <c r="I109" s="137"/>
      <c r="J109" s="138">
        <f t="shared" si="0"/>
        <v>0</v>
      </c>
      <c r="K109" s="139"/>
      <c r="L109" s="32"/>
      <c r="M109" s="140" t="s">
        <v>19</v>
      </c>
      <c r="N109" s="141" t="s">
        <v>44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181</v>
      </c>
      <c r="AT109" s="144" t="s">
        <v>177</v>
      </c>
      <c r="AU109" s="144" t="s">
        <v>83</v>
      </c>
      <c r="AY109" s="17" t="s">
        <v>175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7" t="s">
        <v>81</v>
      </c>
      <c r="BK109" s="145">
        <f t="shared" si="9"/>
        <v>0</v>
      </c>
      <c r="BL109" s="17" t="s">
        <v>181</v>
      </c>
      <c r="BM109" s="144" t="s">
        <v>339</v>
      </c>
    </row>
    <row r="110" spans="2:65" s="1" customFormat="1" ht="24.2" customHeight="1">
      <c r="B110" s="32"/>
      <c r="C110" s="172" t="s">
        <v>348</v>
      </c>
      <c r="D110" s="172" t="s">
        <v>307</v>
      </c>
      <c r="E110" s="173" t="s">
        <v>1550</v>
      </c>
      <c r="F110" s="174" t="s">
        <v>1551</v>
      </c>
      <c r="G110" s="175" t="s">
        <v>358</v>
      </c>
      <c r="H110" s="176">
        <v>1</v>
      </c>
      <c r="I110" s="177"/>
      <c r="J110" s="178">
        <f t="shared" si="0"/>
        <v>0</v>
      </c>
      <c r="K110" s="179"/>
      <c r="L110" s="180"/>
      <c r="M110" s="181" t="s">
        <v>19</v>
      </c>
      <c r="N110" s="182" t="s">
        <v>44</v>
      </c>
      <c r="P110" s="142">
        <f t="shared" si="1"/>
        <v>0</v>
      </c>
      <c r="Q110" s="142">
        <v>1.7100000000000001E-2</v>
      </c>
      <c r="R110" s="142">
        <f t="shared" si="2"/>
        <v>1.7100000000000001E-2</v>
      </c>
      <c r="S110" s="142">
        <v>0</v>
      </c>
      <c r="T110" s="143">
        <f t="shared" si="3"/>
        <v>0</v>
      </c>
      <c r="AR110" s="144" t="s">
        <v>239</v>
      </c>
      <c r="AT110" s="144" t="s">
        <v>307</v>
      </c>
      <c r="AU110" s="144" t="s">
        <v>83</v>
      </c>
      <c r="AY110" s="17" t="s">
        <v>175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7" t="s">
        <v>81</v>
      </c>
      <c r="BK110" s="145">
        <f t="shared" si="9"/>
        <v>0</v>
      </c>
      <c r="BL110" s="17" t="s">
        <v>181</v>
      </c>
      <c r="BM110" s="144" t="s">
        <v>348</v>
      </c>
    </row>
    <row r="111" spans="2:65" s="1" customFormat="1" ht="16.5" customHeight="1">
      <c r="B111" s="32"/>
      <c r="C111" s="132" t="s">
        <v>355</v>
      </c>
      <c r="D111" s="132" t="s">
        <v>177</v>
      </c>
      <c r="E111" s="133" t="s">
        <v>1552</v>
      </c>
      <c r="F111" s="134" t="s">
        <v>1553</v>
      </c>
      <c r="G111" s="135" t="s">
        <v>358</v>
      </c>
      <c r="H111" s="136">
        <v>10</v>
      </c>
      <c r="I111" s="137"/>
      <c r="J111" s="138">
        <f t="shared" si="0"/>
        <v>0</v>
      </c>
      <c r="K111" s="139"/>
      <c r="L111" s="32"/>
      <c r="M111" s="140" t="s">
        <v>19</v>
      </c>
      <c r="N111" s="141" t="s">
        <v>44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181</v>
      </c>
      <c r="AT111" s="144" t="s">
        <v>177</v>
      </c>
      <c r="AU111" s="144" t="s">
        <v>83</v>
      </c>
      <c r="AY111" s="17" t="s">
        <v>175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7" t="s">
        <v>81</v>
      </c>
      <c r="BK111" s="145">
        <f t="shared" si="9"/>
        <v>0</v>
      </c>
      <c r="BL111" s="17" t="s">
        <v>181</v>
      </c>
      <c r="BM111" s="144" t="s">
        <v>355</v>
      </c>
    </row>
    <row r="112" spans="2:65" s="1" customFormat="1" ht="21.75" customHeight="1">
      <c r="B112" s="32"/>
      <c r="C112" s="172" t="s">
        <v>363</v>
      </c>
      <c r="D112" s="172" t="s">
        <v>307</v>
      </c>
      <c r="E112" s="173" t="s">
        <v>1554</v>
      </c>
      <c r="F112" s="174" t="s">
        <v>1555</v>
      </c>
      <c r="G112" s="175" t="s">
        <v>358</v>
      </c>
      <c r="H112" s="176">
        <v>10</v>
      </c>
      <c r="I112" s="177"/>
      <c r="J112" s="178">
        <f t="shared" si="0"/>
        <v>0</v>
      </c>
      <c r="K112" s="179"/>
      <c r="L112" s="180"/>
      <c r="M112" s="181" t="s">
        <v>19</v>
      </c>
      <c r="N112" s="182" t="s">
        <v>44</v>
      </c>
      <c r="P112" s="142">
        <f t="shared" si="1"/>
        <v>0</v>
      </c>
      <c r="Q112" s="142">
        <v>1.1E-4</v>
      </c>
      <c r="R112" s="142">
        <f t="shared" si="2"/>
        <v>1.1000000000000001E-3</v>
      </c>
      <c r="S112" s="142">
        <v>0</v>
      </c>
      <c r="T112" s="143">
        <f t="shared" si="3"/>
        <v>0</v>
      </c>
      <c r="AR112" s="144" t="s">
        <v>239</v>
      </c>
      <c r="AT112" s="144" t="s">
        <v>307</v>
      </c>
      <c r="AU112" s="144" t="s">
        <v>83</v>
      </c>
      <c r="AY112" s="17" t="s">
        <v>175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7" t="s">
        <v>81</v>
      </c>
      <c r="BK112" s="145">
        <f t="shared" si="9"/>
        <v>0</v>
      </c>
      <c r="BL112" s="17" t="s">
        <v>181</v>
      </c>
      <c r="BM112" s="144" t="s">
        <v>363</v>
      </c>
    </row>
    <row r="113" spans="2:65" s="1" customFormat="1" ht="16.5" customHeight="1">
      <c r="B113" s="32"/>
      <c r="C113" s="132" t="s">
        <v>367</v>
      </c>
      <c r="D113" s="132" t="s">
        <v>177</v>
      </c>
      <c r="E113" s="133" t="s">
        <v>1556</v>
      </c>
      <c r="F113" s="134" t="s">
        <v>1557</v>
      </c>
      <c r="G113" s="135" t="s">
        <v>358</v>
      </c>
      <c r="H113" s="136">
        <v>9</v>
      </c>
      <c r="I113" s="137"/>
      <c r="J113" s="138">
        <f t="shared" si="0"/>
        <v>0</v>
      </c>
      <c r="K113" s="139"/>
      <c r="L113" s="32"/>
      <c r="M113" s="140" t="s">
        <v>19</v>
      </c>
      <c r="N113" s="141" t="s">
        <v>44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181</v>
      </c>
      <c r="AT113" s="144" t="s">
        <v>177</v>
      </c>
      <c r="AU113" s="144" t="s">
        <v>83</v>
      </c>
      <c r="AY113" s="17" t="s">
        <v>175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7" t="s">
        <v>81</v>
      </c>
      <c r="BK113" s="145">
        <f t="shared" si="9"/>
        <v>0</v>
      </c>
      <c r="BL113" s="17" t="s">
        <v>181</v>
      </c>
      <c r="BM113" s="144" t="s">
        <v>367</v>
      </c>
    </row>
    <row r="114" spans="2:65" s="1" customFormat="1" ht="16.5" customHeight="1">
      <c r="B114" s="32"/>
      <c r="C114" s="172" t="s">
        <v>372</v>
      </c>
      <c r="D114" s="172" t="s">
        <v>307</v>
      </c>
      <c r="E114" s="173" t="s">
        <v>1558</v>
      </c>
      <c r="F114" s="174" t="s">
        <v>1559</v>
      </c>
      <c r="G114" s="175" t="s">
        <v>358</v>
      </c>
      <c r="H114" s="176">
        <v>9</v>
      </c>
      <c r="I114" s="177"/>
      <c r="J114" s="178">
        <f t="shared" si="0"/>
        <v>0</v>
      </c>
      <c r="K114" s="179"/>
      <c r="L114" s="180"/>
      <c r="M114" s="181" t="s">
        <v>19</v>
      </c>
      <c r="N114" s="182" t="s">
        <v>44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239</v>
      </c>
      <c r="AT114" s="144" t="s">
        <v>307</v>
      </c>
      <c r="AU114" s="144" t="s">
        <v>83</v>
      </c>
      <c r="AY114" s="17" t="s">
        <v>175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7" t="s">
        <v>81</v>
      </c>
      <c r="BK114" s="145">
        <f t="shared" si="9"/>
        <v>0</v>
      </c>
      <c r="BL114" s="17" t="s">
        <v>181</v>
      </c>
      <c r="BM114" s="144" t="s">
        <v>372</v>
      </c>
    </row>
    <row r="115" spans="2:65" s="1" customFormat="1" ht="16.5" customHeight="1">
      <c r="B115" s="32"/>
      <c r="C115" s="132" t="s">
        <v>376</v>
      </c>
      <c r="D115" s="132" t="s">
        <v>177</v>
      </c>
      <c r="E115" s="133" t="s">
        <v>1560</v>
      </c>
      <c r="F115" s="134" t="s">
        <v>1561</v>
      </c>
      <c r="G115" s="135" t="s">
        <v>358</v>
      </c>
      <c r="H115" s="136">
        <v>1</v>
      </c>
      <c r="I115" s="137"/>
      <c r="J115" s="138">
        <f t="shared" si="0"/>
        <v>0</v>
      </c>
      <c r="K115" s="139"/>
      <c r="L115" s="32"/>
      <c r="M115" s="140" t="s">
        <v>19</v>
      </c>
      <c r="N115" s="141" t="s">
        <v>44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181</v>
      </c>
      <c r="AT115" s="144" t="s">
        <v>177</v>
      </c>
      <c r="AU115" s="144" t="s">
        <v>83</v>
      </c>
      <c r="AY115" s="17" t="s">
        <v>175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7" t="s">
        <v>81</v>
      </c>
      <c r="BK115" s="145">
        <f t="shared" si="9"/>
        <v>0</v>
      </c>
      <c r="BL115" s="17" t="s">
        <v>181</v>
      </c>
      <c r="BM115" s="144" t="s">
        <v>376</v>
      </c>
    </row>
    <row r="116" spans="2:65" s="1" customFormat="1" ht="16.5" customHeight="1">
      <c r="B116" s="32"/>
      <c r="C116" s="172" t="s">
        <v>384</v>
      </c>
      <c r="D116" s="172" t="s">
        <v>307</v>
      </c>
      <c r="E116" s="173" t="s">
        <v>1562</v>
      </c>
      <c r="F116" s="174" t="s">
        <v>1563</v>
      </c>
      <c r="G116" s="175" t="s">
        <v>358</v>
      </c>
      <c r="H116" s="176">
        <v>1</v>
      </c>
      <c r="I116" s="177"/>
      <c r="J116" s="178">
        <f t="shared" si="0"/>
        <v>0</v>
      </c>
      <c r="K116" s="179"/>
      <c r="L116" s="180"/>
      <c r="M116" s="181" t="s">
        <v>19</v>
      </c>
      <c r="N116" s="182" t="s">
        <v>44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239</v>
      </c>
      <c r="AT116" s="144" t="s">
        <v>307</v>
      </c>
      <c r="AU116" s="144" t="s">
        <v>83</v>
      </c>
      <c r="AY116" s="17" t="s">
        <v>175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7" t="s">
        <v>81</v>
      </c>
      <c r="BK116" s="145">
        <f t="shared" si="9"/>
        <v>0</v>
      </c>
      <c r="BL116" s="17" t="s">
        <v>181</v>
      </c>
      <c r="BM116" s="144" t="s">
        <v>384</v>
      </c>
    </row>
    <row r="117" spans="2:65" s="1" customFormat="1" ht="37.9" customHeight="1">
      <c r="B117" s="32"/>
      <c r="C117" s="132" t="s">
        <v>238</v>
      </c>
      <c r="D117" s="132" t="s">
        <v>177</v>
      </c>
      <c r="E117" s="133" t="s">
        <v>1099</v>
      </c>
      <c r="F117" s="134" t="s">
        <v>1100</v>
      </c>
      <c r="G117" s="135" t="s">
        <v>342</v>
      </c>
      <c r="H117" s="136">
        <v>370</v>
      </c>
      <c r="I117" s="137"/>
      <c r="J117" s="138">
        <f t="shared" si="0"/>
        <v>0</v>
      </c>
      <c r="K117" s="139"/>
      <c r="L117" s="32"/>
      <c r="M117" s="140" t="s">
        <v>19</v>
      </c>
      <c r="N117" s="141" t="s">
        <v>44</v>
      </c>
      <c r="P117" s="142">
        <f t="shared" si="1"/>
        <v>0</v>
      </c>
      <c r="Q117" s="142">
        <v>0</v>
      </c>
      <c r="R117" s="142">
        <f t="shared" si="2"/>
        <v>0</v>
      </c>
      <c r="S117" s="142">
        <v>0</v>
      </c>
      <c r="T117" s="143">
        <f t="shared" si="3"/>
        <v>0</v>
      </c>
      <c r="AR117" s="144" t="s">
        <v>181</v>
      </c>
      <c r="AT117" s="144" t="s">
        <v>177</v>
      </c>
      <c r="AU117" s="144" t="s">
        <v>83</v>
      </c>
      <c r="AY117" s="17" t="s">
        <v>175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7" t="s">
        <v>81</v>
      </c>
      <c r="BK117" s="145">
        <f t="shared" si="9"/>
        <v>0</v>
      </c>
      <c r="BL117" s="17" t="s">
        <v>181</v>
      </c>
      <c r="BM117" s="144" t="s">
        <v>238</v>
      </c>
    </row>
    <row r="118" spans="2:65" s="1" customFormat="1" ht="16.5" customHeight="1">
      <c r="B118" s="32"/>
      <c r="C118" s="172" t="s">
        <v>396</v>
      </c>
      <c r="D118" s="172" t="s">
        <v>307</v>
      </c>
      <c r="E118" s="173" t="s">
        <v>1102</v>
      </c>
      <c r="F118" s="174" t="s">
        <v>1103</v>
      </c>
      <c r="G118" s="175" t="s">
        <v>335</v>
      </c>
      <c r="H118" s="176">
        <v>348.54</v>
      </c>
      <c r="I118" s="177"/>
      <c r="J118" s="178">
        <f t="shared" si="0"/>
        <v>0</v>
      </c>
      <c r="K118" s="179"/>
      <c r="L118" s="180"/>
      <c r="M118" s="181" t="s">
        <v>19</v>
      </c>
      <c r="N118" s="182" t="s">
        <v>44</v>
      </c>
      <c r="P118" s="142">
        <f t="shared" si="1"/>
        <v>0</v>
      </c>
      <c r="Q118" s="142">
        <v>1E-3</v>
      </c>
      <c r="R118" s="142">
        <f t="shared" si="2"/>
        <v>0.34854000000000002</v>
      </c>
      <c r="S118" s="142">
        <v>0</v>
      </c>
      <c r="T118" s="143">
        <f t="shared" si="3"/>
        <v>0</v>
      </c>
      <c r="AR118" s="144" t="s">
        <v>239</v>
      </c>
      <c r="AT118" s="144" t="s">
        <v>307</v>
      </c>
      <c r="AU118" s="144" t="s">
        <v>83</v>
      </c>
      <c r="AY118" s="17" t="s">
        <v>175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7" t="s">
        <v>81</v>
      </c>
      <c r="BK118" s="145">
        <f t="shared" si="9"/>
        <v>0</v>
      </c>
      <c r="BL118" s="17" t="s">
        <v>181</v>
      </c>
      <c r="BM118" s="144" t="s">
        <v>396</v>
      </c>
    </row>
    <row r="119" spans="2:65" s="1" customFormat="1" ht="33" customHeight="1">
      <c r="B119" s="32"/>
      <c r="C119" s="132" t="s">
        <v>401</v>
      </c>
      <c r="D119" s="132" t="s">
        <v>177</v>
      </c>
      <c r="E119" s="133" t="s">
        <v>1105</v>
      </c>
      <c r="F119" s="134" t="s">
        <v>1106</v>
      </c>
      <c r="G119" s="135" t="s">
        <v>342</v>
      </c>
      <c r="H119" s="136">
        <v>50</v>
      </c>
      <c r="I119" s="137"/>
      <c r="J119" s="138">
        <f t="shared" ref="J119:J150" si="10">ROUND(I119*H119,2)</f>
        <v>0</v>
      </c>
      <c r="K119" s="139"/>
      <c r="L119" s="32"/>
      <c r="M119" s="140" t="s">
        <v>19</v>
      </c>
      <c r="N119" s="141" t="s">
        <v>44</v>
      </c>
      <c r="P119" s="142">
        <f t="shared" ref="P119:P150" si="11">O119*H119</f>
        <v>0</v>
      </c>
      <c r="Q119" s="142">
        <v>0</v>
      </c>
      <c r="R119" s="142">
        <f t="shared" ref="R119:R150" si="12">Q119*H119</f>
        <v>0</v>
      </c>
      <c r="S119" s="142">
        <v>0</v>
      </c>
      <c r="T119" s="143">
        <f t="shared" ref="T119:T150" si="13">S119*H119</f>
        <v>0</v>
      </c>
      <c r="AR119" s="144" t="s">
        <v>181</v>
      </c>
      <c r="AT119" s="144" t="s">
        <v>177</v>
      </c>
      <c r="AU119" s="144" t="s">
        <v>83</v>
      </c>
      <c r="AY119" s="17" t="s">
        <v>175</v>
      </c>
      <c r="BE119" s="145">
        <f t="shared" ref="BE119:BE146" si="14">IF(N119="základní",J119,0)</f>
        <v>0</v>
      </c>
      <c r="BF119" s="145">
        <f t="shared" ref="BF119:BF146" si="15">IF(N119="snížená",J119,0)</f>
        <v>0</v>
      </c>
      <c r="BG119" s="145">
        <f t="shared" ref="BG119:BG146" si="16">IF(N119="zákl. přenesená",J119,0)</f>
        <v>0</v>
      </c>
      <c r="BH119" s="145">
        <f t="shared" ref="BH119:BH146" si="17">IF(N119="sníž. přenesená",J119,0)</f>
        <v>0</v>
      </c>
      <c r="BI119" s="145">
        <f t="shared" ref="BI119:BI146" si="18">IF(N119="nulová",J119,0)</f>
        <v>0</v>
      </c>
      <c r="BJ119" s="17" t="s">
        <v>81</v>
      </c>
      <c r="BK119" s="145">
        <f t="shared" ref="BK119:BK146" si="19">ROUND(I119*H119,2)</f>
        <v>0</v>
      </c>
      <c r="BL119" s="17" t="s">
        <v>181</v>
      </c>
      <c r="BM119" s="144" t="s">
        <v>401</v>
      </c>
    </row>
    <row r="120" spans="2:65" s="1" customFormat="1" ht="16.5" customHeight="1">
      <c r="B120" s="32"/>
      <c r="C120" s="172" t="s">
        <v>406</v>
      </c>
      <c r="D120" s="172" t="s">
        <v>307</v>
      </c>
      <c r="E120" s="173" t="s">
        <v>1108</v>
      </c>
      <c r="F120" s="174" t="s">
        <v>1109</v>
      </c>
      <c r="G120" s="175" t="s">
        <v>335</v>
      </c>
      <c r="H120" s="176">
        <v>30.85</v>
      </c>
      <c r="I120" s="177"/>
      <c r="J120" s="178">
        <f t="shared" si="10"/>
        <v>0</v>
      </c>
      <c r="K120" s="179"/>
      <c r="L120" s="180"/>
      <c r="M120" s="181" t="s">
        <v>19</v>
      </c>
      <c r="N120" s="182" t="s">
        <v>44</v>
      </c>
      <c r="P120" s="142">
        <f t="shared" si="11"/>
        <v>0</v>
      </c>
      <c r="Q120" s="142">
        <v>1E-3</v>
      </c>
      <c r="R120" s="142">
        <f t="shared" si="12"/>
        <v>3.0850000000000002E-2</v>
      </c>
      <c r="S120" s="142">
        <v>0</v>
      </c>
      <c r="T120" s="143">
        <f t="shared" si="13"/>
        <v>0</v>
      </c>
      <c r="AR120" s="144" t="s">
        <v>239</v>
      </c>
      <c r="AT120" s="144" t="s">
        <v>307</v>
      </c>
      <c r="AU120" s="144" t="s">
        <v>83</v>
      </c>
      <c r="AY120" s="17" t="s">
        <v>175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7" t="s">
        <v>81</v>
      </c>
      <c r="BK120" s="145">
        <f t="shared" si="19"/>
        <v>0</v>
      </c>
      <c r="BL120" s="17" t="s">
        <v>181</v>
      </c>
      <c r="BM120" s="144" t="s">
        <v>406</v>
      </c>
    </row>
    <row r="121" spans="2:65" s="1" customFormat="1" ht="24.2" customHeight="1">
      <c r="B121" s="32"/>
      <c r="C121" s="132" t="s">
        <v>413</v>
      </c>
      <c r="D121" s="132" t="s">
        <v>177</v>
      </c>
      <c r="E121" s="133" t="s">
        <v>1111</v>
      </c>
      <c r="F121" s="134" t="s">
        <v>1112</v>
      </c>
      <c r="G121" s="135" t="s">
        <v>358</v>
      </c>
      <c r="H121" s="136">
        <v>30</v>
      </c>
      <c r="I121" s="137"/>
      <c r="J121" s="138">
        <f t="shared" si="10"/>
        <v>0</v>
      </c>
      <c r="K121" s="139"/>
      <c r="L121" s="32"/>
      <c r="M121" s="140" t="s">
        <v>19</v>
      </c>
      <c r="N121" s="141" t="s">
        <v>44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181</v>
      </c>
      <c r="AT121" s="144" t="s">
        <v>177</v>
      </c>
      <c r="AU121" s="144" t="s">
        <v>83</v>
      </c>
      <c r="AY121" s="17" t="s">
        <v>175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7" t="s">
        <v>81</v>
      </c>
      <c r="BK121" s="145">
        <f t="shared" si="19"/>
        <v>0</v>
      </c>
      <c r="BL121" s="17" t="s">
        <v>181</v>
      </c>
      <c r="BM121" s="144" t="s">
        <v>413</v>
      </c>
    </row>
    <row r="122" spans="2:65" s="1" customFormat="1" ht="24.2" customHeight="1">
      <c r="B122" s="32"/>
      <c r="C122" s="172" t="s">
        <v>418</v>
      </c>
      <c r="D122" s="172" t="s">
        <v>307</v>
      </c>
      <c r="E122" s="173" t="s">
        <v>1114</v>
      </c>
      <c r="F122" s="174" t="s">
        <v>1115</v>
      </c>
      <c r="G122" s="175" t="s">
        <v>358</v>
      </c>
      <c r="H122" s="176">
        <v>30</v>
      </c>
      <c r="I122" s="177"/>
      <c r="J122" s="178">
        <f t="shared" si="10"/>
        <v>0</v>
      </c>
      <c r="K122" s="179"/>
      <c r="L122" s="180"/>
      <c r="M122" s="181" t="s">
        <v>19</v>
      </c>
      <c r="N122" s="182" t="s">
        <v>44</v>
      </c>
      <c r="P122" s="142">
        <f t="shared" si="11"/>
        <v>0</v>
      </c>
      <c r="Q122" s="142">
        <v>6.9999999999999999E-4</v>
      </c>
      <c r="R122" s="142">
        <f t="shared" si="12"/>
        <v>2.1000000000000001E-2</v>
      </c>
      <c r="S122" s="142">
        <v>0</v>
      </c>
      <c r="T122" s="143">
        <f t="shared" si="13"/>
        <v>0</v>
      </c>
      <c r="AR122" s="144" t="s">
        <v>239</v>
      </c>
      <c r="AT122" s="144" t="s">
        <v>307</v>
      </c>
      <c r="AU122" s="144" t="s">
        <v>83</v>
      </c>
      <c r="AY122" s="17" t="s">
        <v>175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7" t="s">
        <v>81</v>
      </c>
      <c r="BK122" s="145">
        <f t="shared" si="19"/>
        <v>0</v>
      </c>
      <c r="BL122" s="17" t="s">
        <v>181</v>
      </c>
      <c r="BM122" s="144" t="s">
        <v>418</v>
      </c>
    </row>
    <row r="123" spans="2:65" s="1" customFormat="1" ht="24.2" customHeight="1">
      <c r="B123" s="32"/>
      <c r="C123" s="132" t="s">
        <v>424</v>
      </c>
      <c r="D123" s="132" t="s">
        <v>177</v>
      </c>
      <c r="E123" s="133" t="s">
        <v>1117</v>
      </c>
      <c r="F123" s="134" t="s">
        <v>1118</v>
      </c>
      <c r="G123" s="135" t="s">
        <v>358</v>
      </c>
      <c r="H123" s="136">
        <v>34</v>
      </c>
      <c r="I123" s="137"/>
      <c r="J123" s="138">
        <f t="shared" si="10"/>
        <v>0</v>
      </c>
      <c r="K123" s="139"/>
      <c r="L123" s="32"/>
      <c r="M123" s="140" t="s">
        <v>19</v>
      </c>
      <c r="N123" s="141" t="s">
        <v>44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181</v>
      </c>
      <c r="AT123" s="144" t="s">
        <v>177</v>
      </c>
      <c r="AU123" s="144" t="s">
        <v>83</v>
      </c>
      <c r="AY123" s="17" t="s">
        <v>175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7" t="s">
        <v>81</v>
      </c>
      <c r="BK123" s="145">
        <f t="shared" si="19"/>
        <v>0</v>
      </c>
      <c r="BL123" s="17" t="s">
        <v>181</v>
      </c>
      <c r="BM123" s="144" t="s">
        <v>424</v>
      </c>
    </row>
    <row r="124" spans="2:65" s="1" customFormat="1" ht="24.2" customHeight="1">
      <c r="B124" s="32"/>
      <c r="C124" s="172" t="s">
        <v>429</v>
      </c>
      <c r="D124" s="172" t="s">
        <v>307</v>
      </c>
      <c r="E124" s="173" t="s">
        <v>1120</v>
      </c>
      <c r="F124" s="174" t="s">
        <v>1121</v>
      </c>
      <c r="G124" s="175" t="s">
        <v>358</v>
      </c>
      <c r="H124" s="176">
        <v>20</v>
      </c>
      <c r="I124" s="177"/>
      <c r="J124" s="178">
        <f t="shared" si="10"/>
        <v>0</v>
      </c>
      <c r="K124" s="179"/>
      <c r="L124" s="180"/>
      <c r="M124" s="181" t="s">
        <v>19</v>
      </c>
      <c r="N124" s="182" t="s">
        <v>44</v>
      </c>
      <c r="P124" s="142">
        <f t="shared" si="11"/>
        <v>0</v>
      </c>
      <c r="Q124" s="142">
        <v>2.5999999999999998E-4</v>
      </c>
      <c r="R124" s="142">
        <f t="shared" si="12"/>
        <v>5.1999999999999998E-3</v>
      </c>
      <c r="S124" s="142">
        <v>0</v>
      </c>
      <c r="T124" s="143">
        <f t="shared" si="13"/>
        <v>0</v>
      </c>
      <c r="AR124" s="144" t="s">
        <v>239</v>
      </c>
      <c r="AT124" s="144" t="s">
        <v>307</v>
      </c>
      <c r="AU124" s="144" t="s">
        <v>83</v>
      </c>
      <c r="AY124" s="17" t="s">
        <v>175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7" t="s">
        <v>81</v>
      </c>
      <c r="BK124" s="145">
        <f t="shared" si="19"/>
        <v>0</v>
      </c>
      <c r="BL124" s="17" t="s">
        <v>181</v>
      </c>
      <c r="BM124" s="144" t="s">
        <v>429</v>
      </c>
    </row>
    <row r="125" spans="2:65" s="1" customFormat="1" ht="16.5" customHeight="1">
      <c r="B125" s="32"/>
      <c r="C125" s="172" t="s">
        <v>435</v>
      </c>
      <c r="D125" s="172" t="s">
        <v>307</v>
      </c>
      <c r="E125" s="173" t="s">
        <v>1123</v>
      </c>
      <c r="F125" s="174" t="s">
        <v>1124</v>
      </c>
      <c r="G125" s="175" t="s">
        <v>358</v>
      </c>
      <c r="H125" s="176">
        <v>14</v>
      </c>
      <c r="I125" s="177"/>
      <c r="J125" s="178">
        <f t="shared" si="10"/>
        <v>0</v>
      </c>
      <c r="K125" s="179"/>
      <c r="L125" s="180"/>
      <c r="M125" s="181" t="s">
        <v>19</v>
      </c>
      <c r="N125" s="182" t="s">
        <v>44</v>
      </c>
      <c r="P125" s="142">
        <f t="shared" si="11"/>
        <v>0</v>
      </c>
      <c r="Q125" s="142">
        <v>1.2E-4</v>
      </c>
      <c r="R125" s="142">
        <f t="shared" si="12"/>
        <v>1.6800000000000001E-3</v>
      </c>
      <c r="S125" s="142">
        <v>0</v>
      </c>
      <c r="T125" s="143">
        <f t="shared" si="13"/>
        <v>0</v>
      </c>
      <c r="AR125" s="144" t="s">
        <v>239</v>
      </c>
      <c r="AT125" s="144" t="s">
        <v>307</v>
      </c>
      <c r="AU125" s="144" t="s">
        <v>83</v>
      </c>
      <c r="AY125" s="17" t="s">
        <v>175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7" t="s">
        <v>81</v>
      </c>
      <c r="BK125" s="145">
        <f t="shared" si="19"/>
        <v>0</v>
      </c>
      <c r="BL125" s="17" t="s">
        <v>181</v>
      </c>
      <c r="BM125" s="144" t="s">
        <v>435</v>
      </c>
    </row>
    <row r="126" spans="2:65" s="1" customFormat="1" ht="21.75" customHeight="1">
      <c r="B126" s="32"/>
      <c r="C126" s="132" t="s">
        <v>440</v>
      </c>
      <c r="D126" s="132" t="s">
        <v>177</v>
      </c>
      <c r="E126" s="133" t="s">
        <v>1126</v>
      </c>
      <c r="F126" s="134" t="s">
        <v>1127</v>
      </c>
      <c r="G126" s="135" t="s">
        <v>358</v>
      </c>
      <c r="H126" s="136">
        <v>30</v>
      </c>
      <c r="I126" s="137"/>
      <c r="J126" s="138">
        <f t="shared" si="10"/>
        <v>0</v>
      </c>
      <c r="K126" s="139"/>
      <c r="L126" s="32"/>
      <c r="M126" s="140" t="s">
        <v>19</v>
      </c>
      <c r="N126" s="141" t="s">
        <v>44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181</v>
      </c>
      <c r="AT126" s="144" t="s">
        <v>177</v>
      </c>
      <c r="AU126" s="144" t="s">
        <v>83</v>
      </c>
      <c r="AY126" s="17" t="s">
        <v>175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7" t="s">
        <v>81</v>
      </c>
      <c r="BK126" s="145">
        <f t="shared" si="19"/>
        <v>0</v>
      </c>
      <c r="BL126" s="17" t="s">
        <v>181</v>
      </c>
      <c r="BM126" s="144" t="s">
        <v>440</v>
      </c>
    </row>
    <row r="127" spans="2:65" s="1" customFormat="1" ht="16.5" customHeight="1">
      <c r="B127" s="32"/>
      <c r="C127" s="172" t="s">
        <v>445</v>
      </c>
      <c r="D127" s="172" t="s">
        <v>307</v>
      </c>
      <c r="E127" s="173" t="s">
        <v>1129</v>
      </c>
      <c r="F127" s="174" t="s">
        <v>1130</v>
      </c>
      <c r="G127" s="175" t="s">
        <v>358</v>
      </c>
      <c r="H127" s="176">
        <v>30</v>
      </c>
      <c r="I127" s="177"/>
      <c r="J127" s="178">
        <f t="shared" si="10"/>
        <v>0</v>
      </c>
      <c r="K127" s="179"/>
      <c r="L127" s="180"/>
      <c r="M127" s="181" t="s">
        <v>19</v>
      </c>
      <c r="N127" s="182" t="s">
        <v>44</v>
      </c>
      <c r="P127" s="142">
        <f t="shared" si="11"/>
        <v>0</v>
      </c>
      <c r="Q127" s="142">
        <v>0</v>
      </c>
      <c r="R127" s="142">
        <f t="shared" si="12"/>
        <v>0</v>
      </c>
      <c r="S127" s="142">
        <v>0</v>
      </c>
      <c r="T127" s="143">
        <f t="shared" si="13"/>
        <v>0</v>
      </c>
      <c r="AR127" s="144" t="s">
        <v>239</v>
      </c>
      <c r="AT127" s="144" t="s">
        <v>307</v>
      </c>
      <c r="AU127" s="144" t="s">
        <v>83</v>
      </c>
      <c r="AY127" s="17" t="s">
        <v>175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7" t="s">
        <v>81</v>
      </c>
      <c r="BK127" s="145">
        <f t="shared" si="19"/>
        <v>0</v>
      </c>
      <c r="BL127" s="17" t="s">
        <v>181</v>
      </c>
      <c r="BM127" s="144" t="s">
        <v>445</v>
      </c>
    </row>
    <row r="128" spans="2:65" s="1" customFormat="1" ht="16.5" customHeight="1">
      <c r="B128" s="32"/>
      <c r="C128" s="132" t="s">
        <v>451</v>
      </c>
      <c r="D128" s="132" t="s">
        <v>177</v>
      </c>
      <c r="E128" s="133" t="s">
        <v>1132</v>
      </c>
      <c r="F128" s="134" t="s">
        <v>1133</v>
      </c>
      <c r="G128" s="135" t="s">
        <v>342</v>
      </c>
      <c r="H128" s="136">
        <v>30</v>
      </c>
      <c r="I128" s="137"/>
      <c r="J128" s="138">
        <f t="shared" si="10"/>
        <v>0</v>
      </c>
      <c r="K128" s="139"/>
      <c r="L128" s="32"/>
      <c r="M128" s="140" t="s">
        <v>19</v>
      </c>
      <c r="N128" s="141" t="s">
        <v>44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181</v>
      </c>
      <c r="AT128" s="144" t="s">
        <v>177</v>
      </c>
      <c r="AU128" s="144" t="s">
        <v>83</v>
      </c>
      <c r="AY128" s="17" t="s">
        <v>175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7" t="s">
        <v>81</v>
      </c>
      <c r="BK128" s="145">
        <f t="shared" si="19"/>
        <v>0</v>
      </c>
      <c r="BL128" s="17" t="s">
        <v>181</v>
      </c>
      <c r="BM128" s="144" t="s">
        <v>451</v>
      </c>
    </row>
    <row r="129" spans="2:65" s="1" customFormat="1" ht="16.5" customHeight="1">
      <c r="B129" s="32"/>
      <c r="C129" s="172" t="s">
        <v>456</v>
      </c>
      <c r="D129" s="172" t="s">
        <v>307</v>
      </c>
      <c r="E129" s="173" t="s">
        <v>1135</v>
      </c>
      <c r="F129" s="174" t="s">
        <v>1136</v>
      </c>
      <c r="G129" s="175" t="s">
        <v>335</v>
      </c>
      <c r="H129" s="176">
        <v>3</v>
      </c>
      <c r="I129" s="177"/>
      <c r="J129" s="178">
        <f t="shared" si="10"/>
        <v>0</v>
      </c>
      <c r="K129" s="179"/>
      <c r="L129" s="180"/>
      <c r="M129" s="181" t="s">
        <v>19</v>
      </c>
      <c r="N129" s="182" t="s">
        <v>44</v>
      </c>
      <c r="P129" s="142">
        <f t="shared" si="11"/>
        <v>0</v>
      </c>
      <c r="Q129" s="142">
        <v>1E-3</v>
      </c>
      <c r="R129" s="142">
        <f t="shared" si="12"/>
        <v>3.0000000000000001E-3</v>
      </c>
      <c r="S129" s="142">
        <v>0</v>
      </c>
      <c r="T129" s="143">
        <f t="shared" si="13"/>
        <v>0</v>
      </c>
      <c r="AR129" s="144" t="s">
        <v>239</v>
      </c>
      <c r="AT129" s="144" t="s">
        <v>307</v>
      </c>
      <c r="AU129" s="144" t="s">
        <v>83</v>
      </c>
      <c r="AY129" s="17" t="s">
        <v>175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7" t="s">
        <v>81</v>
      </c>
      <c r="BK129" s="145">
        <f t="shared" si="19"/>
        <v>0</v>
      </c>
      <c r="BL129" s="17" t="s">
        <v>181</v>
      </c>
      <c r="BM129" s="144" t="s">
        <v>456</v>
      </c>
    </row>
    <row r="130" spans="2:65" s="1" customFormat="1" ht="16.5" customHeight="1">
      <c r="B130" s="32"/>
      <c r="C130" s="132" t="s">
        <v>461</v>
      </c>
      <c r="D130" s="132" t="s">
        <v>177</v>
      </c>
      <c r="E130" s="133" t="s">
        <v>1564</v>
      </c>
      <c r="F130" s="134" t="s">
        <v>1565</v>
      </c>
      <c r="G130" s="135" t="s">
        <v>358</v>
      </c>
      <c r="H130" s="136">
        <v>10</v>
      </c>
      <c r="I130" s="137"/>
      <c r="J130" s="138">
        <f t="shared" si="10"/>
        <v>0</v>
      </c>
      <c r="K130" s="139"/>
      <c r="L130" s="32"/>
      <c r="M130" s="140" t="s">
        <v>19</v>
      </c>
      <c r="N130" s="141" t="s">
        <v>44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181</v>
      </c>
      <c r="AT130" s="144" t="s">
        <v>177</v>
      </c>
      <c r="AU130" s="144" t="s">
        <v>83</v>
      </c>
      <c r="AY130" s="17" t="s">
        <v>175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7" t="s">
        <v>81</v>
      </c>
      <c r="BK130" s="145">
        <f t="shared" si="19"/>
        <v>0</v>
      </c>
      <c r="BL130" s="17" t="s">
        <v>181</v>
      </c>
      <c r="BM130" s="144" t="s">
        <v>461</v>
      </c>
    </row>
    <row r="131" spans="2:65" s="1" customFormat="1" ht="24.2" customHeight="1">
      <c r="B131" s="32"/>
      <c r="C131" s="132" t="s">
        <v>466</v>
      </c>
      <c r="D131" s="132" t="s">
        <v>177</v>
      </c>
      <c r="E131" s="133" t="s">
        <v>1566</v>
      </c>
      <c r="F131" s="134" t="s">
        <v>1567</v>
      </c>
      <c r="G131" s="135" t="s">
        <v>342</v>
      </c>
      <c r="H131" s="136">
        <v>58</v>
      </c>
      <c r="I131" s="137"/>
      <c r="J131" s="138">
        <f t="shared" si="10"/>
        <v>0</v>
      </c>
      <c r="K131" s="139"/>
      <c r="L131" s="32"/>
      <c r="M131" s="140" t="s">
        <v>19</v>
      </c>
      <c r="N131" s="141" t="s">
        <v>44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181</v>
      </c>
      <c r="AT131" s="144" t="s">
        <v>177</v>
      </c>
      <c r="AU131" s="144" t="s">
        <v>83</v>
      </c>
      <c r="AY131" s="17" t="s">
        <v>175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7" t="s">
        <v>81</v>
      </c>
      <c r="BK131" s="145">
        <f t="shared" si="19"/>
        <v>0</v>
      </c>
      <c r="BL131" s="17" t="s">
        <v>181</v>
      </c>
      <c r="BM131" s="144" t="s">
        <v>466</v>
      </c>
    </row>
    <row r="132" spans="2:65" s="1" customFormat="1" ht="16.5" customHeight="1">
      <c r="B132" s="32"/>
      <c r="C132" s="172" t="s">
        <v>471</v>
      </c>
      <c r="D132" s="172" t="s">
        <v>307</v>
      </c>
      <c r="E132" s="173" t="s">
        <v>1568</v>
      </c>
      <c r="F132" s="174" t="s">
        <v>1569</v>
      </c>
      <c r="G132" s="175" t="s">
        <v>342</v>
      </c>
      <c r="H132" s="176">
        <v>66.7</v>
      </c>
      <c r="I132" s="177"/>
      <c r="J132" s="178">
        <f t="shared" si="10"/>
        <v>0</v>
      </c>
      <c r="K132" s="179"/>
      <c r="L132" s="180"/>
      <c r="M132" s="181" t="s">
        <v>19</v>
      </c>
      <c r="N132" s="182" t="s">
        <v>44</v>
      </c>
      <c r="P132" s="142">
        <f t="shared" si="11"/>
        <v>0</v>
      </c>
      <c r="Q132" s="142">
        <v>6.3000000000000003E-4</v>
      </c>
      <c r="R132" s="142">
        <f t="shared" si="12"/>
        <v>4.2021000000000003E-2</v>
      </c>
      <c r="S132" s="142">
        <v>0</v>
      </c>
      <c r="T132" s="143">
        <f t="shared" si="13"/>
        <v>0</v>
      </c>
      <c r="AR132" s="144" t="s">
        <v>239</v>
      </c>
      <c r="AT132" s="144" t="s">
        <v>307</v>
      </c>
      <c r="AU132" s="144" t="s">
        <v>83</v>
      </c>
      <c r="AY132" s="17" t="s">
        <v>175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7" t="s">
        <v>81</v>
      </c>
      <c r="BK132" s="145">
        <f t="shared" si="19"/>
        <v>0</v>
      </c>
      <c r="BL132" s="17" t="s">
        <v>181</v>
      </c>
      <c r="BM132" s="144" t="s">
        <v>471</v>
      </c>
    </row>
    <row r="133" spans="2:65" s="1" customFormat="1" ht="37.9" customHeight="1">
      <c r="B133" s="32"/>
      <c r="C133" s="132" t="s">
        <v>478</v>
      </c>
      <c r="D133" s="132" t="s">
        <v>177</v>
      </c>
      <c r="E133" s="133" t="s">
        <v>1570</v>
      </c>
      <c r="F133" s="134" t="s">
        <v>1571</v>
      </c>
      <c r="G133" s="135" t="s">
        <v>342</v>
      </c>
      <c r="H133" s="136">
        <v>64</v>
      </c>
      <c r="I133" s="137"/>
      <c r="J133" s="138">
        <f t="shared" si="10"/>
        <v>0</v>
      </c>
      <c r="K133" s="139"/>
      <c r="L133" s="32"/>
      <c r="M133" s="140" t="s">
        <v>19</v>
      </c>
      <c r="N133" s="141" t="s">
        <v>44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181</v>
      </c>
      <c r="AT133" s="144" t="s">
        <v>177</v>
      </c>
      <c r="AU133" s="144" t="s">
        <v>83</v>
      </c>
      <c r="AY133" s="17" t="s">
        <v>175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7" t="s">
        <v>81</v>
      </c>
      <c r="BK133" s="145">
        <f t="shared" si="19"/>
        <v>0</v>
      </c>
      <c r="BL133" s="17" t="s">
        <v>181</v>
      </c>
      <c r="BM133" s="144" t="s">
        <v>478</v>
      </c>
    </row>
    <row r="134" spans="2:65" s="1" customFormat="1" ht="24.2" customHeight="1">
      <c r="B134" s="32"/>
      <c r="C134" s="172" t="s">
        <v>483</v>
      </c>
      <c r="D134" s="172" t="s">
        <v>307</v>
      </c>
      <c r="E134" s="173" t="s">
        <v>1572</v>
      </c>
      <c r="F134" s="174" t="s">
        <v>1573</v>
      </c>
      <c r="G134" s="175" t="s">
        <v>342</v>
      </c>
      <c r="H134" s="176">
        <v>73.599999999999994</v>
      </c>
      <c r="I134" s="177"/>
      <c r="J134" s="178">
        <f t="shared" si="10"/>
        <v>0</v>
      </c>
      <c r="K134" s="179"/>
      <c r="L134" s="180"/>
      <c r="M134" s="181" t="s">
        <v>19</v>
      </c>
      <c r="N134" s="182" t="s">
        <v>44</v>
      </c>
      <c r="P134" s="142">
        <f t="shared" si="11"/>
        <v>0</v>
      </c>
      <c r="Q134" s="142">
        <v>1.47E-3</v>
      </c>
      <c r="R134" s="142">
        <f t="shared" si="12"/>
        <v>0.10819199999999998</v>
      </c>
      <c r="S134" s="142">
        <v>0</v>
      </c>
      <c r="T134" s="143">
        <f t="shared" si="13"/>
        <v>0</v>
      </c>
      <c r="AR134" s="144" t="s">
        <v>239</v>
      </c>
      <c r="AT134" s="144" t="s">
        <v>307</v>
      </c>
      <c r="AU134" s="144" t="s">
        <v>83</v>
      </c>
      <c r="AY134" s="17" t="s">
        <v>175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7" t="s">
        <v>81</v>
      </c>
      <c r="BK134" s="145">
        <f t="shared" si="19"/>
        <v>0</v>
      </c>
      <c r="BL134" s="17" t="s">
        <v>181</v>
      </c>
      <c r="BM134" s="144" t="s">
        <v>483</v>
      </c>
    </row>
    <row r="135" spans="2:65" s="1" customFormat="1" ht="37.9" customHeight="1">
      <c r="B135" s="32"/>
      <c r="C135" s="132" t="s">
        <v>489</v>
      </c>
      <c r="D135" s="132" t="s">
        <v>177</v>
      </c>
      <c r="E135" s="133" t="s">
        <v>1144</v>
      </c>
      <c r="F135" s="134" t="s">
        <v>1145</v>
      </c>
      <c r="G135" s="135" t="s">
        <v>342</v>
      </c>
      <c r="H135" s="136">
        <v>43</v>
      </c>
      <c r="I135" s="137"/>
      <c r="J135" s="138">
        <f t="shared" si="10"/>
        <v>0</v>
      </c>
      <c r="K135" s="139"/>
      <c r="L135" s="32"/>
      <c r="M135" s="140" t="s">
        <v>19</v>
      </c>
      <c r="N135" s="141" t="s">
        <v>44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181</v>
      </c>
      <c r="AT135" s="144" t="s">
        <v>177</v>
      </c>
      <c r="AU135" s="144" t="s">
        <v>83</v>
      </c>
      <c r="AY135" s="17" t="s">
        <v>175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7" t="s">
        <v>81</v>
      </c>
      <c r="BK135" s="145">
        <f t="shared" si="19"/>
        <v>0</v>
      </c>
      <c r="BL135" s="17" t="s">
        <v>181</v>
      </c>
      <c r="BM135" s="144" t="s">
        <v>489</v>
      </c>
    </row>
    <row r="136" spans="2:65" s="1" customFormat="1" ht="24.2" customHeight="1">
      <c r="B136" s="32"/>
      <c r="C136" s="172" t="s">
        <v>494</v>
      </c>
      <c r="D136" s="172" t="s">
        <v>307</v>
      </c>
      <c r="E136" s="173" t="s">
        <v>1147</v>
      </c>
      <c r="F136" s="174" t="s">
        <v>1148</v>
      </c>
      <c r="G136" s="175" t="s">
        <v>342</v>
      </c>
      <c r="H136" s="176">
        <v>49.45</v>
      </c>
      <c r="I136" s="177"/>
      <c r="J136" s="178">
        <f t="shared" si="10"/>
        <v>0</v>
      </c>
      <c r="K136" s="179"/>
      <c r="L136" s="180"/>
      <c r="M136" s="181" t="s">
        <v>19</v>
      </c>
      <c r="N136" s="182" t="s">
        <v>44</v>
      </c>
      <c r="P136" s="142">
        <f t="shared" si="11"/>
        <v>0</v>
      </c>
      <c r="Q136" s="142">
        <v>3.4000000000000002E-4</v>
      </c>
      <c r="R136" s="142">
        <f t="shared" si="12"/>
        <v>1.6813000000000002E-2</v>
      </c>
      <c r="S136" s="142">
        <v>0</v>
      </c>
      <c r="T136" s="143">
        <f t="shared" si="13"/>
        <v>0</v>
      </c>
      <c r="AR136" s="144" t="s">
        <v>239</v>
      </c>
      <c r="AT136" s="144" t="s">
        <v>307</v>
      </c>
      <c r="AU136" s="144" t="s">
        <v>83</v>
      </c>
      <c r="AY136" s="17" t="s">
        <v>175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7" t="s">
        <v>81</v>
      </c>
      <c r="BK136" s="145">
        <f t="shared" si="19"/>
        <v>0</v>
      </c>
      <c r="BL136" s="17" t="s">
        <v>181</v>
      </c>
      <c r="BM136" s="144" t="s">
        <v>494</v>
      </c>
    </row>
    <row r="137" spans="2:65" s="1" customFormat="1" ht="37.9" customHeight="1">
      <c r="B137" s="32"/>
      <c r="C137" s="132" t="s">
        <v>499</v>
      </c>
      <c r="D137" s="132" t="s">
        <v>177</v>
      </c>
      <c r="E137" s="133" t="s">
        <v>1574</v>
      </c>
      <c r="F137" s="134" t="s">
        <v>1575</v>
      </c>
      <c r="G137" s="135" t="s">
        <v>342</v>
      </c>
      <c r="H137" s="136">
        <v>919</v>
      </c>
      <c r="I137" s="137"/>
      <c r="J137" s="138">
        <f t="shared" si="10"/>
        <v>0</v>
      </c>
      <c r="K137" s="139"/>
      <c r="L137" s="32"/>
      <c r="M137" s="140" t="s">
        <v>19</v>
      </c>
      <c r="N137" s="141" t="s">
        <v>44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181</v>
      </c>
      <c r="AT137" s="144" t="s">
        <v>177</v>
      </c>
      <c r="AU137" s="144" t="s">
        <v>83</v>
      </c>
      <c r="AY137" s="17" t="s">
        <v>175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7" t="s">
        <v>81</v>
      </c>
      <c r="BK137" s="145">
        <f t="shared" si="19"/>
        <v>0</v>
      </c>
      <c r="BL137" s="17" t="s">
        <v>181</v>
      </c>
      <c r="BM137" s="144" t="s">
        <v>499</v>
      </c>
    </row>
    <row r="138" spans="2:65" s="1" customFormat="1" ht="24.2" customHeight="1">
      <c r="B138" s="32"/>
      <c r="C138" s="172" t="s">
        <v>505</v>
      </c>
      <c r="D138" s="172" t="s">
        <v>307</v>
      </c>
      <c r="E138" s="173" t="s">
        <v>1576</v>
      </c>
      <c r="F138" s="174" t="s">
        <v>1577</v>
      </c>
      <c r="G138" s="175" t="s">
        <v>342</v>
      </c>
      <c r="H138" s="176">
        <v>656.65</v>
      </c>
      <c r="I138" s="177"/>
      <c r="J138" s="178">
        <f t="shared" si="10"/>
        <v>0</v>
      </c>
      <c r="K138" s="179"/>
      <c r="L138" s="180"/>
      <c r="M138" s="181" t="s">
        <v>19</v>
      </c>
      <c r="N138" s="182" t="s">
        <v>44</v>
      </c>
      <c r="P138" s="142">
        <f t="shared" si="11"/>
        <v>0</v>
      </c>
      <c r="Q138" s="142">
        <v>7.6999999999999996E-4</v>
      </c>
      <c r="R138" s="142">
        <f t="shared" si="12"/>
        <v>0.50562049999999992</v>
      </c>
      <c r="S138" s="142">
        <v>0</v>
      </c>
      <c r="T138" s="143">
        <f t="shared" si="13"/>
        <v>0</v>
      </c>
      <c r="AR138" s="144" t="s">
        <v>239</v>
      </c>
      <c r="AT138" s="144" t="s">
        <v>307</v>
      </c>
      <c r="AU138" s="144" t="s">
        <v>83</v>
      </c>
      <c r="AY138" s="17" t="s">
        <v>175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7" t="s">
        <v>81</v>
      </c>
      <c r="BK138" s="145">
        <f t="shared" si="19"/>
        <v>0</v>
      </c>
      <c r="BL138" s="17" t="s">
        <v>181</v>
      </c>
      <c r="BM138" s="144" t="s">
        <v>505</v>
      </c>
    </row>
    <row r="139" spans="2:65" s="1" customFormat="1" ht="24.2" customHeight="1">
      <c r="B139" s="32"/>
      <c r="C139" s="172" t="s">
        <v>509</v>
      </c>
      <c r="D139" s="172" t="s">
        <v>307</v>
      </c>
      <c r="E139" s="173" t="s">
        <v>1578</v>
      </c>
      <c r="F139" s="174" t="s">
        <v>1579</v>
      </c>
      <c r="G139" s="175" t="s">
        <v>342</v>
      </c>
      <c r="H139" s="176">
        <v>400.2</v>
      </c>
      <c r="I139" s="177"/>
      <c r="J139" s="178">
        <f t="shared" si="10"/>
        <v>0</v>
      </c>
      <c r="K139" s="179"/>
      <c r="L139" s="180"/>
      <c r="M139" s="181" t="s">
        <v>19</v>
      </c>
      <c r="N139" s="182" t="s">
        <v>44</v>
      </c>
      <c r="P139" s="142">
        <f t="shared" si="11"/>
        <v>0</v>
      </c>
      <c r="Q139" s="142">
        <v>1.1000000000000001E-3</v>
      </c>
      <c r="R139" s="142">
        <f t="shared" si="12"/>
        <v>0.44022</v>
      </c>
      <c r="S139" s="142">
        <v>0</v>
      </c>
      <c r="T139" s="143">
        <f t="shared" si="13"/>
        <v>0</v>
      </c>
      <c r="AR139" s="144" t="s">
        <v>239</v>
      </c>
      <c r="AT139" s="144" t="s">
        <v>307</v>
      </c>
      <c r="AU139" s="144" t="s">
        <v>83</v>
      </c>
      <c r="AY139" s="17" t="s">
        <v>175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7" t="s">
        <v>81</v>
      </c>
      <c r="BK139" s="145">
        <f t="shared" si="19"/>
        <v>0</v>
      </c>
      <c r="BL139" s="17" t="s">
        <v>181</v>
      </c>
      <c r="BM139" s="144" t="s">
        <v>509</v>
      </c>
    </row>
    <row r="140" spans="2:65" s="1" customFormat="1" ht="24.2" customHeight="1">
      <c r="B140" s="32"/>
      <c r="C140" s="132" t="s">
        <v>517</v>
      </c>
      <c r="D140" s="132" t="s">
        <v>177</v>
      </c>
      <c r="E140" s="133" t="s">
        <v>1580</v>
      </c>
      <c r="F140" s="134" t="s">
        <v>1581</v>
      </c>
      <c r="G140" s="135" t="s">
        <v>342</v>
      </c>
      <c r="H140" s="136">
        <v>117</v>
      </c>
      <c r="I140" s="137"/>
      <c r="J140" s="138">
        <f t="shared" si="10"/>
        <v>0</v>
      </c>
      <c r="K140" s="139"/>
      <c r="L140" s="32"/>
      <c r="M140" s="140" t="s">
        <v>19</v>
      </c>
      <c r="N140" s="141" t="s">
        <v>44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181</v>
      </c>
      <c r="AT140" s="144" t="s">
        <v>177</v>
      </c>
      <c r="AU140" s="144" t="s">
        <v>83</v>
      </c>
      <c r="AY140" s="17" t="s">
        <v>175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7" t="s">
        <v>81</v>
      </c>
      <c r="BK140" s="145">
        <f t="shared" si="19"/>
        <v>0</v>
      </c>
      <c r="BL140" s="17" t="s">
        <v>181</v>
      </c>
      <c r="BM140" s="144" t="s">
        <v>517</v>
      </c>
    </row>
    <row r="141" spans="2:65" s="1" customFormat="1" ht="24.2" customHeight="1">
      <c r="B141" s="32"/>
      <c r="C141" s="172" t="s">
        <v>522</v>
      </c>
      <c r="D141" s="172" t="s">
        <v>307</v>
      </c>
      <c r="E141" s="173" t="s">
        <v>1582</v>
      </c>
      <c r="F141" s="174" t="s">
        <v>1583</v>
      </c>
      <c r="G141" s="175" t="s">
        <v>342</v>
      </c>
      <c r="H141" s="176">
        <v>134.55000000000001</v>
      </c>
      <c r="I141" s="177"/>
      <c r="J141" s="178">
        <f t="shared" si="10"/>
        <v>0</v>
      </c>
      <c r="K141" s="179"/>
      <c r="L141" s="180"/>
      <c r="M141" s="181" t="s">
        <v>19</v>
      </c>
      <c r="N141" s="182" t="s">
        <v>44</v>
      </c>
      <c r="P141" s="142">
        <f t="shared" si="11"/>
        <v>0</v>
      </c>
      <c r="Q141" s="142">
        <v>1.7000000000000001E-4</v>
      </c>
      <c r="R141" s="142">
        <f t="shared" si="12"/>
        <v>2.2873500000000005E-2</v>
      </c>
      <c r="S141" s="142">
        <v>0</v>
      </c>
      <c r="T141" s="143">
        <f t="shared" si="13"/>
        <v>0</v>
      </c>
      <c r="AR141" s="144" t="s">
        <v>239</v>
      </c>
      <c r="AT141" s="144" t="s">
        <v>307</v>
      </c>
      <c r="AU141" s="144" t="s">
        <v>83</v>
      </c>
      <c r="AY141" s="17" t="s">
        <v>175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7" t="s">
        <v>81</v>
      </c>
      <c r="BK141" s="145">
        <f t="shared" si="19"/>
        <v>0</v>
      </c>
      <c r="BL141" s="17" t="s">
        <v>181</v>
      </c>
      <c r="BM141" s="144" t="s">
        <v>522</v>
      </c>
    </row>
    <row r="142" spans="2:65" s="1" customFormat="1" ht="16.5" customHeight="1">
      <c r="B142" s="32"/>
      <c r="C142" s="132" t="s">
        <v>526</v>
      </c>
      <c r="D142" s="132" t="s">
        <v>177</v>
      </c>
      <c r="E142" s="133" t="s">
        <v>1156</v>
      </c>
      <c r="F142" s="134" t="s">
        <v>1157</v>
      </c>
      <c r="G142" s="135" t="s">
        <v>1158</v>
      </c>
      <c r="H142" s="189"/>
      <c r="I142" s="137"/>
      <c r="J142" s="138">
        <f t="shared" si="10"/>
        <v>0</v>
      </c>
      <c r="K142" s="139"/>
      <c r="L142" s="32"/>
      <c r="M142" s="140" t="s">
        <v>19</v>
      </c>
      <c r="N142" s="141" t="s">
        <v>44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181</v>
      </c>
      <c r="AT142" s="144" t="s">
        <v>177</v>
      </c>
      <c r="AU142" s="144" t="s">
        <v>83</v>
      </c>
      <c r="AY142" s="17" t="s">
        <v>175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7" t="s">
        <v>81</v>
      </c>
      <c r="BK142" s="145">
        <f t="shared" si="19"/>
        <v>0</v>
      </c>
      <c r="BL142" s="17" t="s">
        <v>181</v>
      </c>
      <c r="BM142" s="144" t="s">
        <v>526</v>
      </c>
    </row>
    <row r="143" spans="2:65" s="1" customFormat="1" ht="16.5" customHeight="1">
      <c r="B143" s="32"/>
      <c r="C143" s="132" t="s">
        <v>531</v>
      </c>
      <c r="D143" s="132" t="s">
        <v>177</v>
      </c>
      <c r="E143" s="133" t="s">
        <v>1160</v>
      </c>
      <c r="F143" s="134" t="s">
        <v>1161</v>
      </c>
      <c r="G143" s="135" t="s">
        <v>1158</v>
      </c>
      <c r="H143" s="189"/>
      <c r="I143" s="137"/>
      <c r="J143" s="138">
        <f t="shared" si="10"/>
        <v>0</v>
      </c>
      <c r="K143" s="139"/>
      <c r="L143" s="32"/>
      <c r="M143" s="140" t="s">
        <v>19</v>
      </c>
      <c r="N143" s="141" t="s">
        <v>44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181</v>
      </c>
      <c r="AT143" s="144" t="s">
        <v>177</v>
      </c>
      <c r="AU143" s="144" t="s">
        <v>83</v>
      </c>
      <c r="AY143" s="17" t="s">
        <v>175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7" t="s">
        <v>81</v>
      </c>
      <c r="BK143" s="145">
        <f t="shared" si="19"/>
        <v>0</v>
      </c>
      <c r="BL143" s="17" t="s">
        <v>181</v>
      </c>
      <c r="BM143" s="144" t="s">
        <v>531</v>
      </c>
    </row>
    <row r="144" spans="2:65" s="1" customFormat="1" ht="16.5" customHeight="1">
      <c r="B144" s="32"/>
      <c r="C144" s="132" t="s">
        <v>535</v>
      </c>
      <c r="D144" s="132" t="s">
        <v>177</v>
      </c>
      <c r="E144" s="133" t="s">
        <v>1163</v>
      </c>
      <c r="F144" s="134" t="s">
        <v>1164</v>
      </c>
      <c r="G144" s="135" t="s">
        <v>1158</v>
      </c>
      <c r="H144" s="189"/>
      <c r="I144" s="137"/>
      <c r="J144" s="138">
        <f t="shared" si="10"/>
        <v>0</v>
      </c>
      <c r="K144" s="139"/>
      <c r="L144" s="32"/>
      <c r="M144" s="140" t="s">
        <v>19</v>
      </c>
      <c r="N144" s="141" t="s">
        <v>44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181</v>
      </c>
      <c r="AT144" s="144" t="s">
        <v>177</v>
      </c>
      <c r="AU144" s="144" t="s">
        <v>83</v>
      </c>
      <c r="AY144" s="17" t="s">
        <v>175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81</v>
      </c>
      <c r="BK144" s="145">
        <f t="shared" si="19"/>
        <v>0</v>
      </c>
      <c r="BL144" s="17" t="s">
        <v>181</v>
      </c>
      <c r="BM144" s="144" t="s">
        <v>535</v>
      </c>
    </row>
    <row r="145" spans="2:65" s="1" customFormat="1" ht="16.5" customHeight="1">
      <c r="B145" s="32"/>
      <c r="C145" s="132" t="s">
        <v>540</v>
      </c>
      <c r="D145" s="132" t="s">
        <v>177</v>
      </c>
      <c r="E145" s="133" t="s">
        <v>1166</v>
      </c>
      <c r="F145" s="134" t="s">
        <v>1167</v>
      </c>
      <c r="G145" s="135" t="s">
        <v>1158</v>
      </c>
      <c r="H145" s="189"/>
      <c r="I145" s="137"/>
      <c r="J145" s="138">
        <f t="shared" si="10"/>
        <v>0</v>
      </c>
      <c r="K145" s="139"/>
      <c r="L145" s="32"/>
      <c r="M145" s="140" t="s">
        <v>19</v>
      </c>
      <c r="N145" s="141" t="s">
        <v>44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181</v>
      </c>
      <c r="AT145" s="144" t="s">
        <v>177</v>
      </c>
      <c r="AU145" s="144" t="s">
        <v>83</v>
      </c>
      <c r="AY145" s="17" t="s">
        <v>175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7" t="s">
        <v>81</v>
      </c>
      <c r="BK145" s="145">
        <f t="shared" si="19"/>
        <v>0</v>
      </c>
      <c r="BL145" s="17" t="s">
        <v>181</v>
      </c>
      <c r="BM145" s="144" t="s">
        <v>540</v>
      </c>
    </row>
    <row r="146" spans="2:65" s="1" customFormat="1" ht="16.5" customHeight="1">
      <c r="B146" s="32"/>
      <c r="C146" s="132" t="s">
        <v>544</v>
      </c>
      <c r="D146" s="132" t="s">
        <v>177</v>
      </c>
      <c r="E146" s="133" t="s">
        <v>1169</v>
      </c>
      <c r="F146" s="134" t="s">
        <v>1170</v>
      </c>
      <c r="G146" s="135" t="s">
        <v>1158</v>
      </c>
      <c r="H146" s="189"/>
      <c r="I146" s="137"/>
      <c r="J146" s="138">
        <f t="shared" si="10"/>
        <v>0</v>
      </c>
      <c r="K146" s="139"/>
      <c r="L146" s="32"/>
      <c r="M146" s="140" t="s">
        <v>19</v>
      </c>
      <c r="N146" s="141" t="s">
        <v>44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181</v>
      </c>
      <c r="AT146" s="144" t="s">
        <v>177</v>
      </c>
      <c r="AU146" s="144" t="s">
        <v>83</v>
      </c>
      <c r="AY146" s="17" t="s">
        <v>175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7" t="s">
        <v>81</v>
      </c>
      <c r="BK146" s="145">
        <f t="shared" si="19"/>
        <v>0</v>
      </c>
      <c r="BL146" s="17" t="s">
        <v>181</v>
      </c>
      <c r="BM146" s="144" t="s">
        <v>544</v>
      </c>
    </row>
    <row r="147" spans="2:65" s="11" customFormat="1" ht="22.9" customHeight="1">
      <c r="B147" s="120"/>
      <c r="D147" s="121" t="s">
        <v>72</v>
      </c>
      <c r="E147" s="130" t="s">
        <v>1172</v>
      </c>
      <c r="F147" s="130" t="s">
        <v>1173</v>
      </c>
      <c r="I147" s="123"/>
      <c r="J147" s="131">
        <f>BK147</f>
        <v>0</v>
      </c>
      <c r="L147" s="120"/>
      <c r="M147" s="125"/>
      <c r="P147" s="126">
        <f>SUM(P148:P185)</f>
        <v>0</v>
      </c>
      <c r="R147" s="126">
        <f>SUM(R148:R185)</f>
        <v>84.884602999999998</v>
      </c>
      <c r="T147" s="127">
        <f>SUM(T148:T185)</f>
        <v>0</v>
      </c>
      <c r="AR147" s="121" t="s">
        <v>191</v>
      </c>
      <c r="AT147" s="128" t="s">
        <v>72</v>
      </c>
      <c r="AU147" s="128" t="s">
        <v>81</v>
      </c>
      <c r="AY147" s="121" t="s">
        <v>175</v>
      </c>
      <c r="BK147" s="129">
        <f>SUM(BK148:BK185)</f>
        <v>0</v>
      </c>
    </row>
    <row r="148" spans="2:65" s="1" customFormat="1" ht="24.2" customHeight="1">
      <c r="B148" s="32"/>
      <c r="C148" s="132" t="s">
        <v>549</v>
      </c>
      <c r="D148" s="132" t="s">
        <v>177</v>
      </c>
      <c r="E148" s="133" t="s">
        <v>1174</v>
      </c>
      <c r="F148" s="134" t="s">
        <v>1175</v>
      </c>
      <c r="G148" s="135" t="s">
        <v>1176</v>
      </c>
      <c r="H148" s="136">
        <v>0.4</v>
      </c>
      <c r="I148" s="137"/>
      <c r="J148" s="138">
        <f t="shared" ref="J148:J185" si="20">ROUND(I148*H148,2)</f>
        <v>0</v>
      </c>
      <c r="K148" s="139"/>
      <c r="L148" s="32"/>
      <c r="M148" s="140" t="s">
        <v>19</v>
      </c>
      <c r="N148" s="141" t="s">
        <v>44</v>
      </c>
      <c r="P148" s="142">
        <f t="shared" ref="P148:P185" si="21">O148*H148</f>
        <v>0</v>
      </c>
      <c r="Q148" s="142">
        <v>8.8000000000000005E-3</v>
      </c>
      <c r="R148" s="142">
        <f t="shared" ref="R148:R185" si="22">Q148*H148</f>
        <v>3.5200000000000006E-3</v>
      </c>
      <c r="S148" s="142">
        <v>0</v>
      </c>
      <c r="T148" s="143">
        <f t="shared" ref="T148:T185" si="23">S148*H148</f>
        <v>0</v>
      </c>
      <c r="AR148" s="144" t="s">
        <v>181</v>
      </c>
      <c r="AT148" s="144" t="s">
        <v>177</v>
      </c>
      <c r="AU148" s="144" t="s">
        <v>83</v>
      </c>
      <c r="AY148" s="17" t="s">
        <v>175</v>
      </c>
      <c r="BE148" s="145">
        <f t="shared" ref="BE148:BE185" si="24">IF(N148="základní",J148,0)</f>
        <v>0</v>
      </c>
      <c r="BF148" s="145">
        <f t="shared" ref="BF148:BF185" si="25">IF(N148="snížená",J148,0)</f>
        <v>0</v>
      </c>
      <c r="BG148" s="145">
        <f t="shared" ref="BG148:BG185" si="26">IF(N148="zákl. přenesená",J148,0)</f>
        <v>0</v>
      </c>
      <c r="BH148" s="145">
        <f t="shared" ref="BH148:BH185" si="27">IF(N148="sníž. přenesená",J148,0)</f>
        <v>0</v>
      </c>
      <c r="BI148" s="145">
        <f t="shared" ref="BI148:BI185" si="28">IF(N148="nulová",J148,0)</f>
        <v>0</v>
      </c>
      <c r="BJ148" s="17" t="s">
        <v>81</v>
      </c>
      <c r="BK148" s="145">
        <f t="shared" ref="BK148:BK185" si="29">ROUND(I148*H148,2)</f>
        <v>0</v>
      </c>
      <c r="BL148" s="17" t="s">
        <v>181</v>
      </c>
      <c r="BM148" s="144" t="s">
        <v>549</v>
      </c>
    </row>
    <row r="149" spans="2:65" s="1" customFormat="1" ht="24.2" customHeight="1">
      <c r="B149" s="32"/>
      <c r="C149" s="132" t="s">
        <v>553</v>
      </c>
      <c r="D149" s="132" t="s">
        <v>177</v>
      </c>
      <c r="E149" s="133" t="s">
        <v>1178</v>
      </c>
      <c r="F149" s="134" t="s">
        <v>1179</v>
      </c>
      <c r="G149" s="135" t="s">
        <v>342</v>
      </c>
      <c r="H149" s="136">
        <v>800</v>
      </c>
      <c r="I149" s="137"/>
      <c r="J149" s="138">
        <f t="shared" si="20"/>
        <v>0</v>
      </c>
      <c r="K149" s="139"/>
      <c r="L149" s="32"/>
      <c r="M149" s="140" t="s">
        <v>19</v>
      </c>
      <c r="N149" s="141" t="s">
        <v>44</v>
      </c>
      <c r="P149" s="142">
        <f t="shared" si="21"/>
        <v>0</v>
      </c>
      <c r="Q149" s="142">
        <v>5.5000000000000003E-4</v>
      </c>
      <c r="R149" s="142">
        <f t="shared" si="22"/>
        <v>0.44</v>
      </c>
      <c r="S149" s="142">
        <v>0</v>
      </c>
      <c r="T149" s="143">
        <f t="shared" si="23"/>
        <v>0</v>
      </c>
      <c r="AR149" s="144" t="s">
        <v>181</v>
      </c>
      <c r="AT149" s="144" t="s">
        <v>177</v>
      </c>
      <c r="AU149" s="144" t="s">
        <v>83</v>
      </c>
      <c r="AY149" s="17" t="s">
        <v>175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7" t="s">
        <v>81</v>
      </c>
      <c r="BK149" s="145">
        <f t="shared" si="29"/>
        <v>0</v>
      </c>
      <c r="BL149" s="17" t="s">
        <v>181</v>
      </c>
      <c r="BM149" s="144" t="s">
        <v>553</v>
      </c>
    </row>
    <row r="150" spans="2:65" s="1" customFormat="1" ht="24.2" customHeight="1">
      <c r="B150" s="32"/>
      <c r="C150" s="132" t="s">
        <v>558</v>
      </c>
      <c r="D150" s="132" t="s">
        <v>177</v>
      </c>
      <c r="E150" s="133" t="s">
        <v>1181</v>
      </c>
      <c r="F150" s="134" t="s">
        <v>1182</v>
      </c>
      <c r="G150" s="135" t="s">
        <v>215</v>
      </c>
      <c r="H150" s="136">
        <v>10.88</v>
      </c>
      <c r="I150" s="137"/>
      <c r="J150" s="138">
        <f t="shared" si="20"/>
        <v>0</v>
      </c>
      <c r="K150" s="139"/>
      <c r="L150" s="32"/>
      <c r="M150" s="140" t="s">
        <v>19</v>
      </c>
      <c r="N150" s="141" t="s">
        <v>44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181</v>
      </c>
      <c r="AT150" s="144" t="s">
        <v>177</v>
      </c>
      <c r="AU150" s="144" t="s">
        <v>83</v>
      </c>
      <c r="AY150" s="17" t="s">
        <v>175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7" t="s">
        <v>81</v>
      </c>
      <c r="BK150" s="145">
        <f t="shared" si="29"/>
        <v>0</v>
      </c>
      <c r="BL150" s="17" t="s">
        <v>181</v>
      </c>
      <c r="BM150" s="144" t="s">
        <v>558</v>
      </c>
    </row>
    <row r="151" spans="2:65" s="1" customFormat="1" ht="24.2" customHeight="1">
      <c r="B151" s="32"/>
      <c r="C151" s="132" t="s">
        <v>565</v>
      </c>
      <c r="D151" s="132" t="s">
        <v>177</v>
      </c>
      <c r="E151" s="133" t="s">
        <v>1584</v>
      </c>
      <c r="F151" s="134" t="s">
        <v>1585</v>
      </c>
      <c r="G151" s="135" t="s">
        <v>342</v>
      </c>
      <c r="H151" s="136">
        <v>30</v>
      </c>
      <c r="I151" s="137"/>
      <c r="J151" s="138">
        <f t="shared" si="20"/>
        <v>0</v>
      </c>
      <c r="K151" s="139"/>
      <c r="L151" s="32"/>
      <c r="M151" s="140" t="s">
        <v>19</v>
      </c>
      <c r="N151" s="141" t="s">
        <v>44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181</v>
      </c>
      <c r="AT151" s="144" t="s">
        <v>177</v>
      </c>
      <c r="AU151" s="144" t="s">
        <v>83</v>
      </c>
      <c r="AY151" s="17" t="s">
        <v>175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7" t="s">
        <v>81</v>
      </c>
      <c r="BK151" s="145">
        <f t="shared" si="29"/>
        <v>0</v>
      </c>
      <c r="BL151" s="17" t="s">
        <v>181</v>
      </c>
      <c r="BM151" s="144" t="s">
        <v>565</v>
      </c>
    </row>
    <row r="152" spans="2:65" s="1" customFormat="1" ht="24.2" customHeight="1">
      <c r="B152" s="32"/>
      <c r="C152" s="132" t="s">
        <v>569</v>
      </c>
      <c r="D152" s="132" t="s">
        <v>177</v>
      </c>
      <c r="E152" s="133" t="s">
        <v>1184</v>
      </c>
      <c r="F152" s="134" t="s">
        <v>1185</v>
      </c>
      <c r="G152" s="135" t="s">
        <v>342</v>
      </c>
      <c r="H152" s="136">
        <v>168</v>
      </c>
      <c r="I152" s="137"/>
      <c r="J152" s="138">
        <f t="shared" si="20"/>
        <v>0</v>
      </c>
      <c r="K152" s="139"/>
      <c r="L152" s="32"/>
      <c r="M152" s="140" t="s">
        <v>19</v>
      </c>
      <c r="N152" s="141" t="s">
        <v>44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181</v>
      </c>
      <c r="AT152" s="144" t="s">
        <v>177</v>
      </c>
      <c r="AU152" s="144" t="s">
        <v>83</v>
      </c>
      <c r="AY152" s="17" t="s">
        <v>175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7" t="s">
        <v>81</v>
      </c>
      <c r="BK152" s="145">
        <f t="shared" si="29"/>
        <v>0</v>
      </c>
      <c r="BL152" s="17" t="s">
        <v>181</v>
      </c>
      <c r="BM152" s="144" t="s">
        <v>569</v>
      </c>
    </row>
    <row r="153" spans="2:65" s="1" customFormat="1" ht="24.2" customHeight="1">
      <c r="B153" s="32"/>
      <c r="C153" s="132" t="s">
        <v>574</v>
      </c>
      <c r="D153" s="132" t="s">
        <v>177</v>
      </c>
      <c r="E153" s="133" t="s">
        <v>1586</v>
      </c>
      <c r="F153" s="134" t="s">
        <v>1587</v>
      </c>
      <c r="G153" s="135" t="s">
        <v>342</v>
      </c>
      <c r="H153" s="136">
        <v>120</v>
      </c>
      <c r="I153" s="137"/>
      <c r="J153" s="138">
        <f t="shared" si="20"/>
        <v>0</v>
      </c>
      <c r="K153" s="139"/>
      <c r="L153" s="32"/>
      <c r="M153" s="140" t="s">
        <v>19</v>
      </c>
      <c r="N153" s="141" t="s">
        <v>44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181</v>
      </c>
      <c r="AT153" s="144" t="s">
        <v>177</v>
      </c>
      <c r="AU153" s="144" t="s">
        <v>83</v>
      </c>
      <c r="AY153" s="17" t="s">
        <v>175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7" t="s">
        <v>81</v>
      </c>
      <c r="BK153" s="145">
        <f t="shared" si="29"/>
        <v>0</v>
      </c>
      <c r="BL153" s="17" t="s">
        <v>181</v>
      </c>
      <c r="BM153" s="144" t="s">
        <v>574</v>
      </c>
    </row>
    <row r="154" spans="2:65" s="1" customFormat="1" ht="24.2" customHeight="1">
      <c r="B154" s="32"/>
      <c r="C154" s="132" t="s">
        <v>581</v>
      </c>
      <c r="D154" s="132" t="s">
        <v>177</v>
      </c>
      <c r="E154" s="133" t="s">
        <v>1588</v>
      </c>
      <c r="F154" s="134" t="s">
        <v>1589</v>
      </c>
      <c r="G154" s="135" t="s">
        <v>342</v>
      </c>
      <c r="H154" s="136">
        <v>10</v>
      </c>
      <c r="I154" s="137"/>
      <c r="J154" s="138">
        <f t="shared" si="20"/>
        <v>0</v>
      </c>
      <c r="K154" s="139"/>
      <c r="L154" s="32"/>
      <c r="M154" s="140" t="s">
        <v>19</v>
      </c>
      <c r="N154" s="141" t="s">
        <v>44</v>
      </c>
      <c r="P154" s="142">
        <f t="shared" si="21"/>
        <v>0</v>
      </c>
      <c r="Q154" s="142">
        <v>0</v>
      </c>
      <c r="R154" s="142">
        <f t="shared" si="22"/>
        <v>0</v>
      </c>
      <c r="S154" s="142">
        <v>0</v>
      </c>
      <c r="T154" s="143">
        <f t="shared" si="23"/>
        <v>0</v>
      </c>
      <c r="AR154" s="144" t="s">
        <v>181</v>
      </c>
      <c r="AT154" s="144" t="s">
        <v>177</v>
      </c>
      <c r="AU154" s="144" t="s">
        <v>83</v>
      </c>
      <c r="AY154" s="17" t="s">
        <v>175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7" t="s">
        <v>81</v>
      </c>
      <c r="BK154" s="145">
        <f t="shared" si="29"/>
        <v>0</v>
      </c>
      <c r="BL154" s="17" t="s">
        <v>181</v>
      </c>
      <c r="BM154" s="144" t="s">
        <v>581</v>
      </c>
    </row>
    <row r="155" spans="2:65" s="1" customFormat="1" ht="24.2" customHeight="1">
      <c r="B155" s="32"/>
      <c r="C155" s="132" t="s">
        <v>587</v>
      </c>
      <c r="D155" s="132" t="s">
        <v>177</v>
      </c>
      <c r="E155" s="133" t="s">
        <v>1590</v>
      </c>
      <c r="F155" s="134" t="s">
        <v>1591</v>
      </c>
      <c r="G155" s="135" t="s">
        <v>342</v>
      </c>
      <c r="H155" s="136">
        <v>32</v>
      </c>
      <c r="I155" s="137"/>
      <c r="J155" s="138">
        <f t="shared" si="20"/>
        <v>0</v>
      </c>
      <c r="K155" s="139"/>
      <c r="L155" s="32"/>
      <c r="M155" s="140" t="s">
        <v>19</v>
      </c>
      <c r="N155" s="141" t="s">
        <v>44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181</v>
      </c>
      <c r="AT155" s="144" t="s">
        <v>177</v>
      </c>
      <c r="AU155" s="144" t="s">
        <v>83</v>
      </c>
      <c r="AY155" s="17" t="s">
        <v>175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7" t="s">
        <v>81</v>
      </c>
      <c r="BK155" s="145">
        <f t="shared" si="29"/>
        <v>0</v>
      </c>
      <c r="BL155" s="17" t="s">
        <v>181</v>
      </c>
      <c r="BM155" s="144" t="s">
        <v>587</v>
      </c>
    </row>
    <row r="156" spans="2:65" s="1" customFormat="1" ht="24.2" customHeight="1">
      <c r="B156" s="32"/>
      <c r="C156" s="132" t="s">
        <v>592</v>
      </c>
      <c r="D156" s="132" t="s">
        <v>177</v>
      </c>
      <c r="E156" s="133" t="s">
        <v>1187</v>
      </c>
      <c r="F156" s="134" t="s">
        <v>1188</v>
      </c>
      <c r="G156" s="135" t="s">
        <v>358</v>
      </c>
      <c r="H156" s="136">
        <v>2</v>
      </c>
      <c r="I156" s="137"/>
      <c r="J156" s="138">
        <f t="shared" si="20"/>
        <v>0</v>
      </c>
      <c r="K156" s="139"/>
      <c r="L156" s="32"/>
      <c r="M156" s="140" t="s">
        <v>19</v>
      </c>
      <c r="N156" s="141" t="s">
        <v>44</v>
      </c>
      <c r="P156" s="142">
        <f t="shared" si="21"/>
        <v>0</v>
      </c>
      <c r="Q156" s="142">
        <v>3.8E-3</v>
      </c>
      <c r="R156" s="142">
        <f t="shared" si="22"/>
        <v>7.6E-3</v>
      </c>
      <c r="S156" s="142">
        <v>0</v>
      </c>
      <c r="T156" s="143">
        <f t="shared" si="23"/>
        <v>0</v>
      </c>
      <c r="AR156" s="144" t="s">
        <v>181</v>
      </c>
      <c r="AT156" s="144" t="s">
        <v>177</v>
      </c>
      <c r="AU156" s="144" t="s">
        <v>83</v>
      </c>
      <c r="AY156" s="17" t="s">
        <v>175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7" t="s">
        <v>81</v>
      </c>
      <c r="BK156" s="145">
        <f t="shared" si="29"/>
        <v>0</v>
      </c>
      <c r="BL156" s="17" t="s">
        <v>181</v>
      </c>
      <c r="BM156" s="144" t="s">
        <v>592</v>
      </c>
    </row>
    <row r="157" spans="2:65" s="1" customFormat="1" ht="33" customHeight="1">
      <c r="B157" s="32"/>
      <c r="C157" s="132" t="s">
        <v>598</v>
      </c>
      <c r="D157" s="132" t="s">
        <v>177</v>
      </c>
      <c r="E157" s="133" t="s">
        <v>1196</v>
      </c>
      <c r="F157" s="134" t="s">
        <v>1197</v>
      </c>
      <c r="G157" s="135" t="s">
        <v>215</v>
      </c>
      <c r="H157" s="136">
        <v>233.36</v>
      </c>
      <c r="I157" s="137"/>
      <c r="J157" s="138">
        <f t="shared" si="20"/>
        <v>0</v>
      </c>
      <c r="K157" s="139"/>
      <c r="L157" s="32"/>
      <c r="M157" s="140" t="s">
        <v>19</v>
      </c>
      <c r="N157" s="141" t="s">
        <v>44</v>
      </c>
      <c r="P157" s="142">
        <f t="shared" si="21"/>
        <v>0</v>
      </c>
      <c r="Q157" s="142">
        <v>0</v>
      </c>
      <c r="R157" s="142">
        <f t="shared" si="22"/>
        <v>0</v>
      </c>
      <c r="S157" s="142">
        <v>0</v>
      </c>
      <c r="T157" s="143">
        <f t="shared" si="23"/>
        <v>0</v>
      </c>
      <c r="AR157" s="144" t="s">
        <v>181</v>
      </c>
      <c r="AT157" s="144" t="s">
        <v>177</v>
      </c>
      <c r="AU157" s="144" t="s">
        <v>83</v>
      </c>
      <c r="AY157" s="17" t="s">
        <v>175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7" t="s">
        <v>81</v>
      </c>
      <c r="BK157" s="145">
        <f t="shared" si="29"/>
        <v>0</v>
      </c>
      <c r="BL157" s="17" t="s">
        <v>181</v>
      </c>
      <c r="BM157" s="144" t="s">
        <v>598</v>
      </c>
    </row>
    <row r="158" spans="2:65" s="1" customFormat="1" ht="37.9" customHeight="1">
      <c r="B158" s="32"/>
      <c r="C158" s="132" t="s">
        <v>603</v>
      </c>
      <c r="D158" s="132" t="s">
        <v>177</v>
      </c>
      <c r="E158" s="133" t="s">
        <v>1199</v>
      </c>
      <c r="F158" s="134" t="s">
        <v>1200</v>
      </c>
      <c r="G158" s="135" t="s">
        <v>215</v>
      </c>
      <c r="H158" s="136">
        <v>66.5</v>
      </c>
      <c r="I158" s="137"/>
      <c r="J158" s="138">
        <f t="shared" si="20"/>
        <v>0</v>
      </c>
      <c r="K158" s="139"/>
      <c r="L158" s="32"/>
      <c r="M158" s="140" t="s">
        <v>19</v>
      </c>
      <c r="N158" s="141" t="s">
        <v>44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181</v>
      </c>
      <c r="AT158" s="144" t="s">
        <v>177</v>
      </c>
      <c r="AU158" s="144" t="s">
        <v>83</v>
      </c>
      <c r="AY158" s="17" t="s">
        <v>175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7" t="s">
        <v>81</v>
      </c>
      <c r="BK158" s="145">
        <f t="shared" si="29"/>
        <v>0</v>
      </c>
      <c r="BL158" s="17" t="s">
        <v>181</v>
      </c>
      <c r="BM158" s="144" t="s">
        <v>603</v>
      </c>
    </row>
    <row r="159" spans="2:65" s="1" customFormat="1" ht="24.2" customHeight="1">
      <c r="B159" s="32"/>
      <c r="C159" s="132" t="s">
        <v>612</v>
      </c>
      <c r="D159" s="132" t="s">
        <v>177</v>
      </c>
      <c r="E159" s="133" t="s">
        <v>1202</v>
      </c>
      <c r="F159" s="134" t="s">
        <v>1203</v>
      </c>
      <c r="G159" s="135" t="s">
        <v>281</v>
      </c>
      <c r="H159" s="136">
        <v>106.4</v>
      </c>
      <c r="I159" s="137"/>
      <c r="J159" s="138">
        <f t="shared" si="20"/>
        <v>0</v>
      </c>
      <c r="K159" s="139"/>
      <c r="L159" s="32"/>
      <c r="M159" s="140" t="s">
        <v>19</v>
      </c>
      <c r="N159" s="141" t="s">
        <v>44</v>
      </c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AR159" s="144" t="s">
        <v>181</v>
      </c>
      <c r="AT159" s="144" t="s">
        <v>177</v>
      </c>
      <c r="AU159" s="144" t="s">
        <v>83</v>
      </c>
      <c r="AY159" s="17" t="s">
        <v>175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7" t="s">
        <v>81</v>
      </c>
      <c r="BK159" s="145">
        <f t="shared" si="29"/>
        <v>0</v>
      </c>
      <c r="BL159" s="17" t="s">
        <v>181</v>
      </c>
      <c r="BM159" s="144" t="s">
        <v>612</v>
      </c>
    </row>
    <row r="160" spans="2:65" s="1" customFormat="1" ht="24.2" customHeight="1">
      <c r="B160" s="32"/>
      <c r="C160" s="132" t="s">
        <v>620</v>
      </c>
      <c r="D160" s="132" t="s">
        <v>177</v>
      </c>
      <c r="E160" s="133" t="s">
        <v>1205</v>
      </c>
      <c r="F160" s="134" t="s">
        <v>1206</v>
      </c>
      <c r="G160" s="135" t="s">
        <v>215</v>
      </c>
      <c r="H160" s="136">
        <v>66.5</v>
      </c>
      <c r="I160" s="137"/>
      <c r="J160" s="138">
        <f t="shared" si="20"/>
        <v>0</v>
      </c>
      <c r="K160" s="139"/>
      <c r="L160" s="32"/>
      <c r="M160" s="140" t="s">
        <v>19</v>
      </c>
      <c r="N160" s="141" t="s">
        <v>44</v>
      </c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AR160" s="144" t="s">
        <v>181</v>
      </c>
      <c r="AT160" s="144" t="s">
        <v>177</v>
      </c>
      <c r="AU160" s="144" t="s">
        <v>83</v>
      </c>
      <c r="AY160" s="17" t="s">
        <v>175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7" t="s">
        <v>81</v>
      </c>
      <c r="BK160" s="145">
        <f t="shared" si="29"/>
        <v>0</v>
      </c>
      <c r="BL160" s="17" t="s">
        <v>181</v>
      </c>
      <c r="BM160" s="144" t="s">
        <v>620</v>
      </c>
    </row>
    <row r="161" spans="2:65" s="1" customFormat="1" ht="24.2" customHeight="1">
      <c r="B161" s="32"/>
      <c r="C161" s="132" t="s">
        <v>626</v>
      </c>
      <c r="D161" s="132" t="s">
        <v>177</v>
      </c>
      <c r="E161" s="133" t="s">
        <v>1592</v>
      </c>
      <c r="F161" s="134" t="s">
        <v>1593</v>
      </c>
      <c r="G161" s="135" t="s">
        <v>342</v>
      </c>
      <c r="H161" s="136">
        <v>30</v>
      </c>
      <c r="I161" s="137"/>
      <c r="J161" s="138">
        <f t="shared" si="20"/>
        <v>0</v>
      </c>
      <c r="K161" s="139"/>
      <c r="L161" s="32"/>
      <c r="M161" s="140" t="s">
        <v>19</v>
      </c>
      <c r="N161" s="141" t="s">
        <v>44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AR161" s="144" t="s">
        <v>181</v>
      </c>
      <c r="AT161" s="144" t="s">
        <v>177</v>
      </c>
      <c r="AU161" s="144" t="s">
        <v>83</v>
      </c>
      <c r="AY161" s="17" t="s">
        <v>175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7" t="s">
        <v>81</v>
      </c>
      <c r="BK161" s="145">
        <f t="shared" si="29"/>
        <v>0</v>
      </c>
      <c r="BL161" s="17" t="s">
        <v>181</v>
      </c>
      <c r="BM161" s="144" t="s">
        <v>626</v>
      </c>
    </row>
    <row r="162" spans="2:65" s="1" customFormat="1" ht="24.2" customHeight="1">
      <c r="B162" s="32"/>
      <c r="C162" s="132" t="s">
        <v>630</v>
      </c>
      <c r="D162" s="132" t="s">
        <v>177</v>
      </c>
      <c r="E162" s="133" t="s">
        <v>1208</v>
      </c>
      <c r="F162" s="134" t="s">
        <v>1209</v>
      </c>
      <c r="G162" s="135" t="s">
        <v>342</v>
      </c>
      <c r="H162" s="136">
        <v>168</v>
      </c>
      <c r="I162" s="137"/>
      <c r="J162" s="138">
        <f t="shared" si="20"/>
        <v>0</v>
      </c>
      <c r="K162" s="139"/>
      <c r="L162" s="32"/>
      <c r="M162" s="140" t="s">
        <v>19</v>
      </c>
      <c r="N162" s="141" t="s">
        <v>44</v>
      </c>
      <c r="P162" s="142">
        <f t="shared" si="21"/>
        <v>0</v>
      </c>
      <c r="Q162" s="142">
        <v>0</v>
      </c>
      <c r="R162" s="142">
        <f t="shared" si="22"/>
        <v>0</v>
      </c>
      <c r="S162" s="142">
        <v>0</v>
      </c>
      <c r="T162" s="143">
        <f t="shared" si="23"/>
        <v>0</v>
      </c>
      <c r="AR162" s="144" t="s">
        <v>181</v>
      </c>
      <c r="AT162" s="144" t="s">
        <v>177</v>
      </c>
      <c r="AU162" s="144" t="s">
        <v>83</v>
      </c>
      <c r="AY162" s="17" t="s">
        <v>175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7" t="s">
        <v>81</v>
      </c>
      <c r="BK162" s="145">
        <f t="shared" si="29"/>
        <v>0</v>
      </c>
      <c r="BL162" s="17" t="s">
        <v>181</v>
      </c>
      <c r="BM162" s="144" t="s">
        <v>630</v>
      </c>
    </row>
    <row r="163" spans="2:65" s="1" customFormat="1" ht="24.2" customHeight="1">
      <c r="B163" s="32"/>
      <c r="C163" s="132" t="s">
        <v>636</v>
      </c>
      <c r="D163" s="132" t="s">
        <v>177</v>
      </c>
      <c r="E163" s="133" t="s">
        <v>1594</v>
      </c>
      <c r="F163" s="134" t="s">
        <v>1595</v>
      </c>
      <c r="G163" s="135" t="s">
        <v>342</v>
      </c>
      <c r="H163" s="136">
        <v>120</v>
      </c>
      <c r="I163" s="137"/>
      <c r="J163" s="138">
        <f t="shared" si="20"/>
        <v>0</v>
      </c>
      <c r="K163" s="139"/>
      <c r="L163" s="32"/>
      <c r="M163" s="140" t="s">
        <v>19</v>
      </c>
      <c r="N163" s="141" t="s">
        <v>44</v>
      </c>
      <c r="P163" s="142">
        <f t="shared" si="21"/>
        <v>0</v>
      </c>
      <c r="Q163" s="142">
        <v>0</v>
      </c>
      <c r="R163" s="142">
        <f t="shared" si="22"/>
        <v>0</v>
      </c>
      <c r="S163" s="142">
        <v>0</v>
      </c>
      <c r="T163" s="143">
        <f t="shared" si="23"/>
        <v>0</v>
      </c>
      <c r="AR163" s="144" t="s">
        <v>181</v>
      </c>
      <c r="AT163" s="144" t="s">
        <v>177</v>
      </c>
      <c r="AU163" s="144" t="s">
        <v>83</v>
      </c>
      <c r="AY163" s="17" t="s">
        <v>175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7" t="s">
        <v>81</v>
      </c>
      <c r="BK163" s="145">
        <f t="shared" si="29"/>
        <v>0</v>
      </c>
      <c r="BL163" s="17" t="s">
        <v>181</v>
      </c>
      <c r="BM163" s="144" t="s">
        <v>636</v>
      </c>
    </row>
    <row r="164" spans="2:65" s="1" customFormat="1" ht="24.2" customHeight="1">
      <c r="B164" s="32"/>
      <c r="C164" s="132" t="s">
        <v>643</v>
      </c>
      <c r="D164" s="132" t="s">
        <v>177</v>
      </c>
      <c r="E164" s="133" t="s">
        <v>1596</v>
      </c>
      <c r="F164" s="134" t="s">
        <v>1597</v>
      </c>
      <c r="G164" s="135" t="s">
        <v>342</v>
      </c>
      <c r="H164" s="136">
        <v>10</v>
      </c>
      <c r="I164" s="137"/>
      <c r="J164" s="138">
        <f t="shared" si="20"/>
        <v>0</v>
      </c>
      <c r="K164" s="139"/>
      <c r="L164" s="32"/>
      <c r="M164" s="140" t="s">
        <v>19</v>
      </c>
      <c r="N164" s="141" t="s">
        <v>44</v>
      </c>
      <c r="P164" s="142">
        <f t="shared" si="21"/>
        <v>0</v>
      </c>
      <c r="Q164" s="142">
        <v>0</v>
      </c>
      <c r="R164" s="142">
        <f t="shared" si="22"/>
        <v>0</v>
      </c>
      <c r="S164" s="142">
        <v>0</v>
      </c>
      <c r="T164" s="143">
        <f t="shared" si="23"/>
        <v>0</v>
      </c>
      <c r="AR164" s="144" t="s">
        <v>181</v>
      </c>
      <c r="AT164" s="144" t="s">
        <v>177</v>
      </c>
      <c r="AU164" s="144" t="s">
        <v>83</v>
      </c>
      <c r="AY164" s="17" t="s">
        <v>175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7" t="s">
        <v>81</v>
      </c>
      <c r="BK164" s="145">
        <f t="shared" si="29"/>
        <v>0</v>
      </c>
      <c r="BL164" s="17" t="s">
        <v>181</v>
      </c>
      <c r="BM164" s="144" t="s">
        <v>643</v>
      </c>
    </row>
    <row r="165" spans="2:65" s="1" customFormat="1" ht="24.2" customHeight="1">
      <c r="B165" s="32"/>
      <c r="C165" s="132" t="s">
        <v>649</v>
      </c>
      <c r="D165" s="132" t="s">
        <v>177</v>
      </c>
      <c r="E165" s="133" t="s">
        <v>1598</v>
      </c>
      <c r="F165" s="134" t="s">
        <v>1599</v>
      </c>
      <c r="G165" s="135" t="s">
        <v>342</v>
      </c>
      <c r="H165" s="136">
        <v>32</v>
      </c>
      <c r="I165" s="137"/>
      <c r="J165" s="138">
        <f t="shared" si="20"/>
        <v>0</v>
      </c>
      <c r="K165" s="139"/>
      <c r="L165" s="32"/>
      <c r="M165" s="140" t="s">
        <v>19</v>
      </c>
      <c r="N165" s="141" t="s">
        <v>44</v>
      </c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AR165" s="144" t="s">
        <v>181</v>
      </c>
      <c r="AT165" s="144" t="s">
        <v>177</v>
      </c>
      <c r="AU165" s="144" t="s">
        <v>83</v>
      </c>
      <c r="AY165" s="17" t="s">
        <v>175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7" t="s">
        <v>81</v>
      </c>
      <c r="BK165" s="145">
        <f t="shared" si="29"/>
        <v>0</v>
      </c>
      <c r="BL165" s="17" t="s">
        <v>181</v>
      </c>
      <c r="BM165" s="144" t="s">
        <v>649</v>
      </c>
    </row>
    <row r="166" spans="2:65" s="1" customFormat="1" ht="33" customHeight="1">
      <c r="B166" s="32"/>
      <c r="C166" s="132" t="s">
        <v>653</v>
      </c>
      <c r="D166" s="132" t="s">
        <v>177</v>
      </c>
      <c r="E166" s="133" t="s">
        <v>1211</v>
      </c>
      <c r="F166" s="134" t="s">
        <v>1212</v>
      </c>
      <c r="G166" s="135" t="s">
        <v>180</v>
      </c>
      <c r="H166" s="136">
        <v>232.8</v>
      </c>
      <c r="I166" s="137"/>
      <c r="J166" s="138">
        <f t="shared" si="20"/>
        <v>0</v>
      </c>
      <c r="K166" s="139"/>
      <c r="L166" s="32"/>
      <c r="M166" s="140" t="s">
        <v>19</v>
      </c>
      <c r="N166" s="141" t="s">
        <v>44</v>
      </c>
      <c r="P166" s="142">
        <f t="shared" si="21"/>
        <v>0</v>
      </c>
      <c r="Q166" s="142">
        <v>0</v>
      </c>
      <c r="R166" s="142">
        <f t="shared" si="22"/>
        <v>0</v>
      </c>
      <c r="S166" s="142">
        <v>0</v>
      </c>
      <c r="T166" s="143">
        <f t="shared" si="23"/>
        <v>0</v>
      </c>
      <c r="AR166" s="144" t="s">
        <v>181</v>
      </c>
      <c r="AT166" s="144" t="s">
        <v>177</v>
      </c>
      <c r="AU166" s="144" t="s">
        <v>83</v>
      </c>
      <c r="AY166" s="17" t="s">
        <v>175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7" t="s">
        <v>81</v>
      </c>
      <c r="BK166" s="145">
        <f t="shared" si="29"/>
        <v>0</v>
      </c>
      <c r="BL166" s="17" t="s">
        <v>181</v>
      </c>
      <c r="BM166" s="144" t="s">
        <v>653</v>
      </c>
    </row>
    <row r="167" spans="2:65" s="1" customFormat="1" ht="24.2" customHeight="1">
      <c r="B167" s="32"/>
      <c r="C167" s="132" t="s">
        <v>657</v>
      </c>
      <c r="D167" s="132" t="s">
        <v>177</v>
      </c>
      <c r="E167" s="133" t="s">
        <v>1600</v>
      </c>
      <c r="F167" s="134" t="s">
        <v>1601</v>
      </c>
      <c r="G167" s="135" t="s">
        <v>215</v>
      </c>
      <c r="H167" s="136">
        <v>10.88</v>
      </c>
      <c r="I167" s="137"/>
      <c r="J167" s="138">
        <f t="shared" si="20"/>
        <v>0</v>
      </c>
      <c r="K167" s="139"/>
      <c r="L167" s="32"/>
      <c r="M167" s="140" t="s">
        <v>19</v>
      </c>
      <c r="N167" s="141" t="s">
        <v>44</v>
      </c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AR167" s="144" t="s">
        <v>181</v>
      </c>
      <c r="AT167" s="144" t="s">
        <v>177</v>
      </c>
      <c r="AU167" s="144" t="s">
        <v>83</v>
      </c>
      <c r="AY167" s="17" t="s">
        <v>175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7" t="s">
        <v>81</v>
      </c>
      <c r="BK167" s="145">
        <f t="shared" si="29"/>
        <v>0</v>
      </c>
      <c r="BL167" s="17" t="s">
        <v>181</v>
      </c>
      <c r="BM167" s="144" t="s">
        <v>657</v>
      </c>
    </row>
    <row r="168" spans="2:65" s="1" customFormat="1" ht="24.2" customHeight="1">
      <c r="B168" s="32"/>
      <c r="C168" s="132" t="s">
        <v>661</v>
      </c>
      <c r="D168" s="132" t="s">
        <v>177</v>
      </c>
      <c r="E168" s="133" t="s">
        <v>1602</v>
      </c>
      <c r="F168" s="134" t="s">
        <v>1603</v>
      </c>
      <c r="G168" s="135" t="s">
        <v>180</v>
      </c>
      <c r="H168" s="136">
        <v>54.4</v>
      </c>
      <c r="I168" s="137"/>
      <c r="J168" s="138">
        <f t="shared" si="20"/>
        <v>0</v>
      </c>
      <c r="K168" s="139"/>
      <c r="L168" s="32"/>
      <c r="M168" s="140" t="s">
        <v>19</v>
      </c>
      <c r="N168" s="141" t="s">
        <v>44</v>
      </c>
      <c r="P168" s="142">
        <f t="shared" si="21"/>
        <v>0</v>
      </c>
      <c r="Q168" s="142">
        <v>1.16E-3</v>
      </c>
      <c r="R168" s="142">
        <f t="shared" si="22"/>
        <v>6.3103999999999993E-2</v>
      </c>
      <c r="S168" s="142">
        <v>0</v>
      </c>
      <c r="T168" s="143">
        <f t="shared" si="23"/>
        <v>0</v>
      </c>
      <c r="AR168" s="144" t="s">
        <v>181</v>
      </c>
      <c r="AT168" s="144" t="s">
        <v>177</v>
      </c>
      <c r="AU168" s="144" t="s">
        <v>83</v>
      </c>
      <c r="AY168" s="17" t="s">
        <v>175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7" t="s">
        <v>81</v>
      </c>
      <c r="BK168" s="145">
        <f t="shared" si="29"/>
        <v>0</v>
      </c>
      <c r="BL168" s="17" t="s">
        <v>181</v>
      </c>
      <c r="BM168" s="144" t="s">
        <v>661</v>
      </c>
    </row>
    <row r="169" spans="2:65" s="1" customFormat="1" ht="24.2" customHeight="1">
      <c r="B169" s="32"/>
      <c r="C169" s="132" t="s">
        <v>665</v>
      </c>
      <c r="D169" s="132" t="s">
        <v>177</v>
      </c>
      <c r="E169" s="133" t="s">
        <v>1604</v>
      </c>
      <c r="F169" s="134" t="s">
        <v>1605</v>
      </c>
      <c r="G169" s="135" t="s">
        <v>180</v>
      </c>
      <c r="H169" s="136">
        <v>54.4</v>
      </c>
      <c r="I169" s="137"/>
      <c r="J169" s="138">
        <f t="shared" si="20"/>
        <v>0</v>
      </c>
      <c r="K169" s="139"/>
      <c r="L169" s="32"/>
      <c r="M169" s="140" t="s">
        <v>19</v>
      </c>
      <c r="N169" s="141" t="s">
        <v>44</v>
      </c>
      <c r="P169" s="142">
        <f t="shared" si="21"/>
        <v>0</v>
      </c>
      <c r="Q169" s="142">
        <v>0</v>
      </c>
      <c r="R169" s="142">
        <f t="shared" si="22"/>
        <v>0</v>
      </c>
      <c r="S169" s="142">
        <v>0</v>
      </c>
      <c r="T169" s="143">
        <f t="shared" si="23"/>
        <v>0</v>
      </c>
      <c r="AR169" s="144" t="s">
        <v>181</v>
      </c>
      <c r="AT169" s="144" t="s">
        <v>177</v>
      </c>
      <c r="AU169" s="144" t="s">
        <v>83</v>
      </c>
      <c r="AY169" s="17" t="s">
        <v>175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7" t="s">
        <v>81</v>
      </c>
      <c r="BK169" s="145">
        <f t="shared" si="29"/>
        <v>0</v>
      </c>
      <c r="BL169" s="17" t="s">
        <v>181</v>
      </c>
      <c r="BM169" s="144" t="s">
        <v>665</v>
      </c>
    </row>
    <row r="170" spans="2:65" s="1" customFormat="1" ht="24.2" customHeight="1">
      <c r="B170" s="32"/>
      <c r="C170" s="132" t="s">
        <v>672</v>
      </c>
      <c r="D170" s="132" t="s">
        <v>177</v>
      </c>
      <c r="E170" s="133" t="s">
        <v>1606</v>
      </c>
      <c r="F170" s="134" t="s">
        <v>1607</v>
      </c>
      <c r="G170" s="135" t="s">
        <v>342</v>
      </c>
      <c r="H170" s="136">
        <v>30</v>
      </c>
      <c r="I170" s="137"/>
      <c r="J170" s="138">
        <f t="shared" si="20"/>
        <v>0</v>
      </c>
      <c r="K170" s="139"/>
      <c r="L170" s="32"/>
      <c r="M170" s="140" t="s">
        <v>19</v>
      </c>
      <c r="N170" s="141" t="s">
        <v>44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181</v>
      </c>
      <c r="AT170" s="144" t="s">
        <v>177</v>
      </c>
      <c r="AU170" s="144" t="s">
        <v>83</v>
      </c>
      <c r="AY170" s="17" t="s">
        <v>175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7" t="s">
        <v>81</v>
      </c>
      <c r="BK170" s="145">
        <f t="shared" si="29"/>
        <v>0</v>
      </c>
      <c r="BL170" s="17" t="s">
        <v>181</v>
      </c>
      <c r="BM170" s="144" t="s">
        <v>672</v>
      </c>
    </row>
    <row r="171" spans="2:65" s="1" customFormat="1" ht="24.2" customHeight="1">
      <c r="B171" s="32"/>
      <c r="C171" s="132" t="s">
        <v>678</v>
      </c>
      <c r="D171" s="132" t="s">
        <v>177</v>
      </c>
      <c r="E171" s="133" t="s">
        <v>1214</v>
      </c>
      <c r="F171" s="134" t="s">
        <v>1215</v>
      </c>
      <c r="G171" s="135" t="s">
        <v>342</v>
      </c>
      <c r="H171" s="136">
        <v>168</v>
      </c>
      <c r="I171" s="137"/>
      <c r="J171" s="138">
        <f t="shared" si="20"/>
        <v>0</v>
      </c>
      <c r="K171" s="139"/>
      <c r="L171" s="32"/>
      <c r="M171" s="140" t="s">
        <v>19</v>
      </c>
      <c r="N171" s="141" t="s">
        <v>44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181</v>
      </c>
      <c r="AT171" s="144" t="s">
        <v>177</v>
      </c>
      <c r="AU171" s="144" t="s">
        <v>83</v>
      </c>
      <c r="AY171" s="17" t="s">
        <v>175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7" t="s">
        <v>81</v>
      </c>
      <c r="BK171" s="145">
        <f t="shared" si="29"/>
        <v>0</v>
      </c>
      <c r="BL171" s="17" t="s">
        <v>181</v>
      </c>
      <c r="BM171" s="144" t="s">
        <v>678</v>
      </c>
    </row>
    <row r="172" spans="2:65" s="1" customFormat="1" ht="24.2" customHeight="1">
      <c r="B172" s="32"/>
      <c r="C172" s="132" t="s">
        <v>686</v>
      </c>
      <c r="D172" s="132" t="s">
        <v>177</v>
      </c>
      <c r="E172" s="133" t="s">
        <v>1608</v>
      </c>
      <c r="F172" s="134" t="s">
        <v>1609</v>
      </c>
      <c r="G172" s="135" t="s">
        <v>342</v>
      </c>
      <c r="H172" s="136">
        <v>130</v>
      </c>
      <c r="I172" s="137"/>
      <c r="J172" s="138">
        <f t="shared" si="20"/>
        <v>0</v>
      </c>
      <c r="K172" s="139"/>
      <c r="L172" s="32"/>
      <c r="M172" s="140" t="s">
        <v>19</v>
      </c>
      <c r="N172" s="141" t="s">
        <v>44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181</v>
      </c>
      <c r="AT172" s="144" t="s">
        <v>177</v>
      </c>
      <c r="AU172" s="144" t="s">
        <v>83</v>
      </c>
      <c r="AY172" s="17" t="s">
        <v>175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7" t="s">
        <v>81</v>
      </c>
      <c r="BK172" s="145">
        <f t="shared" si="29"/>
        <v>0</v>
      </c>
      <c r="BL172" s="17" t="s">
        <v>181</v>
      </c>
      <c r="BM172" s="144" t="s">
        <v>686</v>
      </c>
    </row>
    <row r="173" spans="2:65" s="1" customFormat="1" ht="24.2" customHeight="1">
      <c r="B173" s="32"/>
      <c r="C173" s="132" t="s">
        <v>691</v>
      </c>
      <c r="D173" s="132" t="s">
        <v>177</v>
      </c>
      <c r="E173" s="133" t="s">
        <v>1610</v>
      </c>
      <c r="F173" s="134" t="s">
        <v>1611</v>
      </c>
      <c r="G173" s="135" t="s">
        <v>342</v>
      </c>
      <c r="H173" s="136">
        <v>32</v>
      </c>
      <c r="I173" s="137"/>
      <c r="J173" s="138">
        <f t="shared" si="20"/>
        <v>0</v>
      </c>
      <c r="K173" s="139"/>
      <c r="L173" s="32"/>
      <c r="M173" s="140" t="s">
        <v>19</v>
      </c>
      <c r="N173" s="141" t="s">
        <v>44</v>
      </c>
      <c r="P173" s="142">
        <f t="shared" si="21"/>
        <v>0</v>
      </c>
      <c r="Q173" s="142">
        <v>0</v>
      </c>
      <c r="R173" s="142">
        <f t="shared" si="22"/>
        <v>0</v>
      </c>
      <c r="S173" s="142">
        <v>0</v>
      </c>
      <c r="T173" s="143">
        <f t="shared" si="23"/>
        <v>0</v>
      </c>
      <c r="AR173" s="144" t="s">
        <v>181</v>
      </c>
      <c r="AT173" s="144" t="s">
        <v>177</v>
      </c>
      <c r="AU173" s="144" t="s">
        <v>83</v>
      </c>
      <c r="AY173" s="17" t="s">
        <v>175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7" t="s">
        <v>81</v>
      </c>
      <c r="BK173" s="145">
        <f t="shared" si="29"/>
        <v>0</v>
      </c>
      <c r="BL173" s="17" t="s">
        <v>181</v>
      </c>
      <c r="BM173" s="144" t="s">
        <v>691</v>
      </c>
    </row>
    <row r="174" spans="2:65" s="1" customFormat="1" ht="16.5" customHeight="1">
      <c r="B174" s="32"/>
      <c r="C174" s="132" t="s">
        <v>697</v>
      </c>
      <c r="D174" s="132" t="s">
        <v>177</v>
      </c>
      <c r="E174" s="133" t="s">
        <v>1217</v>
      </c>
      <c r="F174" s="134" t="s">
        <v>1218</v>
      </c>
      <c r="G174" s="135" t="s">
        <v>342</v>
      </c>
      <c r="H174" s="136">
        <v>522</v>
      </c>
      <c r="I174" s="137"/>
      <c r="J174" s="138">
        <f t="shared" si="20"/>
        <v>0</v>
      </c>
      <c r="K174" s="139"/>
      <c r="L174" s="32"/>
      <c r="M174" s="140" t="s">
        <v>19</v>
      </c>
      <c r="N174" s="141" t="s">
        <v>44</v>
      </c>
      <c r="P174" s="142">
        <f t="shared" si="21"/>
        <v>0</v>
      </c>
      <c r="Q174" s="142">
        <v>1.2E-4</v>
      </c>
      <c r="R174" s="142">
        <f t="shared" si="22"/>
        <v>6.2640000000000001E-2</v>
      </c>
      <c r="S174" s="142">
        <v>0</v>
      </c>
      <c r="T174" s="143">
        <f t="shared" si="23"/>
        <v>0</v>
      </c>
      <c r="AR174" s="144" t="s">
        <v>181</v>
      </c>
      <c r="AT174" s="144" t="s">
        <v>177</v>
      </c>
      <c r="AU174" s="144" t="s">
        <v>83</v>
      </c>
      <c r="AY174" s="17" t="s">
        <v>175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7" t="s">
        <v>81</v>
      </c>
      <c r="BK174" s="145">
        <f t="shared" si="29"/>
        <v>0</v>
      </c>
      <c r="BL174" s="17" t="s">
        <v>181</v>
      </c>
      <c r="BM174" s="144" t="s">
        <v>697</v>
      </c>
    </row>
    <row r="175" spans="2:65" s="1" customFormat="1" ht="24.2" customHeight="1">
      <c r="B175" s="32"/>
      <c r="C175" s="132" t="s">
        <v>703</v>
      </c>
      <c r="D175" s="132" t="s">
        <v>177</v>
      </c>
      <c r="E175" s="133" t="s">
        <v>1220</v>
      </c>
      <c r="F175" s="134" t="s">
        <v>1221</v>
      </c>
      <c r="G175" s="135" t="s">
        <v>342</v>
      </c>
      <c r="H175" s="136">
        <v>766</v>
      </c>
      <c r="I175" s="137"/>
      <c r="J175" s="138">
        <f t="shared" si="20"/>
        <v>0</v>
      </c>
      <c r="K175" s="139"/>
      <c r="L175" s="32"/>
      <c r="M175" s="140" t="s">
        <v>19</v>
      </c>
      <c r="N175" s="141" t="s">
        <v>44</v>
      </c>
      <c r="P175" s="142">
        <f t="shared" si="21"/>
        <v>0</v>
      </c>
      <c r="Q175" s="142">
        <v>0.108</v>
      </c>
      <c r="R175" s="142">
        <f t="shared" si="22"/>
        <v>82.727999999999994</v>
      </c>
      <c r="S175" s="142">
        <v>0</v>
      </c>
      <c r="T175" s="143">
        <f t="shared" si="23"/>
        <v>0</v>
      </c>
      <c r="AR175" s="144" t="s">
        <v>181</v>
      </c>
      <c r="AT175" s="144" t="s">
        <v>177</v>
      </c>
      <c r="AU175" s="144" t="s">
        <v>83</v>
      </c>
      <c r="AY175" s="17" t="s">
        <v>175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7" t="s">
        <v>81</v>
      </c>
      <c r="BK175" s="145">
        <f t="shared" si="29"/>
        <v>0</v>
      </c>
      <c r="BL175" s="17" t="s">
        <v>181</v>
      </c>
      <c r="BM175" s="144" t="s">
        <v>703</v>
      </c>
    </row>
    <row r="176" spans="2:65" s="1" customFormat="1" ht="24.2" customHeight="1">
      <c r="B176" s="32"/>
      <c r="C176" s="172" t="s">
        <v>709</v>
      </c>
      <c r="D176" s="172" t="s">
        <v>307</v>
      </c>
      <c r="E176" s="173" t="s">
        <v>1223</v>
      </c>
      <c r="F176" s="174" t="s">
        <v>1224</v>
      </c>
      <c r="G176" s="175" t="s">
        <v>342</v>
      </c>
      <c r="H176" s="176">
        <v>788.98</v>
      </c>
      <c r="I176" s="177"/>
      <c r="J176" s="178">
        <f t="shared" si="20"/>
        <v>0</v>
      </c>
      <c r="K176" s="179"/>
      <c r="L176" s="180"/>
      <c r="M176" s="181" t="s">
        <v>19</v>
      </c>
      <c r="N176" s="182" t="s">
        <v>44</v>
      </c>
      <c r="P176" s="142">
        <f t="shared" si="21"/>
        <v>0</v>
      </c>
      <c r="Q176" s="142">
        <v>5.5000000000000003E-4</v>
      </c>
      <c r="R176" s="142">
        <f t="shared" si="22"/>
        <v>0.43393900000000002</v>
      </c>
      <c r="S176" s="142">
        <v>0</v>
      </c>
      <c r="T176" s="143">
        <f t="shared" si="23"/>
        <v>0</v>
      </c>
      <c r="AR176" s="144" t="s">
        <v>239</v>
      </c>
      <c r="AT176" s="144" t="s">
        <v>307</v>
      </c>
      <c r="AU176" s="144" t="s">
        <v>83</v>
      </c>
      <c r="AY176" s="17" t="s">
        <v>175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7" t="s">
        <v>81</v>
      </c>
      <c r="BK176" s="145">
        <f t="shared" si="29"/>
        <v>0</v>
      </c>
      <c r="BL176" s="17" t="s">
        <v>181</v>
      </c>
      <c r="BM176" s="144" t="s">
        <v>709</v>
      </c>
    </row>
    <row r="177" spans="2:65" s="1" customFormat="1" ht="33" customHeight="1">
      <c r="B177" s="32"/>
      <c r="C177" s="132" t="s">
        <v>717</v>
      </c>
      <c r="D177" s="132" t="s">
        <v>177</v>
      </c>
      <c r="E177" s="133" t="s">
        <v>1612</v>
      </c>
      <c r="F177" s="134" t="s">
        <v>1613</v>
      </c>
      <c r="G177" s="135" t="s">
        <v>342</v>
      </c>
      <c r="H177" s="136">
        <v>18</v>
      </c>
      <c r="I177" s="137"/>
      <c r="J177" s="138">
        <f t="shared" si="20"/>
        <v>0</v>
      </c>
      <c r="K177" s="139"/>
      <c r="L177" s="32"/>
      <c r="M177" s="140" t="s">
        <v>19</v>
      </c>
      <c r="N177" s="141" t="s">
        <v>44</v>
      </c>
      <c r="P177" s="142">
        <f t="shared" si="21"/>
        <v>0</v>
      </c>
      <c r="Q177" s="142">
        <v>0</v>
      </c>
      <c r="R177" s="142">
        <f t="shared" si="22"/>
        <v>0</v>
      </c>
      <c r="S177" s="142">
        <v>0</v>
      </c>
      <c r="T177" s="143">
        <f t="shared" si="23"/>
        <v>0</v>
      </c>
      <c r="AR177" s="144" t="s">
        <v>181</v>
      </c>
      <c r="AT177" s="144" t="s">
        <v>177</v>
      </c>
      <c r="AU177" s="144" t="s">
        <v>83</v>
      </c>
      <c r="AY177" s="17" t="s">
        <v>175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7" t="s">
        <v>81</v>
      </c>
      <c r="BK177" s="145">
        <f t="shared" si="29"/>
        <v>0</v>
      </c>
      <c r="BL177" s="17" t="s">
        <v>181</v>
      </c>
      <c r="BM177" s="144" t="s">
        <v>717</v>
      </c>
    </row>
    <row r="178" spans="2:65" s="1" customFormat="1" ht="24.2" customHeight="1">
      <c r="B178" s="32"/>
      <c r="C178" s="172" t="s">
        <v>723</v>
      </c>
      <c r="D178" s="172" t="s">
        <v>307</v>
      </c>
      <c r="E178" s="173" t="s">
        <v>1614</v>
      </c>
      <c r="F178" s="174" t="s">
        <v>1615</v>
      </c>
      <c r="G178" s="175" t="s">
        <v>342</v>
      </c>
      <c r="H178" s="176">
        <v>18</v>
      </c>
      <c r="I178" s="177"/>
      <c r="J178" s="178">
        <f t="shared" si="20"/>
        <v>0</v>
      </c>
      <c r="K178" s="179"/>
      <c r="L178" s="180"/>
      <c r="M178" s="181" t="s">
        <v>19</v>
      </c>
      <c r="N178" s="182" t="s">
        <v>44</v>
      </c>
      <c r="P178" s="142">
        <f t="shared" si="21"/>
        <v>0</v>
      </c>
      <c r="Q178" s="142">
        <v>3.1E-2</v>
      </c>
      <c r="R178" s="142">
        <f t="shared" si="22"/>
        <v>0.55800000000000005</v>
      </c>
      <c r="S178" s="142">
        <v>0</v>
      </c>
      <c r="T178" s="143">
        <f t="shared" si="23"/>
        <v>0</v>
      </c>
      <c r="AR178" s="144" t="s">
        <v>239</v>
      </c>
      <c r="AT178" s="144" t="s">
        <v>307</v>
      </c>
      <c r="AU178" s="144" t="s">
        <v>83</v>
      </c>
      <c r="AY178" s="17" t="s">
        <v>175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7" t="s">
        <v>81</v>
      </c>
      <c r="BK178" s="145">
        <f t="shared" si="29"/>
        <v>0</v>
      </c>
      <c r="BL178" s="17" t="s">
        <v>181</v>
      </c>
      <c r="BM178" s="144" t="s">
        <v>723</v>
      </c>
    </row>
    <row r="179" spans="2:65" s="1" customFormat="1" ht="24.2" customHeight="1">
      <c r="B179" s="32"/>
      <c r="C179" s="132" t="s">
        <v>728</v>
      </c>
      <c r="D179" s="132" t="s">
        <v>177</v>
      </c>
      <c r="E179" s="133" t="s">
        <v>1226</v>
      </c>
      <c r="F179" s="134" t="s">
        <v>1227</v>
      </c>
      <c r="G179" s="135" t="s">
        <v>358</v>
      </c>
      <c r="H179" s="136">
        <v>2</v>
      </c>
      <c r="I179" s="137"/>
      <c r="J179" s="138">
        <f t="shared" si="20"/>
        <v>0</v>
      </c>
      <c r="K179" s="139"/>
      <c r="L179" s="32"/>
      <c r="M179" s="140" t="s">
        <v>19</v>
      </c>
      <c r="N179" s="141" t="s">
        <v>44</v>
      </c>
      <c r="P179" s="142">
        <f t="shared" si="21"/>
        <v>0</v>
      </c>
      <c r="Q179" s="142">
        <v>2.8150000000000001E-2</v>
      </c>
      <c r="R179" s="142">
        <f t="shared" si="22"/>
        <v>5.6300000000000003E-2</v>
      </c>
      <c r="S179" s="142">
        <v>0</v>
      </c>
      <c r="T179" s="143">
        <f t="shared" si="23"/>
        <v>0</v>
      </c>
      <c r="AR179" s="144" t="s">
        <v>181</v>
      </c>
      <c r="AT179" s="144" t="s">
        <v>177</v>
      </c>
      <c r="AU179" s="144" t="s">
        <v>83</v>
      </c>
      <c r="AY179" s="17" t="s">
        <v>175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7" t="s">
        <v>81</v>
      </c>
      <c r="BK179" s="145">
        <f t="shared" si="29"/>
        <v>0</v>
      </c>
      <c r="BL179" s="17" t="s">
        <v>181</v>
      </c>
      <c r="BM179" s="144" t="s">
        <v>728</v>
      </c>
    </row>
    <row r="180" spans="2:65" s="1" customFormat="1" ht="24.2" customHeight="1">
      <c r="B180" s="32"/>
      <c r="C180" s="132" t="s">
        <v>737</v>
      </c>
      <c r="D180" s="132" t="s">
        <v>177</v>
      </c>
      <c r="E180" s="133" t="s">
        <v>1616</v>
      </c>
      <c r="F180" s="134" t="s">
        <v>1617</v>
      </c>
      <c r="G180" s="135" t="s">
        <v>180</v>
      </c>
      <c r="H180" s="136">
        <v>23</v>
      </c>
      <c r="I180" s="137"/>
      <c r="J180" s="138">
        <f t="shared" si="20"/>
        <v>0</v>
      </c>
      <c r="K180" s="139"/>
      <c r="L180" s="32"/>
      <c r="M180" s="140" t="s">
        <v>19</v>
      </c>
      <c r="N180" s="141" t="s">
        <v>44</v>
      </c>
      <c r="P180" s="142">
        <f t="shared" si="21"/>
        <v>0</v>
      </c>
      <c r="Q180" s="142">
        <v>0</v>
      </c>
      <c r="R180" s="142">
        <f t="shared" si="22"/>
        <v>0</v>
      </c>
      <c r="S180" s="142">
        <v>0</v>
      </c>
      <c r="T180" s="143">
        <f t="shared" si="23"/>
        <v>0</v>
      </c>
      <c r="AR180" s="144" t="s">
        <v>181</v>
      </c>
      <c r="AT180" s="144" t="s">
        <v>177</v>
      </c>
      <c r="AU180" s="144" t="s">
        <v>83</v>
      </c>
      <c r="AY180" s="17" t="s">
        <v>175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7" t="s">
        <v>81</v>
      </c>
      <c r="BK180" s="145">
        <f t="shared" si="29"/>
        <v>0</v>
      </c>
      <c r="BL180" s="17" t="s">
        <v>181</v>
      </c>
      <c r="BM180" s="144" t="s">
        <v>737</v>
      </c>
    </row>
    <row r="181" spans="2:65" s="1" customFormat="1" ht="37.9" customHeight="1">
      <c r="B181" s="32"/>
      <c r="C181" s="132" t="s">
        <v>747</v>
      </c>
      <c r="D181" s="132" t="s">
        <v>177</v>
      </c>
      <c r="E181" s="133" t="s">
        <v>1229</v>
      </c>
      <c r="F181" s="134" t="s">
        <v>1618</v>
      </c>
      <c r="G181" s="135" t="s">
        <v>358</v>
      </c>
      <c r="H181" s="136">
        <v>2</v>
      </c>
      <c r="I181" s="137"/>
      <c r="J181" s="138">
        <f t="shared" si="20"/>
        <v>0</v>
      </c>
      <c r="K181" s="139"/>
      <c r="L181" s="32"/>
      <c r="M181" s="140" t="s">
        <v>19</v>
      </c>
      <c r="N181" s="141" t="s">
        <v>44</v>
      </c>
      <c r="P181" s="142">
        <f t="shared" si="21"/>
        <v>0</v>
      </c>
      <c r="Q181" s="142">
        <v>0.22675000000000001</v>
      </c>
      <c r="R181" s="142">
        <f t="shared" si="22"/>
        <v>0.45350000000000001</v>
      </c>
      <c r="S181" s="142">
        <v>0</v>
      </c>
      <c r="T181" s="143">
        <f t="shared" si="23"/>
        <v>0</v>
      </c>
      <c r="AR181" s="144" t="s">
        <v>181</v>
      </c>
      <c r="AT181" s="144" t="s">
        <v>177</v>
      </c>
      <c r="AU181" s="144" t="s">
        <v>83</v>
      </c>
      <c r="AY181" s="17" t="s">
        <v>175</v>
      </c>
      <c r="BE181" s="145">
        <f t="shared" si="24"/>
        <v>0</v>
      </c>
      <c r="BF181" s="145">
        <f t="shared" si="25"/>
        <v>0</v>
      </c>
      <c r="BG181" s="145">
        <f t="shared" si="26"/>
        <v>0</v>
      </c>
      <c r="BH181" s="145">
        <f t="shared" si="27"/>
        <v>0</v>
      </c>
      <c r="BI181" s="145">
        <f t="shared" si="28"/>
        <v>0</v>
      </c>
      <c r="BJ181" s="17" t="s">
        <v>81</v>
      </c>
      <c r="BK181" s="145">
        <f t="shared" si="29"/>
        <v>0</v>
      </c>
      <c r="BL181" s="17" t="s">
        <v>181</v>
      </c>
      <c r="BM181" s="144" t="s">
        <v>747</v>
      </c>
    </row>
    <row r="182" spans="2:65" s="1" customFormat="1" ht="66.75" customHeight="1">
      <c r="B182" s="32"/>
      <c r="C182" s="172" t="s">
        <v>1619</v>
      </c>
      <c r="D182" s="172" t="s">
        <v>307</v>
      </c>
      <c r="E182" s="173" t="s">
        <v>1232</v>
      </c>
      <c r="F182" s="174" t="s">
        <v>1620</v>
      </c>
      <c r="G182" s="175" t="s">
        <v>358</v>
      </c>
      <c r="H182" s="176">
        <v>2</v>
      </c>
      <c r="I182" s="177"/>
      <c r="J182" s="178">
        <f t="shared" si="20"/>
        <v>0</v>
      </c>
      <c r="K182" s="179"/>
      <c r="L182" s="180"/>
      <c r="M182" s="181" t="s">
        <v>19</v>
      </c>
      <c r="N182" s="182" t="s">
        <v>44</v>
      </c>
      <c r="P182" s="142">
        <f t="shared" si="21"/>
        <v>0</v>
      </c>
      <c r="Q182" s="142">
        <v>3.9E-2</v>
      </c>
      <c r="R182" s="142">
        <f t="shared" si="22"/>
        <v>7.8E-2</v>
      </c>
      <c r="S182" s="142">
        <v>0</v>
      </c>
      <c r="T182" s="143">
        <f t="shared" si="23"/>
        <v>0</v>
      </c>
      <c r="AR182" s="144" t="s">
        <v>239</v>
      </c>
      <c r="AT182" s="144" t="s">
        <v>307</v>
      </c>
      <c r="AU182" s="144" t="s">
        <v>83</v>
      </c>
      <c r="AY182" s="17" t="s">
        <v>175</v>
      </c>
      <c r="BE182" s="145">
        <f t="shared" si="24"/>
        <v>0</v>
      </c>
      <c r="BF182" s="145">
        <f t="shared" si="25"/>
        <v>0</v>
      </c>
      <c r="BG182" s="145">
        <f t="shared" si="26"/>
        <v>0</v>
      </c>
      <c r="BH182" s="145">
        <f t="shared" si="27"/>
        <v>0</v>
      </c>
      <c r="BI182" s="145">
        <f t="shared" si="28"/>
        <v>0</v>
      </c>
      <c r="BJ182" s="17" t="s">
        <v>81</v>
      </c>
      <c r="BK182" s="145">
        <f t="shared" si="29"/>
        <v>0</v>
      </c>
      <c r="BL182" s="17" t="s">
        <v>181</v>
      </c>
      <c r="BM182" s="144" t="s">
        <v>1619</v>
      </c>
    </row>
    <row r="183" spans="2:65" s="1" customFormat="1" ht="16.5" customHeight="1">
      <c r="B183" s="32"/>
      <c r="C183" s="132" t="s">
        <v>1621</v>
      </c>
      <c r="D183" s="132" t="s">
        <v>177</v>
      </c>
      <c r="E183" s="133" t="s">
        <v>1163</v>
      </c>
      <c r="F183" s="134" t="s">
        <v>1164</v>
      </c>
      <c r="G183" s="135" t="s">
        <v>1158</v>
      </c>
      <c r="H183" s="189"/>
      <c r="I183" s="137"/>
      <c r="J183" s="138">
        <f t="shared" si="20"/>
        <v>0</v>
      </c>
      <c r="K183" s="139"/>
      <c r="L183" s="32"/>
      <c r="M183" s="140" t="s">
        <v>19</v>
      </c>
      <c r="N183" s="141" t="s">
        <v>44</v>
      </c>
      <c r="P183" s="142">
        <f t="shared" si="21"/>
        <v>0</v>
      </c>
      <c r="Q183" s="142">
        <v>0</v>
      </c>
      <c r="R183" s="142">
        <f t="shared" si="22"/>
        <v>0</v>
      </c>
      <c r="S183" s="142">
        <v>0</v>
      </c>
      <c r="T183" s="143">
        <f t="shared" si="23"/>
        <v>0</v>
      </c>
      <c r="AR183" s="144" t="s">
        <v>181</v>
      </c>
      <c r="AT183" s="144" t="s">
        <v>177</v>
      </c>
      <c r="AU183" s="144" t="s">
        <v>83</v>
      </c>
      <c r="AY183" s="17" t="s">
        <v>175</v>
      </c>
      <c r="BE183" s="145">
        <f t="shared" si="24"/>
        <v>0</v>
      </c>
      <c r="BF183" s="145">
        <f t="shared" si="25"/>
        <v>0</v>
      </c>
      <c r="BG183" s="145">
        <f t="shared" si="26"/>
        <v>0</v>
      </c>
      <c r="BH183" s="145">
        <f t="shared" si="27"/>
        <v>0</v>
      </c>
      <c r="BI183" s="145">
        <f t="shared" si="28"/>
        <v>0</v>
      </c>
      <c r="BJ183" s="17" t="s">
        <v>81</v>
      </c>
      <c r="BK183" s="145">
        <f t="shared" si="29"/>
        <v>0</v>
      </c>
      <c r="BL183" s="17" t="s">
        <v>181</v>
      </c>
      <c r="BM183" s="144" t="s">
        <v>1621</v>
      </c>
    </row>
    <row r="184" spans="2:65" s="1" customFormat="1" ht="16.5" customHeight="1">
      <c r="B184" s="32"/>
      <c r="C184" s="132" t="s">
        <v>1622</v>
      </c>
      <c r="D184" s="132" t="s">
        <v>177</v>
      </c>
      <c r="E184" s="133" t="s">
        <v>1166</v>
      </c>
      <c r="F184" s="134" t="s">
        <v>1167</v>
      </c>
      <c r="G184" s="135" t="s">
        <v>1158</v>
      </c>
      <c r="H184" s="189"/>
      <c r="I184" s="137"/>
      <c r="J184" s="138">
        <f t="shared" si="20"/>
        <v>0</v>
      </c>
      <c r="K184" s="139"/>
      <c r="L184" s="32"/>
      <c r="M184" s="140" t="s">
        <v>19</v>
      </c>
      <c r="N184" s="141" t="s">
        <v>44</v>
      </c>
      <c r="P184" s="142">
        <f t="shared" si="21"/>
        <v>0</v>
      </c>
      <c r="Q184" s="142">
        <v>0</v>
      </c>
      <c r="R184" s="142">
        <f t="shared" si="22"/>
        <v>0</v>
      </c>
      <c r="S184" s="142">
        <v>0</v>
      </c>
      <c r="T184" s="143">
        <f t="shared" si="23"/>
        <v>0</v>
      </c>
      <c r="AR184" s="144" t="s">
        <v>181</v>
      </c>
      <c r="AT184" s="144" t="s">
        <v>177</v>
      </c>
      <c r="AU184" s="144" t="s">
        <v>83</v>
      </c>
      <c r="AY184" s="17" t="s">
        <v>175</v>
      </c>
      <c r="BE184" s="145">
        <f t="shared" si="24"/>
        <v>0</v>
      </c>
      <c r="BF184" s="145">
        <f t="shared" si="25"/>
        <v>0</v>
      </c>
      <c r="BG184" s="145">
        <f t="shared" si="26"/>
        <v>0</v>
      </c>
      <c r="BH184" s="145">
        <f t="shared" si="27"/>
        <v>0</v>
      </c>
      <c r="BI184" s="145">
        <f t="shared" si="28"/>
        <v>0</v>
      </c>
      <c r="BJ184" s="17" t="s">
        <v>81</v>
      </c>
      <c r="BK184" s="145">
        <f t="shared" si="29"/>
        <v>0</v>
      </c>
      <c r="BL184" s="17" t="s">
        <v>181</v>
      </c>
      <c r="BM184" s="144" t="s">
        <v>1622</v>
      </c>
    </row>
    <row r="185" spans="2:65" s="1" customFormat="1" ht="16.5" customHeight="1">
      <c r="B185" s="32"/>
      <c r="C185" s="132" t="s">
        <v>1623</v>
      </c>
      <c r="D185" s="132" t="s">
        <v>177</v>
      </c>
      <c r="E185" s="133" t="s">
        <v>1169</v>
      </c>
      <c r="F185" s="134" t="s">
        <v>1170</v>
      </c>
      <c r="G185" s="135" t="s">
        <v>1158</v>
      </c>
      <c r="H185" s="189"/>
      <c r="I185" s="137"/>
      <c r="J185" s="138">
        <f t="shared" si="20"/>
        <v>0</v>
      </c>
      <c r="K185" s="139"/>
      <c r="L185" s="32"/>
      <c r="M185" s="140" t="s">
        <v>19</v>
      </c>
      <c r="N185" s="141" t="s">
        <v>44</v>
      </c>
      <c r="P185" s="142">
        <f t="shared" si="21"/>
        <v>0</v>
      </c>
      <c r="Q185" s="142">
        <v>0</v>
      </c>
      <c r="R185" s="142">
        <f t="shared" si="22"/>
        <v>0</v>
      </c>
      <c r="S185" s="142">
        <v>0</v>
      </c>
      <c r="T185" s="143">
        <f t="shared" si="23"/>
        <v>0</v>
      </c>
      <c r="AR185" s="144" t="s">
        <v>181</v>
      </c>
      <c r="AT185" s="144" t="s">
        <v>177</v>
      </c>
      <c r="AU185" s="144" t="s">
        <v>83</v>
      </c>
      <c r="AY185" s="17" t="s">
        <v>175</v>
      </c>
      <c r="BE185" s="145">
        <f t="shared" si="24"/>
        <v>0</v>
      </c>
      <c r="BF185" s="145">
        <f t="shared" si="25"/>
        <v>0</v>
      </c>
      <c r="BG185" s="145">
        <f t="shared" si="26"/>
        <v>0</v>
      </c>
      <c r="BH185" s="145">
        <f t="shared" si="27"/>
        <v>0</v>
      </c>
      <c r="BI185" s="145">
        <f t="shared" si="28"/>
        <v>0</v>
      </c>
      <c r="BJ185" s="17" t="s">
        <v>81</v>
      </c>
      <c r="BK185" s="145">
        <f t="shared" si="29"/>
        <v>0</v>
      </c>
      <c r="BL185" s="17" t="s">
        <v>181</v>
      </c>
      <c r="BM185" s="144" t="s">
        <v>1623</v>
      </c>
    </row>
    <row r="186" spans="2:65" s="11" customFormat="1" ht="25.9" customHeight="1">
      <c r="B186" s="120"/>
      <c r="D186" s="121" t="s">
        <v>72</v>
      </c>
      <c r="E186" s="122" t="s">
        <v>173</v>
      </c>
      <c r="F186" s="122" t="s">
        <v>173</v>
      </c>
      <c r="I186" s="123"/>
      <c r="J186" s="124">
        <f>BK186</f>
        <v>0</v>
      </c>
      <c r="L186" s="120"/>
      <c r="M186" s="125"/>
      <c r="P186" s="126">
        <f>P187</f>
        <v>0</v>
      </c>
      <c r="R186" s="126">
        <f>R187</f>
        <v>0</v>
      </c>
      <c r="T186" s="127">
        <f>T187</f>
        <v>0</v>
      </c>
      <c r="AR186" s="121" t="s">
        <v>81</v>
      </c>
      <c r="AT186" s="128" t="s">
        <v>72</v>
      </c>
      <c r="AU186" s="128" t="s">
        <v>73</v>
      </c>
      <c r="AY186" s="121" t="s">
        <v>175</v>
      </c>
      <c r="BK186" s="129">
        <f>BK187</f>
        <v>0</v>
      </c>
    </row>
    <row r="187" spans="2:65" s="11" customFormat="1" ht="22.9" customHeight="1">
      <c r="B187" s="120"/>
      <c r="D187" s="121" t="s">
        <v>72</v>
      </c>
      <c r="E187" s="130" t="s">
        <v>1237</v>
      </c>
      <c r="F187" s="130" t="s">
        <v>1238</v>
      </c>
      <c r="I187" s="123"/>
      <c r="J187" s="131">
        <f>BK187</f>
        <v>0</v>
      </c>
      <c r="L187" s="120"/>
      <c r="M187" s="125"/>
      <c r="P187" s="126">
        <f>SUM(P188:P194)</f>
        <v>0</v>
      </c>
      <c r="R187" s="126">
        <f>SUM(R188:R194)</f>
        <v>0</v>
      </c>
      <c r="T187" s="127">
        <f>SUM(T188:T194)</f>
        <v>0</v>
      </c>
      <c r="AR187" s="121" t="s">
        <v>81</v>
      </c>
      <c r="AT187" s="128" t="s">
        <v>72</v>
      </c>
      <c r="AU187" s="128" t="s">
        <v>81</v>
      </c>
      <c r="AY187" s="121" t="s">
        <v>175</v>
      </c>
      <c r="BK187" s="129">
        <f>SUM(BK188:BK194)</f>
        <v>0</v>
      </c>
    </row>
    <row r="188" spans="2:65" s="1" customFormat="1" ht="16.5" customHeight="1">
      <c r="B188" s="32"/>
      <c r="C188" s="132" t="s">
        <v>1624</v>
      </c>
      <c r="D188" s="132" t="s">
        <v>177</v>
      </c>
      <c r="E188" s="133" t="s">
        <v>1239</v>
      </c>
      <c r="F188" s="134" t="s">
        <v>1240</v>
      </c>
      <c r="G188" s="135" t="s">
        <v>1241</v>
      </c>
      <c r="H188" s="136">
        <v>16</v>
      </c>
      <c r="I188" s="137"/>
      <c r="J188" s="138">
        <f t="shared" ref="J188:J194" si="30">ROUND(I188*H188,2)</f>
        <v>0</v>
      </c>
      <c r="K188" s="139"/>
      <c r="L188" s="32"/>
      <c r="M188" s="140" t="s">
        <v>19</v>
      </c>
      <c r="N188" s="141" t="s">
        <v>44</v>
      </c>
      <c r="P188" s="142">
        <f t="shared" ref="P188:P194" si="31">O188*H188</f>
        <v>0</v>
      </c>
      <c r="Q188" s="142">
        <v>0</v>
      </c>
      <c r="R188" s="142">
        <f t="shared" ref="R188:R194" si="32">Q188*H188</f>
        <v>0</v>
      </c>
      <c r="S188" s="142">
        <v>0</v>
      </c>
      <c r="T188" s="143">
        <f t="shared" ref="T188:T194" si="33">S188*H188</f>
        <v>0</v>
      </c>
      <c r="AR188" s="144" t="s">
        <v>181</v>
      </c>
      <c r="AT188" s="144" t="s">
        <v>177</v>
      </c>
      <c r="AU188" s="144" t="s">
        <v>83</v>
      </c>
      <c r="AY188" s="17" t="s">
        <v>175</v>
      </c>
      <c r="BE188" s="145">
        <f t="shared" ref="BE188:BE194" si="34">IF(N188="základní",J188,0)</f>
        <v>0</v>
      </c>
      <c r="BF188" s="145">
        <f t="shared" ref="BF188:BF194" si="35">IF(N188="snížená",J188,0)</f>
        <v>0</v>
      </c>
      <c r="BG188" s="145">
        <f t="shared" ref="BG188:BG194" si="36">IF(N188="zákl. přenesená",J188,0)</f>
        <v>0</v>
      </c>
      <c r="BH188" s="145">
        <f t="shared" ref="BH188:BH194" si="37">IF(N188="sníž. přenesená",J188,0)</f>
        <v>0</v>
      </c>
      <c r="BI188" s="145">
        <f t="shared" ref="BI188:BI194" si="38">IF(N188="nulová",J188,0)</f>
        <v>0</v>
      </c>
      <c r="BJ188" s="17" t="s">
        <v>81</v>
      </c>
      <c r="BK188" s="145">
        <f t="shared" ref="BK188:BK194" si="39">ROUND(I188*H188,2)</f>
        <v>0</v>
      </c>
      <c r="BL188" s="17" t="s">
        <v>181</v>
      </c>
      <c r="BM188" s="144" t="s">
        <v>1624</v>
      </c>
    </row>
    <row r="189" spans="2:65" s="1" customFormat="1" ht="16.5" customHeight="1">
      <c r="B189" s="32"/>
      <c r="C189" s="132" t="s">
        <v>1625</v>
      </c>
      <c r="D189" s="132" t="s">
        <v>177</v>
      </c>
      <c r="E189" s="133" t="s">
        <v>1243</v>
      </c>
      <c r="F189" s="134" t="s">
        <v>1244</v>
      </c>
      <c r="G189" s="135" t="s">
        <v>358</v>
      </c>
      <c r="H189" s="136">
        <v>1</v>
      </c>
      <c r="I189" s="137"/>
      <c r="J189" s="138">
        <f t="shared" si="30"/>
        <v>0</v>
      </c>
      <c r="K189" s="139"/>
      <c r="L189" s="32"/>
      <c r="M189" s="140" t="s">
        <v>19</v>
      </c>
      <c r="N189" s="141" t="s">
        <v>44</v>
      </c>
      <c r="P189" s="142">
        <f t="shared" si="31"/>
        <v>0</v>
      </c>
      <c r="Q189" s="142">
        <v>0</v>
      </c>
      <c r="R189" s="142">
        <f t="shared" si="32"/>
        <v>0</v>
      </c>
      <c r="S189" s="142">
        <v>0</v>
      </c>
      <c r="T189" s="143">
        <f t="shared" si="33"/>
        <v>0</v>
      </c>
      <c r="AR189" s="144" t="s">
        <v>181</v>
      </c>
      <c r="AT189" s="144" t="s">
        <v>177</v>
      </c>
      <c r="AU189" s="144" t="s">
        <v>83</v>
      </c>
      <c r="AY189" s="17" t="s">
        <v>175</v>
      </c>
      <c r="BE189" s="145">
        <f t="shared" si="34"/>
        <v>0</v>
      </c>
      <c r="BF189" s="145">
        <f t="shared" si="35"/>
        <v>0</v>
      </c>
      <c r="BG189" s="145">
        <f t="shared" si="36"/>
        <v>0</v>
      </c>
      <c r="BH189" s="145">
        <f t="shared" si="37"/>
        <v>0</v>
      </c>
      <c r="BI189" s="145">
        <f t="shared" si="38"/>
        <v>0</v>
      </c>
      <c r="BJ189" s="17" t="s">
        <v>81</v>
      </c>
      <c r="BK189" s="145">
        <f t="shared" si="39"/>
        <v>0</v>
      </c>
      <c r="BL189" s="17" t="s">
        <v>181</v>
      </c>
      <c r="BM189" s="144" t="s">
        <v>1625</v>
      </c>
    </row>
    <row r="190" spans="2:65" s="1" customFormat="1" ht="16.5" customHeight="1">
      <c r="B190" s="32"/>
      <c r="C190" s="132" t="s">
        <v>1626</v>
      </c>
      <c r="D190" s="132" t="s">
        <v>177</v>
      </c>
      <c r="E190" s="133" t="s">
        <v>1246</v>
      </c>
      <c r="F190" s="134" t="s">
        <v>1247</v>
      </c>
      <c r="G190" s="135" t="s">
        <v>358</v>
      </c>
      <c r="H190" s="136">
        <v>1</v>
      </c>
      <c r="I190" s="137"/>
      <c r="J190" s="138">
        <f t="shared" si="30"/>
        <v>0</v>
      </c>
      <c r="K190" s="139"/>
      <c r="L190" s="32"/>
      <c r="M190" s="140" t="s">
        <v>19</v>
      </c>
      <c r="N190" s="141" t="s">
        <v>44</v>
      </c>
      <c r="P190" s="142">
        <f t="shared" si="31"/>
        <v>0</v>
      </c>
      <c r="Q190" s="142">
        <v>0</v>
      </c>
      <c r="R190" s="142">
        <f t="shared" si="32"/>
        <v>0</v>
      </c>
      <c r="S190" s="142">
        <v>0</v>
      </c>
      <c r="T190" s="143">
        <f t="shared" si="33"/>
        <v>0</v>
      </c>
      <c r="AR190" s="144" t="s">
        <v>181</v>
      </c>
      <c r="AT190" s="144" t="s">
        <v>177</v>
      </c>
      <c r="AU190" s="144" t="s">
        <v>83</v>
      </c>
      <c r="AY190" s="17" t="s">
        <v>175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7" t="s">
        <v>81</v>
      </c>
      <c r="BK190" s="145">
        <f t="shared" si="39"/>
        <v>0</v>
      </c>
      <c r="BL190" s="17" t="s">
        <v>181</v>
      </c>
      <c r="BM190" s="144" t="s">
        <v>1626</v>
      </c>
    </row>
    <row r="191" spans="2:65" s="1" customFormat="1" ht="16.5" customHeight="1">
      <c r="B191" s="32"/>
      <c r="C191" s="132" t="s">
        <v>1627</v>
      </c>
      <c r="D191" s="132" t="s">
        <v>177</v>
      </c>
      <c r="E191" s="133" t="s">
        <v>1249</v>
      </c>
      <c r="F191" s="134" t="s">
        <v>1247</v>
      </c>
      <c r="G191" s="135" t="s">
        <v>358</v>
      </c>
      <c r="H191" s="136">
        <v>1</v>
      </c>
      <c r="I191" s="137"/>
      <c r="J191" s="138">
        <f t="shared" si="30"/>
        <v>0</v>
      </c>
      <c r="K191" s="139"/>
      <c r="L191" s="32"/>
      <c r="M191" s="140" t="s">
        <v>19</v>
      </c>
      <c r="N191" s="141" t="s">
        <v>44</v>
      </c>
      <c r="P191" s="142">
        <f t="shared" si="31"/>
        <v>0</v>
      </c>
      <c r="Q191" s="142">
        <v>0</v>
      </c>
      <c r="R191" s="142">
        <f t="shared" si="32"/>
        <v>0</v>
      </c>
      <c r="S191" s="142">
        <v>0</v>
      </c>
      <c r="T191" s="143">
        <f t="shared" si="33"/>
        <v>0</v>
      </c>
      <c r="AR191" s="144" t="s">
        <v>181</v>
      </c>
      <c r="AT191" s="144" t="s">
        <v>177</v>
      </c>
      <c r="AU191" s="144" t="s">
        <v>83</v>
      </c>
      <c r="AY191" s="17" t="s">
        <v>175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7" t="s">
        <v>81</v>
      </c>
      <c r="BK191" s="145">
        <f t="shared" si="39"/>
        <v>0</v>
      </c>
      <c r="BL191" s="17" t="s">
        <v>181</v>
      </c>
      <c r="BM191" s="144" t="s">
        <v>1627</v>
      </c>
    </row>
    <row r="192" spans="2:65" s="1" customFormat="1" ht="16.5" customHeight="1">
      <c r="B192" s="32"/>
      <c r="C192" s="132" t="s">
        <v>1628</v>
      </c>
      <c r="D192" s="132" t="s">
        <v>177</v>
      </c>
      <c r="E192" s="133" t="s">
        <v>1252</v>
      </c>
      <c r="F192" s="134" t="s">
        <v>1253</v>
      </c>
      <c r="G192" s="135" t="s">
        <v>1254</v>
      </c>
      <c r="H192" s="136">
        <v>1</v>
      </c>
      <c r="I192" s="137"/>
      <c r="J192" s="138">
        <f t="shared" si="30"/>
        <v>0</v>
      </c>
      <c r="K192" s="139"/>
      <c r="L192" s="32"/>
      <c r="M192" s="140" t="s">
        <v>19</v>
      </c>
      <c r="N192" s="141" t="s">
        <v>44</v>
      </c>
      <c r="P192" s="142">
        <f t="shared" si="31"/>
        <v>0</v>
      </c>
      <c r="Q192" s="142">
        <v>0</v>
      </c>
      <c r="R192" s="142">
        <f t="shared" si="32"/>
        <v>0</v>
      </c>
      <c r="S192" s="142">
        <v>0</v>
      </c>
      <c r="T192" s="143">
        <f t="shared" si="33"/>
        <v>0</v>
      </c>
      <c r="AR192" s="144" t="s">
        <v>181</v>
      </c>
      <c r="AT192" s="144" t="s">
        <v>177</v>
      </c>
      <c r="AU192" s="144" t="s">
        <v>83</v>
      </c>
      <c r="AY192" s="17" t="s">
        <v>175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7" t="s">
        <v>81</v>
      </c>
      <c r="BK192" s="145">
        <f t="shared" si="39"/>
        <v>0</v>
      </c>
      <c r="BL192" s="17" t="s">
        <v>181</v>
      </c>
      <c r="BM192" s="144" t="s">
        <v>1628</v>
      </c>
    </row>
    <row r="193" spans="2:65" s="1" customFormat="1" ht="16.5" customHeight="1">
      <c r="B193" s="32"/>
      <c r="C193" s="132" t="s">
        <v>1629</v>
      </c>
      <c r="D193" s="132" t="s">
        <v>177</v>
      </c>
      <c r="E193" s="133" t="s">
        <v>1256</v>
      </c>
      <c r="F193" s="134" t="s">
        <v>1257</v>
      </c>
      <c r="G193" s="135" t="s">
        <v>1241</v>
      </c>
      <c r="H193" s="136">
        <v>10</v>
      </c>
      <c r="I193" s="137"/>
      <c r="J193" s="138">
        <f t="shared" si="30"/>
        <v>0</v>
      </c>
      <c r="K193" s="139"/>
      <c r="L193" s="32"/>
      <c r="M193" s="140" t="s">
        <v>19</v>
      </c>
      <c r="N193" s="141" t="s">
        <v>44</v>
      </c>
      <c r="P193" s="142">
        <f t="shared" si="31"/>
        <v>0</v>
      </c>
      <c r="Q193" s="142">
        <v>0</v>
      </c>
      <c r="R193" s="142">
        <f t="shared" si="32"/>
        <v>0</v>
      </c>
      <c r="S193" s="142">
        <v>0</v>
      </c>
      <c r="T193" s="143">
        <f t="shared" si="33"/>
        <v>0</v>
      </c>
      <c r="AR193" s="144" t="s">
        <v>181</v>
      </c>
      <c r="AT193" s="144" t="s">
        <v>177</v>
      </c>
      <c r="AU193" s="144" t="s">
        <v>83</v>
      </c>
      <c r="AY193" s="17" t="s">
        <v>175</v>
      </c>
      <c r="BE193" s="145">
        <f t="shared" si="34"/>
        <v>0</v>
      </c>
      <c r="BF193" s="145">
        <f t="shared" si="35"/>
        <v>0</v>
      </c>
      <c r="BG193" s="145">
        <f t="shared" si="36"/>
        <v>0</v>
      </c>
      <c r="BH193" s="145">
        <f t="shared" si="37"/>
        <v>0</v>
      </c>
      <c r="BI193" s="145">
        <f t="shared" si="38"/>
        <v>0</v>
      </c>
      <c r="BJ193" s="17" t="s">
        <v>81</v>
      </c>
      <c r="BK193" s="145">
        <f t="shared" si="39"/>
        <v>0</v>
      </c>
      <c r="BL193" s="17" t="s">
        <v>181</v>
      </c>
      <c r="BM193" s="144" t="s">
        <v>1629</v>
      </c>
    </row>
    <row r="194" spans="2:65" s="1" customFormat="1" ht="16.5" customHeight="1">
      <c r="B194" s="32"/>
      <c r="C194" s="132" t="s">
        <v>1630</v>
      </c>
      <c r="D194" s="132" t="s">
        <v>177</v>
      </c>
      <c r="E194" s="133" t="s">
        <v>1259</v>
      </c>
      <c r="F194" s="134" t="s">
        <v>1260</v>
      </c>
      <c r="G194" s="135" t="s">
        <v>1241</v>
      </c>
      <c r="H194" s="136">
        <v>10</v>
      </c>
      <c r="I194" s="137"/>
      <c r="J194" s="138">
        <f t="shared" si="30"/>
        <v>0</v>
      </c>
      <c r="K194" s="139"/>
      <c r="L194" s="32"/>
      <c r="M194" s="190" t="s">
        <v>19</v>
      </c>
      <c r="N194" s="191" t="s">
        <v>44</v>
      </c>
      <c r="O194" s="18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AR194" s="144" t="s">
        <v>181</v>
      </c>
      <c r="AT194" s="144" t="s">
        <v>177</v>
      </c>
      <c r="AU194" s="144" t="s">
        <v>83</v>
      </c>
      <c r="AY194" s="17" t="s">
        <v>175</v>
      </c>
      <c r="BE194" s="145">
        <f t="shared" si="34"/>
        <v>0</v>
      </c>
      <c r="BF194" s="145">
        <f t="shared" si="35"/>
        <v>0</v>
      </c>
      <c r="BG194" s="145">
        <f t="shared" si="36"/>
        <v>0</v>
      </c>
      <c r="BH194" s="145">
        <f t="shared" si="37"/>
        <v>0</v>
      </c>
      <c r="BI194" s="145">
        <f t="shared" si="38"/>
        <v>0</v>
      </c>
      <c r="BJ194" s="17" t="s">
        <v>81</v>
      </c>
      <c r="BK194" s="145">
        <f t="shared" si="39"/>
        <v>0</v>
      </c>
      <c r="BL194" s="17" t="s">
        <v>181</v>
      </c>
      <c r="BM194" s="144" t="s">
        <v>1630</v>
      </c>
    </row>
    <row r="195" spans="2:65" s="1" customFormat="1" ht="6.95" customHeight="1">
      <c r="B195" s="41"/>
      <c r="C195" s="42"/>
      <c r="D195" s="42"/>
      <c r="E195" s="42"/>
      <c r="F195" s="42"/>
      <c r="G195" s="42"/>
      <c r="H195" s="42"/>
      <c r="I195" s="42"/>
      <c r="J195" s="42"/>
      <c r="K195" s="42"/>
      <c r="L195" s="32"/>
    </row>
  </sheetData>
  <sheetProtection algorithmName="SHA-512" hashValue="LDkt887ZNspsCU+uqegl8DLLUCpEa/xf+zI3LxQ/vMjYq1Ih/vS70zYLXzvI5tGPzkMfDG4mLxHqlKYMfnNz2A==" saltValue="dWlikfWNGz7Cb0YNRZCUuPSx7mjwm5ccyu6kzTG9wrQhs7jBDHCavGoQGvzDapnsowUxwhTzvJ/1LB09Mfuorw==" spinCount="100000" sheet="1" objects="1" scenarios="1" formatColumns="0" formatRows="0" autoFilter="0"/>
  <autoFilter ref="C83:K194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1631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ROUND((SUM(BE82:BE102)),  2)</f>
        <v>0</v>
      </c>
      <c r="I33" s="93">
        <v>0.21</v>
      </c>
      <c r="J33" s="83">
        <f>ROUND(((SUM(BE82:BE102))*I33),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ROUND((SUM(BF82:BF102)),  2)</f>
        <v>0</v>
      </c>
      <c r="I34" s="93">
        <v>0.15</v>
      </c>
      <c r="J34" s="83">
        <f>ROUND(((SUM(BF82:BF102))*I34),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ROUND((SUM(BG82:BG102)),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ROUND((SUM(BH82:BH102)),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ROUND((SUM(BI82:BI102)),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PBŘ - Požárně bezpečnostní řešení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J82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147</v>
      </c>
      <c r="E60" s="105"/>
      <c r="F60" s="105"/>
      <c r="G60" s="105"/>
      <c r="H60" s="105"/>
      <c r="I60" s="105"/>
      <c r="J60" s="106">
        <f>J83</f>
        <v>0</v>
      </c>
      <c r="L60" s="103"/>
    </row>
    <row r="61" spans="2:47" s="9" customFormat="1" ht="19.899999999999999" customHeight="1">
      <c r="B61" s="107"/>
      <c r="D61" s="108" t="s">
        <v>148</v>
      </c>
      <c r="E61" s="109"/>
      <c r="F61" s="109"/>
      <c r="G61" s="109"/>
      <c r="H61" s="109"/>
      <c r="I61" s="109"/>
      <c r="J61" s="110">
        <f>J84</f>
        <v>0</v>
      </c>
      <c r="L61" s="107"/>
    </row>
    <row r="62" spans="2:47" s="9" customFormat="1" ht="19.899999999999999" customHeight="1">
      <c r="B62" s="107"/>
      <c r="D62" s="108" t="s">
        <v>150</v>
      </c>
      <c r="E62" s="109"/>
      <c r="F62" s="109"/>
      <c r="G62" s="109"/>
      <c r="H62" s="109"/>
      <c r="I62" s="109"/>
      <c r="J62" s="110">
        <f>J92</f>
        <v>0</v>
      </c>
      <c r="L62" s="107"/>
    </row>
    <row r="63" spans="2:47" s="1" customFormat="1" ht="21.75" customHeight="1">
      <c r="B63" s="32"/>
      <c r="L63" s="32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5" customHeight="1">
      <c r="B69" s="32"/>
      <c r="C69" s="21" t="s">
        <v>160</v>
      </c>
      <c r="L69" s="32"/>
    </row>
    <row r="70" spans="2:12" s="1" customFormat="1" ht="6.95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317" t="str">
        <f>E7</f>
        <v>Kylešovice - sběrný dvůr</v>
      </c>
      <c r="F72" s="318"/>
      <c r="G72" s="318"/>
      <c r="H72" s="318"/>
      <c r="L72" s="32"/>
    </row>
    <row r="73" spans="2:12" s="1" customFormat="1" ht="12" customHeight="1">
      <c r="B73" s="32"/>
      <c r="C73" s="27" t="s">
        <v>141</v>
      </c>
      <c r="L73" s="32"/>
    </row>
    <row r="74" spans="2:12" s="1" customFormat="1" ht="16.5" customHeight="1">
      <c r="B74" s="32"/>
      <c r="E74" s="276" t="str">
        <f>E9</f>
        <v>PBŘ - Požárně bezpečnostní řešení</v>
      </c>
      <c r="F74" s="319"/>
      <c r="G74" s="319"/>
      <c r="H74" s="319"/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21</v>
      </c>
      <c r="F76" s="25" t="str">
        <f>F12</f>
        <v>Kylešovice</v>
      </c>
      <c r="I76" s="27" t="s">
        <v>23</v>
      </c>
      <c r="J76" s="49" t="str">
        <f>IF(J12="","",J12)</f>
        <v>19. 10. 2023</v>
      </c>
      <c r="L76" s="32"/>
    </row>
    <row r="77" spans="2:12" s="1" customFormat="1" ht="6.95" customHeight="1">
      <c r="B77" s="32"/>
      <c r="L77" s="32"/>
    </row>
    <row r="78" spans="2:12" s="1" customFormat="1" ht="25.7" customHeight="1">
      <c r="B78" s="32"/>
      <c r="C78" s="27" t="s">
        <v>25</v>
      </c>
      <c r="F78" s="25" t="str">
        <f>E15</f>
        <v>statutární město Opava, Horní náměstí 69, Opava</v>
      </c>
      <c r="I78" s="27" t="s">
        <v>32</v>
      </c>
      <c r="J78" s="30" t="str">
        <f>E21</f>
        <v>Agroprojekt Jihlava, spol. s.r.o.</v>
      </c>
      <c r="L78" s="32"/>
    </row>
    <row r="79" spans="2:12" s="1" customFormat="1" ht="25.7" customHeight="1">
      <c r="B79" s="32"/>
      <c r="C79" s="27" t="s">
        <v>30</v>
      </c>
      <c r="F79" s="25" t="str">
        <f>IF(E18="","",E18)</f>
        <v>Vyplň údaj</v>
      </c>
      <c r="I79" s="27" t="s">
        <v>36</v>
      </c>
      <c r="J79" s="30" t="str">
        <f>E24</f>
        <v>Agroprojekt Jihlava, spol. s.r.o.</v>
      </c>
      <c r="L79" s="32"/>
    </row>
    <row r="80" spans="2:12" s="1" customFormat="1" ht="10.35" customHeight="1">
      <c r="B80" s="32"/>
      <c r="L80" s="32"/>
    </row>
    <row r="81" spans="2:65" s="10" customFormat="1" ht="29.25" customHeight="1">
      <c r="B81" s="111"/>
      <c r="C81" s="112" t="s">
        <v>161</v>
      </c>
      <c r="D81" s="113" t="s">
        <v>58</v>
      </c>
      <c r="E81" s="113" t="s">
        <v>54</v>
      </c>
      <c r="F81" s="113" t="s">
        <v>55</v>
      </c>
      <c r="G81" s="113" t="s">
        <v>162</v>
      </c>
      <c r="H81" s="113" t="s">
        <v>163</v>
      </c>
      <c r="I81" s="113" t="s">
        <v>164</v>
      </c>
      <c r="J81" s="114" t="s">
        <v>145</v>
      </c>
      <c r="K81" s="115" t="s">
        <v>165</v>
      </c>
      <c r="L81" s="111"/>
      <c r="M81" s="56" t="s">
        <v>19</v>
      </c>
      <c r="N81" s="57" t="s">
        <v>43</v>
      </c>
      <c r="O81" s="57" t="s">
        <v>166</v>
      </c>
      <c r="P81" s="57" t="s">
        <v>167</v>
      </c>
      <c r="Q81" s="57" t="s">
        <v>168</v>
      </c>
      <c r="R81" s="57" t="s">
        <v>169</v>
      </c>
      <c r="S81" s="57" t="s">
        <v>170</v>
      </c>
      <c r="T81" s="58" t="s">
        <v>171</v>
      </c>
    </row>
    <row r="82" spans="2:65" s="1" customFormat="1" ht="22.9" customHeight="1">
      <c r="B82" s="32"/>
      <c r="C82" s="61" t="s">
        <v>172</v>
      </c>
      <c r="J82" s="116">
        <f>BK82</f>
        <v>0</v>
      </c>
      <c r="L82" s="32"/>
      <c r="M82" s="59"/>
      <c r="N82" s="50"/>
      <c r="O82" s="50"/>
      <c r="P82" s="117">
        <f>P83</f>
        <v>0</v>
      </c>
      <c r="Q82" s="50"/>
      <c r="R82" s="117">
        <f>R83</f>
        <v>0</v>
      </c>
      <c r="S82" s="50"/>
      <c r="T82" s="118">
        <f>T83</f>
        <v>0</v>
      </c>
      <c r="AT82" s="17" t="s">
        <v>72</v>
      </c>
      <c r="AU82" s="17" t="s">
        <v>146</v>
      </c>
      <c r="BK82" s="119">
        <f>BK83</f>
        <v>0</v>
      </c>
    </row>
    <row r="83" spans="2:65" s="11" customFormat="1" ht="25.9" customHeight="1">
      <c r="B83" s="120"/>
      <c r="D83" s="121" t="s">
        <v>72</v>
      </c>
      <c r="E83" s="122" t="s">
        <v>173</v>
      </c>
      <c r="F83" s="122" t="s">
        <v>174</v>
      </c>
      <c r="I83" s="123"/>
      <c r="J83" s="124">
        <f>BK83</f>
        <v>0</v>
      </c>
      <c r="L83" s="120"/>
      <c r="M83" s="125"/>
      <c r="P83" s="126">
        <f>P84+P92</f>
        <v>0</v>
      </c>
      <c r="R83" s="126">
        <f>R84+R92</f>
        <v>0</v>
      </c>
      <c r="T83" s="127">
        <f>T84+T92</f>
        <v>0</v>
      </c>
      <c r="AR83" s="121" t="s">
        <v>81</v>
      </c>
      <c r="AT83" s="128" t="s">
        <v>72</v>
      </c>
      <c r="AU83" s="128" t="s">
        <v>73</v>
      </c>
      <c r="AY83" s="121" t="s">
        <v>175</v>
      </c>
      <c r="BK83" s="129">
        <f>BK84+BK92</f>
        <v>0</v>
      </c>
    </row>
    <row r="84" spans="2:65" s="11" customFormat="1" ht="22.9" customHeight="1">
      <c r="B84" s="120"/>
      <c r="D84" s="121" t="s">
        <v>72</v>
      </c>
      <c r="E84" s="130" t="s">
        <v>81</v>
      </c>
      <c r="F84" s="130" t="s">
        <v>176</v>
      </c>
      <c r="I84" s="123"/>
      <c r="J84" s="131">
        <f>BK84</f>
        <v>0</v>
      </c>
      <c r="L84" s="120"/>
      <c r="M84" s="125"/>
      <c r="P84" s="126">
        <f>SUM(P85:P91)</f>
        <v>0</v>
      </c>
      <c r="R84" s="126">
        <f>SUM(R85:R91)</f>
        <v>0</v>
      </c>
      <c r="T84" s="127">
        <f>SUM(T85:T91)</f>
        <v>0</v>
      </c>
      <c r="AR84" s="121" t="s">
        <v>81</v>
      </c>
      <c r="AT84" s="128" t="s">
        <v>72</v>
      </c>
      <c r="AU84" s="128" t="s">
        <v>81</v>
      </c>
      <c r="AY84" s="121" t="s">
        <v>175</v>
      </c>
      <c r="BK84" s="129">
        <f>SUM(BK85:BK91)</f>
        <v>0</v>
      </c>
    </row>
    <row r="85" spans="2:65" s="1" customFormat="1" ht="44.25" customHeight="1">
      <c r="B85" s="32"/>
      <c r="C85" s="132" t="s">
        <v>81</v>
      </c>
      <c r="D85" s="132" t="s">
        <v>177</v>
      </c>
      <c r="E85" s="133" t="s">
        <v>759</v>
      </c>
      <c r="F85" s="134" t="s">
        <v>760</v>
      </c>
      <c r="G85" s="135" t="s">
        <v>215</v>
      </c>
      <c r="H85" s="136">
        <v>5.4</v>
      </c>
      <c r="I85" s="137"/>
      <c r="J85" s="138">
        <f>ROUND(I85*H85,2)</f>
        <v>0</v>
      </c>
      <c r="K85" s="139"/>
      <c r="L85" s="32"/>
      <c r="M85" s="140" t="s">
        <v>19</v>
      </c>
      <c r="N85" s="141" t="s">
        <v>44</v>
      </c>
      <c r="P85" s="142">
        <f>O85*H85</f>
        <v>0</v>
      </c>
      <c r="Q85" s="142">
        <v>0</v>
      </c>
      <c r="R85" s="142">
        <f>Q85*H85</f>
        <v>0</v>
      </c>
      <c r="S85" s="142">
        <v>0</v>
      </c>
      <c r="T85" s="143">
        <f>S85*H85</f>
        <v>0</v>
      </c>
      <c r="AR85" s="144" t="s">
        <v>81</v>
      </c>
      <c r="AT85" s="144" t="s">
        <v>177</v>
      </c>
      <c r="AU85" s="144" t="s">
        <v>83</v>
      </c>
      <c r="AY85" s="17" t="s">
        <v>175</v>
      </c>
      <c r="BE85" s="145">
        <f>IF(N85="základní",J85,0)</f>
        <v>0</v>
      </c>
      <c r="BF85" s="145">
        <f>IF(N85="snížená",J85,0)</f>
        <v>0</v>
      </c>
      <c r="BG85" s="145">
        <f>IF(N85="zákl. přenesená",J85,0)</f>
        <v>0</v>
      </c>
      <c r="BH85" s="145">
        <f>IF(N85="sníž. přenesená",J85,0)</f>
        <v>0</v>
      </c>
      <c r="BI85" s="145">
        <f>IF(N85="nulová",J85,0)</f>
        <v>0</v>
      </c>
      <c r="BJ85" s="17" t="s">
        <v>81</v>
      </c>
      <c r="BK85" s="145">
        <f>ROUND(I85*H85,2)</f>
        <v>0</v>
      </c>
      <c r="BL85" s="17" t="s">
        <v>81</v>
      </c>
      <c r="BM85" s="144" t="s">
        <v>1632</v>
      </c>
    </row>
    <row r="86" spans="2:65" s="1" customFormat="1" ht="11.25">
      <c r="B86" s="32"/>
      <c r="D86" s="146" t="s">
        <v>183</v>
      </c>
      <c r="F86" s="147" t="s">
        <v>1633</v>
      </c>
      <c r="I86" s="148"/>
      <c r="L86" s="32"/>
      <c r="M86" s="149"/>
      <c r="T86" s="53"/>
      <c r="AT86" s="17" t="s">
        <v>183</v>
      </c>
      <c r="AU86" s="17" t="s">
        <v>83</v>
      </c>
    </row>
    <row r="87" spans="2:65" s="12" customFormat="1" ht="11.25">
      <c r="B87" s="150"/>
      <c r="D87" s="151" t="s">
        <v>189</v>
      </c>
      <c r="E87" s="152" t="s">
        <v>19</v>
      </c>
      <c r="F87" s="153" t="s">
        <v>1634</v>
      </c>
      <c r="H87" s="154">
        <v>5.3959999999999999</v>
      </c>
      <c r="I87" s="155"/>
      <c r="L87" s="150"/>
      <c r="M87" s="156"/>
      <c r="T87" s="157"/>
      <c r="AT87" s="152" t="s">
        <v>189</v>
      </c>
      <c r="AU87" s="152" t="s">
        <v>83</v>
      </c>
      <c r="AV87" s="12" t="s">
        <v>83</v>
      </c>
      <c r="AW87" s="12" t="s">
        <v>35</v>
      </c>
      <c r="AX87" s="12" t="s">
        <v>73</v>
      </c>
      <c r="AY87" s="152" t="s">
        <v>175</v>
      </c>
    </row>
    <row r="88" spans="2:65" s="12" customFormat="1" ht="11.25">
      <c r="B88" s="150"/>
      <c r="D88" s="151" t="s">
        <v>189</v>
      </c>
      <c r="E88" s="152" t="s">
        <v>19</v>
      </c>
      <c r="F88" s="153" t="s">
        <v>1635</v>
      </c>
      <c r="H88" s="154">
        <v>5.4</v>
      </c>
      <c r="I88" s="155"/>
      <c r="L88" s="150"/>
      <c r="M88" s="156"/>
      <c r="T88" s="157"/>
      <c r="AT88" s="152" t="s">
        <v>189</v>
      </c>
      <c r="AU88" s="152" t="s">
        <v>83</v>
      </c>
      <c r="AV88" s="12" t="s">
        <v>83</v>
      </c>
      <c r="AW88" s="12" t="s">
        <v>35</v>
      </c>
      <c r="AX88" s="12" t="s">
        <v>81</v>
      </c>
      <c r="AY88" s="152" t="s">
        <v>175</v>
      </c>
    </row>
    <row r="89" spans="2:65" s="1" customFormat="1" ht="33" customHeight="1">
      <c r="B89" s="32"/>
      <c r="C89" s="132" t="s">
        <v>83</v>
      </c>
      <c r="D89" s="132" t="s">
        <v>177</v>
      </c>
      <c r="E89" s="133" t="s">
        <v>1636</v>
      </c>
      <c r="F89" s="134" t="s">
        <v>1637</v>
      </c>
      <c r="G89" s="135" t="s">
        <v>180</v>
      </c>
      <c r="H89" s="136">
        <v>41.506999999999998</v>
      </c>
      <c r="I89" s="137"/>
      <c r="J89" s="138">
        <f>ROUND(I89*H89,2)</f>
        <v>0</v>
      </c>
      <c r="K89" s="139"/>
      <c r="L89" s="32"/>
      <c r="M89" s="140" t="s">
        <v>19</v>
      </c>
      <c r="N89" s="141" t="s">
        <v>44</v>
      </c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AR89" s="144" t="s">
        <v>81</v>
      </c>
      <c r="AT89" s="144" t="s">
        <v>177</v>
      </c>
      <c r="AU89" s="144" t="s">
        <v>83</v>
      </c>
      <c r="AY89" s="17" t="s">
        <v>175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7" t="s">
        <v>81</v>
      </c>
      <c r="BK89" s="145">
        <f>ROUND(I89*H89,2)</f>
        <v>0</v>
      </c>
      <c r="BL89" s="17" t="s">
        <v>81</v>
      </c>
      <c r="BM89" s="144" t="s">
        <v>1638</v>
      </c>
    </row>
    <row r="90" spans="2:65" s="1" customFormat="1" ht="11.25">
      <c r="B90" s="32"/>
      <c r="D90" s="146" t="s">
        <v>183</v>
      </c>
      <c r="F90" s="147" t="s">
        <v>1639</v>
      </c>
      <c r="I90" s="148"/>
      <c r="L90" s="32"/>
      <c r="M90" s="149"/>
      <c r="T90" s="53"/>
      <c r="AT90" s="17" t="s">
        <v>183</v>
      </c>
      <c r="AU90" s="17" t="s">
        <v>83</v>
      </c>
    </row>
    <row r="91" spans="2:65" s="12" customFormat="1" ht="11.25">
      <c r="B91" s="150"/>
      <c r="D91" s="151" t="s">
        <v>189</v>
      </c>
      <c r="E91" s="152" t="s">
        <v>19</v>
      </c>
      <c r="F91" s="153" t="s">
        <v>1640</v>
      </c>
      <c r="H91" s="154">
        <v>41.506999999999998</v>
      </c>
      <c r="I91" s="155"/>
      <c r="L91" s="150"/>
      <c r="M91" s="156"/>
      <c r="T91" s="157"/>
      <c r="AT91" s="152" t="s">
        <v>189</v>
      </c>
      <c r="AU91" s="152" t="s">
        <v>83</v>
      </c>
      <c r="AV91" s="12" t="s">
        <v>83</v>
      </c>
      <c r="AW91" s="12" t="s">
        <v>35</v>
      </c>
      <c r="AX91" s="12" t="s">
        <v>81</v>
      </c>
      <c r="AY91" s="152" t="s">
        <v>175</v>
      </c>
    </row>
    <row r="92" spans="2:65" s="11" customFormat="1" ht="22.9" customHeight="1">
      <c r="B92" s="120"/>
      <c r="D92" s="121" t="s">
        <v>72</v>
      </c>
      <c r="E92" s="130" t="s">
        <v>181</v>
      </c>
      <c r="F92" s="130" t="s">
        <v>347</v>
      </c>
      <c r="I92" s="123"/>
      <c r="J92" s="131">
        <f>BK92</f>
        <v>0</v>
      </c>
      <c r="L92" s="120"/>
      <c r="M92" s="125"/>
      <c r="P92" s="126">
        <f>SUM(P93:P102)</f>
        <v>0</v>
      </c>
      <c r="R92" s="126">
        <f>SUM(R93:R102)</f>
        <v>0</v>
      </c>
      <c r="T92" s="127">
        <f>SUM(T93:T102)</f>
        <v>0</v>
      </c>
      <c r="AR92" s="121" t="s">
        <v>81</v>
      </c>
      <c r="AT92" s="128" t="s">
        <v>72</v>
      </c>
      <c r="AU92" s="128" t="s">
        <v>81</v>
      </c>
      <c r="AY92" s="121" t="s">
        <v>175</v>
      </c>
      <c r="BK92" s="129">
        <f>SUM(BK93:BK102)</f>
        <v>0</v>
      </c>
    </row>
    <row r="93" spans="2:65" s="1" customFormat="1" ht="24.2" customHeight="1">
      <c r="B93" s="32"/>
      <c r="C93" s="132" t="s">
        <v>191</v>
      </c>
      <c r="D93" s="132" t="s">
        <v>177</v>
      </c>
      <c r="E93" s="133" t="s">
        <v>349</v>
      </c>
      <c r="F93" s="134" t="s">
        <v>1641</v>
      </c>
      <c r="G93" s="135" t="s">
        <v>215</v>
      </c>
      <c r="H93" s="136">
        <v>4.1509999999999998</v>
      </c>
      <c r="I93" s="137"/>
      <c r="J93" s="138">
        <f>ROUND(I93*H93,2)</f>
        <v>0</v>
      </c>
      <c r="K93" s="139"/>
      <c r="L93" s="32"/>
      <c r="M93" s="140" t="s">
        <v>19</v>
      </c>
      <c r="N93" s="141" t="s">
        <v>44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81</v>
      </c>
      <c r="AT93" s="144" t="s">
        <v>177</v>
      </c>
      <c r="AU93" s="144" t="s">
        <v>83</v>
      </c>
      <c r="AY93" s="17" t="s">
        <v>175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7" t="s">
        <v>81</v>
      </c>
      <c r="BK93" s="145">
        <f>ROUND(I93*H93,2)</f>
        <v>0</v>
      </c>
      <c r="BL93" s="17" t="s">
        <v>81</v>
      </c>
      <c r="BM93" s="144" t="s">
        <v>1642</v>
      </c>
    </row>
    <row r="94" spans="2:65" s="1" customFormat="1" ht="11.25">
      <c r="B94" s="32"/>
      <c r="D94" s="146" t="s">
        <v>183</v>
      </c>
      <c r="F94" s="147" t="s">
        <v>352</v>
      </c>
      <c r="I94" s="148"/>
      <c r="L94" s="32"/>
      <c r="M94" s="149"/>
      <c r="T94" s="53"/>
      <c r="AT94" s="17" t="s">
        <v>183</v>
      </c>
      <c r="AU94" s="17" t="s">
        <v>83</v>
      </c>
    </row>
    <row r="95" spans="2:65" s="1" customFormat="1" ht="29.25">
      <c r="B95" s="32"/>
      <c r="D95" s="151" t="s">
        <v>203</v>
      </c>
      <c r="F95" s="165" t="s">
        <v>1643</v>
      </c>
      <c r="I95" s="148"/>
      <c r="L95" s="32"/>
      <c r="M95" s="149"/>
      <c r="T95" s="53"/>
      <c r="AT95" s="17" t="s">
        <v>203</v>
      </c>
      <c r="AU95" s="17" t="s">
        <v>83</v>
      </c>
    </row>
    <row r="96" spans="2:65" s="12" customFormat="1" ht="11.25">
      <c r="B96" s="150"/>
      <c r="D96" s="151" t="s">
        <v>189</v>
      </c>
      <c r="E96" s="152" t="s">
        <v>19</v>
      </c>
      <c r="F96" s="153" t="s">
        <v>1644</v>
      </c>
      <c r="H96" s="154">
        <v>4.1509999999999998</v>
      </c>
      <c r="I96" s="155"/>
      <c r="L96" s="150"/>
      <c r="M96" s="156"/>
      <c r="T96" s="157"/>
      <c r="AT96" s="152" t="s">
        <v>189</v>
      </c>
      <c r="AU96" s="152" t="s">
        <v>83</v>
      </c>
      <c r="AV96" s="12" t="s">
        <v>83</v>
      </c>
      <c r="AW96" s="12" t="s">
        <v>35</v>
      </c>
      <c r="AX96" s="12" t="s">
        <v>81</v>
      </c>
      <c r="AY96" s="152" t="s">
        <v>175</v>
      </c>
    </row>
    <row r="97" spans="2:65" s="1" customFormat="1" ht="16.5" customHeight="1">
      <c r="B97" s="32"/>
      <c r="C97" s="132" t="s">
        <v>181</v>
      </c>
      <c r="D97" s="132" t="s">
        <v>177</v>
      </c>
      <c r="E97" s="133" t="s">
        <v>364</v>
      </c>
      <c r="F97" s="134" t="s">
        <v>1645</v>
      </c>
      <c r="G97" s="135" t="s">
        <v>358</v>
      </c>
      <c r="H97" s="136">
        <v>1</v>
      </c>
      <c r="I97" s="137"/>
      <c r="J97" s="138">
        <f>ROUND(I97*H97,2)</f>
        <v>0</v>
      </c>
      <c r="K97" s="139"/>
      <c r="L97" s="32"/>
      <c r="M97" s="140" t="s">
        <v>19</v>
      </c>
      <c r="N97" s="141" t="s">
        <v>44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81</v>
      </c>
      <c r="AT97" s="144" t="s">
        <v>177</v>
      </c>
      <c r="AU97" s="144" t="s">
        <v>83</v>
      </c>
      <c r="AY97" s="17" t="s">
        <v>175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7" t="s">
        <v>81</v>
      </c>
      <c r="BK97" s="145">
        <f>ROUND(I97*H97,2)</f>
        <v>0</v>
      </c>
      <c r="BL97" s="17" t="s">
        <v>81</v>
      </c>
      <c r="BM97" s="144" t="s">
        <v>1646</v>
      </c>
    </row>
    <row r="98" spans="2:65" s="1" customFormat="1" ht="24.2" customHeight="1">
      <c r="B98" s="32"/>
      <c r="C98" s="172" t="s">
        <v>212</v>
      </c>
      <c r="D98" s="172" t="s">
        <v>307</v>
      </c>
      <c r="E98" s="173" t="s">
        <v>1647</v>
      </c>
      <c r="F98" s="174" t="s">
        <v>1648</v>
      </c>
      <c r="G98" s="175" t="s">
        <v>358</v>
      </c>
      <c r="H98" s="176">
        <v>1</v>
      </c>
      <c r="I98" s="177"/>
      <c r="J98" s="178">
        <f>ROUND(I98*H98,2)</f>
        <v>0</v>
      </c>
      <c r="K98" s="179"/>
      <c r="L98" s="180"/>
      <c r="M98" s="181" t="s">
        <v>19</v>
      </c>
      <c r="N98" s="182" t="s">
        <v>44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83</v>
      </c>
      <c r="AT98" s="144" t="s">
        <v>307</v>
      </c>
      <c r="AU98" s="144" t="s">
        <v>83</v>
      </c>
      <c r="AY98" s="17" t="s">
        <v>175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81</v>
      </c>
      <c r="BK98" s="145">
        <f>ROUND(I98*H98,2)</f>
        <v>0</v>
      </c>
      <c r="BL98" s="17" t="s">
        <v>81</v>
      </c>
      <c r="BM98" s="144" t="s">
        <v>1649</v>
      </c>
    </row>
    <row r="99" spans="2:65" s="1" customFormat="1" ht="68.25">
      <c r="B99" s="32"/>
      <c r="D99" s="151" t="s">
        <v>203</v>
      </c>
      <c r="F99" s="165" t="s">
        <v>1650</v>
      </c>
      <c r="I99" s="148"/>
      <c r="L99" s="32"/>
      <c r="M99" s="149"/>
      <c r="T99" s="53"/>
      <c r="AT99" s="17" t="s">
        <v>203</v>
      </c>
      <c r="AU99" s="17" t="s">
        <v>83</v>
      </c>
    </row>
    <row r="100" spans="2:65" s="1" customFormat="1" ht="16.5" customHeight="1">
      <c r="B100" s="32"/>
      <c r="C100" s="132" t="s">
        <v>223</v>
      </c>
      <c r="D100" s="132" t="s">
        <v>177</v>
      </c>
      <c r="E100" s="133" t="s">
        <v>1651</v>
      </c>
      <c r="F100" s="134" t="s">
        <v>1652</v>
      </c>
      <c r="G100" s="135" t="s">
        <v>358</v>
      </c>
      <c r="H100" s="136">
        <v>13</v>
      </c>
      <c r="I100" s="137"/>
      <c r="J100" s="138">
        <f>ROUND(I100*H100,2)</f>
        <v>0</v>
      </c>
      <c r="K100" s="139"/>
      <c r="L100" s="32"/>
      <c r="M100" s="140" t="s">
        <v>19</v>
      </c>
      <c r="N100" s="141" t="s">
        <v>44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81</v>
      </c>
      <c r="AT100" s="144" t="s">
        <v>177</v>
      </c>
      <c r="AU100" s="144" t="s">
        <v>83</v>
      </c>
      <c r="AY100" s="17" t="s">
        <v>175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81</v>
      </c>
      <c r="BK100" s="145">
        <f>ROUND(I100*H100,2)</f>
        <v>0</v>
      </c>
      <c r="BL100" s="17" t="s">
        <v>81</v>
      </c>
      <c r="BM100" s="144" t="s">
        <v>1653</v>
      </c>
    </row>
    <row r="101" spans="2:65" s="1" customFormat="1" ht="21.75" customHeight="1">
      <c r="B101" s="32"/>
      <c r="C101" s="172" t="s">
        <v>231</v>
      </c>
      <c r="D101" s="172" t="s">
        <v>307</v>
      </c>
      <c r="E101" s="173" t="s">
        <v>1654</v>
      </c>
      <c r="F101" s="174" t="s">
        <v>1655</v>
      </c>
      <c r="G101" s="175" t="s">
        <v>358</v>
      </c>
      <c r="H101" s="176">
        <v>13</v>
      </c>
      <c r="I101" s="177"/>
      <c r="J101" s="178">
        <f>ROUND(I101*H101,2)</f>
        <v>0</v>
      </c>
      <c r="K101" s="179"/>
      <c r="L101" s="180"/>
      <c r="M101" s="181" t="s">
        <v>19</v>
      </c>
      <c r="N101" s="182" t="s">
        <v>44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83</v>
      </c>
      <c r="AT101" s="144" t="s">
        <v>307</v>
      </c>
      <c r="AU101" s="144" t="s">
        <v>83</v>
      </c>
      <c r="AY101" s="17" t="s">
        <v>175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7" t="s">
        <v>81</v>
      </c>
      <c r="BK101" s="145">
        <f>ROUND(I101*H101,2)</f>
        <v>0</v>
      </c>
      <c r="BL101" s="17" t="s">
        <v>81</v>
      </c>
      <c r="BM101" s="144" t="s">
        <v>1656</v>
      </c>
    </row>
    <row r="102" spans="2:65" s="1" customFormat="1" ht="19.5">
      <c r="B102" s="32"/>
      <c r="D102" s="151" t="s">
        <v>203</v>
      </c>
      <c r="F102" s="165" t="s">
        <v>1657</v>
      </c>
      <c r="I102" s="148"/>
      <c r="L102" s="32"/>
      <c r="M102" s="186"/>
      <c r="N102" s="187"/>
      <c r="O102" s="187"/>
      <c r="P102" s="187"/>
      <c r="Q102" s="187"/>
      <c r="R102" s="187"/>
      <c r="S102" s="187"/>
      <c r="T102" s="188"/>
      <c r="AT102" s="17" t="s">
        <v>203</v>
      </c>
      <c r="AU102" s="17" t="s">
        <v>83</v>
      </c>
    </row>
    <row r="103" spans="2:65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2"/>
    </row>
  </sheetData>
  <sheetProtection algorithmName="SHA-512" hashValue="2WYpPYDKKL9yCGl+nhkMVtSan2bdZ2DLa8KwNueHn5/8nYpOnTN9AUlTVyHJ0OfP7TJ+x/0V2M9SoXNc4Bk8Jg==" saltValue="8EStvy9OlsVukmpSCY8h+0l6Uwubl1b9Pu5C9YzDYCEKFmZshCJv0cf7ihvUIiL1Pn/HQqTiooIpaP27r9D7eg==" spinCount="100000" sheet="1" objects="1" scenarios="1" formatColumns="0" formatRows="0" autoFilter="0"/>
  <autoFilter ref="C81:K102" xr:uid="{00000000-0009-0000-0000-00000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90" r:id="rId2" xr:uid="{00000000-0004-0000-0700-000001000000}"/>
    <hyperlink ref="F94" r:id="rId3" xr:uid="{00000000-0004-0000-07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96"/>
  <sheetViews>
    <sheetView showGridLines="0" topLeftCell="A218" workbookViewId="0">
      <selection activeCell="F246" sqref="F24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1658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ROUND(J93,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ROUND((SUM(BE93:BE395)),  2)</f>
        <v>0</v>
      </c>
      <c r="I33" s="93">
        <v>0.21</v>
      </c>
      <c r="J33" s="83">
        <f>ROUND(((SUM(BE93:BE395))*I33),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ROUND((SUM(BF93:BF395)),  2)</f>
        <v>0</v>
      </c>
      <c r="I34" s="93">
        <v>0.15</v>
      </c>
      <c r="J34" s="83">
        <f>ROUND(((SUM(BF93:BF395))*I34),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ROUND((SUM(BG93:BG395)),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ROUND((SUM(BH93:BH395)),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ROUND((SUM(BI93:BI395)),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SO 01 - Skladovací hala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J93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147</v>
      </c>
      <c r="E60" s="105"/>
      <c r="F60" s="105"/>
      <c r="G60" s="105"/>
      <c r="H60" s="105"/>
      <c r="I60" s="105"/>
      <c r="J60" s="106">
        <f>J94</f>
        <v>0</v>
      </c>
      <c r="L60" s="103"/>
    </row>
    <row r="61" spans="2:47" s="9" customFormat="1" ht="19.899999999999999" customHeight="1">
      <c r="B61" s="107"/>
      <c r="D61" s="108" t="s">
        <v>148</v>
      </c>
      <c r="E61" s="109"/>
      <c r="F61" s="109"/>
      <c r="G61" s="109"/>
      <c r="H61" s="109"/>
      <c r="I61" s="109"/>
      <c r="J61" s="110">
        <f>J95</f>
        <v>0</v>
      </c>
      <c r="L61" s="107"/>
    </row>
    <row r="62" spans="2:47" s="9" customFormat="1" ht="19.899999999999999" customHeight="1">
      <c r="B62" s="107"/>
      <c r="D62" s="108" t="s">
        <v>149</v>
      </c>
      <c r="E62" s="109"/>
      <c r="F62" s="109"/>
      <c r="G62" s="109"/>
      <c r="H62" s="109"/>
      <c r="I62" s="109"/>
      <c r="J62" s="110">
        <f>J157</f>
        <v>0</v>
      </c>
      <c r="L62" s="107"/>
    </row>
    <row r="63" spans="2:47" s="9" customFormat="1" ht="19.899999999999999" customHeight="1">
      <c r="B63" s="107"/>
      <c r="D63" s="108" t="s">
        <v>753</v>
      </c>
      <c r="E63" s="109"/>
      <c r="F63" s="109"/>
      <c r="G63" s="109"/>
      <c r="H63" s="109"/>
      <c r="I63" s="109"/>
      <c r="J63" s="110">
        <f>J223</f>
        <v>0</v>
      </c>
      <c r="L63" s="107"/>
    </row>
    <row r="64" spans="2:47" s="9" customFormat="1" ht="19.899999999999999" customHeight="1">
      <c r="B64" s="107"/>
      <c r="D64" s="108" t="s">
        <v>150</v>
      </c>
      <c r="E64" s="109"/>
      <c r="F64" s="109"/>
      <c r="G64" s="109"/>
      <c r="H64" s="109"/>
      <c r="I64" s="109"/>
      <c r="J64" s="110">
        <f>J265</f>
        <v>0</v>
      </c>
      <c r="L64" s="107"/>
    </row>
    <row r="65" spans="2:12" s="9" customFormat="1" ht="19.899999999999999" customHeight="1">
      <c r="B65" s="107"/>
      <c r="D65" s="108" t="s">
        <v>1659</v>
      </c>
      <c r="E65" s="109"/>
      <c r="F65" s="109"/>
      <c r="G65" s="109"/>
      <c r="H65" s="109"/>
      <c r="I65" s="109"/>
      <c r="J65" s="110">
        <f>J271</f>
        <v>0</v>
      </c>
      <c r="L65" s="107"/>
    </row>
    <row r="66" spans="2:12" s="9" customFormat="1" ht="19.899999999999999" customHeight="1">
      <c r="B66" s="107"/>
      <c r="D66" s="108" t="s">
        <v>153</v>
      </c>
      <c r="E66" s="109"/>
      <c r="F66" s="109"/>
      <c r="G66" s="109"/>
      <c r="H66" s="109"/>
      <c r="I66" s="109"/>
      <c r="J66" s="110">
        <f>J302</f>
        <v>0</v>
      </c>
      <c r="L66" s="107"/>
    </row>
    <row r="67" spans="2:12" s="9" customFormat="1" ht="19.899999999999999" customHeight="1">
      <c r="B67" s="107"/>
      <c r="D67" s="108" t="s">
        <v>155</v>
      </c>
      <c r="E67" s="109"/>
      <c r="F67" s="109"/>
      <c r="G67" s="109"/>
      <c r="H67" s="109"/>
      <c r="I67" s="109"/>
      <c r="J67" s="110">
        <f>J323</f>
        <v>0</v>
      </c>
      <c r="L67" s="107"/>
    </row>
    <row r="68" spans="2:12" s="8" customFormat="1" ht="24.95" customHeight="1">
      <c r="B68" s="103"/>
      <c r="D68" s="104" t="s">
        <v>156</v>
      </c>
      <c r="E68" s="105"/>
      <c r="F68" s="105"/>
      <c r="G68" s="105"/>
      <c r="H68" s="105"/>
      <c r="I68" s="105"/>
      <c r="J68" s="106">
        <f>J327</f>
        <v>0</v>
      </c>
      <c r="L68" s="103"/>
    </row>
    <row r="69" spans="2:12" s="9" customFormat="1" ht="19.899999999999999" customHeight="1">
      <c r="B69" s="107"/>
      <c r="D69" s="108" t="s">
        <v>1660</v>
      </c>
      <c r="E69" s="109"/>
      <c r="F69" s="109"/>
      <c r="G69" s="109"/>
      <c r="H69" s="109"/>
      <c r="I69" s="109"/>
      <c r="J69" s="110">
        <f>J328</f>
        <v>0</v>
      </c>
      <c r="L69" s="107"/>
    </row>
    <row r="70" spans="2:12" s="9" customFormat="1" ht="19.899999999999999" customHeight="1">
      <c r="B70" s="107"/>
      <c r="D70" s="108" t="s">
        <v>1661</v>
      </c>
      <c r="E70" s="109"/>
      <c r="F70" s="109"/>
      <c r="G70" s="109"/>
      <c r="H70" s="109"/>
      <c r="I70" s="109"/>
      <c r="J70" s="110">
        <f>J339</f>
        <v>0</v>
      </c>
      <c r="L70" s="107"/>
    </row>
    <row r="71" spans="2:12" s="9" customFormat="1" ht="19.899999999999999" customHeight="1">
      <c r="B71" s="107"/>
      <c r="D71" s="108" t="s">
        <v>1662</v>
      </c>
      <c r="E71" s="109"/>
      <c r="F71" s="109"/>
      <c r="G71" s="109"/>
      <c r="H71" s="109"/>
      <c r="I71" s="109"/>
      <c r="J71" s="110">
        <f>J368</f>
        <v>0</v>
      </c>
      <c r="L71" s="107"/>
    </row>
    <row r="72" spans="2:12" s="9" customFormat="1" ht="19.899999999999999" customHeight="1">
      <c r="B72" s="107"/>
      <c r="D72" s="108" t="s">
        <v>1663</v>
      </c>
      <c r="E72" s="109"/>
      <c r="F72" s="109"/>
      <c r="G72" s="109"/>
      <c r="H72" s="109"/>
      <c r="I72" s="109"/>
      <c r="J72" s="110">
        <f>J381</f>
        <v>0</v>
      </c>
      <c r="L72" s="107"/>
    </row>
    <row r="73" spans="2:12" s="9" customFormat="1" ht="19.899999999999999" customHeight="1">
      <c r="B73" s="107"/>
      <c r="D73" s="108" t="s">
        <v>1664</v>
      </c>
      <c r="E73" s="109"/>
      <c r="F73" s="109"/>
      <c r="G73" s="109"/>
      <c r="H73" s="109"/>
      <c r="I73" s="109"/>
      <c r="J73" s="110">
        <f>J392</f>
        <v>0</v>
      </c>
      <c r="L73" s="107"/>
    </row>
    <row r="74" spans="2:12" s="1" customFormat="1" ht="21.75" customHeight="1">
      <c r="B74" s="32"/>
      <c r="L74" s="32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4.95" customHeight="1">
      <c r="B80" s="32"/>
      <c r="C80" s="21" t="s">
        <v>160</v>
      </c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16</v>
      </c>
      <c r="L82" s="32"/>
    </row>
    <row r="83" spans="2:65" s="1" customFormat="1" ht="16.5" customHeight="1">
      <c r="B83" s="32"/>
      <c r="E83" s="317" t="str">
        <f>E7</f>
        <v>Kylešovice - sběrný dvůr</v>
      </c>
      <c r="F83" s="318"/>
      <c r="G83" s="318"/>
      <c r="H83" s="318"/>
      <c r="L83" s="32"/>
    </row>
    <row r="84" spans="2:65" s="1" customFormat="1" ht="12" customHeight="1">
      <c r="B84" s="32"/>
      <c r="C84" s="27" t="s">
        <v>141</v>
      </c>
      <c r="L84" s="32"/>
    </row>
    <row r="85" spans="2:65" s="1" customFormat="1" ht="16.5" customHeight="1">
      <c r="B85" s="32"/>
      <c r="E85" s="276" t="str">
        <f>E9</f>
        <v>SO 01 - Skladovací hala</v>
      </c>
      <c r="F85" s="319"/>
      <c r="G85" s="319"/>
      <c r="H85" s="319"/>
      <c r="L85" s="32"/>
    </row>
    <row r="86" spans="2:65" s="1" customFormat="1" ht="6.95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F12</f>
        <v>Kylešovice</v>
      </c>
      <c r="I87" s="27" t="s">
        <v>23</v>
      </c>
      <c r="J87" s="49" t="str">
        <f>IF(J12="","",J12)</f>
        <v>19. 10. 2023</v>
      </c>
      <c r="L87" s="32"/>
    </row>
    <row r="88" spans="2:65" s="1" customFormat="1" ht="6.95" customHeight="1">
      <c r="B88" s="32"/>
      <c r="L88" s="32"/>
    </row>
    <row r="89" spans="2:65" s="1" customFormat="1" ht="25.7" customHeight="1">
      <c r="B89" s="32"/>
      <c r="C89" s="27" t="s">
        <v>25</v>
      </c>
      <c r="F89" s="25" t="str">
        <f>E15</f>
        <v>statutární město Opava, Horní náměstí 69, Opava</v>
      </c>
      <c r="I89" s="27" t="s">
        <v>32</v>
      </c>
      <c r="J89" s="30" t="str">
        <f>E21</f>
        <v>Agroprojekt Jihlava, spol. s.r.o.</v>
      </c>
      <c r="L89" s="32"/>
    </row>
    <row r="90" spans="2:65" s="1" customFormat="1" ht="25.7" customHeight="1">
      <c r="B90" s="32"/>
      <c r="C90" s="27" t="s">
        <v>30</v>
      </c>
      <c r="F90" s="25" t="str">
        <f>IF(E18="","",E18)</f>
        <v>Vyplň údaj</v>
      </c>
      <c r="I90" s="27" t="s">
        <v>36</v>
      </c>
      <c r="J90" s="30" t="str">
        <f>E24</f>
        <v>Agroprojekt Jihlava, spol. s.r.o.</v>
      </c>
      <c r="L90" s="32"/>
    </row>
    <row r="91" spans="2:65" s="1" customFormat="1" ht="10.35" customHeight="1">
      <c r="B91" s="32"/>
      <c r="L91" s="32"/>
    </row>
    <row r="92" spans="2:65" s="10" customFormat="1" ht="29.25" customHeight="1">
      <c r="B92" s="111"/>
      <c r="C92" s="112" t="s">
        <v>161</v>
      </c>
      <c r="D92" s="113" t="s">
        <v>58</v>
      </c>
      <c r="E92" s="113" t="s">
        <v>54</v>
      </c>
      <c r="F92" s="113" t="s">
        <v>55</v>
      </c>
      <c r="G92" s="113" t="s">
        <v>162</v>
      </c>
      <c r="H92" s="113" t="s">
        <v>163</v>
      </c>
      <c r="I92" s="113" t="s">
        <v>164</v>
      </c>
      <c r="J92" s="114" t="s">
        <v>145</v>
      </c>
      <c r="K92" s="115" t="s">
        <v>165</v>
      </c>
      <c r="L92" s="111"/>
      <c r="M92" s="56" t="s">
        <v>19</v>
      </c>
      <c r="N92" s="57" t="s">
        <v>43</v>
      </c>
      <c r="O92" s="57" t="s">
        <v>166</v>
      </c>
      <c r="P92" s="57" t="s">
        <v>167</v>
      </c>
      <c r="Q92" s="57" t="s">
        <v>168</v>
      </c>
      <c r="R92" s="57" t="s">
        <v>169</v>
      </c>
      <c r="S92" s="57" t="s">
        <v>170</v>
      </c>
      <c r="T92" s="58" t="s">
        <v>171</v>
      </c>
    </row>
    <row r="93" spans="2:65" s="1" customFormat="1" ht="22.9" customHeight="1">
      <c r="B93" s="32"/>
      <c r="C93" s="61" t="s">
        <v>172</v>
      </c>
      <c r="J93" s="116">
        <f>BK93</f>
        <v>0</v>
      </c>
      <c r="L93" s="32"/>
      <c r="M93" s="59"/>
      <c r="N93" s="50"/>
      <c r="O93" s="50"/>
      <c r="P93" s="117">
        <f>P94+P327</f>
        <v>0</v>
      </c>
      <c r="Q93" s="50"/>
      <c r="R93" s="117">
        <f>R94+R327</f>
        <v>308.62313173000007</v>
      </c>
      <c r="S93" s="50"/>
      <c r="T93" s="118">
        <f>T94+T327</f>
        <v>0</v>
      </c>
      <c r="AT93" s="17" t="s">
        <v>72</v>
      </c>
      <c r="AU93" s="17" t="s">
        <v>146</v>
      </c>
      <c r="BK93" s="119">
        <f>BK94+BK327</f>
        <v>0</v>
      </c>
    </row>
    <row r="94" spans="2:65" s="11" customFormat="1" ht="25.9" customHeight="1">
      <c r="B94" s="120"/>
      <c r="D94" s="121" t="s">
        <v>72</v>
      </c>
      <c r="E94" s="122" t="s">
        <v>173</v>
      </c>
      <c r="F94" s="122" t="s">
        <v>174</v>
      </c>
      <c r="I94" s="123"/>
      <c r="J94" s="124">
        <f>BK94</f>
        <v>0</v>
      </c>
      <c r="L94" s="120"/>
      <c r="M94" s="125"/>
      <c r="P94" s="126">
        <f>P95+P157+P223+P265+P271+P302+P323</f>
        <v>0</v>
      </c>
      <c r="R94" s="126">
        <f>R95+R157+R223+R265+R271+R302+R323</f>
        <v>306.21929333000008</v>
      </c>
      <c r="T94" s="127">
        <f>T95+T157+T223+T265+T271+T302+T323</f>
        <v>0</v>
      </c>
      <c r="AR94" s="121" t="s">
        <v>81</v>
      </c>
      <c r="AT94" s="128" t="s">
        <v>72</v>
      </c>
      <c r="AU94" s="128" t="s">
        <v>73</v>
      </c>
      <c r="AY94" s="121" t="s">
        <v>175</v>
      </c>
      <c r="BK94" s="129">
        <f>BK95+BK157+BK223+BK265+BK271+BK302+BK323</f>
        <v>0</v>
      </c>
    </row>
    <row r="95" spans="2:65" s="11" customFormat="1" ht="22.9" customHeight="1">
      <c r="B95" s="120"/>
      <c r="D95" s="121" t="s">
        <v>72</v>
      </c>
      <c r="E95" s="130" t="s">
        <v>81</v>
      </c>
      <c r="F95" s="130" t="s">
        <v>176</v>
      </c>
      <c r="I95" s="123"/>
      <c r="J95" s="131">
        <f>BK95</f>
        <v>0</v>
      </c>
      <c r="L95" s="120"/>
      <c r="M95" s="125"/>
      <c r="P95" s="126">
        <f>SUM(P96:P156)</f>
        <v>0</v>
      </c>
      <c r="R95" s="126">
        <f>SUM(R96:R156)</f>
        <v>0</v>
      </c>
      <c r="T95" s="127">
        <f>SUM(T96:T156)</f>
        <v>0</v>
      </c>
      <c r="AR95" s="121" t="s">
        <v>81</v>
      </c>
      <c r="AT95" s="128" t="s">
        <v>72</v>
      </c>
      <c r="AU95" s="128" t="s">
        <v>81</v>
      </c>
      <c r="AY95" s="121" t="s">
        <v>175</v>
      </c>
      <c r="BK95" s="129">
        <f>SUM(BK96:BK156)</f>
        <v>0</v>
      </c>
    </row>
    <row r="96" spans="2:65" s="1" customFormat="1" ht="33" customHeight="1">
      <c r="B96" s="32"/>
      <c r="C96" s="132" t="s">
        <v>81</v>
      </c>
      <c r="D96" s="132" t="s">
        <v>177</v>
      </c>
      <c r="E96" s="133" t="s">
        <v>1665</v>
      </c>
      <c r="F96" s="134" t="s">
        <v>1666</v>
      </c>
      <c r="G96" s="135" t="s">
        <v>180</v>
      </c>
      <c r="H96" s="136">
        <v>418.1</v>
      </c>
      <c r="I96" s="137"/>
      <c r="J96" s="138">
        <f>ROUND(I96*H96,2)</f>
        <v>0</v>
      </c>
      <c r="K96" s="139"/>
      <c r="L96" s="32"/>
      <c r="M96" s="140" t="s">
        <v>19</v>
      </c>
      <c r="N96" s="141" t="s">
        <v>44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181</v>
      </c>
      <c r="AT96" s="144" t="s">
        <v>177</v>
      </c>
      <c r="AU96" s="144" t="s">
        <v>83</v>
      </c>
      <c r="AY96" s="17" t="s">
        <v>175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7" t="s">
        <v>81</v>
      </c>
      <c r="BK96" s="145">
        <f>ROUND(I96*H96,2)</f>
        <v>0</v>
      </c>
      <c r="BL96" s="17" t="s">
        <v>181</v>
      </c>
      <c r="BM96" s="144" t="s">
        <v>1667</v>
      </c>
    </row>
    <row r="97" spans="2:65" s="1" customFormat="1" ht="11.25">
      <c r="B97" s="32"/>
      <c r="D97" s="146" t="s">
        <v>183</v>
      </c>
      <c r="F97" s="147" t="s">
        <v>1668</v>
      </c>
      <c r="I97" s="148"/>
      <c r="L97" s="32"/>
      <c r="M97" s="149"/>
      <c r="T97" s="53"/>
      <c r="AT97" s="17" t="s">
        <v>183</v>
      </c>
      <c r="AU97" s="17" t="s">
        <v>83</v>
      </c>
    </row>
    <row r="98" spans="2:65" s="1" customFormat="1" ht="136.5">
      <c r="B98" s="32"/>
      <c r="D98" s="151" t="s">
        <v>203</v>
      </c>
      <c r="F98" s="165" t="s">
        <v>204</v>
      </c>
      <c r="I98" s="148"/>
      <c r="L98" s="32"/>
      <c r="M98" s="149"/>
      <c r="T98" s="53"/>
      <c r="AT98" s="17" t="s">
        <v>203</v>
      </c>
      <c r="AU98" s="17" t="s">
        <v>83</v>
      </c>
    </row>
    <row r="99" spans="2:65" s="12" customFormat="1" ht="11.25">
      <c r="B99" s="150"/>
      <c r="D99" s="151" t="s">
        <v>189</v>
      </c>
      <c r="E99" s="152" t="s">
        <v>19</v>
      </c>
      <c r="F99" s="153" t="s">
        <v>1669</v>
      </c>
      <c r="H99" s="154">
        <v>418.1</v>
      </c>
      <c r="I99" s="155"/>
      <c r="L99" s="150"/>
      <c r="M99" s="156"/>
      <c r="T99" s="157"/>
      <c r="AT99" s="152" t="s">
        <v>189</v>
      </c>
      <c r="AU99" s="152" t="s">
        <v>83</v>
      </c>
      <c r="AV99" s="12" t="s">
        <v>83</v>
      </c>
      <c r="AW99" s="12" t="s">
        <v>35</v>
      </c>
      <c r="AX99" s="12" t="s">
        <v>81</v>
      </c>
      <c r="AY99" s="152" t="s">
        <v>175</v>
      </c>
    </row>
    <row r="100" spans="2:65" s="1" customFormat="1" ht="33" customHeight="1">
      <c r="B100" s="32"/>
      <c r="C100" s="132" t="s">
        <v>83</v>
      </c>
      <c r="D100" s="132" t="s">
        <v>177</v>
      </c>
      <c r="E100" s="133" t="s">
        <v>1670</v>
      </c>
      <c r="F100" s="134" t="s">
        <v>1671</v>
      </c>
      <c r="G100" s="135" t="s">
        <v>215</v>
      </c>
      <c r="H100" s="136">
        <v>47.3</v>
      </c>
      <c r="I100" s="137"/>
      <c r="J100" s="138">
        <f>ROUND(I100*H100,2)</f>
        <v>0</v>
      </c>
      <c r="K100" s="139"/>
      <c r="L100" s="32"/>
      <c r="M100" s="140" t="s">
        <v>19</v>
      </c>
      <c r="N100" s="141" t="s">
        <v>44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181</v>
      </c>
      <c r="AT100" s="144" t="s">
        <v>177</v>
      </c>
      <c r="AU100" s="144" t="s">
        <v>83</v>
      </c>
      <c r="AY100" s="17" t="s">
        <v>175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81</v>
      </c>
      <c r="BK100" s="145">
        <f>ROUND(I100*H100,2)</f>
        <v>0</v>
      </c>
      <c r="BL100" s="17" t="s">
        <v>181</v>
      </c>
      <c r="BM100" s="144" t="s">
        <v>1672</v>
      </c>
    </row>
    <row r="101" spans="2:65" s="1" customFormat="1" ht="11.25">
      <c r="B101" s="32"/>
      <c r="D101" s="146" t="s">
        <v>183</v>
      </c>
      <c r="F101" s="147" t="s">
        <v>1673</v>
      </c>
      <c r="I101" s="148"/>
      <c r="L101" s="32"/>
      <c r="M101" s="149"/>
      <c r="T101" s="53"/>
      <c r="AT101" s="17" t="s">
        <v>183</v>
      </c>
      <c r="AU101" s="17" t="s">
        <v>83</v>
      </c>
    </row>
    <row r="102" spans="2:65" s="1" customFormat="1" ht="29.25">
      <c r="B102" s="32"/>
      <c r="D102" s="151" t="s">
        <v>203</v>
      </c>
      <c r="F102" s="165" t="s">
        <v>218</v>
      </c>
      <c r="I102" s="148"/>
      <c r="L102" s="32"/>
      <c r="M102" s="149"/>
      <c r="T102" s="53"/>
      <c r="AT102" s="17" t="s">
        <v>203</v>
      </c>
      <c r="AU102" s="17" t="s">
        <v>83</v>
      </c>
    </row>
    <row r="103" spans="2:65" s="12" customFormat="1" ht="11.25">
      <c r="B103" s="150"/>
      <c r="D103" s="151" t="s">
        <v>189</v>
      </c>
      <c r="E103" s="152" t="s">
        <v>19</v>
      </c>
      <c r="F103" s="153" t="s">
        <v>1674</v>
      </c>
      <c r="H103" s="154">
        <v>41.14</v>
      </c>
      <c r="I103" s="155"/>
      <c r="L103" s="150"/>
      <c r="M103" s="156"/>
      <c r="T103" s="157"/>
      <c r="AT103" s="152" t="s">
        <v>189</v>
      </c>
      <c r="AU103" s="152" t="s">
        <v>83</v>
      </c>
      <c r="AV103" s="12" t="s">
        <v>83</v>
      </c>
      <c r="AW103" s="12" t="s">
        <v>35</v>
      </c>
      <c r="AX103" s="12" t="s">
        <v>73</v>
      </c>
      <c r="AY103" s="152" t="s">
        <v>175</v>
      </c>
    </row>
    <row r="104" spans="2:65" s="12" customFormat="1" ht="11.25">
      <c r="B104" s="150"/>
      <c r="D104" s="151" t="s">
        <v>189</v>
      </c>
      <c r="E104" s="152" t="s">
        <v>19</v>
      </c>
      <c r="F104" s="153" t="s">
        <v>1675</v>
      </c>
      <c r="H104" s="154">
        <v>6.0919999999999996</v>
      </c>
      <c r="I104" s="155"/>
      <c r="L104" s="150"/>
      <c r="M104" s="156"/>
      <c r="T104" s="157"/>
      <c r="AT104" s="152" t="s">
        <v>189</v>
      </c>
      <c r="AU104" s="152" t="s">
        <v>83</v>
      </c>
      <c r="AV104" s="12" t="s">
        <v>83</v>
      </c>
      <c r="AW104" s="12" t="s">
        <v>35</v>
      </c>
      <c r="AX104" s="12" t="s">
        <v>73</v>
      </c>
      <c r="AY104" s="152" t="s">
        <v>175</v>
      </c>
    </row>
    <row r="105" spans="2:65" s="13" customFormat="1" ht="11.25">
      <c r="B105" s="158"/>
      <c r="D105" s="151" t="s">
        <v>189</v>
      </c>
      <c r="E105" s="159" t="s">
        <v>19</v>
      </c>
      <c r="F105" s="160" t="s">
        <v>198</v>
      </c>
      <c r="H105" s="161">
        <v>47.231999999999999</v>
      </c>
      <c r="I105" s="162"/>
      <c r="L105" s="158"/>
      <c r="M105" s="163"/>
      <c r="T105" s="164"/>
      <c r="AT105" s="159" t="s">
        <v>189</v>
      </c>
      <c r="AU105" s="159" t="s">
        <v>83</v>
      </c>
      <c r="AV105" s="13" t="s">
        <v>181</v>
      </c>
      <c r="AW105" s="13" t="s">
        <v>35</v>
      </c>
      <c r="AX105" s="13" t="s">
        <v>73</v>
      </c>
      <c r="AY105" s="159" t="s">
        <v>175</v>
      </c>
    </row>
    <row r="106" spans="2:65" s="12" customFormat="1" ht="11.25">
      <c r="B106" s="150"/>
      <c r="D106" s="151" t="s">
        <v>189</v>
      </c>
      <c r="E106" s="152" t="s">
        <v>19</v>
      </c>
      <c r="F106" s="153" t="s">
        <v>1676</v>
      </c>
      <c r="H106" s="154">
        <v>47.3</v>
      </c>
      <c r="I106" s="155"/>
      <c r="L106" s="150"/>
      <c r="M106" s="156"/>
      <c r="T106" s="157"/>
      <c r="AT106" s="152" t="s">
        <v>189</v>
      </c>
      <c r="AU106" s="152" t="s">
        <v>83</v>
      </c>
      <c r="AV106" s="12" t="s">
        <v>83</v>
      </c>
      <c r="AW106" s="12" t="s">
        <v>35</v>
      </c>
      <c r="AX106" s="12" t="s">
        <v>81</v>
      </c>
      <c r="AY106" s="152" t="s">
        <v>175</v>
      </c>
    </row>
    <row r="107" spans="2:65" s="1" customFormat="1" ht="49.15" customHeight="1">
      <c r="B107" s="32"/>
      <c r="C107" s="132" t="s">
        <v>191</v>
      </c>
      <c r="D107" s="132" t="s">
        <v>177</v>
      </c>
      <c r="E107" s="133" t="s">
        <v>1677</v>
      </c>
      <c r="F107" s="134" t="s">
        <v>1678</v>
      </c>
      <c r="G107" s="135" t="s">
        <v>215</v>
      </c>
      <c r="H107" s="136">
        <v>166.3</v>
      </c>
      <c r="I107" s="137"/>
      <c r="J107" s="138">
        <f>ROUND(I107*H107,2)</f>
        <v>0</v>
      </c>
      <c r="K107" s="139"/>
      <c r="L107" s="32"/>
      <c r="M107" s="140" t="s">
        <v>19</v>
      </c>
      <c r="N107" s="141" t="s">
        <v>44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181</v>
      </c>
      <c r="AT107" s="144" t="s">
        <v>177</v>
      </c>
      <c r="AU107" s="144" t="s">
        <v>83</v>
      </c>
      <c r="AY107" s="17" t="s">
        <v>175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81</v>
      </c>
      <c r="BK107" s="145">
        <f>ROUND(I107*H107,2)</f>
        <v>0</v>
      </c>
      <c r="BL107" s="17" t="s">
        <v>181</v>
      </c>
      <c r="BM107" s="144" t="s">
        <v>1679</v>
      </c>
    </row>
    <row r="108" spans="2:65" s="1" customFormat="1" ht="11.25">
      <c r="B108" s="32"/>
      <c r="D108" s="146" t="s">
        <v>183</v>
      </c>
      <c r="F108" s="147" t="s">
        <v>1680</v>
      </c>
      <c r="I108" s="148"/>
      <c r="L108" s="32"/>
      <c r="M108" s="149"/>
      <c r="T108" s="53"/>
      <c r="AT108" s="17" t="s">
        <v>183</v>
      </c>
      <c r="AU108" s="17" t="s">
        <v>83</v>
      </c>
    </row>
    <row r="109" spans="2:65" s="1" customFormat="1" ht="48.75">
      <c r="B109" s="32"/>
      <c r="D109" s="151" t="s">
        <v>203</v>
      </c>
      <c r="F109" s="165" t="s">
        <v>1681</v>
      </c>
      <c r="I109" s="148"/>
      <c r="L109" s="32"/>
      <c r="M109" s="149"/>
      <c r="T109" s="53"/>
      <c r="AT109" s="17" t="s">
        <v>203</v>
      </c>
      <c r="AU109" s="17" t="s">
        <v>83</v>
      </c>
    </row>
    <row r="110" spans="2:65" s="14" customFormat="1" ht="11.25">
      <c r="B110" s="166"/>
      <c r="D110" s="151" t="s">
        <v>189</v>
      </c>
      <c r="E110" s="167" t="s">
        <v>19</v>
      </c>
      <c r="F110" s="168" t="s">
        <v>1682</v>
      </c>
      <c r="H110" s="167" t="s">
        <v>19</v>
      </c>
      <c r="I110" s="169"/>
      <c r="L110" s="166"/>
      <c r="M110" s="170"/>
      <c r="T110" s="171"/>
      <c r="AT110" s="167" t="s">
        <v>189</v>
      </c>
      <c r="AU110" s="167" t="s">
        <v>83</v>
      </c>
      <c r="AV110" s="14" t="s">
        <v>81</v>
      </c>
      <c r="AW110" s="14" t="s">
        <v>35</v>
      </c>
      <c r="AX110" s="14" t="s">
        <v>73</v>
      </c>
      <c r="AY110" s="167" t="s">
        <v>175</v>
      </c>
    </row>
    <row r="111" spans="2:65" s="12" customFormat="1" ht="11.25">
      <c r="B111" s="150"/>
      <c r="D111" s="151" t="s">
        <v>189</v>
      </c>
      <c r="E111" s="152" t="s">
        <v>19</v>
      </c>
      <c r="F111" s="153" t="s">
        <v>1683</v>
      </c>
      <c r="H111" s="154">
        <v>99.96</v>
      </c>
      <c r="I111" s="155"/>
      <c r="L111" s="150"/>
      <c r="M111" s="156"/>
      <c r="T111" s="157"/>
      <c r="AT111" s="152" t="s">
        <v>189</v>
      </c>
      <c r="AU111" s="152" t="s">
        <v>83</v>
      </c>
      <c r="AV111" s="12" t="s">
        <v>83</v>
      </c>
      <c r="AW111" s="12" t="s">
        <v>35</v>
      </c>
      <c r="AX111" s="12" t="s">
        <v>73</v>
      </c>
      <c r="AY111" s="152" t="s">
        <v>175</v>
      </c>
    </row>
    <row r="112" spans="2:65" s="14" customFormat="1" ht="11.25">
      <c r="B112" s="166"/>
      <c r="D112" s="151" t="s">
        <v>189</v>
      </c>
      <c r="E112" s="167" t="s">
        <v>19</v>
      </c>
      <c r="F112" s="168" t="s">
        <v>1684</v>
      </c>
      <c r="H112" s="167" t="s">
        <v>19</v>
      </c>
      <c r="I112" s="169"/>
      <c r="L112" s="166"/>
      <c r="M112" s="170"/>
      <c r="T112" s="171"/>
      <c r="AT112" s="167" t="s">
        <v>189</v>
      </c>
      <c r="AU112" s="167" t="s">
        <v>83</v>
      </c>
      <c r="AV112" s="14" t="s">
        <v>81</v>
      </c>
      <c r="AW112" s="14" t="s">
        <v>35</v>
      </c>
      <c r="AX112" s="14" t="s">
        <v>73</v>
      </c>
      <c r="AY112" s="167" t="s">
        <v>175</v>
      </c>
    </row>
    <row r="113" spans="2:65" s="12" customFormat="1" ht="11.25">
      <c r="B113" s="150"/>
      <c r="D113" s="151" t="s">
        <v>189</v>
      </c>
      <c r="E113" s="152" t="s">
        <v>19</v>
      </c>
      <c r="F113" s="153" t="s">
        <v>1685</v>
      </c>
      <c r="H113" s="154">
        <v>35.063000000000002</v>
      </c>
      <c r="I113" s="155"/>
      <c r="L113" s="150"/>
      <c r="M113" s="156"/>
      <c r="T113" s="157"/>
      <c r="AT113" s="152" t="s">
        <v>189</v>
      </c>
      <c r="AU113" s="152" t="s">
        <v>83</v>
      </c>
      <c r="AV113" s="12" t="s">
        <v>83</v>
      </c>
      <c r="AW113" s="12" t="s">
        <v>35</v>
      </c>
      <c r="AX113" s="12" t="s">
        <v>73</v>
      </c>
      <c r="AY113" s="152" t="s">
        <v>175</v>
      </c>
    </row>
    <row r="114" spans="2:65" s="14" customFormat="1" ht="11.25">
      <c r="B114" s="166"/>
      <c r="D114" s="151" t="s">
        <v>189</v>
      </c>
      <c r="E114" s="167" t="s">
        <v>19</v>
      </c>
      <c r="F114" s="168" t="s">
        <v>1686</v>
      </c>
      <c r="H114" s="167" t="s">
        <v>19</v>
      </c>
      <c r="I114" s="169"/>
      <c r="L114" s="166"/>
      <c r="M114" s="170"/>
      <c r="T114" s="171"/>
      <c r="AT114" s="167" t="s">
        <v>189</v>
      </c>
      <c r="AU114" s="167" t="s">
        <v>83</v>
      </c>
      <c r="AV114" s="14" t="s">
        <v>81</v>
      </c>
      <c r="AW114" s="14" t="s">
        <v>35</v>
      </c>
      <c r="AX114" s="14" t="s">
        <v>73</v>
      </c>
      <c r="AY114" s="167" t="s">
        <v>175</v>
      </c>
    </row>
    <row r="115" spans="2:65" s="12" customFormat="1" ht="11.25">
      <c r="B115" s="150"/>
      <c r="D115" s="151" t="s">
        <v>189</v>
      </c>
      <c r="E115" s="152" t="s">
        <v>19</v>
      </c>
      <c r="F115" s="153" t="s">
        <v>1687</v>
      </c>
      <c r="H115" s="154">
        <v>31.238</v>
      </c>
      <c r="I115" s="155"/>
      <c r="L115" s="150"/>
      <c r="M115" s="156"/>
      <c r="T115" s="157"/>
      <c r="AT115" s="152" t="s">
        <v>189</v>
      </c>
      <c r="AU115" s="152" t="s">
        <v>83</v>
      </c>
      <c r="AV115" s="12" t="s">
        <v>83</v>
      </c>
      <c r="AW115" s="12" t="s">
        <v>35</v>
      </c>
      <c r="AX115" s="12" t="s">
        <v>73</v>
      </c>
      <c r="AY115" s="152" t="s">
        <v>175</v>
      </c>
    </row>
    <row r="116" spans="2:65" s="13" customFormat="1" ht="11.25">
      <c r="B116" s="158"/>
      <c r="D116" s="151" t="s">
        <v>189</v>
      </c>
      <c r="E116" s="159" t="s">
        <v>19</v>
      </c>
      <c r="F116" s="160" t="s">
        <v>198</v>
      </c>
      <c r="H116" s="161">
        <v>166.261</v>
      </c>
      <c r="I116" s="162"/>
      <c r="L116" s="158"/>
      <c r="M116" s="163"/>
      <c r="T116" s="164"/>
      <c r="AT116" s="159" t="s">
        <v>189</v>
      </c>
      <c r="AU116" s="159" t="s">
        <v>83</v>
      </c>
      <c r="AV116" s="13" t="s">
        <v>181</v>
      </c>
      <c r="AW116" s="13" t="s">
        <v>35</v>
      </c>
      <c r="AX116" s="13" t="s">
        <v>73</v>
      </c>
      <c r="AY116" s="159" t="s">
        <v>175</v>
      </c>
    </row>
    <row r="117" spans="2:65" s="12" customFormat="1" ht="11.25">
      <c r="B117" s="150"/>
      <c r="D117" s="151" t="s">
        <v>189</v>
      </c>
      <c r="E117" s="152" t="s">
        <v>19</v>
      </c>
      <c r="F117" s="153" t="s">
        <v>1688</v>
      </c>
      <c r="H117" s="154">
        <v>166.3</v>
      </c>
      <c r="I117" s="155"/>
      <c r="L117" s="150"/>
      <c r="M117" s="156"/>
      <c r="T117" s="157"/>
      <c r="AT117" s="152" t="s">
        <v>189</v>
      </c>
      <c r="AU117" s="152" t="s">
        <v>83</v>
      </c>
      <c r="AV117" s="12" t="s">
        <v>83</v>
      </c>
      <c r="AW117" s="12" t="s">
        <v>35</v>
      </c>
      <c r="AX117" s="12" t="s">
        <v>81</v>
      </c>
      <c r="AY117" s="152" t="s">
        <v>175</v>
      </c>
    </row>
    <row r="118" spans="2:65" s="1" customFormat="1" ht="49.15" customHeight="1">
      <c r="B118" s="32"/>
      <c r="C118" s="132" t="s">
        <v>181</v>
      </c>
      <c r="D118" s="132" t="s">
        <v>177</v>
      </c>
      <c r="E118" s="133" t="s">
        <v>1689</v>
      </c>
      <c r="F118" s="134" t="s">
        <v>1690</v>
      </c>
      <c r="G118" s="135" t="s">
        <v>215</v>
      </c>
      <c r="H118" s="136">
        <v>12.1</v>
      </c>
      <c r="I118" s="137"/>
      <c r="J118" s="138">
        <f>ROUND(I118*H118,2)</f>
        <v>0</v>
      </c>
      <c r="K118" s="139"/>
      <c r="L118" s="32"/>
      <c r="M118" s="140" t="s">
        <v>19</v>
      </c>
      <c r="N118" s="141" t="s">
        <v>44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181</v>
      </c>
      <c r="AT118" s="144" t="s">
        <v>177</v>
      </c>
      <c r="AU118" s="144" t="s">
        <v>83</v>
      </c>
      <c r="AY118" s="17" t="s">
        <v>175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81</v>
      </c>
      <c r="BK118" s="145">
        <f>ROUND(I118*H118,2)</f>
        <v>0</v>
      </c>
      <c r="BL118" s="17" t="s">
        <v>181</v>
      </c>
      <c r="BM118" s="144" t="s">
        <v>1691</v>
      </c>
    </row>
    <row r="119" spans="2:65" s="1" customFormat="1" ht="11.25">
      <c r="B119" s="32"/>
      <c r="D119" s="146" t="s">
        <v>183</v>
      </c>
      <c r="F119" s="147" t="s">
        <v>1692</v>
      </c>
      <c r="I119" s="148"/>
      <c r="L119" s="32"/>
      <c r="M119" s="149"/>
      <c r="T119" s="53"/>
      <c r="AT119" s="17" t="s">
        <v>183</v>
      </c>
      <c r="AU119" s="17" t="s">
        <v>83</v>
      </c>
    </row>
    <row r="120" spans="2:65" s="1" customFormat="1" ht="39">
      <c r="B120" s="32"/>
      <c r="D120" s="151" t="s">
        <v>203</v>
      </c>
      <c r="F120" s="165" t="s">
        <v>1693</v>
      </c>
      <c r="I120" s="148"/>
      <c r="L120" s="32"/>
      <c r="M120" s="149"/>
      <c r="T120" s="53"/>
      <c r="AT120" s="17" t="s">
        <v>203</v>
      </c>
      <c r="AU120" s="17" t="s">
        <v>83</v>
      </c>
    </row>
    <row r="121" spans="2:65" s="14" customFormat="1" ht="11.25">
      <c r="B121" s="166"/>
      <c r="D121" s="151" t="s">
        <v>189</v>
      </c>
      <c r="E121" s="167" t="s">
        <v>19</v>
      </c>
      <c r="F121" s="168" t="s">
        <v>1694</v>
      </c>
      <c r="H121" s="167" t="s">
        <v>19</v>
      </c>
      <c r="I121" s="169"/>
      <c r="L121" s="166"/>
      <c r="M121" s="170"/>
      <c r="T121" s="171"/>
      <c r="AT121" s="167" t="s">
        <v>189</v>
      </c>
      <c r="AU121" s="167" t="s">
        <v>83</v>
      </c>
      <c r="AV121" s="14" t="s">
        <v>81</v>
      </c>
      <c r="AW121" s="14" t="s">
        <v>35</v>
      </c>
      <c r="AX121" s="14" t="s">
        <v>73</v>
      </c>
      <c r="AY121" s="167" t="s">
        <v>175</v>
      </c>
    </row>
    <row r="122" spans="2:65" s="12" customFormat="1" ht="11.25">
      <c r="B122" s="150"/>
      <c r="D122" s="151" t="s">
        <v>189</v>
      </c>
      <c r="E122" s="152" t="s">
        <v>19</v>
      </c>
      <c r="F122" s="153" t="s">
        <v>1695</v>
      </c>
      <c r="H122" s="154">
        <v>12.082000000000001</v>
      </c>
      <c r="I122" s="155"/>
      <c r="L122" s="150"/>
      <c r="M122" s="156"/>
      <c r="T122" s="157"/>
      <c r="AT122" s="152" t="s">
        <v>189</v>
      </c>
      <c r="AU122" s="152" t="s">
        <v>83</v>
      </c>
      <c r="AV122" s="12" t="s">
        <v>83</v>
      </c>
      <c r="AW122" s="12" t="s">
        <v>35</v>
      </c>
      <c r="AX122" s="12" t="s">
        <v>73</v>
      </c>
      <c r="AY122" s="152" t="s">
        <v>175</v>
      </c>
    </row>
    <row r="123" spans="2:65" s="12" customFormat="1" ht="11.25">
      <c r="B123" s="150"/>
      <c r="D123" s="151" t="s">
        <v>189</v>
      </c>
      <c r="E123" s="152" t="s">
        <v>19</v>
      </c>
      <c r="F123" s="153" t="s">
        <v>1696</v>
      </c>
      <c r="H123" s="154">
        <v>12.1</v>
      </c>
      <c r="I123" s="155"/>
      <c r="L123" s="150"/>
      <c r="M123" s="156"/>
      <c r="T123" s="157"/>
      <c r="AT123" s="152" t="s">
        <v>189</v>
      </c>
      <c r="AU123" s="152" t="s">
        <v>83</v>
      </c>
      <c r="AV123" s="12" t="s">
        <v>83</v>
      </c>
      <c r="AW123" s="12" t="s">
        <v>35</v>
      </c>
      <c r="AX123" s="12" t="s">
        <v>81</v>
      </c>
      <c r="AY123" s="152" t="s">
        <v>175</v>
      </c>
    </row>
    <row r="124" spans="2:65" s="1" customFormat="1" ht="55.5" customHeight="1">
      <c r="B124" s="32"/>
      <c r="C124" s="132" t="s">
        <v>212</v>
      </c>
      <c r="D124" s="132" t="s">
        <v>177</v>
      </c>
      <c r="E124" s="133" t="s">
        <v>240</v>
      </c>
      <c r="F124" s="134" t="s">
        <v>241</v>
      </c>
      <c r="G124" s="135" t="s">
        <v>215</v>
      </c>
      <c r="H124" s="136">
        <v>171.7</v>
      </c>
      <c r="I124" s="137"/>
      <c r="J124" s="138">
        <f>ROUND(I124*H124,2)</f>
        <v>0</v>
      </c>
      <c r="K124" s="139"/>
      <c r="L124" s="32"/>
      <c r="M124" s="140" t="s">
        <v>19</v>
      </c>
      <c r="N124" s="141" t="s">
        <v>44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181</v>
      </c>
      <c r="AT124" s="144" t="s">
        <v>177</v>
      </c>
      <c r="AU124" s="144" t="s">
        <v>83</v>
      </c>
      <c r="AY124" s="17" t="s">
        <v>175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81</v>
      </c>
      <c r="BK124" s="145">
        <f>ROUND(I124*H124,2)</f>
        <v>0</v>
      </c>
      <c r="BL124" s="17" t="s">
        <v>181</v>
      </c>
      <c r="BM124" s="144" t="s">
        <v>1697</v>
      </c>
    </row>
    <row r="125" spans="2:65" s="1" customFormat="1" ht="11.25">
      <c r="B125" s="32"/>
      <c r="D125" s="146" t="s">
        <v>183</v>
      </c>
      <c r="F125" s="147" t="s">
        <v>243</v>
      </c>
      <c r="I125" s="148"/>
      <c r="L125" s="32"/>
      <c r="M125" s="149"/>
      <c r="T125" s="53"/>
      <c r="AT125" s="17" t="s">
        <v>183</v>
      </c>
      <c r="AU125" s="17" t="s">
        <v>83</v>
      </c>
    </row>
    <row r="126" spans="2:65" s="12" customFormat="1" ht="11.25">
      <c r="B126" s="150"/>
      <c r="D126" s="151" t="s">
        <v>189</v>
      </c>
      <c r="E126" s="152" t="s">
        <v>19</v>
      </c>
      <c r="F126" s="153" t="s">
        <v>1698</v>
      </c>
      <c r="H126" s="154">
        <v>225.7</v>
      </c>
      <c r="I126" s="155"/>
      <c r="L126" s="150"/>
      <c r="M126" s="156"/>
      <c r="T126" s="157"/>
      <c r="AT126" s="152" t="s">
        <v>189</v>
      </c>
      <c r="AU126" s="152" t="s">
        <v>83</v>
      </c>
      <c r="AV126" s="12" t="s">
        <v>83</v>
      </c>
      <c r="AW126" s="12" t="s">
        <v>35</v>
      </c>
      <c r="AX126" s="12" t="s">
        <v>73</v>
      </c>
      <c r="AY126" s="152" t="s">
        <v>175</v>
      </c>
    </row>
    <row r="127" spans="2:65" s="12" customFormat="1" ht="11.25">
      <c r="B127" s="150"/>
      <c r="D127" s="151" t="s">
        <v>189</v>
      </c>
      <c r="E127" s="152" t="s">
        <v>19</v>
      </c>
      <c r="F127" s="153" t="s">
        <v>1699</v>
      </c>
      <c r="H127" s="154">
        <v>-54</v>
      </c>
      <c r="I127" s="155"/>
      <c r="L127" s="150"/>
      <c r="M127" s="156"/>
      <c r="T127" s="157"/>
      <c r="AT127" s="152" t="s">
        <v>189</v>
      </c>
      <c r="AU127" s="152" t="s">
        <v>83</v>
      </c>
      <c r="AV127" s="12" t="s">
        <v>83</v>
      </c>
      <c r="AW127" s="12" t="s">
        <v>35</v>
      </c>
      <c r="AX127" s="12" t="s">
        <v>73</v>
      </c>
      <c r="AY127" s="152" t="s">
        <v>175</v>
      </c>
    </row>
    <row r="128" spans="2:65" s="13" customFormat="1" ht="11.25">
      <c r="B128" s="158"/>
      <c r="D128" s="151" t="s">
        <v>189</v>
      </c>
      <c r="E128" s="159" t="s">
        <v>19</v>
      </c>
      <c r="F128" s="160" t="s">
        <v>198</v>
      </c>
      <c r="H128" s="161">
        <v>171.7</v>
      </c>
      <c r="I128" s="162"/>
      <c r="L128" s="158"/>
      <c r="M128" s="163"/>
      <c r="T128" s="164"/>
      <c r="AT128" s="159" t="s">
        <v>189</v>
      </c>
      <c r="AU128" s="159" t="s">
        <v>83</v>
      </c>
      <c r="AV128" s="13" t="s">
        <v>181</v>
      </c>
      <c r="AW128" s="13" t="s">
        <v>35</v>
      </c>
      <c r="AX128" s="13" t="s">
        <v>81</v>
      </c>
      <c r="AY128" s="159" t="s">
        <v>175</v>
      </c>
    </row>
    <row r="129" spans="2:65" s="1" customFormat="1" ht="62.65" customHeight="1">
      <c r="B129" s="32"/>
      <c r="C129" s="132" t="s">
        <v>223</v>
      </c>
      <c r="D129" s="132" t="s">
        <v>177</v>
      </c>
      <c r="E129" s="133" t="s">
        <v>247</v>
      </c>
      <c r="F129" s="134" t="s">
        <v>248</v>
      </c>
      <c r="G129" s="135" t="s">
        <v>215</v>
      </c>
      <c r="H129" s="136">
        <v>54</v>
      </c>
      <c r="I129" s="137"/>
      <c r="J129" s="138">
        <f>ROUND(I129*H129,2)</f>
        <v>0</v>
      </c>
      <c r="K129" s="139"/>
      <c r="L129" s="32"/>
      <c r="M129" s="140" t="s">
        <v>19</v>
      </c>
      <c r="N129" s="141" t="s">
        <v>44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181</v>
      </c>
      <c r="AT129" s="144" t="s">
        <v>177</v>
      </c>
      <c r="AU129" s="144" t="s">
        <v>83</v>
      </c>
      <c r="AY129" s="17" t="s">
        <v>175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81</v>
      </c>
      <c r="BK129" s="145">
        <f>ROUND(I129*H129,2)</f>
        <v>0</v>
      </c>
      <c r="BL129" s="17" t="s">
        <v>181</v>
      </c>
      <c r="BM129" s="144" t="s">
        <v>1700</v>
      </c>
    </row>
    <row r="130" spans="2:65" s="1" customFormat="1" ht="11.25">
      <c r="B130" s="32"/>
      <c r="D130" s="146" t="s">
        <v>183</v>
      </c>
      <c r="F130" s="147" t="s">
        <v>940</v>
      </c>
      <c r="I130" s="148"/>
      <c r="L130" s="32"/>
      <c r="M130" s="149"/>
      <c r="T130" s="53"/>
      <c r="AT130" s="17" t="s">
        <v>183</v>
      </c>
      <c r="AU130" s="17" t="s">
        <v>83</v>
      </c>
    </row>
    <row r="131" spans="2:65" s="12" customFormat="1" ht="11.25">
      <c r="B131" s="150"/>
      <c r="D131" s="151" t="s">
        <v>189</v>
      </c>
      <c r="E131" s="152" t="s">
        <v>19</v>
      </c>
      <c r="F131" s="153" t="s">
        <v>1701</v>
      </c>
      <c r="H131" s="154">
        <v>54</v>
      </c>
      <c r="I131" s="155"/>
      <c r="L131" s="150"/>
      <c r="M131" s="156"/>
      <c r="T131" s="157"/>
      <c r="AT131" s="152" t="s">
        <v>189</v>
      </c>
      <c r="AU131" s="152" t="s">
        <v>83</v>
      </c>
      <c r="AV131" s="12" t="s">
        <v>83</v>
      </c>
      <c r="AW131" s="12" t="s">
        <v>35</v>
      </c>
      <c r="AX131" s="12" t="s">
        <v>81</v>
      </c>
      <c r="AY131" s="152" t="s">
        <v>175</v>
      </c>
    </row>
    <row r="132" spans="2:65" s="1" customFormat="1" ht="62.65" customHeight="1">
      <c r="B132" s="32"/>
      <c r="C132" s="132" t="s">
        <v>231</v>
      </c>
      <c r="D132" s="132" t="s">
        <v>177</v>
      </c>
      <c r="E132" s="133" t="s">
        <v>260</v>
      </c>
      <c r="F132" s="134" t="s">
        <v>261</v>
      </c>
      <c r="G132" s="135" t="s">
        <v>215</v>
      </c>
      <c r="H132" s="136">
        <v>77.239999999999995</v>
      </c>
      <c r="I132" s="137"/>
      <c r="J132" s="138">
        <f>ROUND(I132*H132,2)</f>
        <v>0</v>
      </c>
      <c r="K132" s="139"/>
      <c r="L132" s="32"/>
      <c r="M132" s="140" t="s">
        <v>19</v>
      </c>
      <c r="N132" s="141" t="s">
        <v>44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181</v>
      </c>
      <c r="AT132" s="144" t="s">
        <v>177</v>
      </c>
      <c r="AU132" s="144" t="s">
        <v>83</v>
      </c>
      <c r="AY132" s="17" t="s">
        <v>175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81</v>
      </c>
      <c r="BK132" s="145">
        <f>ROUND(I132*H132,2)</f>
        <v>0</v>
      </c>
      <c r="BL132" s="17" t="s">
        <v>181</v>
      </c>
      <c r="BM132" s="144" t="s">
        <v>1702</v>
      </c>
    </row>
    <row r="133" spans="2:65" s="1" customFormat="1" ht="11.25">
      <c r="B133" s="32"/>
      <c r="D133" s="146" t="s">
        <v>183</v>
      </c>
      <c r="F133" s="147" t="s">
        <v>263</v>
      </c>
      <c r="I133" s="148"/>
      <c r="L133" s="32"/>
      <c r="M133" s="149"/>
      <c r="T133" s="53"/>
      <c r="AT133" s="17" t="s">
        <v>183</v>
      </c>
      <c r="AU133" s="17" t="s">
        <v>83</v>
      </c>
    </row>
    <row r="134" spans="2:65" s="14" customFormat="1" ht="22.5">
      <c r="B134" s="166"/>
      <c r="D134" s="151" t="s">
        <v>189</v>
      </c>
      <c r="E134" s="167" t="s">
        <v>19</v>
      </c>
      <c r="F134" s="168" t="s">
        <v>264</v>
      </c>
      <c r="H134" s="167" t="s">
        <v>19</v>
      </c>
      <c r="I134" s="169"/>
      <c r="L134" s="166"/>
      <c r="M134" s="170"/>
      <c r="T134" s="171"/>
      <c r="AT134" s="167" t="s">
        <v>189</v>
      </c>
      <c r="AU134" s="167" t="s">
        <v>83</v>
      </c>
      <c r="AV134" s="14" t="s">
        <v>81</v>
      </c>
      <c r="AW134" s="14" t="s">
        <v>35</v>
      </c>
      <c r="AX134" s="14" t="s">
        <v>73</v>
      </c>
      <c r="AY134" s="167" t="s">
        <v>175</v>
      </c>
    </row>
    <row r="135" spans="2:65" s="14" customFormat="1" ht="22.5">
      <c r="B135" s="166"/>
      <c r="D135" s="151" t="s">
        <v>189</v>
      </c>
      <c r="E135" s="167" t="s">
        <v>19</v>
      </c>
      <c r="F135" s="168" t="s">
        <v>1703</v>
      </c>
      <c r="H135" s="167" t="s">
        <v>19</v>
      </c>
      <c r="I135" s="169"/>
      <c r="L135" s="166"/>
      <c r="M135" s="170"/>
      <c r="T135" s="171"/>
      <c r="AT135" s="167" t="s">
        <v>189</v>
      </c>
      <c r="AU135" s="167" t="s">
        <v>83</v>
      </c>
      <c r="AV135" s="14" t="s">
        <v>81</v>
      </c>
      <c r="AW135" s="14" t="s">
        <v>35</v>
      </c>
      <c r="AX135" s="14" t="s">
        <v>73</v>
      </c>
      <c r="AY135" s="167" t="s">
        <v>175</v>
      </c>
    </row>
    <row r="136" spans="2:65" s="12" customFormat="1" ht="11.25">
      <c r="B136" s="150"/>
      <c r="D136" s="151" t="s">
        <v>189</v>
      </c>
      <c r="E136" s="152" t="s">
        <v>19</v>
      </c>
      <c r="F136" s="153" t="s">
        <v>1704</v>
      </c>
      <c r="H136" s="154">
        <v>77.239999999999995</v>
      </c>
      <c r="I136" s="155"/>
      <c r="L136" s="150"/>
      <c r="M136" s="156"/>
      <c r="T136" s="157"/>
      <c r="AT136" s="152" t="s">
        <v>189</v>
      </c>
      <c r="AU136" s="152" t="s">
        <v>83</v>
      </c>
      <c r="AV136" s="12" t="s">
        <v>83</v>
      </c>
      <c r="AW136" s="12" t="s">
        <v>35</v>
      </c>
      <c r="AX136" s="12" t="s">
        <v>81</v>
      </c>
      <c r="AY136" s="152" t="s">
        <v>175</v>
      </c>
    </row>
    <row r="137" spans="2:65" s="1" customFormat="1" ht="37.9" customHeight="1">
      <c r="B137" s="32"/>
      <c r="C137" s="132" t="s">
        <v>239</v>
      </c>
      <c r="D137" s="132" t="s">
        <v>177</v>
      </c>
      <c r="E137" s="133" t="s">
        <v>267</v>
      </c>
      <c r="F137" s="134" t="s">
        <v>268</v>
      </c>
      <c r="G137" s="135" t="s">
        <v>215</v>
      </c>
      <c r="H137" s="136">
        <v>5151</v>
      </c>
      <c r="I137" s="137"/>
      <c r="J137" s="138">
        <f>ROUND(I137*H137,2)</f>
        <v>0</v>
      </c>
      <c r="K137" s="139"/>
      <c r="L137" s="32"/>
      <c r="M137" s="140" t="s">
        <v>19</v>
      </c>
      <c r="N137" s="141" t="s">
        <v>44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181</v>
      </c>
      <c r="AT137" s="144" t="s">
        <v>177</v>
      </c>
      <c r="AU137" s="144" t="s">
        <v>83</v>
      </c>
      <c r="AY137" s="17" t="s">
        <v>175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81</v>
      </c>
      <c r="BK137" s="145">
        <f>ROUND(I137*H137,2)</f>
        <v>0</v>
      </c>
      <c r="BL137" s="17" t="s">
        <v>181</v>
      </c>
      <c r="BM137" s="144" t="s">
        <v>1705</v>
      </c>
    </row>
    <row r="138" spans="2:65" s="1" customFormat="1" ht="11.25">
      <c r="B138" s="32"/>
      <c r="D138" s="146" t="s">
        <v>183</v>
      </c>
      <c r="F138" s="147" t="s">
        <v>270</v>
      </c>
      <c r="I138" s="148"/>
      <c r="L138" s="32"/>
      <c r="M138" s="149"/>
      <c r="T138" s="53"/>
      <c r="AT138" s="17" t="s">
        <v>183</v>
      </c>
      <c r="AU138" s="17" t="s">
        <v>83</v>
      </c>
    </row>
    <row r="139" spans="2:65" s="14" customFormat="1" ht="11.25">
      <c r="B139" s="166"/>
      <c r="D139" s="151" t="s">
        <v>189</v>
      </c>
      <c r="E139" s="167" t="s">
        <v>19</v>
      </c>
      <c r="F139" s="168" t="s">
        <v>953</v>
      </c>
      <c r="H139" s="167" t="s">
        <v>19</v>
      </c>
      <c r="I139" s="169"/>
      <c r="L139" s="166"/>
      <c r="M139" s="170"/>
      <c r="T139" s="171"/>
      <c r="AT139" s="167" t="s">
        <v>189</v>
      </c>
      <c r="AU139" s="167" t="s">
        <v>83</v>
      </c>
      <c r="AV139" s="14" t="s">
        <v>81</v>
      </c>
      <c r="AW139" s="14" t="s">
        <v>35</v>
      </c>
      <c r="AX139" s="14" t="s">
        <v>73</v>
      </c>
      <c r="AY139" s="167" t="s">
        <v>175</v>
      </c>
    </row>
    <row r="140" spans="2:65" s="12" customFormat="1" ht="11.25">
      <c r="B140" s="150"/>
      <c r="D140" s="151" t="s">
        <v>189</v>
      </c>
      <c r="E140" s="152" t="s">
        <v>19</v>
      </c>
      <c r="F140" s="153" t="s">
        <v>1706</v>
      </c>
      <c r="H140" s="154">
        <v>5151</v>
      </c>
      <c r="I140" s="155"/>
      <c r="L140" s="150"/>
      <c r="M140" s="156"/>
      <c r="T140" s="157"/>
      <c r="AT140" s="152" t="s">
        <v>189</v>
      </c>
      <c r="AU140" s="152" t="s">
        <v>83</v>
      </c>
      <c r="AV140" s="12" t="s">
        <v>83</v>
      </c>
      <c r="AW140" s="12" t="s">
        <v>35</v>
      </c>
      <c r="AX140" s="12" t="s">
        <v>81</v>
      </c>
      <c r="AY140" s="152" t="s">
        <v>175</v>
      </c>
    </row>
    <row r="141" spans="2:65" s="1" customFormat="1" ht="44.25" customHeight="1">
      <c r="B141" s="32"/>
      <c r="C141" s="132" t="s">
        <v>246</v>
      </c>
      <c r="D141" s="132" t="s">
        <v>177</v>
      </c>
      <c r="E141" s="133" t="s">
        <v>273</v>
      </c>
      <c r="F141" s="134" t="s">
        <v>274</v>
      </c>
      <c r="G141" s="135" t="s">
        <v>215</v>
      </c>
      <c r="H141" s="136">
        <v>54</v>
      </c>
      <c r="I141" s="137"/>
      <c r="J141" s="138">
        <f>ROUND(I141*H141,2)</f>
        <v>0</v>
      </c>
      <c r="K141" s="139"/>
      <c r="L141" s="32"/>
      <c r="M141" s="140" t="s">
        <v>19</v>
      </c>
      <c r="N141" s="141" t="s">
        <v>44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181</v>
      </c>
      <c r="AT141" s="144" t="s">
        <v>177</v>
      </c>
      <c r="AU141" s="144" t="s">
        <v>83</v>
      </c>
      <c r="AY141" s="17" t="s">
        <v>175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81</v>
      </c>
      <c r="BK141" s="145">
        <f>ROUND(I141*H141,2)</f>
        <v>0</v>
      </c>
      <c r="BL141" s="17" t="s">
        <v>181</v>
      </c>
      <c r="BM141" s="144" t="s">
        <v>1707</v>
      </c>
    </row>
    <row r="142" spans="2:65" s="1" customFormat="1" ht="11.25">
      <c r="B142" s="32"/>
      <c r="D142" s="146" t="s">
        <v>183</v>
      </c>
      <c r="F142" s="147" t="s">
        <v>1708</v>
      </c>
      <c r="I142" s="148"/>
      <c r="L142" s="32"/>
      <c r="M142" s="149"/>
      <c r="T142" s="53"/>
      <c r="AT142" s="17" t="s">
        <v>183</v>
      </c>
      <c r="AU142" s="17" t="s">
        <v>83</v>
      </c>
    </row>
    <row r="143" spans="2:65" s="1" customFormat="1" ht="44.25" customHeight="1">
      <c r="B143" s="32"/>
      <c r="C143" s="132" t="s">
        <v>259</v>
      </c>
      <c r="D143" s="132" t="s">
        <v>177</v>
      </c>
      <c r="E143" s="133" t="s">
        <v>279</v>
      </c>
      <c r="F143" s="134" t="s">
        <v>280</v>
      </c>
      <c r="G143" s="135" t="s">
        <v>281</v>
      </c>
      <c r="H143" s="136">
        <v>309.06</v>
      </c>
      <c r="I143" s="137"/>
      <c r="J143" s="138">
        <f>ROUND(I143*H143,2)</f>
        <v>0</v>
      </c>
      <c r="K143" s="139"/>
      <c r="L143" s="32"/>
      <c r="M143" s="140" t="s">
        <v>19</v>
      </c>
      <c r="N143" s="141" t="s">
        <v>44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181</v>
      </c>
      <c r="AT143" s="144" t="s">
        <v>177</v>
      </c>
      <c r="AU143" s="144" t="s">
        <v>83</v>
      </c>
      <c r="AY143" s="17" t="s">
        <v>175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81</v>
      </c>
      <c r="BK143" s="145">
        <f>ROUND(I143*H143,2)</f>
        <v>0</v>
      </c>
      <c r="BL143" s="17" t="s">
        <v>181</v>
      </c>
      <c r="BM143" s="144" t="s">
        <v>1709</v>
      </c>
    </row>
    <row r="144" spans="2:65" s="1" customFormat="1" ht="11.25">
      <c r="B144" s="32"/>
      <c r="D144" s="146" t="s">
        <v>183</v>
      </c>
      <c r="F144" s="147" t="s">
        <v>283</v>
      </c>
      <c r="I144" s="148"/>
      <c r="L144" s="32"/>
      <c r="M144" s="149"/>
      <c r="T144" s="53"/>
      <c r="AT144" s="17" t="s">
        <v>183</v>
      </c>
      <c r="AU144" s="17" t="s">
        <v>83</v>
      </c>
    </row>
    <row r="145" spans="2:65" s="12" customFormat="1" ht="11.25">
      <c r="B145" s="150"/>
      <c r="D145" s="151" t="s">
        <v>189</v>
      </c>
      <c r="E145" s="152" t="s">
        <v>19</v>
      </c>
      <c r="F145" s="153" t="s">
        <v>1710</v>
      </c>
      <c r="H145" s="154">
        <v>309.06</v>
      </c>
      <c r="I145" s="155"/>
      <c r="L145" s="150"/>
      <c r="M145" s="156"/>
      <c r="T145" s="157"/>
      <c r="AT145" s="152" t="s">
        <v>189</v>
      </c>
      <c r="AU145" s="152" t="s">
        <v>83</v>
      </c>
      <c r="AV145" s="12" t="s">
        <v>83</v>
      </c>
      <c r="AW145" s="12" t="s">
        <v>35</v>
      </c>
      <c r="AX145" s="12" t="s">
        <v>81</v>
      </c>
      <c r="AY145" s="152" t="s">
        <v>175</v>
      </c>
    </row>
    <row r="146" spans="2:65" s="1" customFormat="1" ht="37.9" customHeight="1">
      <c r="B146" s="32"/>
      <c r="C146" s="132" t="s">
        <v>266</v>
      </c>
      <c r="D146" s="132" t="s">
        <v>177</v>
      </c>
      <c r="E146" s="133" t="s">
        <v>286</v>
      </c>
      <c r="F146" s="134" t="s">
        <v>287</v>
      </c>
      <c r="G146" s="135" t="s">
        <v>215</v>
      </c>
      <c r="H146" s="136">
        <v>171.7</v>
      </c>
      <c r="I146" s="137"/>
      <c r="J146" s="138">
        <f>ROUND(I146*H146,2)</f>
        <v>0</v>
      </c>
      <c r="K146" s="139"/>
      <c r="L146" s="32"/>
      <c r="M146" s="140" t="s">
        <v>19</v>
      </c>
      <c r="N146" s="141" t="s">
        <v>44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181</v>
      </c>
      <c r="AT146" s="144" t="s">
        <v>177</v>
      </c>
      <c r="AU146" s="144" t="s">
        <v>83</v>
      </c>
      <c r="AY146" s="17" t="s">
        <v>175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81</v>
      </c>
      <c r="BK146" s="145">
        <f>ROUND(I146*H146,2)</f>
        <v>0</v>
      </c>
      <c r="BL146" s="17" t="s">
        <v>181</v>
      </c>
      <c r="BM146" s="144" t="s">
        <v>1711</v>
      </c>
    </row>
    <row r="147" spans="2:65" s="1" customFormat="1" ht="11.25">
      <c r="B147" s="32"/>
      <c r="D147" s="146" t="s">
        <v>183</v>
      </c>
      <c r="F147" s="147" t="s">
        <v>289</v>
      </c>
      <c r="I147" s="148"/>
      <c r="L147" s="32"/>
      <c r="M147" s="149"/>
      <c r="T147" s="53"/>
      <c r="AT147" s="17" t="s">
        <v>183</v>
      </c>
      <c r="AU147" s="17" t="s">
        <v>83</v>
      </c>
    </row>
    <row r="148" spans="2:65" s="1" customFormat="1" ht="44.25" customHeight="1">
      <c r="B148" s="32"/>
      <c r="C148" s="132" t="s">
        <v>272</v>
      </c>
      <c r="D148" s="132" t="s">
        <v>177</v>
      </c>
      <c r="E148" s="133" t="s">
        <v>1712</v>
      </c>
      <c r="F148" s="134" t="s">
        <v>1713</v>
      </c>
      <c r="G148" s="135" t="s">
        <v>215</v>
      </c>
      <c r="H148" s="136">
        <v>54</v>
      </c>
      <c r="I148" s="137"/>
      <c r="J148" s="138">
        <f>ROUND(I148*H148,2)</f>
        <v>0</v>
      </c>
      <c r="K148" s="139"/>
      <c r="L148" s="32"/>
      <c r="M148" s="140" t="s">
        <v>19</v>
      </c>
      <c r="N148" s="141" t="s">
        <v>44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181</v>
      </c>
      <c r="AT148" s="144" t="s">
        <v>177</v>
      </c>
      <c r="AU148" s="144" t="s">
        <v>83</v>
      </c>
      <c r="AY148" s="17" t="s">
        <v>175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81</v>
      </c>
      <c r="BK148" s="145">
        <f>ROUND(I148*H148,2)</f>
        <v>0</v>
      </c>
      <c r="BL148" s="17" t="s">
        <v>181</v>
      </c>
      <c r="BM148" s="144" t="s">
        <v>1714</v>
      </c>
    </row>
    <row r="149" spans="2:65" s="1" customFormat="1" ht="11.25">
      <c r="B149" s="32"/>
      <c r="D149" s="146" t="s">
        <v>183</v>
      </c>
      <c r="F149" s="147" t="s">
        <v>1715</v>
      </c>
      <c r="I149" s="148"/>
      <c r="L149" s="32"/>
      <c r="M149" s="149"/>
      <c r="T149" s="53"/>
      <c r="AT149" s="17" t="s">
        <v>183</v>
      </c>
      <c r="AU149" s="17" t="s">
        <v>83</v>
      </c>
    </row>
    <row r="150" spans="2:65" s="12" customFormat="1" ht="11.25">
      <c r="B150" s="150"/>
      <c r="D150" s="151" t="s">
        <v>189</v>
      </c>
      <c r="E150" s="152" t="s">
        <v>19</v>
      </c>
      <c r="F150" s="153" t="s">
        <v>1698</v>
      </c>
      <c r="H150" s="154">
        <v>225.7</v>
      </c>
      <c r="I150" s="155"/>
      <c r="L150" s="150"/>
      <c r="M150" s="156"/>
      <c r="T150" s="157"/>
      <c r="AT150" s="152" t="s">
        <v>189</v>
      </c>
      <c r="AU150" s="152" t="s">
        <v>83</v>
      </c>
      <c r="AV150" s="12" t="s">
        <v>83</v>
      </c>
      <c r="AW150" s="12" t="s">
        <v>35</v>
      </c>
      <c r="AX150" s="12" t="s">
        <v>73</v>
      </c>
      <c r="AY150" s="152" t="s">
        <v>175</v>
      </c>
    </row>
    <row r="151" spans="2:65" s="12" customFormat="1" ht="11.25">
      <c r="B151" s="150"/>
      <c r="D151" s="151" t="s">
        <v>189</v>
      </c>
      <c r="E151" s="152" t="s">
        <v>19</v>
      </c>
      <c r="F151" s="153" t="s">
        <v>1716</v>
      </c>
      <c r="H151" s="154">
        <v>-32</v>
      </c>
      <c r="I151" s="155"/>
      <c r="L151" s="150"/>
      <c r="M151" s="156"/>
      <c r="T151" s="157"/>
      <c r="AT151" s="152" t="s">
        <v>189</v>
      </c>
      <c r="AU151" s="152" t="s">
        <v>83</v>
      </c>
      <c r="AV151" s="12" t="s">
        <v>83</v>
      </c>
      <c r="AW151" s="12" t="s">
        <v>35</v>
      </c>
      <c r="AX151" s="12" t="s">
        <v>73</v>
      </c>
      <c r="AY151" s="152" t="s">
        <v>175</v>
      </c>
    </row>
    <row r="152" spans="2:65" s="12" customFormat="1" ht="11.25">
      <c r="B152" s="150"/>
      <c r="D152" s="151" t="s">
        <v>189</v>
      </c>
      <c r="E152" s="152" t="s">
        <v>19</v>
      </c>
      <c r="F152" s="153" t="s">
        <v>1717</v>
      </c>
      <c r="H152" s="154">
        <v>-4.05</v>
      </c>
      <c r="I152" s="155"/>
      <c r="L152" s="150"/>
      <c r="M152" s="156"/>
      <c r="T152" s="157"/>
      <c r="AT152" s="152" t="s">
        <v>189</v>
      </c>
      <c r="AU152" s="152" t="s">
        <v>83</v>
      </c>
      <c r="AV152" s="12" t="s">
        <v>83</v>
      </c>
      <c r="AW152" s="12" t="s">
        <v>35</v>
      </c>
      <c r="AX152" s="12" t="s">
        <v>73</v>
      </c>
      <c r="AY152" s="152" t="s">
        <v>175</v>
      </c>
    </row>
    <row r="153" spans="2:65" s="12" customFormat="1" ht="11.25">
      <c r="B153" s="150"/>
      <c r="D153" s="151" t="s">
        <v>189</v>
      </c>
      <c r="E153" s="152" t="s">
        <v>19</v>
      </c>
      <c r="F153" s="153" t="s">
        <v>1718</v>
      </c>
      <c r="H153" s="154">
        <v>-3.605</v>
      </c>
      <c r="I153" s="155"/>
      <c r="L153" s="150"/>
      <c r="M153" s="156"/>
      <c r="T153" s="157"/>
      <c r="AT153" s="152" t="s">
        <v>189</v>
      </c>
      <c r="AU153" s="152" t="s">
        <v>83</v>
      </c>
      <c r="AV153" s="12" t="s">
        <v>83</v>
      </c>
      <c r="AW153" s="12" t="s">
        <v>35</v>
      </c>
      <c r="AX153" s="12" t="s">
        <v>73</v>
      </c>
      <c r="AY153" s="152" t="s">
        <v>175</v>
      </c>
    </row>
    <row r="154" spans="2:65" s="12" customFormat="1" ht="11.25">
      <c r="B154" s="150"/>
      <c r="D154" s="151" t="s">
        <v>189</v>
      </c>
      <c r="E154" s="152" t="s">
        <v>19</v>
      </c>
      <c r="F154" s="153" t="s">
        <v>1719</v>
      </c>
      <c r="H154" s="154">
        <v>-132.44999999999999</v>
      </c>
      <c r="I154" s="155"/>
      <c r="L154" s="150"/>
      <c r="M154" s="156"/>
      <c r="T154" s="157"/>
      <c r="AT154" s="152" t="s">
        <v>189</v>
      </c>
      <c r="AU154" s="152" t="s">
        <v>83</v>
      </c>
      <c r="AV154" s="12" t="s">
        <v>83</v>
      </c>
      <c r="AW154" s="12" t="s">
        <v>35</v>
      </c>
      <c r="AX154" s="12" t="s">
        <v>73</v>
      </c>
      <c r="AY154" s="152" t="s">
        <v>175</v>
      </c>
    </row>
    <row r="155" spans="2:65" s="13" customFormat="1" ht="11.25">
      <c r="B155" s="158"/>
      <c r="D155" s="151" t="s">
        <v>189</v>
      </c>
      <c r="E155" s="159" t="s">
        <v>19</v>
      </c>
      <c r="F155" s="160" t="s">
        <v>198</v>
      </c>
      <c r="H155" s="161">
        <v>53.594999999999999</v>
      </c>
      <c r="I155" s="162"/>
      <c r="L155" s="158"/>
      <c r="M155" s="163"/>
      <c r="T155" s="164"/>
      <c r="AT155" s="159" t="s">
        <v>189</v>
      </c>
      <c r="AU155" s="159" t="s">
        <v>83</v>
      </c>
      <c r="AV155" s="13" t="s">
        <v>181</v>
      </c>
      <c r="AW155" s="13" t="s">
        <v>35</v>
      </c>
      <c r="AX155" s="13" t="s">
        <v>73</v>
      </c>
      <c r="AY155" s="159" t="s">
        <v>175</v>
      </c>
    </row>
    <row r="156" spans="2:65" s="12" customFormat="1" ht="11.25">
      <c r="B156" s="150"/>
      <c r="D156" s="151" t="s">
        <v>189</v>
      </c>
      <c r="E156" s="152" t="s">
        <v>19</v>
      </c>
      <c r="F156" s="153" t="s">
        <v>517</v>
      </c>
      <c r="H156" s="154">
        <v>54</v>
      </c>
      <c r="I156" s="155"/>
      <c r="L156" s="150"/>
      <c r="M156" s="156"/>
      <c r="T156" s="157"/>
      <c r="AT156" s="152" t="s">
        <v>189</v>
      </c>
      <c r="AU156" s="152" t="s">
        <v>83</v>
      </c>
      <c r="AV156" s="12" t="s">
        <v>83</v>
      </c>
      <c r="AW156" s="12" t="s">
        <v>35</v>
      </c>
      <c r="AX156" s="12" t="s">
        <v>81</v>
      </c>
      <c r="AY156" s="152" t="s">
        <v>175</v>
      </c>
    </row>
    <row r="157" spans="2:65" s="11" customFormat="1" ht="22.9" customHeight="1">
      <c r="B157" s="120"/>
      <c r="D157" s="121" t="s">
        <v>72</v>
      </c>
      <c r="E157" s="130" t="s">
        <v>83</v>
      </c>
      <c r="F157" s="130" t="s">
        <v>338</v>
      </c>
      <c r="I157" s="123"/>
      <c r="J157" s="131">
        <f>BK157</f>
        <v>0</v>
      </c>
      <c r="L157" s="120"/>
      <c r="M157" s="125"/>
      <c r="P157" s="126">
        <f>SUM(P158:P222)</f>
        <v>0</v>
      </c>
      <c r="R157" s="126">
        <f>SUM(R158:R222)</f>
        <v>271.61371640000004</v>
      </c>
      <c r="T157" s="127">
        <f>SUM(T158:T222)</f>
        <v>0</v>
      </c>
      <c r="AR157" s="121" t="s">
        <v>81</v>
      </c>
      <c r="AT157" s="128" t="s">
        <v>72</v>
      </c>
      <c r="AU157" s="128" t="s">
        <v>81</v>
      </c>
      <c r="AY157" s="121" t="s">
        <v>175</v>
      </c>
      <c r="BK157" s="129">
        <f>SUM(BK158:BK222)</f>
        <v>0</v>
      </c>
    </row>
    <row r="158" spans="2:65" s="1" customFormat="1" ht="24.2" customHeight="1">
      <c r="B158" s="32"/>
      <c r="C158" s="132" t="s">
        <v>278</v>
      </c>
      <c r="D158" s="132" t="s">
        <v>177</v>
      </c>
      <c r="E158" s="133" t="s">
        <v>1720</v>
      </c>
      <c r="F158" s="134" t="s">
        <v>1721</v>
      </c>
      <c r="G158" s="135" t="s">
        <v>215</v>
      </c>
      <c r="H158" s="136">
        <v>3.605</v>
      </c>
      <c r="I158" s="137"/>
      <c r="J158" s="138">
        <f>ROUND(I158*H158,2)</f>
        <v>0</v>
      </c>
      <c r="K158" s="139"/>
      <c r="L158" s="32"/>
      <c r="M158" s="140" t="s">
        <v>19</v>
      </c>
      <c r="N158" s="141" t="s">
        <v>44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181</v>
      </c>
      <c r="AT158" s="144" t="s">
        <v>177</v>
      </c>
      <c r="AU158" s="144" t="s">
        <v>83</v>
      </c>
      <c r="AY158" s="17" t="s">
        <v>175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81</v>
      </c>
      <c r="BK158" s="145">
        <f>ROUND(I158*H158,2)</f>
        <v>0</v>
      </c>
      <c r="BL158" s="17" t="s">
        <v>181</v>
      </c>
      <c r="BM158" s="144" t="s">
        <v>1722</v>
      </c>
    </row>
    <row r="159" spans="2:65" s="1" customFormat="1" ht="11.25">
      <c r="B159" s="32"/>
      <c r="D159" s="146" t="s">
        <v>183</v>
      </c>
      <c r="F159" s="147" t="s">
        <v>1723</v>
      </c>
      <c r="I159" s="148"/>
      <c r="L159" s="32"/>
      <c r="M159" s="149"/>
      <c r="T159" s="53"/>
      <c r="AT159" s="17" t="s">
        <v>183</v>
      </c>
      <c r="AU159" s="17" t="s">
        <v>83</v>
      </c>
    </row>
    <row r="160" spans="2:65" s="14" customFormat="1" ht="11.25">
      <c r="B160" s="166"/>
      <c r="D160" s="151" t="s">
        <v>189</v>
      </c>
      <c r="E160" s="167" t="s">
        <v>19</v>
      </c>
      <c r="F160" s="168" t="s">
        <v>1724</v>
      </c>
      <c r="H160" s="167" t="s">
        <v>19</v>
      </c>
      <c r="I160" s="169"/>
      <c r="L160" s="166"/>
      <c r="M160" s="170"/>
      <c r="T160" s="171"/>
      <c r="AT160" s="167" t="s">
        <v>189</v>
      </c>
      <c r="AU160" s="167" t="s">
        <v>83</v>
      </c>
      <c r="AV160" s="14" t="s">
        <v>81</v>
      </c>
      <c r="AW160" s="14" t="s">
        <v>35</v>
      </c>
      <c r="AX160" s="14" t="s">
        <v>73</v>
      </c>
      <c r="AY160" s="167" t="s">
        <v>175</v>
      </c>
    </row>
    <row r="161" spans="2:65" s="12" customFormat="1" ht="11.25">
      <c r="B161" s="150"/>
      <c r="D161" s="151" t="s">
        <v>189</v>
      </c>
      <c r="E161" s="152" t="s">
        <v>19</v>
      </c>
      <c r="F161" s="153" t="s">
        <v>1725</v>
      </c>
      <c r="H161" s="154">
        <v>2.88</v>
      </c>
      <c r="I161" s="155"/>
      <c r="L161" s="150"/>
      <c r="M161" s="156"/>
      <c r="T161" s="157"/>
      <c r="AT161" s="152" t="s">
        <v>189</v>
      </c>
      <c r="AU161" s="152" t="s">
        <v>83</v>
      </c>
      <c r="AV161" s="12" t="s">
        <v>83</v>
      </c>
      <c r="AW161" s="12" t="s">
        <v>35</v>
      </c>
      <c r="AX161" s="12" t="s">
        <v>73</v>
      </c>
      <c r="AY161" s="152" t="s">
        <v>175</v>
      </c>
    </row>
    <row r="162" spans="2:65" s="12" customFormat="1" ht="11.25">
      <c r="B162" s="150"/>
      <c r="D162" s="151" t="s">
        <v>189</v>
      </c>
      <c r="E162" s="152" t="s">
        <v>19</v>
      </c>
      <c r="F162" s="153" t="s">
        <v>1726</v>
      </c>
      <c r="H162" s="154">
        <v>0.32</v>
      </c>
      <c r="I162" s="155"/>
      <c r="L162" s="150"/>
      <c r="M162" s="156"/>
      <c r="T162" s="157"/>
      <c r="AT162" s="152" t="s">
        <v>189</v>
      </c>
      <c r="AU162" s="152" t="s">
        <v>83</v>
      </c>
      <c r="AV162" s="12" t="s">
        <v>83</v>
      </c>
      <c r="AW162" s="12" t="s">
        <v>35</v>
      </c>
      <c r="AX162" s="12" t="s">
        <v>73</v>
      </c>
      <c r="AY162" s="152" t="s">
        <v>175</v>
      </c>
    </row>
    <row r="163" spans="2:65" s="14" customFormat="1" ht="11.25">
      <c r="B163" s="166"/>
      <c r="D163" s="151" t="s">
        <v>189</v>
      </c>
      <c r="E163" s="167" t="s">
        <v>19</v>
      </c>
      <c r="F163" s="168" t="s">
        <v>1727</v>
      </c>
      <c r="H163" s="167" t="s">
        <v>19</v>
      </c>
      <c r="I163" s="169"/>
      <c r="L163" s="166"/>
      <c r="M163" s="170"/>
      <c r="T163" s="171"/>
      <c r="AT163" s="167" t="s">
        <v>189</v>
      </c>
      <c r="AU163" s="167" t="s">
        <v>83</v>
      </c>
      <c r="AV163" s="14" t="s">
        <v>81</v>
      </c>
      <c r="AW163" s="14" t="s">
        <v>35</v>
      </c>
      <c r="AX163" s="14" t="s">
        <v>73</v>
      </c>
      <c r="AY163" s="167" t="s">
        <v>175</v>
      </c>
    </row>
    <row r="164" spans="2:65" s="12" customFormat="1" ht="11.25">
      <c r="B164" s="150"/>
      <c r="D164" s="151" t="s">
        <v>189</v>
      </c>
      <c r="E164" s="152" t="s">
        <v>19</v>
      </c>
      <c r="F164" s="153" t="s">
        <v>1728</v>
      </c>
      <c r="H164" s="154">
        <v>0.40500000000000003</v>
      </c>
      <c r="I164" s="155"/>
      <c r="L164" s="150"/>
      <c r="M164" s="156"/>
      <c r="T164" s="157"/>
      <c r="AT164" s="152" t="s">
        <v>189</v>
      </c>
      <c r="AU164" s="152" t="s">
        <v>83</v>
      </c>
      <c r="AV164" s="12" t="s">
        <v>83</v>
      </c>
      <c r="AW164" s="12" t="s">
        <v>35</v>
      </c>
      <c r="AX164" s="12" t="s">
        <v>73</v>
      </c>
      <c r="AY164" s="152" t="s">
        <v>175</v>
      </c>
    </row>
    <row r="165" spans="2:65" s="13" customFormat="1" ht="11.25">
      <c r="B165" s="158"/>
      <c r="D165" s="151" t="s">
        <v>189</v>
      </c>
      <c r="E165" s="159" t="s">
        <v>19</v>
      </c>
      <c r="F165" s="160" t="s">
        <v>198</v>
      </c>
      <c r="H165" s="161">
        <v>3.6049999999999995</v>
      </c>
      <c r="I165" s="162"/>
      <c r="L165" s="158"/>
      <c r="M165" s="163"/>
      <c r="T165" s="164"/>
      <c r="AT165" s="159" t="s">
        <v>189</v>
      </c>
      <c r="AU165" s="159" t="s">
        <v>83</v>
      </c>
      <c r="AV165" s="13" t="s">
        <v>181</v>
      </c>
      <c r="AW165" s="13" t="s">
        <v>35</v>
      </c>
      <c r="AX165" s="13" t="s">
        <v>81</v>
      </c>
      <c r="AY165" s="159" t="s">
        <v>175</v>
      </c>
    </row>
    <row r="166" spans="2:65" s="1" customFormat="1" ht="21.75" customHeight="1">
      <c r="B166" s="32"/>
      <c r="C166" s="132" t="s">
        <v>285</v>
      </c>
      <c r="D166" s="132" t="s">
        <v>177</v>
      </c>
      <c r="E166" s="133" t="s">
        <v>1729</v>
      </c>
      <c r="F166" s="134" t="s">
        <v>1730</v>
      </c>
      <c r="G166" s="135" t="s">
        <v>215</v>
      </c>
      <c r="H166" s="136">
        <v>132.44999999999999</v>
      </c>
      <c r="I166" s="137"/>
      <c r="J166" s="138">
        <f>ROUND(I166*H166,2)</f>
        <v>0</v>
      </c>
      <c r="K166" s="139"/>
      <c r="L166" s="32"/>
      <c r="M166" s="140" t="s">
        <v>19</v>
      </c>
      <c r="N166" s="141" t="s">
        <v>44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181</v>
      </c>
      <c r="AT166" s="144" t="s">
        <v>177</v>
      </c>
      <c r="AU166" s="144" t="s">
        <v>83</v>
      </c>
      <c r="AY166" s="17" t="s">
        <v>175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81</v>
      </c>
      <c r="BK166" s="145">
        <f>ROUND(I166*H166,2)</f>
        <v>0</v>
      </c>
      <c r="BL166" s="17" t="s">
        <v>181</v>
      </c>
      <c r="BM166" s="144" t="s">
        <v>1731</v>
      </c>
    </row>
    <row r="167" spans="2:65" s="1" customFormat="1" ht="11.25">
      <c r="B167" s="32"/>
      <c r="D167" s="146" t="s">
        <v>183</v>
      </c>
      <c r="F167" s="147" t="s">
        <v>1732</v>
      </c>
      <c r="I167" s="148"/>
      <c r="L167" s="32"/>
      <c r="M167" s="149"/>
      <c r="T167" s="53"/>
      <c r="AT167" s="17" t="s">
        <v>183</v>
      </c>
      <c r="AU167" s="17" t="s">
        <v>83</v>
      </c>
    </row>
    <row r="168" spans="2:65" s="1" customFormat="1" ht="29.25">
      <c r="B168" s="32"/>
      <c r="D168" s="151" t="s">
        <v>203</v>
      </c>
      <c r="F168" s="165" t="s">
        <v>1733</v>
      </c>
      <c r="I168" s="148"/>
      <c r="L168" s="32"/>
      <c r="M168" s="149"/>
      <c r="T168" s="53"/>
      <c r="AT168" s="17" t="s">
        <v>203</v>
      </c>
      <c r="AU168" s="17" t="s">
        <v>83</v>
      </c>
    </row>
    <row r="169" spans="2:65" s="12" customFormat="1" ht="11.25">
      <c r="B169" s="150"/>
      <c r="D169" s="151" t="s">
        <v>189</v>
      </c>
      <c r="E169" s="152" t="s">
        <v>19</v>
      </c>
      <c r="F169" s="153" t="s">
        <v>1734</v>
      </c>
      <c r="H169" s="154">
        <v>100.2</v>
      </c>
      <c r="I169" s="155"/>
      <c r="L169" s="150"/>
      <c r="M169" s="156"/>
      <c r="T169" s="157"/>
      <c r="AT169" s="152" t="s">
        <v>189</v>
      </c>
      <c r="AU169" s="152" t="s">
        <v>83</v>
      </c>
      <c r="AV169" s="12" t="s">
        <v>83</v>
      </c>
      <c r="AW169" s="12" t="s">
        <v>35</v>
      </c>
      <c r="AX169" s="12" t="s">
        <v>73</v>
      </c>
      <c r="AY169" s="152" t="s">
        <v>175</v>
      </c>
    </row>
    <row r="170" spans="2:65" s="12" customFormat="1" ht="11.25">
      <c r="B170" s="150"/>
      <c r="D170" s="151" t="s">
        <v>189</v>
      </c>
      <c r="E170" s="152" t="s">
        <v>19</v>
      </c>
      <c r="F170" s="153" t="s">
        <v>1735</v>
      </c>
      <c r="H170" s="154">
        <v>14.43</v>
      </c>
      <c r="I170" s="155"/>
      <c r="L170" s="150"/>
      <c r="M170" s="156"/>
      <c r="T170" s="157"/>
      <c r="AT170" s="152" t="s">
        <v>189</v>
      </c>
      <c r="AU170" s="152" t="s">
        <v>83</v>
      </c>
      <c r="AV170" s="12" t="s">
        <v>83</v>
      </c>
      <c r="AW170" s="12" t="s">
        <v>35</v>
      </c>
      <c r="AX170" s="12" t="s">
        <v>73</v>
      </c>
      <c r="AY170" s="152" t="s">
        <v>175</v>
      </c>
    </row>
    <row r="171" spans="2:65" s="12" customFormat="1" ht="11.25">
      <c r="B171" s="150"/>
      <c r="D171" s="151" t="s">
        <v>189</v>
      </c>
      <c r="E171" s="152" t="s">
        <v>19</v>
      </c>
      <c r="F171" s="153" t="s">
        <v>1736</v>
      </c>
      <c r="H171" s="154">
        <v>17.82</v>
      </c>
      <c r="I171" s="155"/>
      <c r="L171" s="150"/>
      <c r="M171" s="156"/>
      <c r="T171" s="157"/>
      <c r="AT171" s="152" t="s">
        <v>189</v>
      </c>
      <c r="AU171" s="152" t="s">
        <v>83</v>
      </c>
      <c r="AV171" s="12" t="s">
        <v>83</v>
      </c>
      <c r="AW171" s="12" t="s">
        <v>35</v>
      </c>
      <c r="AX171" s="12" t="s">
        <v>73</v>
      </c>
      <c r="AY171" s="152" t="s">
        <v>175</v>
      </c>
    </row>
    <row r="172" spans="2:65" s="13" customFormat="1" ht="11.25">
      <c r="B172" s="158"/>
      <c r="D172" s="151" t="s">
        <v>189</v>
      </c>
      <c r="E172" s="159" t="s">
        <v>19</v>
      </c>
      <c r="F172" s="160" t="s">
        <v>198</v>
      </c>
      <c r="H172" s="161">
        <v>132.44999999999999</v>
      </c>
      <c r="I172" s="162"/>
      <c r="L172" s="158"/>
      <c r="M172" s="163"/>
      <c r="T172" s="164"/>
      <c r="AT172" s="159" t="s">
        <v>189</v>
      </c>
      <c r="AU172" s="159" t="s">
        <v>83</v>
      </c>
      <c r="AV172" s="13" t="s">
        <v>181</v>
      </c>
      <c r="AW172" s="13" t="s">
        <v>35</v>
      </c>
      <c r="AX172" s="13" t="s">
        <v>81</v>
      </c>
      <c r="AY172" s="159" t="s">
        <v>175</v>
      </c>
    </row>
    <row r="173" spans="2:65" s="1" customFormat="1" ht="24.2" customHeight="1">
      <c r="B173" s="32"/>
      <c r="C173" s="132" t="s">
        <v>8</v>
      </c>
      <c r="D173" s="132" t="s">
        <v>177</v>
      </c>
      <c r="E173" s="133" t="s">
        <v>1737</v>
      </c>
      <c r="F173" s="134" t="s">
        <v>1738</v>
      </c>
      <c r="G173" s="135" t="s">
        <v>215</v>
      </c>
      <c r="H173" s="136">
        <v>39.008000000000003</v>
      </c>
      <c r="I173" s="137"/>
      <c r="J173" s="138">
        <f>ROUND(I173*H173,2)</f>
        <v>0</v>
      </c>
      <c r="K173" s="139"/>
      <c r="L173" s="32"/>
      <c r="M173" s="140" t="s">
        <v>19</v>
      </c>
      <c r="N173" s="141" t="s">
        <v>44</v>
      </c>
      <c r="P173" s="142">
        <f>O173*H173</f>
        <v>0</v>
      </c>
      <c r="Q173" s="142">
        <v>2.3010199999999998</v>
      </c>
      <c r="R173" s="142">
        <f>Q173*H173</f>
        <v>89.758188160000003</v>
      </c>
      <c r="S173" s="142">
        <v>0</v>
      </c>
      <c r="T173" s="143">
        <f>S173*H173</f>
        <v>0</v>
      </c>
      <c r="AR173" s="144" t="s">
        <v>181</v>
      </c>
      <c r="AT173" s="144" t="s">
        <v>177</v>
      </c>
      <c r="AU173" s="144" t="s">
        <v>83</v>
      </c>
      <c r="AY173" s="17" t="s">
        <v>175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81</v>
      </c>
      <c r="BK173" s="145">
        <f>ROUND(I173*H173,2)</f>
        <v>0</v>
      </c>
      <c r="BL173" s="17" t="s">
        <v>181</v>
      </c>
      <c r="BM173" s="144" t="s">
        <v>1739</v>
      </c>
    </row>
    <row r="174" spans="2:65" s="1" customFormat="1" ht="11.25">
      <c r="B174" s="32"/>
      <c r="D174" s="146" t="s">
        <v>183</v>
      </c>
      <c r="F174" s="147" t="s">
        <v>1740</v>
      </c>
      <c r="I174" s="148"/>
      <c r="L174" s="32"/>
      <c r="M174" s="149"/>
      <c r="T174" s="53"/>
      <c r="AT174" s="17" t="s">
        <v>183</v>
      </c>
      <c r="AU174" s="17" t="s">
        <v>83</v>
      </c>
    </row>
    <row r="175" spans="2:65" s="1" customFormat="1" ht="39">
      <c r="B175" s="32"/>
      <c r="D175" s="151" t="s">
        <v>203</v>
      </c>
      <c r="F175" s="165" t="s">
        <v>1741</v>
      </c>
      <c r="I175" s="148"/>
      <c r="L175" s="32"/>
      <c r="M175" s="149"/>
      <c r="T175" s="53"/>
      <c r="AT175" s="17" t="s">
        <v>203</v>
      </c>
      <c r="AU175" s="17" t="s">
        <v>83</v>
      </c>
    </row>
    <row r="176" spans="2:65" s="14" customFormat="1" ht="11.25">
      <c r="B176" s="166"/>
      <c r="D176" s="151" t="s">
        <v>189</v>
      </c>
      <c r="E176" s="167" t="s">
        <v>19</v>
      </c>
      <c r="F176" s="168" t="s">
        <v>1742</v>
      </c>
      <c r="H176" s="167" t="s">
        <v>19</v>
      </c>
      <c r="I176" s="169"/>
      <c r="L176" s="166"/>
      <c r="M176" s="170"/>
      <c r="T176" s="171"/>
      <c r="AT176" s="167" t="s">
        <v>189</v>
      </c>
      <c r="AU176" s="167" t="s">
        <v>83</v>
      </c>
      <c r="AV176" s="14" t="s">
        <v>81</v>
      </c>
      <c r="AW176" s="14" t="s">
        <v>35</v>
      </c>
      <c r="AX176" s="14" t="s">
        <v>73</v>
      </c>
      <c r="AY176" s="167" t="s">
        <v>175</v>
      </c>
    </row>
    <row r="177" spans="2:65" s="12" customFormat="1" ht="11.25">
      <c r="B177" s="150"/>
      <c r="D177" s="151" t="s">
        <v>189</v>
      </c>
      <c r="E177" s="152" t="s">
        <v>19</v>
      </c>
      <c r="F177" s="153" t="s">
        <v>1743</v>
      </c>
      <c r="H177" s="154">
        <v>39.008000000000003</v>
      </c>
      <c r="I177" s="155"/>
      <c r="L177" s="150"/>
      <c r="M177" s="156"/>
      <c r="T177" s="157"/>
      <c r="AT177" s="152" t="s">
        <v>189</v>
      </c>
      <c r="AU177" s="152" t="s">
        <v>83</v>
      </c>
      <c r="AV177" s="12" t="s">
        <v>83</v>
      </c>
      <c r="AW177" s="12" t="s">
        <v>35</v>
      </c>
      <c r="AX177" s="12" t="s">
        <v>81</v>
      </c>
      <c r="AY177" s="152" t="s">
        <v>175</v>
      </c>
    </row>
    <row r="178" spans="2:65" s="1" customFormat="1" ht="24.2" customHeight="1">
      <c r="B178" s="32"/>
      <c r="C178" s="132" t="s">
        <v>296</v>
      </c>
      <c r="D178" s="132" t="s">
        <v>177</v>
      </c>
      <c r="E178" s="133" t="s">
        <v>1744</v>
      </c>
      <c r="F178" s="134" t="s">
        <v>1745</v>
      </c>
      <c r="G178" s="135" t="s">
        <v>215</v>
      </c>
      <c r="H178" s="136">
        <v>70.213999999999999</v>
      </c>
      <c r="I178" s="137"/>
      <c r="J178" s="138">
        <f>ROUND(I178*H178,2)</f>
        <v>0</v>
      </c>
      <c r="K178" s="139"/>
      <c r="L178" s="32"/>
      <c r="M178" s="140" t="s">
        <v>19</v>
      </c>
      <c r="N178" s="141" t="s">
        <v>44</v>
      </c>
      <c r="P178" s="142">
        <f>O178*H178</f>
        <v>0</v>
      </c>
      <c r="Q178" s="142">
        <v>2.5236100000000001</v>
      </c>
      <c r="R178" s="142">
        <f>Q178*H178</f>
        <v>177.19275254000001</v>
      </c>
      <c r="S178" s="142">
        <v>0</v>
      </c>
      <c r="T178" s="143">
        <f>S178*H178</f>
        <v>0</v>
      </c>
      <c r="AR178" s="144" t="s">
        <v>181</v>
      </c>
      <c r="AT178" s="144" t="s">
        <v>177</v>
      </c>
      <c r="AU178" s="144" t="s">
        <v>83</v>
      </c>
      <c r="AY178" s="17" t="s">
        <v>175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81</v>
      </c>
      <c r="BK178" s="145">
        <f>ROUND(I178*H178,2)</f>
        <v>0</v>
      </c>
      <c r="BL178" s="17" t="s">
        <v>181</v>
      </c>
      <c r="BM178" s="144" t="s">
        <v>1746</v>
      </c>
    </row>
    <row r="179" spans="2:65" s="1" customFormat="1" ht="11.25">
      <c r="B179" s="32"/>
      <c r="D179" s="146" t="s">
        <v>183</v>
      </c>
      <c r="F179" s="147" t="s">
        <v>1747</v>
      </c>
      <c r="I179" s="148"/>
      <c r="L179" s="32"/>
      <c r="M179" s="149"/>
      <c r="T179" s="53"/>
      <c r="AT179" s="17" t="s">
        <v>183</v>
      </c>
      <c r="AU179" s="17" t="s">
        <v>83</v>
      </c>
    </row>
    <row r="180" spans="2:65" s="12" customFormat="1" ht="11.25">
      <c r="B180" s="150"/>
      <c r="D180" s="151" t="s">
        <v>189</v>
      </c>
      <c r="E180" s="152" t="s">
        <v>19</v>
      </c>
      <c r="F180" s="153" t="s">
        <v>1748</v>
      </c>
      <c r="H180" s="154">
        <v>70.213999999999999</v>
      </c>
      <c r="I180" s="155"/>
      <c r="L180" s="150"/>
      <c r="M180" s="156"/>
      <c r="T180" s="157"/>
      <c r="AT180" s="152" t="s">
        <v>189</v>
      </c>
      <c r="AU180" s="152" t="s">
        <v>83</v>
      </c>
      <c r="AV180" s="12" t="s">
        <v>83</v>
      </c>
      <c r="AW180" s="12" t="s">
        <v>35</v>
      </c>
      <c r="AX180" s="12" t="s">
        <v>81</v>
      </c>
      <c r="AY180" s="152" t="s">
        <v>175</v>
      </c>
    </row>
    <row r="181" spans="2:65" s="1" customFormat="1" ht="16.5" customHeight="1">
      <c r="B181" s="32"/>
      <c r="C181" s="132" t="s">
        <v>306</v>
      </c>
      <c r="D181" s="132" t="s">
        <v>177</v>
      </c>
      <c r="E181" s="133" t="s">
        <v>1749</v>
      </c>
      <c r="F181" s="134" t="s">
        <v>1750</v>
      </c>
      <c r="G181" s="135" t="s">
        <v>180</v>
      </c>
      <c r="H181" s="136">
        <v>28.44</v>
      </c>
      <c r="I181" s="137"/>
      <c r="J181" s="138">
        <f>ROUND(I181*H181,2)</f>
        <v>0</v>
      </c>
      <c r="K181" s="139"/>
      <c r="L181" s="32"/>
      <c r="M181" s="140" t="s">
        <v>19</v>
      </c>
      <c r="N181" s="141" t="s">
        <v>44</v>
      </c>
      <c r="P181" s="142">
        <f>O181*H181</f>
        <v>0</v>
      </c>
      <c r="Q181" s="142">
        <v>2.47E-3</v>
      </c>
      <c r="R181" s="142">
        <f>Q181*H181</f>
        <v>7.0246799999999998E-2</v>
      </c>
      <c r="S181" s="142">
        <v>0</v>
      </c>
      <c r="T181" s="143">
        <f>S181*H181</f>
        <v>0</v>
      </c>
      <c r="AR181" s="144" t="s">
        <v>181</v>
      </c>
      <c r="AT181" s="144" t="s">
        <v>177</v>
      </c>
      <c r="AU181" s="144" t="s">
        <v>83</v>
      </c>
      <c r="AY181" s="17" t="s">
        <v>175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81</v>
      </c>
      <c r="BK181" s="145">
        <f>ROUND(I181*H181,2)</f>
        <v>0</v>
      </c>
      <c r="BL181" s="17" t="s">
        <v>181</v>
      </c>
      <c r="BM181" s="144" t="s">
        <v>1751</v>
      </c>
    </row>
    <row r="182" spans="2:65" s="1" customFormat="1" ht="11.25">
      <c r="B182" s="32"/>
      <c r="D182" s="146" t="s">
        <v>183</v>
      </c>
      <c r="F182" s="147" t="s">
        <v>1752</v>
      </c>
      <c r="I182" s="148"/>
      <c r="L182" s="32"/>
      <c r="M182" s="149"/>
      <c r="T182" s="53"/>
      <c r="AT182" s="17" t="s">
        <v>183</v>
      </c>
      <c r="AU182" s="17" t="s">
        <v>83</v>
      </c>
    </row>
    <row r="183" spans="2:65" s="12" customFormat="1" ht="11.25">
      <c r="B183" s="150"/>
      <c r="D183" s="151" t="s">
        <v>189</v>
      </c>
      <c r="E183" s="152" t="s">
        <v>19</v>
      </c>
      <c r="F183" s="153" t="s">
        <v>1753</v>
      </c>
      <c r="H183" s="154">
        <v>28.44</v>
      </c>
      <c r="I183" s="155"/>
      <c r="L183" s="150"/>
      <c r="M183" s="156"/>
      <c r="T183" s="157"/>
      <c r="AT183" s="152" t="s">
        <v>189</v>
      </c>
      <c r="AU183" s="152" t="s">
        <v>83</v>
      </c>
      <c r="AV183" s="12" t="s">
        <v>83</v>
      </c>
      <c r="AW183" s="12" t="s">
        <v>35</v>
      </c>
      <c r="AX183" s="12" t="s">
        <v>81</v>
      </c>
      <c r="AY183" s="152" t="s">
        <v>175</v>
      </c>
    </row>
    <row r="184" spans="2:65" s="1" customFormat="1" ht="16.5" customHeight="1">
      <c r="B184" s="32"/>
      <c r="C184" s="132" t="s">
        <v>312</v>
      </c>
      <c r="D184" s="132" t="s">
        <v>177</v>
      </c>
      <c r="E184" s="133" t="s">
        <v>1754</v>
      </c>
      <c r="F184" s="134" t="s">
        <v>1755</v>
      </c>
      <c r="G184" s="135" t="s">
        <v>180</v>
      </c>
      <c r="H184" s="136">
        <v>28.44</v>
      </c>
      <c r="I184" s="137"/>
      <c r="J184" s="138">
        <f>ROUND(I184*H184,2)</f>
        <v>0</v>
      </c>
      <c r="K184" s="139"/>
      <c r="L184" s="32"/>
      <c r="M184" s="140" t="s">
        <v>19</v>
      </c>
      <c r="N184" s="141" t="s">
        <v>44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181</v>
      </c>
      <c r="AT184" s="144" t="s">
        <v>177</v>
      </c>
      <c r="AU184" s="144" t="s">
        <v>83</v>
      </c>
      <c r="AY184" s="17" t="s">
        <v>175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81</v>
      </c>
      <c r="BK184" s="145">
        <f>ROUND(I184*H184,2)</f>
        <v>0</v>
      </c>
      <c r="BL184" s="17" t="s">
        <v>181</v>
      </c>
      <c r="BM184" s="144" t="s">
        <v>1756</v>
      </c>
    </row>
    <row r="185" spans="2:65" s="1" customFormat="1" ht="11.25">
      <c r="B185" s="32"/>
      <c r="D185" s="146" t="s">
        <v>183</v>
      </c>
      <c r="F185" s="147" t="s">
        <v>1757</v>
      </c>
      <c r="I185" s="148"/>
      <c r="L185" s="32"/>
      <c r="M185" s="149"/>
      <c r="T185" s="53"/>
      <c r="AT185" s="17" t="s">
        <v>183</v>
      </c>
      <c r="AU185" s="17" t="s">
        <v>83</v>
      </c>
    </row>
    <row r="186" spans="2:65" s="1" customFormat="1" ht="24.2" customHeight="1">
      <c r="B186" s="32"/>
      <c r="C186" s="132" t="s">
        <v>317</v>
      </c>
      <c r="D186" s="132" t="s">
        <v>177</v>
      </c>
      <c r="E186" s="133" t="s">
        <v>1758</v>
      </c>
      <c r="F186" s="134" t="s">
        <v>1759</v>
      </c>
      <c r="G186" s="135" t="s">
        <v>281</v>
      </c>
      <c r="H186" s="136">
        <v>0.12</v>
      </c>
      <c r="I186" s="137"/>
      <c r="J186" s="138">
        <f>ROUND(I186*H186,2)</f>
        <v>0</v>
      </c>
      <c r="K186" s="139"/>
      <c r="L186" s="32"/>
      <c r="M186" s="140" t="s">
        <v>19</v>
      </c>
      <c r="N186" s="141" t="s">
        <v>44</v>
      </c>
      <c r="P186" s="142">
        <f>O186*H186</f>
        <v>0</v>
      </c>
      <c r="Q186" s="142">
        <v>1.0606199999999999</v>
      </c>
      <c r="R186" s="142">
        <f>Q186*H186</f>
        <v>0.12727439999999998</v>
      </c>
      <c r="S186" s="142">
        <v>0</v>
      </c>
      <c r="T186" s="143">
        <f>S186*H186</f>
        <v>0</v>
      </c>
      <c r="AR186" s="144" t="s">
        <v>181</v>
      </c>
      <c r="AT186" s="144" t="s">
        <v>177</v>
      </c>
      <c r="AU186" s="144" t="s">
        <v>83</v>
      </c>
      <c r="AY186" s="17" t="s">
        <v>175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81</v>
      </c>
      <c r="BK186" s="145">
        <f>ROUND(I186*H186,2)</f>
        <v>0</v>
      </c>
      <c r="BL186" s="17" t="s">
        <v>181</v>
      </c>
      <c r="BM186" s="144" t="s">
        <v>1760</v>
      </c>
    </row>
    <row r="187" spans="2:65" s="1" customFormat="1" ht="11.25">
      <c r="B187" s="32"/>
      <c r="D187" s="146" t="s">
        <v>183</v>
      </c>
      <c r="F187" s="147" t="s">
        <v>1761</v>
      </c>
      <c r="I187" s="148"/>
      <c r="L187" s="32"/>
      <c r="M187" s="149"/>
      <c r="T187" s="53"/>
      <c r="AT187" s="17" t="s">
        <v>183</v>
      </c>
      <c r="AU187" s="17" t="s">
        <v>83</v>
      </c>
    </row>
    <row r="188" spans="2:65" s="14" customFormat="1" ht="22.5">
      <c r="B188" s="166"/>
      <c r="D188" s="151" t="s">
        <v>189</v>
      </c>
      <c r="E188" s="167" t="s">
        <v>19</v>
      </c>
      <c r="F188" s="168" t="s">
        <v>1762</v>
      </c>
      <c r="H188" s="167" t="s">
        <v>19</v>
      </c>
      <c r="I188" s="169"/>
      <c r="L188" s="166"/>
      <c r="M188" s="170"/>
      <c r="T188" s="171"/>
      <c r="AT188" s="167" t="s">
        <v>189</v>
      </c>
      <c r="AU188" s="167" t="s">
        <v>83</v>
      </c>
      <c r="AV188" s="14" t="s">
        <v>81</v>
      </c>
      <c r="AW188" s="14" t="s">
        <v>35</v>
      </c>
      <c r="AX188" s="14" t="s">
        <v>73</v>
      </c>
      <c r="AY188" s="167" t="s">
        <v>175</v>
      </c>
    </row>
    <row r="189" spans="2:65" s="12" customFormat="1" ht="11.25">
      <c r="B189" s="150"/>
      <c r="D189" s="151" t="s">
        <v>189</v>
      </c>
      <c r="E189" s="152" t="s">
        <v>19</v>
      </c>
      <c r="F189" s="153" t="s">
        <v>1763</v>
      </c>
      <c r="H189" s="154">
        <v>0.12</v>
      </c>
      <c r="I189" s="155"/>
      <c r="L189" s="150"/>
      <c r="M189" s="156"/>
      <c r="T189" s="157"/>
      <c r="AT189" s="152" t="s">
        <v>189</v>
      </c>
      <c r="AU189" s="152" t="s">
        <v>83</v>
      </c>
      <c r="AV189" s="12" t="s">
        <v>83</v>
      </c>
      <c r="AW189" s="12" t="s">
        <v>35</v>
      </c>
      <c r="AX189" s="12" t="s">
        <v>81</v>
      </c>
      <c r="AY189" s="152" t="s">
        <v>175</v>
      </c>
    </row>
    <row r="190" spans="2:65" s="1" customFormat="1" ht="24.2" customHeight="1">
      <c r="B190" s="32"/>
      <c r="C190" s="132" t="s">
        <v>323</v>
      </c>
      <c r="D190" s="132" t="s">
        <v>177</v>
      </c>
      <c r="E190" s="133" t="s">
        <v>1764</v>
      </c>
      <c r="F190" s="134" t="s">
        <v>1765</v>
      </c>
      <c r="G190" s="135" t="s">
        <v>281</v>
      </c>
      <c r="H190" s="136">
        <v>1.732</v>
      </c>
      <c r="I190" s="137"/>
      <c r="J190" s="138">
        <f>ROUND(I190*H190,2)</f>
        <v>0</v>
      </c>
      <c r="K190" s="139"/>
      <c r="L190" s="32"/>
      <c r="M190" s="140" t="s">
        <v>19</v>
      </c>
      <c r="N190" s="141" t="s">
        <v>44</v>
      </c>
      <c r="P190" s="142">
        <f>O190*H190</f>
        <v>0</v>
      </c>
      <c r="Q190" s="142">
        <v>1.06277</v>
      </c>
      <c r="R190" s="142">
        <f>Q190*H190</f>
        <v>1.84071764</v>
      </c>
      <c r="S190" s="142">
        <v>0</v>
      </c>
      <c r="T190" s="143">
        <f>S190*H190</f>
        <v>0</v>
      </c>
      <c r="AR190" s="144" t="s">
        <v>181</v>
      </c>
      <c r="AT190" s="144" t="s">
        <v>177</v>
      </c>
      <c r="AU190" s="144" t="s">
        <v>83</v>
      </c>
      <c r="AY190" s="17" t="s">
        <v>175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81</v>
      </c>
      <c r="BK190" s="145">
        <f>ROUND(I190*H190,2)</f>
        <v>0</v>
      </c>
      <c r="BL190" s="17" t="s">
        <v>181</v>
      </c>
      <c r="BM190" s="144" t="s">
        <v>1766</v>
      </c>
    </row>
    <row r="191" spans="2:65" s="1" customFormat="1" ht="11.25">
      <c r="B191" s="32"/>
      <c r="D191" s="146" t="s">
        <v>183</v>
      </c>
      <c r="F191" s="147" t="s">
        <v>1767</v>
      </c>
      <c r="I191" s="148"/>
      <c r="L191" s="32"/>
      <c r="M191" s="149"/>
      <c r="T191" s="53"/>
      <c r="AT191" s="17" t="s">
        <v>183</v>
      </c>
      <c r="AU191" s="17" t="s">
        <v>83</v>
      </c>
    </row>
    <row r="192" spans="2:65" s="14" customFormat="1" ht="11.25">
      <c r="B192" s="166"/>
      <c r="D192" s="151" t="s">
        <v>189</v>
      </c>
      <c r="E192" s="167" t="s">
        <v>19</v>
      </c>
      <c r="F192" s="168" t="s">
        <v>1768</v>
      </c>
      <c r="H192" s="167" t="s">
        <v>19</v>
      </c>
      <c r="I192" s="169"/>
      <c r="L192" s="166"/>
      <c r="M192" s="170"/>
      <c r="T192" s="171"/>
      <c r="AT192" s="167" t="s">
        <v>189</v>
      </c>
      <c r="AU192" s="167" t="s">
        <v>83</v>
      </c>
      <c r="AV192" s="14" t="s">
        <v>81</v>
      </c>
      <c r="AW192" s="14" t="s">
        <v>35</v>
      </c>
      <c r="AX192" s="14" t="s">
        <v>73</v>
      </c>
      <c r="AY192" s="167" t="s">
        <v>175</v>
      </c>
    </row>
    <row r="193" spans="2:65" s="12" customFormat="1" ht="11.25">
      <c r="B193" s="150"/>
      <c r="D193" s="151" t="s">
        <v>189</v>
      </c>
      <c r="E193" s="152" t="s">
        <v>19</v>
      </c>
      <c r="F193" s="153" t="s">
        <v>1769</v>
      </c>
      <c r="H193" s="154">
        <v>1.732</v>
      </c>
      <c r="I193" s="155"/>
      <c r="L193" s="150"/>
      <c r="M193" s="156"/>
      <c r="T193" s="157"/>
      <c r="AT193" s="152" t="s">
        <v>189</v>
      </c>
      <c r="AU193" s="152" t="s">
        <v>83</v>
      </c>
      <c r="AV193" s="12" t="s">
        <v>83</v>
      </c>
      <c r="AW193" s="12" t="s">
        <v>35</v>
      </c>
      <c r="AX193" s="12" t="s">
        <v>81</v>
      </c>
      <c r="AY193" s="152" t="s">
        <v>175</v>
      </c>
    </row>
    <row r="194" spans="2:65" s="1" customFormat="1" ht="33" customHeight="1">
      <c r="B194" s="32"/>
      <c r="C194" s="132" t="s">
        <v>7</v>
      </c>
      <c r="D194" s="132" t="s">
        <v>177</v>
      </c>
      <c r="E194" s="133" t="s">
        <v>1770</v>
      </c>
      <c r="F194" s="134" t="s">
        <v>1771</v>
      </c>
      <c r="G194" s="135" t="s">
        <v>215</v>
      </c>
      <c r="H194" s="136">
        <v>4.05</v>
      </c>
      <c r="I194" s="137"/>
      <c r="J194" s="138">
        <f>ROUND(I194*H194,2)</f>
        <v>0</v>
      </c>
      <c r="K194" s="139"/>
      <c r="L194" s="32"/>
      <c r="M194" s="140" t="s">
        <v>19</v>
      </c>
      <c r="N194" s="141" t="s">
        <v>44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181</v>
      </c>
      <c r="AT194" s="144" t="s">
        <v>177</v>
      </c>
      <c r="AU194" s="144" t="s">
        <v>83</v>
      </c>
      <c r="AY194" s="17" t="s">
        <v>175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81</v>
      </c>
      <c r="BK194" s="145">
        <f>ROUND(I194*H194,2)</f>
        <v>0</v>
      </c>
      <c r="BL194" s="17" t="s">
        <v>181</v>
      </c>
      <c r="BM194" s="144" t="s">
        <v>1772</v>
      </c>
    </row>
    <row r="195" spans="2:65" s="1" customFormat="1" ht="11.25">
      <c r="B195" s="32"/>
      <c r="D195" s="146" t="s">
        <v>183</v>
      </c>
      <c r="F195" s="147" t="s">
        <v>1773</v>
      </c>
      <c r="I195" s="148"/>
      <c r="L195" s="32"/>
      <c r="M195" s="149"/>
      <c r="T195" s="53"/>
      <c r="AT195" s="17" t="s">
        <v>183</v>
      </c>
      <c r="AU195" s="17" t="s">
        <v>83</v>
      </c>
    </row>
    <row r="196" spans="2:65" s="12" customFormat="1" ht="11.25">
      <c r="B196" s="150"/>
      <c r="D196" s="151" t="s">
        <v>189</v>
      </c>
      <c r="E196" s="152" t="s">
        <v>19</v>
      </c>
      <c r="F196" s="153" t="s">
        <v>1774</v>
      </c>
      <c r="H196" s="154">
        <v>4.05</v>
      </c>
      <c r="I196" s="155"/>
      <c r="L196" s="150"/>
      <c r="M196" s="156"/>
      <c r="T196" s="157"/>
      <c r="AT196" s="152" t="s">
        <v>189</v>
      </c>
      <c r="AU196" s="152" t="s">
        <v>83</v>
      </c>
      <c r="AV196" s="12" t="s">
        <v>83</v>
      </c>
      <c r="AW196" s="12" t="s">
        <v>35</v>
      </c>
      <c r="AX196" s="12" t="s">
        <v>81</v>
      </c>
      <c r="AY196" s="152" t="s">
        <v>175</v>
      </c>
    </row>
    <row r="197" spans="2:65" s="1" customFormat="1" ht="16.5" customHeight="1">
      <c r="B197" s="32"/>
      <c r="C197" s="132" t="s">
        <v>332</v>
      </c>
      <c r="D197" s="132" t="s">
        <v>177</v>
      </c>
      <c r="E197" s="133" t="s">
        <v>1775</v>
      </c>
      <c r="F197" s="134" t="s">
        <v>1776</v>
      </c>
      <c r="G197" s="135" t="s">
        <v>180</v>
      </c>
      <c r="H197" s="136">
        <v>17.82</v>
      </c>
      <c r="I197" s="137"/>
      <c r="J197" s="138">
        <f>ROUND(I197*H197,2)</f>
        <v>0</v>
      </c>
      <c r="K197" s="139"/>
      <c r="L197" s="32"/>
      <c r="M197" s="140" t="s">
        <v>19</v>
      </c>
      <c r="N197" s="141" t="s">
        <v>44</v>
      </c>
      <c r="P197" s="142">
        <f>O197*H197</f>
        <v>0</v>
      </c>
      <c r="Q197" s="142">
        <v>2.6900000000000001E-3</v>
      </c>
      <c r="R197" s="142">
        <f>Q197*H197</f>
        <v>4.7935800000000001E-2</v>
      </c>
      <c r="S197" s="142">
        <v>0</v>
      </c>
      <c r="T197" s="143">
        <f>S197*H197</f>
        <v>0</v>
      </c>
      <c r="AR197" s="144" t="s">
        <v>181</v>
      </c>
      <c r="AT197" s="144" t="s">
        <v>177</v>
      </c>
      <c r="AU197" s="144" t="s">
        <v>83</v>
      </c>
      <c r="AY197" s="17" t="s">
        <v>175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81</v>
      </c>
      <c r="BK197" s="145">
        <f>ROUND(I197*H197,2)</f>
        <v>0</v>
      </c>
      <c r="BL197" s="17" t="s">
        <v>181</v>
      </c>
      <c r="BM197" s="144" t="s">
        <v>1777</v>
      </c>
    </row>
    <row r="198" spans="2:65" s="1" customFormat="1" ht="11.25">
      <c r="B198" s="32"/>
      <c r="D198" s="146" t="s">
        <v>183</v>
      </c>
      <c r="F198" s="147" t="s">
        <v>1778</v>
      </c>
      <c r="I198" s="148"/>
      <c r="L198" s="32"/>
      <c r="M198" s="149"/>
      <c r="T198" s="53"/>
      <c r="AT198" s="17" t="s">
        <v>183</v>
      </c>
      <c r="AU198" s="17" t="s">
        <v>83</v>
      </c>
    </row>
    <row r="199" spans="2:65" s="12" customFormat="1" ht="11.25">
      <c r="B199" s="150"/>
      <c r="D199" s="151" t="s">
        <v>189</v>
      </c>
      <c r="E199" s="152" t="s">
        <v>19</v>
      </c>
      <c r="F199" s="153" t="s">
        <v>1779</v>
      </c>
      <c r="H199" s="154">
        <v>17.82</v>
      </c>
      <c r="I199" s="155"/>
      <c r="L199" s="150"/>
      <c r="M199" s="156"/>
      <c r="T199" s="157"/>
      <c r="AT199" s="152" t="s">
        <v>189</v>
      </c>
      <c r="AU199" s="152" t="s">
        <v>83</v>
      </c>
      <c r="AV199" s="12" t="s">
        <v>83</v>
      </c>
      <c r="AW199" s="12" t="s">
        <v>35</v>
      </c>
      <c r="AX199" s="12" t="s">
        <v>81</v>
      </c>
      <c r="AY199" s="152" t="s">
        <v>175</v>
      </c>
    </row>
    <row r="200" spans="2:65" s="1" customFormat="1" ht="16.5" customHeight="1">
      <c r="B200" s="32"/>
      <c r="C200" s="132" t="s">
        <v>339</v>
      </c>
      <c r="D200" s="132" t="s">
        <v>177</v>
      </c>
      <c r="E200" s="133" t="s">
        <v>1780</v>
      </c>
      <c r="F200" s="134" t="s">
        <v>1781</v>
      </c>
      <c r="G200" s="135" t="s">
        <v>180</v>
      </c>
      <c r="H200" s="136">
        <v>17.82</v>
      </c>
      <c r="I200" s="137"/>
      <c r="J200" s="138">
        <f>ROUND(I200*H200,2)</f>
        <v>0</v>
      </c>
      <c r="K200" s="139"/>
      <c r="L200" s="32"/>
      <c r="M200" s="140" t="s">
        <v>19</v>
      </c>
      <c r="N200" s="141" t="s">
        <v>44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181</v>
      </c>
      <c r="AT200" s="144" t="s">
        <v>177</v>
      </c>
      <c r="AU200" s="144" t="s">
        <v>83</v>
      </c>
      <c r="AY200" s="17" t="s">
        <v>175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81</v>
      </c>
      <c r="BK200" s="145">
        <f>ROUND(I200*H200,2)</f>
        <v>0</v>
      </c>
      <c r="BL200" s="17" t="s">
        <v>181</v>
      </c>
      <c r="BM200" s="144" t="s">
        <v>1782</v>
      </c>
    </row>
    <row r="201" spans="2:65" s="1" customFormat="1" ht="11.25">
      <c r="B201" s="32"/>
      <c r="D201" s="146" t="s">
        <v>183</v>
      </c>
      <c r="F201" s="147" t="s">
        <v>1783</v>
      </c>
      <c r="I201" s="148"/>
      <c r="L201" s="32"/>
      <c r="M201" s="149"/>
      <c r="T201" s="53"/>
      <c r="AT201" s="17" t="s">
        <v>183</v>
      </c>
      <c r="AU201" s="17" t="s">
        <v>83</v>
      </c>
    </row>
    <row r="202" spans="2:65" s="1" customFormat="1" ht="24.2" customHeight="1">
      <c r="B202" s="32"/>
      <c r="C202" s="132" t="s">
        <v>348</v>
      </c>
      <c r="D202" s="132" t="s">
        <v>177</v>
      </c>
      <c r="E202" s="133" t="s">
        <v>1784</v>
      </c>
      <c r="F202" s="134" t="s">
        <v>1785</v>
      </c>
      <c r="G202" s="135" t="s">
        <v>281</v>
      </c>
      <c r="H202" s="136">
        <v>0.24299999999999999</v>
      </c>
      <c r="I202" s="137"/>
      <c r="J202" s="138">
        <f>ROUND(I202*H202,2)</f>
        <v>0</v>
      </c>
      <c r="K202" s="139"/>
      <c r="L202" s="32"/>
      <c r="M202" s="140" t="s">
        <v>19</v>
      </c>
      <c r="N202" s="141" t="s">
        <v>44</v>
      </c>
      <c r="P202" s="142">
        <f>O202*H202</f>
        <v>0</v>
      </c>
      <c r="Q202" s="142">
        <v>1.0606199999999999</v>
      </c>
      <c r="R202" s="142">
        <f>Q202*H202</f>
        <v>0.25773065999999994</v>
      </c>
      <c r="S202" s="142">
        <v>0</v>
      </c>
      <c r="T202" s="143">
        <f>S202*H202</f>
        <v>0</v>
      </c>
      <c r="AR202" s="144" t="s">
        <v>181</v>
      </c>
      <c r="AT202" s="144" t="s">
        <v>177</v>
      </c>
      <c r="AU202" s="144" t="s">
        <v>83</v>
      </c>
      <c r="AY202" s="17" t="s">
        <v>175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81</v>
      </c>
      <c r="BK202" s="145">
        <f>ROUND(I202*H202,2)</f>
        <v>0</v>
      </c>
      <c r="BL202" s="17" t="s">
        <v>181</v>
      </c>
      <c r="BM202" s="144" t="s">
        <v>1786</v>
      </c>
    </row>
    <row r="203" spans="2:65" s="1" customFormat="1" ht="11.25">
      <c r="B203" s="32"/>
      <c r="D203" s="146" t="s">
        <v>183</v>
      </c>
      <c r="F203" s="147" t="s">
        <v>1787</v>
      </c>
      <c r="I203" s="148"/>
      <c r="L203" s="32"/>
      <c r="M203" s="149"/>
      <c r="T203" s="53"/>
      <c r="AT203" s="17" t="s">
        <v>183</v>
      </c>
      <c r="AU203" s="17" t="s">
        <v>83</v>
      </c>
    </row>
    <row r="204" spans="2:65" s="14" customFormat="1" ht="11.25">
      <c r="B204" s="166"/>
      <c r="D204" s="151" t="s">
        <v>189</v>
      </c>
      <c r="E204" s="167" t="s">
        <v>19</v>
      </c>
      <c r="F204" s="168" t="s">
        <v>1788</v>
      </c>
      <c r="H204" s="167" t="s">
        <v>19</v>
      </c>
      <c r="I204" s="169"/>
      <c r="L204" s="166"/>
      <c r="M204" s="170"/>
      <c r="T204" s="171"/>
      <c r="AT204" s="167" t="s">
        <v>189</v>
      </c>
      <c r="AU204" s="167" t="s">
        <v>83</v>
      </c>
      <c r="AV204" s="14" t="s">
        <v>81</v>
      </c>
      <c r="AW204" s="14" t="s">
        <v>35</v>
      </c>
      <c r="AX204" s="14" t="s">
        <v>73</v>
      </c>
      <c r="AY204" s="167" t="s">
        <v>175</v>
      </c>
    </row>
    <row r="205" spans="2:65" s="12" customFormat="1" ht="11.25">
      <c r="B205" s="150"/>
      <c r="D205" s="151" t="s">
        <v>189</v>
      </c>
      <c r="E205" s="152" t="s">
        <v>19</v>
      </c>
      <c r="F205" s="153" t="s">
        <v>1789</v>
      </c>
      <c r="H205" s="154">
        <v>0.24299999999999999</v>
      </c>
      <c r="I205" s="155"/>
      <c r="L205" s="150"/>
      <c r="M205" s="156"/>
      <c r="T205" s="157"/>
      <c r="AT205" s="152" t="s">
        <v>189</v>
      </c>
      <c r="AU205" s="152" t="s">
        <v>83</v>
      </c>
      <c r="AV205" s="12" t="s">
        <v>83</v>
      </c>
      <c r="AW205" s="12" t="s">
        <v>35</v>
      </c>
      <c r="AX205" s="12" t="s">
        <v>81</v>
      </c>
      <c r="AY205" s="152" t="s">
        <v>175</v>
      </c>
    </row>
    <row r="206" spans="2:65" s="1" customFormat="1" ht="33" customHeight="1">
      <c r="B206" s="32"/>
      <c r="C206" s="132" t="s">
        <v>355</v>
      </c>
      <c r="D206" s="132" t="s">
        <v>177</v>
      </c>
      <c r="E206" s="133" t="s">
        <v>1790</v>
      </c>
      <c r="F206" s="134" t="s">
        <v>1791</v>
      </c>
      <c r="G206" s="135" t="s">
        <v>215</v>
      </c>
      <c r="H206" s="136">
        <v>32</v>
      </c>
      <c r="I206" s="137"/>
      <c r="J206" s="138">
        <f>ROUND(I206*H206,2)</f>
        <v>0</v>
      </c>
      <c r="K206" s="139"/>
      <c r="L206" s="32"/>
      <c r="M206" s="140" t="s">
        <v>19</v>
      </c>
      <c r="N206" s="141" t="s">
        <v>44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181</v>
      </c>
      <c r="AT206" s="144" t="s">
        <v>177</v>
      </c>
      <c r="AU206" s="144" t="s">
        <v>83</v>
      </c>
      <c r="AY206" s="17" t="s">
        <v>175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81</v>
      </c>
      <c r="BK206" s="145">
        <f>ROUND(I206*H206,2)</f>
        <v>0</v>
      </c>
      <c r="BL206" s="17" t="s">
        <v>181</v>
      </c>
      <c r="BM206" s="144" t="s">
        <v>1792</v>
      </c>
    </row>
    <row r="207" spans="2:65" s="1" customFormat="1" ht="11.25">
      <c r="B207" s="32"/>
      <c r="D207" s="146" t="s">
        <v>183</v>
      </c>
      <c r="F207" s="147" t="s">
        <v>1793</v>
      </c>
      <c r="I207" s="148"/>
      <c r="L207" s="32"/>
      <c r="M207" s="149"/>
      <c r="T207" s="53"/>
      <c r="AT207" s="17" t="s">
        <v>183</v>
      </c>
      <c r="AU207" s="17" t="s">
        <v>83</v>
      </c>
    </row>
    <row r="208" spans="2:65" s="12" customFormat="1" ht="11.25">
      <c r="B208" s="150"/>
      <c r="D208" s="151" t="s">
        <v>189</v>
      </c>
      <c r="E208" s="152" t="s">
        <v>19</v>
      </c>
      <c r="F208" s="153" t="s">
        <v>1794</v>
      </c>
      <c r="H208" s="154">
        <v>28.8</v>
      </c>
      <c r="I208" s="155"/>
      <c r="L208" s="150"/>
      <c r="M208" s="156"/>
      <c r="T208" s="157"/>
      <c r="AT208" s="152" t="s">
        <v>189</v>
      </c>
      <c r="AU208" s="152" t="s">
        <v>83</v>
      </c>
      <c r="AV208" s="12" t="s">
        <v>83</v>
      </c>
      <c r="AW208" s="12" t="s">
        <v>35</v>
      </c>
      <c r="AX208" s="12" t="s">
        <v>73</v>
      </c>
      <c r="AY208" s="152" t="s">
        <v>175</v>
      </c>
    </row>
    <row r="209" spans="2:65" s="12" customFormat="1" ht="11.25">
      <c r="B209" s="150"/>
      <c r="D209" s="151" t="s">
        <v>189</v>
      </c>
      <c r="E209" s="152" t="s">
        <v>19</v>
      </c>
      <c r="F209" s="153" t="s">
        <v>1795</v>
      </c>
      <c r="H209" s="154">
        <v>3.2</v>
      </c>
      <c r="I209" s="155"/>
      <c r="L209" s="150"/>
      <c r="M209" s="156"/>
      <c r="T209" s="157"/>
      <c r="AT209" s="152" t="s">
        <v>189</v>
      </c>
      <c r="AU209" s="152" t="s">
        <v>83</v>
      </c>
      <c r="AV209" s="12" t="s">
        <v>83</v>
      </c>
      <c r="AW209" s="12" t="s">
        <v>35</v>
      </c>
      <c r="AX209" s="12" t="s">
        <v>73</v>
      </c>
      <c r="AY209" s="152" t="s">
        <v>175</v>
      </c>
    </row>
    <row r="210" spans="2:65" s="13" customFormat="1" ht="11.25">
      <c r="B210" s="158"/>
      <c r="D210" s="151" t="s">
        <v>189</v>
      </c>
      <c r="E210" s="159" t="s">
        <v>19</v>
      </c>
      <c r="F210" s="160" t="s">
        <v>198</v>
      </c>
      <c r="H210" s="161">
        <v>32</v>
      </c>
      <c r="I210" s="162"/>
      <c r="L210" s="158"/>
      <c r="M210" s="163"/>
      <c r="T210" s="164"/>
      <c r="AT210" s="159" t="s">
        <v>189</v>
      </c>
      <c r="AU210" s="159" t="s">
        <v>83</v>
      </c>
      <c r="AV210" s="13" t="s">
        <v>181</v>
      </c>
      <c r="AW210" s="13" t="s">
        <v>35</v>
      </c>
      <c r="AX210" s="13" t="s">
        <v>81</v>
      </c>
      <c r="AY210" s="159" t="s">
        <v>175</v>
      </c>
    </row>
    <row r="211" spans="2:65" s="1" customFormat="1" ht="16.5" customHeight="1">
      <c r="B211" s="32"/>
      <c r="C211" s="132" t="s">
        <v>363</v>
      </c>
      <c r="D211" s="132" t="s">
        <v>177</v>
      </c>
      <c r="E211" s="133" t="s">
        <v>1796</v>
      </c>
      <c r="F211" s="134" t="s">
        <v>1797</v>
      </c>
      <c r="G211" s="135" t="s">
        <v>180</v>
      </c>
      <c r="H211" s="136">
        <v>107</v>
      </c>
      <c r="I211" s="137"/>
      <c r="J211" s="138">
        <f>ROUND(I211*H211,2)</f>
        <v>0</v>
      </c>
      <c r="K211" s="139"/>
      <c r="L211" s="32"/>
      <c r="M211" s="140" t="s">
        <v>19</v>
      </c>
      <c r="N211" s="141" t="s">
        <v>44</v>
      </c>
      <c r="P211" s="142">
        <f>O211*H211</f>
        <v>0</v>
      </c>
      <c r="Q211" s="142">
        <v>2.64E-3</v>
      </c>
      <c r="R211" s="142">
        <f>Q211*H211</f>
        <v>0.28248000000000001</v>
      </c>
      <c r="S211" s="142">
        <v>0</v>
      </c>
      <c r="T211" s="143">
        <f>S211*H211</f>
        <v>0</v>
      </c>
      <c r="AR211" s="144" t="s">
        <v>181</v>
      </c>
      <c r="AT211" s="144" t="s">
        <v>177</v>
      </c>
      <c r="AU211" s="144" t="s">
        <v>83</v>
      </c>
      <c r="AY211" s="17" t="s">
        <v>175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81</v>
      </c>
      <c r="BK211" s="145">
        <f>ROUND(I211*H211,2)</f>
        <v>0</v>
      </c>
      <c r="BL211" s="17" t="s">
        <v>181</v>
      </c>
      <c r="BM211" s="144" t="s">
        <v>1798</v>
      </c>
    </row>
    <row r="212" spans="2:65" s="1" customFormat="1" ht="11.25">
      <c r="B212" s="32"/>
      <c r="D212" s="146" t="s">
        <v>183</v>
      </c>
      <c r="F212" s="147" t="s">
        <v>1799</v>
      </c>
      <c r="I212" s="148"/>
      <c r="L212" s="32"/>
      <c r="M212" s="149"/>
      <c r="T212" s="53"/>
      <c r="AT212" s="17" t="s">
        <v>183</v>
      </c>
      <c r="AU212" s="17" t="s">
        <v>83</v>
      </c>
    </row>
    <row r="213" spans="2:65" s="12" customFormat="1" ht="11.25">
      <c r="B213" s="150"/>
      <c r="D213" s="151" t="s">
        <v>189</v>
      </c>
      <c r="E213" s="152" t="s">
        <v>19</v>
      </c>
      <c r="F213" s="153" t="s">
        <v>1800</v>
      </c>
      <c r="H213" s="154">
        <v>9.4</v>
      </c>
      <c r="I213" s="155"/>
      <c r="L213" s="150"/>
      <c r="M213" s="156"/>
      <c r="T213" s="157"/>
      <c r="AT213" s="152" t="s">
        <v>189</v>
      </c>
      <c r="AU213" s="152" t="s">
        <v>83</v>
      </c>
      <c r="AV213" s="12" t="s">
        <v>83</v>
      </c>
      <c r="AW213" s="12" t="s">
        <v>35</v>
      </c>
      <c r="AX213" s="12" t="s">
        <v>73</v>
      </c>
      <c r="AY213" s="152" t="s">
        <v>175</v>
      </c>
    </row>
    <row r="214" spans="2:65" s="12" customFormat="1" ht="11.25">
      <c r="B214" s="150"/>
      <c r="D214" s="151" t="s">
        <v>189</v>
      </c>
      <c r="E214" s="152" t="s">
        <v>19</v>
      </c>
      <c r="F214" s="153" t="s">
        <v>1801</v>
      </c>
      <c r="H214" s="154">
        <v>83.2</v>
      </c>
      <c r="I214" s="155"/>
      <c r="L214" s="150"/>
      <c r="M214" s="156"/>
      <c r="T214" s="157"/>
      <c r="AT214" s="152" t="s">
        <v>189</v>
      </c>
      <c r="AU214" s="152" t="s">
        <v>83</v>
      </c>
      <c r="AV214" s="12" t="s">
        <v>83</v>
      </c>
      <c r="AW214" s="12" t="s">
        <v>35</v>
      </c>
      <c r="AX214" s="12" t="s">
        <v>73</v>
      </c>
      <c r="AY214" s="152" t="s">
        <v>175</v>
      </c>
    </row>
    <row r="215" spans="2:65" s="12" customFormat="1" ht="11.25">
      <c r="B215" s="150"/>
      <c r="D215" s="151" t="s">
        <v>189</v>
      </c>
      <c r="E215" s="152" t="s">
        <v>19</v>
      </c>
      <c r="F215" s="153" t="s">
        <v>1802</v>
      </c>
      <c r="H215" s="154">
        <v>14.4</v>
      </c>
      <c r="I215" s="155"/>
      <c r="L215" s="150"/>
      <c r="M215" s="156"/>
      <c r="T215" s="157"/>
      <c r="AT215" s="152" t="s">
        <v>189</v>
      </c>
      <c r="AU215" s="152" t="s">
        <v>83</v>
      </c>
      <c r="AV215" s="12" t="s">
        <v>83</v>
      </c>
      <c r="AW215" s="12" t="s">
        <v>35</v>
      </c>
      <c r="AX215" s="12" t="s">
        <v>73</v>
      </c>
      <c r="AY215" s="152" t="s">
        <v>175</v>
      </c>
    </row>
    <row r="216" spans="2:65" s="13" customFormat="1" ht="11.25">
      <c r="B216" s="158"/>
      <c r="D216" s="151" t="s">
        <v>189</v>
      </c>
      <c r="E216" s="159" t="s">
        <v>19</v>
      </c>
      <c r="F216" s="160" t="s">
        <v>198</v>
      </c>
      <c r="H216" s="161">
        <v>107.00000000000001</v>
      </c>
      <c r="I216" s="162"/>
      <c r="L216" s="158"/>
      <c r="M216" s="163"/>
      <c r="T216" s="164"/>
      <c r="AT216" s="159" t="s">
        <v>189</v>
      </c>
      <c r="AU216" s="159" t="s">
        <v>83</v>
      </c>
      <c r="AV216" s="13" t="s">
        <v>181</v>
      </c>
      <c r="AW216" s="13" t="s">
        <v>35</v>
      </c>
      <c r="AX216" s="13" t="s">
        <v>81</v>
      </c>
      <c r="AY216" s="159" t="s">
        <v>175</v>
      </c>
    </row>
    <row r="217" spans="2:65" s="1" customFormat="1" ht="16.5" customHeight="1">
      <c r="B217" s="32"/>
      <c r="C217" s="132" t="s">
        <v>367</v>
      </c>
      <c r="D217" s="132" t="s">
        <v>177</v>
      </c>
      <c r="E217" s="133" t="s">
        <v>1803</v>
      </c>
      <c r="F217" s="134" t="s">
        <v>1804</v>
      </c>
      <c r="G217" s="135" t="s">
        <v>180</v>
      </c>
      <c r="H217" s="136">
        <v>107</v>
      </c>
      <c r="I217" s="137"/>
      <c r="J217" s="138">
        <f>ROUND(I217*H217,2)</f>
        <v>0</v>
      </c>
      <c r="K217" s="139"/>
      <c r="L217" s="32"/>
      <c r="M217" s="140" t="s">
        <v>19</v>
      </c>
      <c r="N217" s="141" t="s">
        <v>44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181</v>
      </c>
      <c r="AT217" s="144" t="s">
        <v>177</v>
      </c>
      <c r="AU217" s="144" t="s">
        <v>83</v>
      </c>
      <c r="AY217" s="17" t="s">
        <v>175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81</v>
      </c>
      <c r="BK217" s="145">
        <f>ROUND(I217*H217,2)</f>
        <v>0</v>
      </c>
      <c r="BL217" s="17" t="s">
        <v>181</v>
      </c>
      <c r="BM217" s="144" t="s">
        <v>1805</v>
      </c>
    </row>
    <row r="218" spans="2:65" s="1" customFormat="1" ht="11.25">
      <c r="B218" s="32"/>
      <c r="D218" s="146" t="s">
        <v>183</v>
      </c>
      <c r="F218" s="147" t="s">
        <v>1806</v>
      </c>
      <c r="I218" s="148"/>
      <c r="L218" s="32"/>
      <c r="M218" s="149"/>
      <c r="T218" s="53"/>
      <c r="AT218" s="17" t="s">
        <v>183</v>
      </c>
      <c r="AU218" s="17" t="s">
        <v>83</v>
      </c>
    </row>
    <row r="219" spans="2:65" s="1" customFormat="1" ht="21.75" customHeight="1">
      <c r="B219" s="32"/>
      <c r="C219" s="132" t="s">
        <v>372</v>
      </c>
      <c r="D219" s="132" t="s">
        <v>177</v>
      </c>
      <c r="E219" s="133" t="s">
        <v>1807</v>
      </c>
      <c r="F219" s="134" t="s">
        <v>1808</v>
      </c>
      <c r="G219" s="135" t="s">
        <v>281</v>
      </c>
      <c r="H219" s="136">
        <v>1.92</v>
      </c>
      <c r="I219" s="137"/>
      <c r="J219" s="138">
        <f>ROUND(I219*H219,2)</f>
        <v>0</v>
      </c>
      <c r="K219" s="139"/>
      <c r="L219" s="32"/>
      <c r="M219" s="140" t="s">
        <v>19</v>
      </c>
      <c r="N219" s="141" t="s">
        <v>44</v>
      </c>
      <c r="P219" s="142">
        <f>O219*H219</f>
        <v>0</v>
      </c>
      <c r="Q219" s="142">
        <v>1.0606199999999999</v>
      </c>
      <c r="R219" s="142">
        <f>Q219*H219</f>
        <v>2.0363903999999997</v>
      </c>
      <c r="S219" s="142">
        <v>0</v>
      </c>
      <c r="T219" s="143">
        <f>S219*H219</f>
        <v>0</v>
      </c>
      <c r="AR219" s="144" t="s">
        <v>181</v>
      </c>
      <c r="AT219" s="144" t="s">
        <v>177</v>
      </c>
      <c r="AU219" s="144" t="s">
        <v>83</v>
      </c>
      <c r="AY219" s="17" t="s">
        <v>175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81</v>
      </c>
      <c r="BK219" s="145">
        <f>ROUND(I219*H219,2)</f>
        <v>0</v>
      </c>
      <c r="BL219" s="17" t="s">
        <v>181</v>
      </c>
      <c r="BM219" s="144" t="s">
        <v>1809</v>
      </c>
    </row>
    <row r="220" spans="2:65" s="1" customFormat="1" ht="11.25">
      <c r="B220" s="32"/>
      <c r="D220" s="146" t="s">
        <v>183</v>
      </c>
      <c r="F220" s="147" t="s">
        <v>1810</v>
      </c>
      <c r="I220" s="148"/>
      <c r="L220" s="32"/>
      <c r="M220" s="149"/>
      <c r="T220" s="53"/>
      <c r="AT220" s="17" t="s">
        <v>183</v>
      </c>
      <c r="AU220" s="17" t="s">
        <v>83</v>
      </c>
    </row>
    <row r="221" spans="2:65" s="14" customFormat="1" ht="11.25">
      <c r="B221" s="166"/>
      <c r="D221" s="151" t="s">
        <v>189</v>
      </c>
      <c r="E221" s="167" t="s">
        <v>19</v>
      </c>
      <c r="F221" s="168" t="s">
        <v>1788</v>
      </c>
      <c r="H221" s="167" t="s">
        <v>19</v>
      </c>
      <c r="I221" s="169"/>
      <c r="L221" s="166"/>
      <c r="M221" s="170"/>
      <c r="T221" s="171"/>
      <c r="AT221" s="167" t="s">
        <v>189</v>
      </c>
      <c r="AU221" s="167" t="s">
        <v>83</v>
      </c>
      <c r="AV221" s="14" t="s">
        <v>81</v>
      </c>
      <c r="AW221" s="14" t="s">
        <v>35</v>
      </c>
      <c r="AX221" s="14" t="s">
        <v>73</v>
      </c>
      <c r="AY221" s="167" t="s">
        <v>175</v>
      </c>
    </row>
    <row r="222" spans="2:65" s="12" customFormat="1" ht="11.25">
      <c r="B222" s="150"/>
      <c r="D222" s="151" t="s">
        <v>189</v>
      </c>
      <c r="E222" s="152" t="s">
        <v>19</v>
      </c>
      <c r="F222" s="153" t="s">
        <v>1811</v>
      </c>
      <c r="H222" s="154">
        <v>1.92</v>
      </c>
      <c r="I222" s="155"/>
      <c r="L222" s="150"/>
      <c r="M222" s="156"/>
      <c r="T222" s="157"/>
      <c r="AT222" s="152" t="s">
        <v>189</v>
      </c>
      <c r="AU222" s="152" t="s">
        <v>83</v>
      </c>
      <c r="AV222" s="12" t="s">
        <v>83</v>
      </c>
      <c r="AW222" s="12" t="s">
        <v>35</v>
      </c>
      <c r="AX222" s="12" t="s">
        <v>81</v>
      </c>
      <c r="AY222" s="152" t="s">
        <v>175</v>
      </c>
    </row>
    <row r="223" spans="2:65" s="11" customFormat="1" ht="22.9" customHeight="1">
      <c r="B223" s="120"/>
      <c r="D223" s="121" t="s">
        <v>72</v>
      </c>
      <c r="E223" s="130" t="s">
        <v>191</v>
      </c>
      <c r="F223" s="130" t="s">
        <v>821</v>
      </c>
      <c r="I223" s="123"/>
      <c r="J223" s="131">
        <f>BK223</f>
        <v>0</v>
      </c>
      <c r="L223" s="120"/>
      <c r="M223" s="125"/>
      <c r="P223" s="126">
        <f>SUM(P224:P264)</f>
        <v>0</v>
      </c>
      <c r="R223" s="126">
        <f>SUM(R224:R264)</f>
        <v>30.137786309999996</v>
      </c>
      <c r="T223" s="127">
        <f>SUM(T224:T264)</f>
        <v>0</v>
      </c>
      <c r="AR223" s="121" t="s">
        <v>81</v>
      </c>
      <c r="AT223" s="128" t="s">
        <v>72</v>
      </c>
      <c r="AU223" s="128" t="s">
        <v>81</v>
      </c>
      <c r="AY223" s="121" t="s">
        <v>175</v>
      </c>
      <c r="BK223" s="129">
        <f>SUM(BK224:BK264)</f>
        <v>0</v>
      </c>
    </row>
    <row r="224" spans="2:65" s="1" customFormat="1" ht="49.15" customHeight="1">
      <c r="B224" s="32"/>
      <c r="C224" s="132" t="s">
        <v>376</v>
      </c>
      <c r="D224" s="132" t="s">
        <v>177</v>
      </c>
      <c r="E224" s="133" t="s">
        <v>1812</v>
      </c>
      <c r="F224" s="134" t="s">
        <v>1813</v>
      </c>
      <c r="G224" s="135" t="s">
        <v>180</v>
      </c>
      <c r="H224" s="136">
        <v>42.3</v>
      </c>
      <c r="I224" s="137"/>
      <c r="J224" s="138">
        <f>ROUND(I224*H224,2)</f>
        <v>0</v>
      </c>
      <c r="K224" s="139"/>
      <c r="L224" s="32"/>
      <c r="M224" s="140" t="s">
        <v>19</v>
      </c>
      <c r="N224" s="141" t="s">
        <v>44</v>
      </c>
      <c r="P224" s="142">
        <f>O224*H224</f>
        <v>0</v>
      </c>
      <c r="Q224" s="142">
        <v>0.37536000000000003</v>
      </c>
      <c r="R224" s="142">
        <f>Q224*H224</f>
        <v>15.877727999999999</v>
      </c>
      <c r="S224" s="142">
        <v>0</v>
      </c>
      <c r="T224" s="143">
        <f>S224*H224</f>
        <v>0</v>
      </c>
      <c r="AR224" s="144" t="s">
        <v>181</v>
      </c>
      <c r="AT224" s="144" t="s">
        <v>177</v>
      </c>
      <c r="AU224" s="144" t="s">
        <v>83</v>
      </c>
      <c r="AY224" s="17" t="s">
        <v>175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81</v>
      </c>
      <c r="BK224" s="145">
        <f>ROUND(I224*H224,2)</f>
        <v>0</v>
      </c>
      <c r="BL224" s="17" t="s">
        <v>181</v>
      </c>
      <c r="BM224" s="144" t="s">
        <v>1814</v>
      </c>
    </row>
    <row r="225" spans="2:65" s="1" customFormat="1" ht="11.25">
      <c r="B225" s="32"/>
      <c r="D225" s="146" t="s">
        <v>183</v>
      </c>
      <c r="F225" s="147" t="s">
        <v>1815</v>
      </c>
      <c r="I225" s="148"/>
      <c r="L225" s="32"/>
      <c r="M225" s="149"/>
      <c r="T225" s="53"/>
      <c r="AT225" s="17" t="s">
        <v>183</v>
      </c>
      <c r="AU225" s="17" t="s">
        <v>83</v>
      </c>
    </row>
    <row r="226" spans="2:65" s="12" customFormat="1" ht="11.25">
      <c r="B226" s="150"/>
      <c r="D226" s="151" t="s">
        <v>189</v>
      </c>
      <c r="E226" s="152" t="s">
        <v>19</v>
      </c>
      <c r="F226" s="153" t="s">
        <v>1816</v>
      </c>
      <c r="H226" s="154">
        <v>42.3</v>
      </c>
      <c r="I226" s="155"/>
      <c r="L226" s="150"/>
      <c r="M226" s="156"/>
      <c r="T226" s="157"/>
      <c r="AT226" s="152" t="s">
        <v>189</v>
      </c>
      <c r="AU226" s="152" t="s">
        <v>83</v>
      </c>
      <c r="AV226" s="12" t="s">
        <v>83</v>
      </c>
      <c r="AW226" s="12" t="s">
        <v>35</v>
      </c>
      <c r="AX226" s="12" t="s">
        <v>81</v>
      </c>
      <c r="AY226" s="152" t="s">
        <v>175</v>
      </c>
    </row>
    <row r="227" spans="2:65" s="1" customFormat="1" ht="37.9" customHeight="1">
      <c r="B227" s="32"/>
      <c r="C227" s="132" t="s">
        <v>384</v>
      </c>
      <c r="D227" s="132" t="s">
        <v>177</v>
      </c>
      <c r="E227" s="133" t="s">
        <v>1817</v>
      </c>
      <c r="F227" s="134" t="s">
        <v>1818</v>
      </c>
      <c r="G227" s="135" t="s">
        <v>215</v>
      </c>
      <c r="H227" s="136">
        <v>4.8049999999999997</v>
      </c>
      <c r="I227" s="137"/>
      <c r="J227" s="138">
        <f>ROUND(I227*H227,2)</f>
        <v>0</v>
      </c>
      <c r="K227" s="139"/>
      <c r="L227" s="32"/>
      <c r="M227" s="140" t="s">
        <v>19</v>
      </c>
      <c r="N227" s="141" t="s">
        <v>44</v>
      </c>
      <c r="P227" s="142">
        <f>O227*H227</f>
        <v>0</v>
      </c>
      <c r="Q227" s="142">
        <v>2.5018699999999998</v>
      </c>
      <c r="R227" s="142">
        <f>Q227*H227</f>
        <v>12.021485349999999</v>
      </c>
      <c r="S227" s="142">
        <v>0</v>
      </c>
      <c r="T227" s="143">
        <f>S227*H227</f>
        <v>0</v>
      </c>
      <c r="AR227" s="144" t="s">
        <v>181</v>
      </c>
      <c r="AT227" s="144" t="s">
        <v>177</v>
      </c>
      <c r="AU227" s="144" t="s">
        <v>83</v>
      </c>
      <c r="AY227" s="17" t="s">
        <v>175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81</v>
      </c>
      <c r="BK227" s="145">
        <f>ROUND(I227*H227,2)</f>
        <v>0</v>
      </c>
      <c r="BL227" s="17" t="s">
        <v>181</v>
      </c>
      <c r="BM227" s="144" t="s">
        <v>1819</v>
      </c>
    </row>
    <row r="228" spans="2:65" s="1" customFormat="1" ht="11.25">
      <c r="B228" s="32"/>
      <c r="D228" s="146" t="s">
        <v>183</v>
      </c>
      <c r="F228" s="147" t="s">
        <v>1820</v>
      </c>
      <c r="I228" s="148"/>
      <c r="L228" s="32"/>
      <c r="M228" s="149"/>
      <c r="T228" s="53"/>
      <c r="AT228" s="17" t="s">
        <v>183</v>
      </c>
      <c r="AU228" s="17" t="s">
        <v>83</v>
      </c>
    </row>
    <row r="229" spans="2:65" s="14" customFormat="1" ht="11.25">
      <c r="B229" s="166"/>
      <c r="D229" s="151" t="s">
        <v>189</v>
      </c>
      <c r="E229" s="167" t="s">
        <v>19</v>
      </c>
      <c r="F229" s="168" t="s">
        <v>1821</v>
      </c>
      <c r="H229" s="167" t="s">
        <v>19</v>
      </c>
      <c r="I229" s="169"/>
      <c r="L229" s="166"/>
      <c r="M229" s="170"/>
      <c r="T229" s="171"/>
      <c r="AT229" s="167" t="s">
        <v>189</v>
      </c>
      <c r="AU229" s="167" t="s">
        <v>83</v>
      </c>
      <c r="AV229" s="14" t="s">
        <v>81</v>
      </c>
      <c r="AW229" s="14" t="s">
        <v>35</v>
      </c>
      <c r="AX229" s="14" t="s">
        <v>73</v>
      </c>
      <c r="AY229" s="167" t="s">
        <v>175</v>
      </c>
    </row>
    <row r="230" spans="2:65" s="12" customFormat="1" ht="11.25">
      <c r="B230" s="150"/>
      <c r="D230" s="151" t="s">
        <v>189</v>
      </c>
      <c r="E230" s="152" t="s">
        <v>19</v>
      </c>
      <c r="F230" s="153" t="s">
        <v>1822</v>
      </c>
      <c r="H230" s="154">
        <v>1.46</v>
      </c>
      <c r="I230" s="155"/>
      <c r="L230" s="150"/>
      <c r="M230" s="156"/>
      <c r="T230" s="157"/>
      <c r="AT230" s="152" t="s">
        <v>189</v>
      </c>
      <c r="AU230" s="152" t="s">
        <v>83</v>
      </c>
      <c r="AV230" s="12" t="s">
        <v>83</v>
      </c>
      <c r="AW230" s="12" t="s">
        <v>35</v>
      </c>
      <c r="AX230" s="12" t="s">
        <v>73</v>
      </c>
      <c r="AY230" s="152" t="s">
        <v>175</v>
      </c>
    </row>
    <row r="231" spans="2:65" s="12" customFormat="1" ht="11.25">
      <c r="B231" s="150"/>
      <c r="D231" s="151" t="s">
        <v>189</v>
      </c>
      <c r="E231" s="152" t="s">
        <v>19</v>
      </c>
      <c r="F231" s="153" t="s">
        <v>1823</v>
      </c>
      <c r="H231" s="154">
        <v>2.4780000000000002</v>
      </c>
      <c r="I231" s="155"/>
      <c r="L231" s="150"/>
      <c r="M231" s="156"/>
      <c r="T231" s="157"/>
      <c r="AT231" s="152" t="s">
        <v>189</v>
      </c>
      <c r="AU231" s="152" t="s">
        <v>83</v>
      </c>
      <c r="AV231" s="12" t="s">
        <v>83</v>
      </c>
      <c r="AW231" s="12" t="s">
        <v>35</v>
      </c>
      <c r="AX231" s="12" t="s">
        <v>73</v>
      </c>
      <c r="AY231" s="152" t="s">
        <v>175</v>
      </c>
    </row>
    <row r="232" spans="2:65" s="12" customFormat="1" ht="11.25">
      <c r="B232" s="150"/>
      <c r="D232" s="151" t="s">
        <v>189</v>
      </c>
      <c r="E232" s="152" t="s">
        <v>19</v>
      </c>
      <c r="F232" s="153" t="s">
        <v>1824</v>
      </c>
      <c r="H232" s="154">
        <v>0.84</v>
      </c>
      <c r="I232" s="155"/>
      <c r="L232" s="150"/>
      <c r="M232" s="156"/>
      <c r="T232" s="157"/>
      <c r="AT232" s="152" t="s">
        <v>189</v>
      </c>
      <c r="AU232" s="152" t="s">
        <v>83</v>
      </c>
      <c r="AV232" s="12" t="s">
        <v>83</v>
      </c>
      <c r="AW232" s="12" t="s">
        <v>35</v>
      </c>
      <c r="AX232" s="12" t="s">
        <v>73</v>
      </c>
      <c r="AY232" s="152" t="s">
        <v>175</v>
      </c>
    </row>
    <row r="233" spans="2:65" s="12" customFormat="1" ht="11.25">
      <c r="B233" s="150"/>
      <c r="D233" s="151" t="s">
        <v>189</v>
      </c>
      <c r="E233" s="152" t="s">
        <v>19</v>
      </c>
      <c r="F233" s="153" t="s">
        <v>1825</v>
      </c>
      <c r="H233" s="154">
        <v>2.7E-2</v>
      </c>
      <c r="I233" s="155"/>
      <c r="L233" s="150"/>
      <c r="M233" s="156"/>
      <c r="T233" s="157"/>
      <c r="AT233" s="152" t="s">
        <v>189</v>
      </c>
      <c r="AU233" s="152" t="s">
        <v>83</v>
      </c>
      <c r="AV233" s="12" t="s">
        <v>83</v>
      </c>
      <c r="AW233" s="12" t="s">
        <v>35</v>
      </c>
      <c r="AX233" s="12" t="s">
        <v>73</v>
      </c>
      <c r="AY233" s="152" t="s">
        <v>175</v>
      </c>
    </row>
    <row r="234" spans="2:65" s="13" customFormat="1" ht="11.25">
      <c r="B234" s="158"/>
      <c r="D234" s="151" t="s">
        <v>189</v>
      </c>
      <c r="E234" s="159" t="s">
        <v>19</v>
      </c>
      <c r="F234" s="160" t="s">
        <v>198</v>
      </c>
      <c r="H234" s="161">
        <v>4.8050000000000006</v>
      </c>
      <c r="I234" s="162"/>
      <c r="L234" s="158"/>
      <c r="M234" s="163"/>
      <c r="T234" s="164"/>
      <c r="AT234" s="159" t="s">
        <v>189</v>
      </c>
      <c r="AU234" s="159" t="s">
        <v>83</v>
      </c>
      <c r="AV234" s="13" t="s">
        <v>181</v>
      </c>
      <c r="AW234" s="13" t="s">
        <v>35</v>
      </c>
      <c r="AX234" s="13" t="s">
        <v>81</v>
      </c>
      <c r="AY234" s="159" t="s">
        <v>175</v>
      </c>
    </row>
    <row r="235" spans="2:65" s="1" customFormat="1" ht="24.2" customHeight="1">
      <c r="B235" s="32"/>
      <c r="C235" s="132" t="s">
        <v>238</v>
      </c>
      <c r="D235" s="132" t="s">
        <v>177</v>
      </c>
      <c r="E235" s="133" t="s">
        <v>1826</v>
      </c>
      <c r="F235" s="329" t="s">
        <v>1827</v>
      </c>
      <c r="G235" s="135" t="s">
        <v>180</v>
      </c>
      <c r="H235" s="330">
        <v>60</v>
      </c>
      <c r="I235" s="137"/>
      <c r="J235" s="138">
        <f>ROUND(I235*H235,2)</f>
        <v>0</v>
      </c>
      <c r="K235" s="139"/>
      <c r="L235" s="32"/>
      <c r="M235" s="140" t="s">
        <v>19</v>
      </c>
      <c r="N235" s="141" t="s">
        <v>44</v>
      </c>
      <c r="P235" s="142">
        <f>O235*H235</f>
        <v>0</v>
      </c>
      <c r="Q235" s="142">
        <v>2.7499999999999998E-3</v>
      </c>
      <c r="R235" s="142">
        <f>Q235*H235</f>
        <v>0.16499999999999998</v>
      </c>
      <c r="S235" s="142">
        <v>0</v>
      </c>
      <c r="T235" s="143">
        <f>S235*H235</f>
        <v>0</v>
      </c>
      <c r="AR235" s="144" t="s">
        <v>181</v>
      </c>
      <c r="AT235" s="144" t="s">
        <v>177</v>
      </c>
      <c r="AU235" s="144" t="s">
        <v>83</v>
      </c>
      <c r="AY235" s="17" t="s">
        <v>175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81</v>
      </c>
      <c r="BK235" s="145">
        <f>ROUND(I235*H235,2)</f>
        <v>0</v>
      </c>
      <c r="BL235" s="17" t="s">
        <v>181</v>
      </c>
      <c r="BM235" s="144" t="s">
        <v>1828</v>
      </c>
    </row>
    <row r="236" spans="2:65" s="1" customFormat="1" ht="11.25">
      <c r="B236" s="32"/>
      <c r="D236" s="146" t="s">
        <v>183</v>
      </c>
      <c r="F236" s="147" t="s">
        <v>1829</v>
      </c>
      <c r="I236" s="148"/>
      <c r="L236" s="32"/>
      <c r="M236" s="149"/>
      <c r="T236" s="53"/>
      <c r="AT236" s="17" t="s">
        <v>183</v>
      </c>
      <c r="AU236" s="17" t="s">
        <v>83</v>
      </c>
    </row>
    <row r="237" spans="2:65" s="14" customFormat="1" ht="11.25">
      <c r="B237" s="166"/>
      <c r="D237" s="151" t="s">
        <v>189</v>
      </c>
      <c r="E237" s="167" t="s">
        <v>19</v>
      </c>
      <c r="F237" s="168" t="s">
        <v>1821</v>
      </c>
      <c r="H237" s="167" t="s">
        <v>19</v>
      </c>
      <c r="I237" s="169"/>
      <c r="L237" s="166"/>
      <c r="M237" s="170"/>
      <c r="T237" s="171"/>
      <c r="AT237" s="167" t="s">
        <v>189</v>
      </c>
      <c r="AU237" s="167" t="s">
        <v>83</v>
      </c>
      <c r="AV237" s="14" t="s">
        <v>81</v>
      </c>
      <c r="AW237" s="14" t="s">
        <v>35</v>
      </c>
      <c r="AX237" s="14" t="s">
        <v>73</v>
      </c>
      <c r="AY237" s="167" t="s">
        <v>175</v>
      </c>
    </row>
    <row r="238" spans="2:65" s="12" customFormat="1" ht="11.25">
      <c r="B238" s="150"/>
      <c r="D238" s="151" t="s">
        <v>189</v>
      </c>
      <c r="E238" s="152" t="s">
        <v>19</v>
      </c>
      <c r="F238" s="153" t="s">
        <v>1830</v>
      </c>
      <c r="H238" s="154">
        <v>7.3</v>
      </c>
      <c r="I238" s="155"/>
      <c r="L238" s="150"/>
      <c r="M238" s="156"/>
      <c r="T238" s="157"/>
      <c r="AT238" s="152" t="s">
        <v>189</v>
      </c>
      <c r="AU238" s="152" t="s">
        <v>83</v>
      </c>
      <c r="AV238" s="12" t="s">
        <v>83</v>
      </c>
      <c r="AW238" s="12" t="s">
        <v>35</v>
      </c>
      <c r="AX238" s="12" t="s">
        <v>73</v>
      </c>
      <c r="AY238" s="152" t="s">
        <v>175</v>
      </c>
    </row>
    <row r="239" spans="2:65" s="12" customFormat="1" ht="11.25">
      <c r="B239" s="150"/>
      <c r="D239" s="151" t="s">
        <v>189</v>
      </c>
      <c r="E239" s="152" t="s">
        <v>19</v>
      </c>
      <c r="F239" s="153" t="s">
        <v>1831</v>
      </c>
      <c r="H239" s="154">
        <v>12.39</v>
      </c>
      <c r="I239" s="155"/>
      <c r="L239" s="150"/>
      <c r="M239" s="156"/>
      <c r="T239" s="157"/>
      <c r="AT239" s="152" t="s">
        <v>189</v>
      </c>
      <c r="AU239" s="152" t="s">
        <v>83</v>
      </c>
      <c r="AV239" s="12" t="s">
        <v>83</v>
      </c>
      <c r="AW239" s="12" t="s">
        <v>35</v>
      </c>
      <c r="AX239" s="12" t="s">
        <v>73</v>
      </c>
      <c r="AY239" s="152" t="s">
        <v>175</v>
      </c>
    </row>
    <row r="240" spans="2:65" s="12" customFormat="1" ht="11.25">
      <c r="B240" s="150"/>
      <c r="D240" s="151" t="s">
        <v>189</v>
      </c>
      <c r="E240" s="152" t="s">
        <v>19</v>
      </c>
      <c r="F240" s="153" t="s">
        <v>1832</v>
      </c>
      <c r="H240" s="154">
        <v>9.8000000000000007</v>
      </c>
      <c r="I240" s="155"/>
      <c r="L240" s="150"/>
      <c r="M240" s="156"/>
      <c r="T240" s="157"/>
      <c r="AT240" s="152" t="s">
        <v>189</v>
      </c>
      <c r="AU240" s="152" t="s">
        <v>83</v>
      </c>
      <c r="AV240" s="12" t="s">
        <v>83</v>
      </c>
      <c r="AW240" s="12" t="s">
        <v>35</v>
      </c>
      <c r="AX240" s="12" t="s">
        <v>73</v>
      </c>
      <c r="AY240" s="152" t="s">
        <v>175</v>
      </c>
    </row>
    <row r="241" spans="2:65" s="12" customFormat="1" ht="11.25">
      <c r="B241" s="150"/>
      <c r="D241" s="151" t="s">
        <v>189</v>
      </c>
      <c r="E241" s="152" t="s">
        <v>19</v>
      </c>
      <c r="F241" s="153" t="s">
        <v>1833</v>
      </c>
      <c r="H241" s="154">
        <v>0.13500000000000001</v>
      </c>
      <c r="I241" s="155"/>
      <c r="L241" s="150"/>
      <c r="M241" s="156"/>
      <c r="T241" s="157"/>
      <c r="AT241" s="152" t="s">
        <v>189</v>
      </c>
      <c r="AU241" s="152" t="s">
        <v>83</v>
      </c>
      <c r="AV241" s="12" t="s">
        <v>83</v>
      </c>
      <c r="AW241" s="12" t="s">
        <v>35</v>
      </c>
      <c r="AX241" s="12" t="s">
        <v>73</v>
      </c>
      <c r="AY241" s="152" t="s">
        <v>175</v>
      </c>
    </row>
    <row r="242" spans="2:65" s="13" customFormat="1" ht="11.25">
      <c r="B242" s="158"/>
      <c r="D242" s="151" t="s">
        <v>189</v>
      </c>
      <c r="E242" s="159" t="s">
        <v>19</v>
      </c>
      <c r="F242" s="160" t="s">
        <v>198</v>
      </c>
      <c r="H242" s="161">
        <v>29.625000000000004</v>
      </c>
      <c r="I242" s="162"/>
      <c r="L242" s="158"/>
      <c r="M242" s="163"/>
      <c r="T242" s="164"/>
      <c r="AT242" s="159" t="s">
        <v>189</v>
      </c>
      <c r="AU242" s="159" t="s">
        <v>83</v>
      </c>
      <c r="AV242" s="13" t="s">
        <v>181</v>
      </c>
      <c r="AW242" s="13" t="s">
        <v>35</v>
      </c>
      <c r="AX242" s="13" t="s">
        <v>73</v>
      </c>
      <c r="AY242" s="159" t="s">
        <v>175</v>
      </c>
    </row>
    <row r="243" spans="2:65" s="12" customFormat="1" ht="11.25">
      <c r="B243" s="150"/>
      <c r="D243" s="151" t="s">
        <v>189</v>
      </c>
      <c r="E243" s="152" t="s">
        <v>19</v>
      </c>
      <c r="F243" s="153" t="s">
        <v>1834</v>
      </c>
      <c r="H243" s="154">
        <v>60</v>
      </c>
      <c r="I243" s="155"/>
      <c r="L243" s="150"/>
      <c r="M243" s="156"/>
      <c r="T243" s="157"/>
      <c r="AT243" s="152" t="s">
        <v>189</v>
      </c>
      <c r="AU243" s="152" t="s">
        <v>83</v>
      </c>
      <c r="AV243" s="12" t="s">
        <v>83</v>
      </c>
      <c r="AW243" s="12" t="s">
        <v>35</v>
      </c>
      <c r="AX243" s="12" t="s">
        <v>81</v>
      </c>
      <c r="AY243" s="152" t="s">
        <v>175</v>
      </c>
    </row>
    <row r="244" spans="2:65" s="1" customFormat="1" ht="24.2" customHeight="1">
      <c r="B244" s="32"/>
      <c r="C244" s="132" t="s">
        <v>396</v>
      </c>
      <c r="D244" s="132" t="s">
        <v>177</v>
      </c>
      <c r="E244" s="133" t="s">
        <v>1835</v>
      </c>
      <c r="F244" s="329" t="s">
        <v>1836</v>
      </c>
      <c r="G244" s="135" t="s">
        <v>180</v>
      </c>
      <c r="H244" s="330">
        <v>60</v>
      </c>
      <c r="I244" s="137"/>
      <c r="J244" s="138">
        <f>ROUND(I244*H244,2)</f>
        <v>0</v>
      </c>
      <c r="K244" s="139"/>
      <c r="L244" s="32"/>
      <c r="M244" s="140" t="s">
        <v>19</v>
      </c>
      <c r="N244" s="141" t="s">
        <v>44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181</v>
      </c>
      <c r="AT244" s="144" t="s">
        <v>177</v>
      </c>
      <c r="AU244" s="144" t="s">
        <v>83</v>
      </c>
      <c r="AY244" s="17" t="s">
        <v>175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81</v>
      </c>
      <c r="BK244" s="145">
        <f>ROUND(I244*H244,2)</f>
        <v>0</v>
      </c>
      <c r="BL244" s="17" t="s">
        <v>181</v>
      </c>
      <c r="BM244" s="144" t="s">
        <v>1837</v>
      </c>
    </row>
    <row r="245" spans="2:65" s="1" customFormat="1" ht="11.25">
      <c r="B245" s="32"/>
      <c r="D245" s="146" t="s">
        <v>183</v>
      </c>
      <c r="F245" s="147" t="s">
        <v>1838</v>
      </c>
      <c r="I245" s="148"/>
      <c r="L245" s="32"/>
      <c r="M245" s="149"/>
      <c r="T245" s="53"/>
      <c r="AT245" s="17" t="s">
        <v>183</v>
      </c>
      <c r="AU245" s="17" t="s">
        <v>83</v>
      </c>
    </row>
    <row r="246" spans="2:65" s="1" customFormat="1" ht="24.2" customHeight="1">
      <c r="B246" s="32"/>
      <c r="C246" s="132" t="s">
        <v>401</v>
      </c>
      <c r="D246" s="132" t="s">
        <v>177</v>
      </c>
      <c r="E246" s="133" t="s">
        <v>1839</v>
      </c>
      <c r="F246" s="329" t="s">
        <v>1840</v>
      </c>
      <c r="G246" s="135" t="s">
        <v>180</v>
      </c>
      <c r="H246" s="330">
        <v>60</v>
      </c>
      <c r="I246" s="137"/>
      <c r="J246" s="138">
        <f>ROUND(I246*H246,2)</f>
        <v>0</v>
      </c>
      <c r="K246" s="139"/>
      <c r="L246" s="32"/>
      <c r="M246" s="140" t="s">
        <v>19</v>
      </c>
      <c r="N246" s="141" t="s">
        <v>44</v>
      </c>
      <c r="P246" s="142">
        <f>O246*H246</f>
        <v>0</v>
      </c>
      <c r="Q246" s="142">
        <v>2.5000000000000001E-3</v>
      </c>
      <c r="R246" s="142">
        <f>Q246*H246</f>
        <v>0.15</v>
      </c>
      <c r="S246" s="142">
        <v>0</v>
      </c>
      <c r="T246" s="143">
        <f>S246*H246</f>
        <v>0</v>
      </c>
      <c r="AR246" s="144" t="s">
        <v>181</v>
      </c>
      <c r="AT246" s="144" t="s">
        <v>177</v>
      </c>
      <c r="AU246" s="144" t="s">
        <v>83</v>
      </c>
      <c r="AY246" s="17" t="s">
        <v>175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81</v>
      </c>
      <c r="BK246" s="145">
        <f>ROUND(I246*H246,2)</f>
        <v>0</v>
      </c>
      <c r="BL246" s="17" t="s">
        <v>181</v>
      </c>
      <c r="BM246" s="144" t="s">
        <v>1841</v>
      </c>
    </row>
    <row r="247" spans="2:65" s="1" customFormat="1" ht="11.25">
      <c r="B247" s="32"/>
      <c r="D247" s="146" t="s">
        <v>183</v>
      </c>
      <c r="F247" s="147" t="s">
        <v>1842</v>
      </c>
      <c r="I247" s="148"/>
      <c r="L247" s="32"/>
      <c r="M247" s="149"/>
      <c r="T247" s="53"/>
      <c r="AT247" s="17" t="s">
        <v>183</v>
      </c>
      <c r="AU247" s="17" t="s">
        <v>83</v>
      </c>
    </row>
    <row r="248" spans="2:65" s="1" customFormat="1" ht="37.9" customHeight="1">
      <c r="B248" s="32"/>
      <c r="C248" s="132" t="s">
        <v>406</v>
      </c>
      <c r="D248" s="132" t="s">
        <v>177</v>
      </c>
      <c r="E248" s="133" t="s">
        <v>1843</v>
      </c>
      <c r="F248" s="134" t="s">
        <v>1844</v>
      </c>
      <c r="G248" s="135" t="s">
        <v>281</v>
      </c>
      <c r="H248" s="136">
        <v>0.24</v>
      </c>
      <c r="I248" s="137"/>
      <c r="J248" s="138">
        <f>ROUND(I248*H248,2)</f>
        <v>0</v>
      </c>
      <c r="K248" s="139"/>
      <c r="L248" s="32"/>
      <c r="M248" s="140" t="s">
        <v>19</v>
      </c>
      <c r="N248" s="141" t="s">
        <v>44</v>
      </c>
      <c r="P248" s="142">
        <f>O248*H248</f>
        <v>0</v>
      </c>
      <c r="Q248" s="142">
        <v>1.06277</v>
      </c>
      <c r="R248" s="142">
        <f>Q248*H248</f>
        <v>0.25506479999999998</v>
      </c>
      <c r="S248" s="142">
        <v>0</v>
      </c>
      <c r="T248" s="143">
        <f>S248*H248</f>
        <v>0</v>
      </c>
      <c r="AR248" s="144" t="s">
        <v>181</v>
      </c>
      <c r="AT248" s="144" t="s">
        <v>177</v>
      </c>
      <c r="AU248" s="144" t="s">
        <v>83</v>
      </c>
      <c r="AY248" s="17" t="s">
        <v>175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81</v>
      </c>
      <c r="BK248" s="145">
        <f>ROUND(I248*H248,2)</f>
        <v>0</v>
      </c>
      <c r="BL248" s="17" t="s">
        <v>181</v>
      </c>
      <c r="BM248" s="144" t="s">
        <v>1845</v>
      </c>
    </row>
    <row r="249" spans="2:65" s="1" customFormat="1" ht="11.25">
      <c r="B249" s="32"/>
      <c r="D249" s="146" t="s">
        <v>183</v>
      </c>
      <c r="F249" s="147" t="s">
        <v>1846</v>
      </c>
      <c r="I249" s="148"/>
      <c r="L249" s="32"/>
      <c r="M249" s="149"/>
      <c r="T249" s="53"/>
      <c r="AT249" s="17" t="s">
        <v>183</v>
      </c>
      <c r="AU249" s="17" t="s">
        <v>83</v>
      </c>
    </row>
    <row r="250" spans="2:65" s="14" customFormat="1" ht="11.25">
      <c r="B250" s="166"/>
      <c r="D250" s="151" t="s">
        <v>189</v>
      </c>
      <c r="E250" s="167" t="s">
        <v>19</v>
      </c>
      <c r="F250" s="168" t="s">
        <v>1847</v>
      </c>
      <c r="H250" s="167" t="s">
        <v>19</v>
      </c>
      <c r="I250" s="169"/>
      <c r="L250" s="166"/>
      <c r="M250" s="170"/>
      <c r="T250" s="171"/>
      <c r="AT250" s="167" t="s">
        <v>189</v>
      </c>
      <c r="AU250" s="167" t="s">
        <v>83</v>
      </c>
      <c r="AV250" s="14" t="s">
        <v>81</v>
      </c>
      <c r="AW250" s="14" t="s">
        <v>35</v>
      </c>
      <c r="AX250" s="14" t="s">
        <v>73</v>
      </c>
      <c r="AY250" s="167" t="s">
        <v>175</v>
      </c>
    </row>
    <row r="251" spans="2:65" s="12" customFormat="1" ht="11.25">
      <c r="B251" s="150"/>
      <c r="D251" s="151" t="s">
        <v>189</v>
      </c>
      <c r="E251" s="152" t="s">
        <v>19</v>
      </c>
      <c r="F251" s="153" t="s">
        <v>1848</v>
      </c>
      <c r="H251" s="154">
        <v>7.2999999999999995E-2</v>
      </c>
      <c r="I251" s="155"/>
      <c r="L251" s="150"/>
      <c r="M251" s="156"/>
      <c r="T251" s="157"/>
      <c r="AT251" s="152" t="s">
        <v>189</v>
      </c>
      <c r="AU251" s="152" t="s">
        <v>83</v>
      </c>
      <c r="AV251" s="12" t="s">
        <v>83</v>
      </c>
      <c r="AW251" s="12" t="s">
        <v>35</v>
      </c>
      <c r="AX251" s="12" t="s">
        <v>73</v>
      </c>
      <c r="AY251" s="152" t="s">
        <v>175</v>
      </c>
    </row>
    <row r="252" spans="2:65" s="12" customFormat="1" ht="11.25">
      <c r="B252" s="150"/>
      <c r="D252" s="151" t="s">
        <v>189</v>
      </c>
      <c r="E252" s="152" t="s">
        <v>19</v>
      </c>
      <c r="F252" s="153" t="s">
        <v>1849</v>
      </c>
      <c r="H252" s="154">
        <v>0.124</v>
      </c>
      <c r="I252" s="155"/>
      <c r="L252" s="150"/>
      <c r="M252" s="156"/>
      <c r="T252" s="157"/>
      <c r="AT252" s="152" t="s">
        <v>189</v>
      </c>
      <c r="AU252" s="152" t="s">
        <v>83</v>
      </c>
      <c r="AV252" s="12" t="s">
        <v>83</v>
      </c>
      <c r="AW252" s="12" t="s">
        <v>35</v>
      </c>
      <c r="AX252" s="12" t="s">
        <v>73</v>
      </c>
      <c r="AY252" s="152" t="s">
        <v>175</v>
      </c>
    </row>
    <row r="253" spans="2:65" s="12" customFormat="1" ht="11.25">
      <c r="B253" s="150"/>
      <c r="D253" s="151" t="s">
        <v>189</v>
      </c>
      <c r="E253" s="152" t="s">
        <v>19</v>
      </c>
      <c r="F253" s="153" t="s">
        <v>1850</v>
      </c>
      <c r="H253" s="154">
        <v>4.2000000000000003E-2</v>
      </c>
      <c r="I253" s="155"/>
      <c r="L253" s="150"/>
      <c r="M253" s="156"/>
      <c r="T253" s="157"/>
      <c r="AT253" s="152" t="s">
        <v>189</v>
      </c>
      <c r="AU253" s="152" t="s">
        <v>83</v>
      </c>
      <c r="AV253" s="12" t="s">
        <v>83</v>
      </c>
      <c r="AW253" s="12" t="s">
        <v>35</v>
      </c>
      <c r="AX253" s="12" t="s">
        <v>73</v>
      </c>
      <c r="AY253" s="152" t="s">
        <v>175</v>
      </c>
    </row>
    <row r="254" spans="2:65" s="12" customFormat="1" ht="11.25">
      <c r="B254" s="150"/>
      <c r="D254" s="151" t="s">
        <v>189</v>
      </c>
      <c r="E254" s="152" t="s">
        <v>19</v>
      </c>
      <c r="F254" s="153" t="s">
        <v>1851</v>
      </c>
      <c r="H254" s="154">
        <v>1E-3</v>
      </c>
      <c r="I254" s="155"/>
      <c r="L254" s="150"/>
      <c r="M254" s="156"/>
      <c r="T254" s="157"/>
      <c r="AT254" s="152" t="s">
        <v>189</v>
      </c>
      <c r="AU254" s="152" t="s">
        <v>83</v>
      </c>
      <c r="AV254" s="12" t="s">
        <v>83</v>
      </c>
      <c r="AW254" s="12" t="s">
        <v>35</v>
      </c>
      <c r="AX254" s="12" t="s">
        <v>73</v>
      </c>
      <c r="AY254" s="152" t="s">
        <v>175</v>
      </c>
    </row>
    <row r="255" spans="2:65" s="13" customFormat="1" ht="11.25">
      <c r="B255" s="158"/>
      <c r="D255" s="151" t="s">
        <v>189</v>
      </c>
      <c r="E255" s="159" t="s">
        <v>19</v>
      </c>
      <c r="F255" s="160" t="s">
        <v>198</v>
      </c>
      <c r="H255" s="161">
        <v>0.24000000000000002</v>
      </c>
      <c r="I255" s="162"/>
      <c r="L255" s="158"/>
      <c r="M255" s="163"/>
      <c r="T255" s="164"/>
      <c r="AT255" s="159" t="s">
        <v>189</v>
      </c>
      <c r="AU255" s="159" t="s">
        <v>83</v>
      </c>
      <c r="AV255" s="13" t="s">
        <v>181</v>
      </c>
      <c r="AW255" s="13" t="s">
        <v>35</v>
      </c>
      <c r="AX255" s="13" t="s">
        <v>81</v>
      </c>
      <c r="AY255" s="159" t="s">
        <v>175</v>
      </c>
    </row>
    <row r="256" spans="2:65" s="1" customFormat="1" ht="33" customHeight="1">
      <c r="B256" s="32"/>
      <c r="C256" s="132" t="s">
        <v>413</v>
      </c>
      <c r="D256" s="132" t="s">
        <v>177</v>
      </c>
      <c r="E256" s="133" t="s">
        <v>1852</v>
      </c>
      <c r="F256" s="134" t="s">
        <v>1853</v>
      </c>
      <c r="G256" s="135" t="s">
        <v>180</v>
      </c>
      <c r="H256" s="136">
        <v>258.80399999999997</v>
      </c>
      <c r="I256" s="137"/>
      <c r="J256" s="138">
        <f>ROUND(I256*H256,2)</f>
        <v>0</v>
      </c>
      <c r="K256" s="139"/>
      <c r="L256" s="32"/>
      <c r="M256" s="140" t="s">
        <v>19</v>
      </c>
      <c r="N256" s="141" t="s">
        <v>44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181</v>
      </c>
      <c r="AT256" s="144" t="s">
        <v>177</v>
      </c>
      <c r="AU256" s="144" t="s">
        <v>83</v>
      </c>
      <c r="AY256" s="17" t="s">
        <v>175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81</v>
      </c>
      <c r="BK256" s="145">
        <f>ROUND(I256*H256,2)</f>
        <v>0</v>
      </c>
      <c r="BL256" s="17" t="s">
        <v>181</v>
      </c>
      <c r="BM256" s="144" t="s">
        <v>1854</v>
      </c>
    </row>
    <row r="257" spans="2:65" s="1" customFormat="1" ht="11.25">
      <c r="B257" s="32"/>
      <c r="D257" s="146" t="s">
        <v>183</v>
      </c>
      <c r="F257" s="147" t="s">
        <v>1855</v>
      </c>
      <c r="I257" s="148"/>
      <c r="L257" s="32"/>
      <c r="M257" s="149"/>
      <c r="T257" s="53"/>
      <c r="AT257" s="17" t="s">
        <v>183</v>
      </c>
      <c r="AU257" s="17" t="s">
        <v>83</v>
      </c>
    </row>
    <row r="258" spans="2:65" s="12" customFormat="1" ht="11.25">
      <c r="B258" s="150"/>
      <c r="D258" s="151" t="s">
        <v>189</v>
      </c>
      <c r="E258" s="152" t="s">
        <v>19</v>
      </c>
      <c r="F258" s="153" t="s">
        <v>1856</v>
      </c>
      <c r="H258" s="154">
        <v>45.2</v>
      </c>
      <c r="I258" s="155"/>
      <c r="L258" s="150"/>
      <c r="M258" s="156"/>
      <c r="T258" s="157"/>
      <c r="AT258" s="152" t="s">
        <v>189</v>
      </c>
      <c r="AU258" s="152" t="s">
        <v>83</v>
      </c>
      <c r="AV258" s="12" t="s">
        <v>83</v>
      </c>
      <c r="AW258" s="12" t="s">
        <v>35</v>
      </c>
      <c r="AX258" s="12" t="s">
        <v>73</v>
      </c>
      <c r="AY258" s="152" t="s">
        <v>175</v>
      </c>
    </row>
    <row r="259" spans="2:65" s="12" customFormat="1" ht="11.25">
      <c r="B259" s="150"/>
      <c r="D259" s="151" t="s">
        <v>189</v>
      </c>
      <c r="E259" s="152" t="s">
        <v>19</v>
      </c>
      <c r="F259" s="153" t="s">
        <v>1857</v>
      </c>
      <c r="H259" s="154">
        <v>43.2</v>
      </c>
      <c r="I259" s="155"/>
      <c r="L259" s="150"/>
      <c r="M259" s="156"/>
      <c r="T259" s="157"/>
      <c r="AT259" s="152" t="s">
        <v>189</v>
      </c>
      <c r="AU259" s="152" t="s">
        <v>83</v>
      </c>
      <c r="AV259" s="12" t="s">
        <v>83</v>
      </c>
      <c r="AW259" s="12" t="s">
        <v>35</v>
      </c>
      <c r="AX259" s="12" t="s">
        <v>73</v>
      </c>
      <c r="AY259" s="152" t="s">
        <v>175</v>
      </c>
    </row>
    <row r="260" spans="2:65" s="12" customFormat="1" ht="11.25">
      <c r="B260" s="150"/>
      <c r="D260" s="151" t="s">
        <v>189</v>
      </c>
      <c r="E260" s="152" t="s">
        <v>19</v>
      </c>
      <c r="F260" s="153" t="s">
        <v>1858</v>
      </c>
      <c r="H260" s="154">
        <v>134.00200000000001</v>
      </c>
      <c r="I260" s="155"/>
      <c r="L260" s="150"/>
      <c r="M260" s="156"/>
      <c r="T260" s="157"/>
      <c r="AT260" s="152" t="s">
        <v>189</v>
      </c>
      <c r="AU260" s="152" t="s">
        <v>83</v>
      </c>
      <c r="AV260" s="12" t="s">
        <v>83</v>
      </c>
      <c r="AW260" s="12" t="s">
        <v>35</v>
      </c>
      <c r="AX260" s="12" t="s">
        <v>73</v>
      </c>
      <c r="AY260" s="152" t="s">
        <v>175</v>
      </c>
    </row>
    <row r="261" spans="2:65" s="12" customFormat="1" ht="11.25">
      <c r="B261" s="150"/>
      <c r="D261" s="151" t="s">
        <v>189</v>
      </c>
      <c r="E261" s="152" t="s">
        <v>19</v>
      </c>
      <c r="F261" s="153" t="s">
        <v>1859</v>
      </c>
      <c r="H261" s="154">
        <v>36.402000000000001</v>
      </c>
      <c r="I261" s="155"/>
      <c r="L261" s="150"/>
      <c r="M261" s="156"/>
      <c r="T261" s="157"/>
      <c r="AT261" s="152" t="s">
        <v>189</v>
      </c>
      <c r="AU261" s="152" t="s">
        <v>83</v>
      </c>
      <c r="AV261" s="12" t="s">
        <v>83</v>
      </c>
      <c r="AW261" s="12" t="s">
        <v>35</v>
      </c>
      <c r="AX261" s="12" t="s">
        <v>73</v>
      </c>
      <c r="AY261" s="152" t="s">
        <v>175</v>
      </c>
    </row>
    <row r="262" spans="2:65" s="13" customFormat="1" ht="11.25">
      <c r="B262" s="158"/>
      <c r="D262" s="151" t="s">
        <v>189</v>
      </c>
      <c r="E262" s="159" t="s">
        <v>19</v>
      </c>
      <c r="F262" s="160" t="s">
        <v>198</v>
      </c>
      <c r="H262" s="161">
        <v>258.80400000000003</v>
      </c>
      <c r="I262" s="162"/>
      <c r="L262" s="158"/>
      <c r="M262" s="163"/>
      <c r="T262" s="164"/>
      <c r="AT262" s="159" t="s">
        <v>189</v>
      </c>
      <c r="AU262" s="159" t="s">
        <v>83</v>
      </c>
      <c r="AV262" s="13" t="s">
        <v>181</v>
      </c>
      <c r="AW262" s="13" t="s">
        <v>35</v>
      </c>
      <c r="AX262" s="13" t="s">
        <v>81</v>
      </c>
      <c r="AY262" s="159" t="s">
        <v>175</v>
      </c>
    </row>
    <row r="263" spans="2:65" s="1" customFormat="1" ht="16.5" customHeight="1">
      <c r="B263" s="32"/>
      <c r="C263" s="172" t="s">
        <v>418</v>
      </c>
      <c r="D263" s="172" t="s">
        <v>307</v>
      </c>
      <c r="E263" s="173" t="s">
        <v>1860</v>
      </c>
      <c r="F263" s="174" t="s">
        <v>1861</v>
      </c>
      <c r="G263" s="175" t="s">
        <v>180</v>
      </c>
      <c r="H263" s="176">
        <v>271.74400000000003</v>
      </c>
      <c r="I263" s="177"/>
      <c r="J263" s="178">
        <f>ROUND(I263*H263,2)</f>
        <v>0</v>
      </c>
      <c r="K263" s="179"/>
      <c r="L263" s="180"/>
      <c r="M263" s="181" t="s">
        <v>19</v>
      </c>
      <c r="N263" s="182" t="s">
        <v>44</v>
      </c>
      <c r="P263" s="142">
        <f>O263*H263</f>
        <v>0</v>
      </c>
      <c r="Q263" s="142">
        <v>6.1399999999999996E-3</v>
      </c>
      <c r="R263" s="142">
        <f>Q263*H263</f>
        <v>1.66850816</v>
      </c>
      <c r="S263" s="142">
        <v>0</v>
      </c>
      <c r="T263" s="143">
        <f>S263*H263</f>
        <v>0</v>
      </c>
      <c r="AR263" s="144" t="s">
        <v>239</v>
      </c>
      <c r="AT263" s="144" t="s">
        <v>307</v>
      </c>
      <c r="AU263" s="144" t="s">
        <v>83</v>
      </c>
      <c r="AY263" s="17" t="s">
        <v>175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81</v>
      </c>
      <c r="BK263" s="145">
        <f>ROUND(I263*H263,2)</f>
        <v>0</v>
      </c>
      <c r="BL263" s="17" t="s">
        <v>181</v>
      </c>
      <c r="BM263" s="144" t="s">
        <v>1862</v>
      </c>
    </row>
    <row r="264" spans="2:65" s="12" customFormat="1" ht="11.25">
      <c r="B264" s="150"/>
      <c r="D264" s="151" t="s">
        <v>189</v>
      </c>
      <c r="F264" s="153" t="s">
        <v>1863</v>
      </c>
      <c r="H264" s="154">
        <v>271.74400000000003</v>
      </c>
      <c r="I264" s="155"/>
      <c r="L264" s="150"/>
      <c r="M264" s="156"/>
      <c r="T264" s="157"/>
      <c r="AT264" s="152" t="s">
        <v>189</v>
      </c>
      <c r="AU264" s="152" t="s">
        <v>83</v>
      </c>
      <c r="AV264" s="12" t="s">
        <v>83</v>
      </c>
      <c r="AW264" s="12" t="s">
        <v>4</v>
      </c>
      <c r="AX264" s="12" t="s">
        <v>81</v>
      </c>
      <c r="AY264" s="152" t="s">
        <v>175</v>
      </c>
    </row>
    <row r="265" spans="2:65" s="11" customFormat="1" ht="22.9" customHeight="1">
      <c r="B265" s="120"/>
      <c r="D265" s="121" t="s">
        <v>72</v>
      </c>
      <c r="E265" s="130" t="s">
        <v>181</v>
      </c>
      <c r="F265" s="130" t="s">
        <v>347</v>
      </c>
      <c r="I265" s="123"/>
      <c r="J265" s="131">
        <f>BK265</f>
        <v>0</v>
      </c>
      <c r="L265" s="120"/>
      <c r="M265" s="125"/>
      <c r="P265" s="126">
        <f>SUM(P266:P270)</f>
        <v>0</v>
      </c>
      <c r="R265" s="126">
        <f>SUM(R266:R270)</f>
        <v>2.9085609799999999</v>
      </c>
      <c r="T265" s="127">
        <f>SUM(T266:T270)</f>
        <v>0</v>
      </c>
      <c r="AR265" s="121" t="s">
        <v>81</v>
      </c>
      <c r="AT265" s="128" t="s">
        <v>72</v>
      </c>
      <c r="AU265" s="128" t="s">
        <v>81</v>
      </c>
      <c r="AY265" s="121" t="s">
        <v>175</v>
      </c>
      <c r="BK265" s="129">
        <f>SUM(BK266:BK270)</f>
        <v>0</v>
      </c>
    </row>
    <row r="266" spans="2:65" s="1" customFormat="1" ht="33" customHeight="1">
      <c r="B266" s="32"/>
      <c r="C266" s="132" t="s">
        <v>424</v>
      </c>
      <c r="D266" s="132" t="s">
        <v>177</v>
      </c>
      <c r="E266" s="133" t="s">
        <v>1864</v>
      </c>
      <c r="F266" s="134" t="s">
        <v>1865</v>
      </c>
      <c r="G266" s="135" t="s">
        <v>180</v>
      </c>
      <c r="H266" s="136">
        <v>418.1</v>
      </c>
      <c r="I266" s="137"/>
      <c r="J266" s="138">
        <f>ROUND(I266*H266,2)</f>
        <v>0</v>
      </c>
      <c r="K266" s="139"/>
      <c r="L266" s="32"/>
      <c r="M266" s="140" t="s">
        <v>19</v>
      </c>
      <c r="N266" s="141" t="s">
        <v>44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181</v>
      </c>
      <c r="AT266" s="144" t="s">
        <v>177</v>
      </c>
      <c r="AU266" s="144" t="s">
        <v>83</v>
      </c>
      <c r="AY266" s="17" t="s">
        <v>175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81</v>
      </c>
      <c r="BK266" s="145">
        <f>ROUND(I266*H266,2)</f>
        <v>0</v>
      </c>
      <c r="BL266" s="17" t="s">
        <v>181</v>
      </c>
      <c r="BM266" s="144" t="s">
        <v>1866</v>
      </c>
    </row>
    <row r="267" spans="2:65" s="1" customFormat="1" ht="11.25">
      <c r="B267" s="32"/>
      <c r="D267" s="146" t="s">
        <v>183</v>
      </c>
      <c r="F267" s="147" t="s">
        <v>1867</v>
      </c>
      <c r="I267" s="148"/>
      <c r="L267" s="32"/>
      <c r="M267" s="149"/>
      <c r="T267" s="53"/>
      <c r="AT267" s="17" t="s">
        <v>183</v>
      </c>
      <c r="AU267" s="17" t="s">
        <v>83</v>
      </c>
    </row>
    <row r="268" spans="2:65" s="12" customFormat="1" ht="11.25">
      <c r="B268" s="150"/>
      <c r="D268" s="151" t="s">
        <v>189</v>
      </c>
      <c r="E268" s="152" t="s">
        <v>19</v>
      </c>
      <c r="F268" s="153" t="s">
        <v>1868</v>
      </c>
      <c r="H268" s="154">
        <v>418.1</v>
      </c>
      <c r="I268" s="155"/>
      <c r="L268" s="150"/>
      <c r="M268" s="156"/>
      <c r="T268" s="157"/>
      <c r="AT268" s="152" t="s">
        <v>189</v>
      </c>
      <c r="AU268" s="152" t="s">
        <v>83</v>
      </c>
      <c r="AV268" s="12" t="s">
        <v>83</v>
      </c>
      <c r="AW268" s="12" t="s">
        <v>35</v>
      </c>
      <c r="AX268" s="12" t="s">
        <v>81</v>
      </c>
      <c r="AY268" s="152" t="s">
        <v>175</v>
      </c>
    </row>
    <row r="269" spans="2:65" s="1" customFormat="1" ht="16.5" customHeight="1">
      <c r="B269" s="32"/>
      <c r="C269" s="172" t="s">
        <v>429</v>
      </c>
      <c r="D269" s="172" t="s">
        <v>307</v>
      </c>
      <c r="E269" s="173" t="s">
        <v>1860</v>
      </c>
      <c r="F269" s="174" t="s">
        <v>1861</v>
      </c>
      <c r="G269" s="175" t="s">
        <v>180</v>
      </c>
      <c r="H269" s="176">
        <v>473.70699999999999</v>
      </c>
      <c r="I269" s="177"/>
      <c r="J269" s="178">
        <f>ROUND(I269*H269,2)</f>
        <v>0</v>
      </c>
      <c r="K269" s="179"/>
      <c r="L269" s="180"/>
      <c r="M269" s="181" t="s">
        <v>19</v>
      </c>
      <c r="N269" s="182" t="s">
        <v>44</v>
      </c>
      <c r="P269" s="142">
        <f>O269*H269</f>
        <v>0</v>
      </c>
      <c r="Q269" s="142">
        <v>6.1399999999999996E-3</v>
      </c>
      <c r="R269" s="142">
        <f>Q269*H269</f>
        <v>2.9085609799999999</v>
      </c>
      <c r="S269" s="142">
        <v>0</v>
      </c>
      <c r="T269" s="143">
        <f>S269*H269</f>
        <v>0</v>
      </c>
      <c r="AR269" s="144" t="s">
        <v>239</v>
      </c>
      <c r="AT269" s="144" t="s">
        <v>307</v>
      </c>
      <c r="AU269" s="144" t="s">
        <v>83</v>
      </c>
      <c r="AY269" s="17" t="s">
        <v>175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81</v>
      </c>
      <c r="BK269" s="145">
        <f>ROUND(I269*H269,2)</f>
        <v>0</v>
      </c>
      <c r="BL269" s="17" t="s">
        <v>181</v>
      </c>
      <c r="BM269" s="144" t="s">
        <v>1869</v>
      </c>
    </row>
    <row r="270" spans="2:65" s="12" customFormat="1" ht="11.25">
      <c r="B270" s="150"/>
      <c r="D270" s="151" t="s">
        <v>189</v>
      </c>
      <c r="F270" s="153" t="s">
        <v>1870</v>
      </c>
      <c r="H270" s="154">
        <v>473.70699999999999</v>
      </c>
      <c r="I270" s="155"/>
      <c r="L270" s="150"/>
      <c r="M270" s="156"/>
      <c r="T270" s="157"/>
      <c r="AT270" s="152" t="s">
        <v>189</v>
      </c>
      <c r="AU270" s="152" t="s">
        <v>83</v>
      </c>
      <c r="AV270" s="12" t="s">
        <v>83</v>
      </c>
      <c r="AW270" s="12" t="s">
        <v>4</v>
      </c>
      <c r="AX270" s="12" t="s">
        <v>81</v>
      </c>
      <c r="AY270" s="152" t="s">
        <v>175</v>
      </c>
    </row>
    <row r="271" spans="2:65" s="11" customFormat="1" ht="22.9" customHeight="1">
      <c r="B271" s="120"/>
      <c r="D271" s="121" t="s">
        <v>72</v>
      </c>
      <c r="E271" s="130" t="s">
        <v>223</v>
      </c>
      <c r="F271" s="130" t="s">
        <v>1871</v>
      </c>
      <c r="I271" s="123"/>
      <c r="J271" s="131">
        <f>BK271</f>
        <v>0</v>
      </c>
      <c r="L271" s="120"/>
      <c r="M271" s="125"/>
      <c r="P271" s="126">
        <f>SUM(P272:P301)</f>
        <v>0</v>
      </c>
      <c r="R271" s="126">
        <f>SUM(R272:R301)</f>
        <v>1.4826027399999999</v>
      </c>
      <c r="T271" s="127">
        <f>SUM(T272:T301)</f>
        <v>0</v>
      </c>
      <c r="AR271" s="121" t="s">
        <v>81</v>
      </c>
      <c r="AT271" s="128" t="s">
        <v>72</v>
      </c>
      <c r="AU271" s="128" t="s">
        <v>81</v>
      </c>
      <c r="AY271" s="121" t="s">
        <v>175</v>
      </c>
      <c r="BK271" s="129">
        <f>SUM(BK272:BK301)</f>
        <v>0</v>
      </c>
    </row>
    <row r="272" spans="2:65" s="1" customFormat="1" ht="44.25" customHeight="1">
      <c r="B272" s="32"/>
      <c r="C272" s="132" t="s">
        <v>435</v>
      </c>
      <c r="D272" s="132" t="s">
        <v>177</v>
      </c>
      <c r="E272" s="133" t="s">
        <v>1872</v>
      </c>
      <c r="F272" s="134" t="s">
        <v>1873</v>
      </c>
      <c r="G272" s="135" t="s">
        <v>180</v>
      </c>
      <c r="H272" s="136">
        <v>81.78</v>
      </c>
      <c r="I272" s="137"/>
      <c r="J272" s="138">
        <f>ROUND(I272*H272,2)</f>
        <v>0</v>
      </c>
      <c r="K272" s="139"/>
      <c r="L272" s="32"/>
      <c r="M272" s="140" t="s">
        <v>19</v>
      </c>
      <c r="N272" s="141" t="s">
        <v>44</v>
      </c>
      <c r="P272" s="142">
        <f>O272*H272</f>
        <v>0</v>
      </c>
      <c r="Q272" s="142">
        <v>1.6279999999999999E-2</v>
      </c>
      <c r="R272" s="142">
        <f>Q272*H272</f>
        <v>1.3313784</v>
      </c>
      <c r="S272" s="142">
        <v>0</v>
      </c>
      <c r="T272" s="143">
        <f>S272*H272</f>
        <v>0</v>
      </c>
      <c r="AR272" s="144" t="s">
        <v>181</v>
      </c>
      <c r="AT272" s="144" t="s">
        <v>177</v>
      </c>
      <c r="AU272" s="144" t="s">
        <v>83</v>
      </c>
      <c r="AY272" s="17" t="s">
        <v>175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7" t="s">
        <v>81</v>
      </c>
      <c r="BK272" s="145">
        <f>ROUND(I272*H272,2)</f>
        <v>0</v>
      </c>
      <c r="BL272" s="17" t="s">
        <v>181</v>
      </c>
      <c r="BM272" s="144" t="s">
        <v>1874</v>
      </c>
    </row>
    <row r="273" spans="2:65" s="1" customFormat="1" ht="11.25">
      <c r="B273" s="32"/>
      <c r="D273" s="146" t="s">
        <v>183</v>
      </c>
      <c r="F273" s="147" t="s">
        <v>1875</v>
      </c>
      <c r="I273" s="148"/>
      <c r="L273" s="32"/>
      <c r="M273" s="149"/>
      <c r="T273" s="53"/>
      <c r="AT273" s="17" t="s">
        <v>183</v>
      </c>
      <c r="AU273" s="17" t="s">
        <v>83</v>
      </c>
    </row>
    <row r="274" spans="2:65" s="12" customFormat="1" ht="11.25">
      <c r="B274" s="150"/>
      <c r="D274" s="151" t="s">
        <v>189</v>
      </c>
      <c r="E274" s="152" t="s">
        <v>19</v>
      </c>
      <c r="F274" s="153" t="s">
        <v>1876</v>
      </c>
      <c r="H274" s="154">
        <v>81.78</v>
      </c>
      <c r="I274" s="155"/>
      <c r="L274" s="150"/>
      <c r="M274" s="156"/>
      <c r="T274" s="157"/>
      <c r="AT274" s="152" t="s">
        <v>189</v>
      </c>
      <c r="AU274" s="152" t="s">
        <v>83</v>
      </c>
      <c r="AV274" s="12" t="s">
        <v>83</v>
      </c>
      <c r="AW274" s="12" t="s">
        <v>35</v>
      </c>
      <c r="AX274" s="12" t="s">
        <v>81</v>
      </c>
      <c r="AY274" s="152" t="s">
        <v>175</v>
      </c>
    </row>
    <row r="275" spans="2:65" s="1" customFormat="1" ht="37.9" customHeight="1">
      <c r="B275" s="32"/>
      <c r="C275" s="132" t="s">
        <v>440</v>
      </c>
      <c r="D275" s="132" t="s">
        <v>177</v>
      </c>
      <c r="E275" s="133" t="s">
        <v>1877</v>
      </c>
      <c r="F275" s="134" t="s">
        <v>1878</v>
      </c>
      <c r="G275" s="135" t="s">
        <v>215</v>
      </c>
      <c r="H275" s="136">
        <v>70.213999999999999</v>
      </c>
      <c r="I275" s="137"/>
      <c r="J275" s="138">
        <f>ROUND(I275*H275,2)</f>
        <v>0</v>
      </c>
      <c r="K275" s="139"/>
      <c r="L275" s="32"/>
      <c r="M275" s="140" t="s">
        <v>19</v>
      </c>
      <c r="N275" s="141" t="s">
        <v>44</v>
      </c>
      <c r="P275" s="142">
        <f>O275*H275</f>
        <v>0</v>
      </c>
      <c r="Q275" s="142">
        <v>9.1E-4</v>
      </c>
      <c r="R275" s="142">
        <f>Q275*H275</f>
        <v>6.3894740000000005E-2</v>
      </c>
      <c r="S275" s="142">
        <v>0</v>
      </c>
      <c r="T275" s="143">
        <f>S275*H275</f>
        <v>0</v>
      </c>
      <c r="AR275" s="144" t="s">
        <v>181</v>
      </c>
      <c r="AT275" s="144" t="s">
        <v>177</v>
      </c>
      <c r="AU275" s="144" t="s">
        <v>83</v>
      </c>
      <c r="AY275" s="17" t="s">
        <v>175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81</v>
      </c>
      <c r="BK275" s="145">
        <f>ROUND(I275*H275,2)</f>
        <v>0</v>
      </c>
      <c r="BL275" s="17" t="s">
        <v>181</v>
      </c>
      <c r="BM275" s="144" t="s">
        <v>1879</v>
      </c>
    </row>
    <row r="276" spans="2:65" s="1" customFormat="1" ht="11.25">
      <c r="B276" s="32"/>
      <c r="D276" s="146" t="s">
        <v>183</v>
      </c>
      <c r="F276" s="147" t="s">
        <v>1880</v>
      </c>
      <c r="I276" s="148"/>
      <c r="L276" s="32"/>
      <c r="M276" s="149"/>
      <c r="T276" s="53"/>
      <c r="AT276" s="17" t="s">
        <v>183</v>
      </c>
      <c r="AU276" s="17" t="s">
        <v>83</v>
      </c>
    </row>
    <row r="277" spans="2:65" s="14" customFormat="1" ht="11.25">
      <c r="B277" s="166"/>
      <c r="D277" s="151" t="s">
        <v>189</v>
      </c>
      <c r="E277" s="167" t="s">
        <v>19</v>
      </c>
      <c r="F277" s="168" t="s">
        <v>1881</v>
      </c>
      <c r="H277" s="167" t="s">
        <v>19</v>
      </c>
      <c r="I277" s="169"/>
      <c r="L277" s="166"/>
      <c r="M277" s="170"/>
      <c r="T277" s="171"/>
      <c r="AT277" s="167" t="s">
        <v>189</v>
      </c>
      <c r="AU277" s="167" t="s">
        <v>83</v>
      </c>
      <c r="AV277" s="14" t="s">
        <v>81</v>
      </c>
      <c r="AW277" s="14" t="s">
        <v>35</v>
      </c>
      <c r="AX277" s="14" t="s">
        <v>73</v>
      </c>
      <c r="AY277" s="167" t="s">
        <v>175</v>
      </c>
    </row>
    <row r="278" spans="2:65" s="12" customFormat="1" ht="11.25">
      <c r="B278" s="150"/>
      <c r="D278" s="151" t="s">
        <v>189</v>
      </c>
      <c r="E278" s="152" t="s">
        <v>19</v>
      </c>
      <c r="F278" s="153" t="s">
        <v>1748</v>
      </c>
      <c r="H278" s="154">
        <v>70.213999999999999</v>
      </c>
      <c r="I278" s="155"/>
      <c r="L278" s="150"/>
      <c r="M278" s="156"/>
      <c r="T278" s="157"/>
      <c r="AT278" s="152" t="s">
        <v>189</v>
      </c>
      <c r="AU278" s="152" t="s">
        <v>83</v>
      </c>
      <c r="AV278" s="12" t="s">
        <v>83</v>
      </c>
      <c r="AW278" s="12" t="s">
        <v>35</v>
      </c>
      <c r="AX278" s="12" t="s">
        <v>81</v>
      </c>
      <c r="AY278" s="152" t="s">
        <v>175</v>
      </c>
    </row>
    <row r="279" spans="2:65" s="1" customFormat="1" ht="16.5" customHeight="1">
      <c r="B279" s="32"/>
      <c r="C279" s="132" t="s">
        <v>445</v>
      </c>
      <c r="D279" s="132" t="s">
        <v>177</v>
      </c>
      <c r="E279" s="133" t="s">
        <v>1882</v>
      </c>
      <c r="F279" s="134" t="s">
        <v>1883</v>
      </c>
      <c r="G279" s="135" t="s">
        <v>180</v>
      </c>
      <c r="H279" s="136">
        <v>2.88</v>
      </c>
      <c r="I279" s="137"/>
      <c r="J279" s="138">
        <f>ROUND(I279*H279,2)</f>
        <v>0</v>
      </c>
      <c r="K279" s="139"/>
      <c r="L279" s="32"/>
      <c r="M279" s="140" t="s">
        <v>19</v>
      </c>
      <c r="N279" s="141" t="s">
        <v>44</v>
      </c>
      <c r="P279" s="142">
        <f>O279*H279</f>
        <v>0</v>
      </c>
      <c r="Q279" s="142">
        <v>1.3520000000000001E-2</v>
      </c>
      <c r="R279" s="142">
        <f>Q279*H279</f>
        <v>3.8937600000000003E-2</v>
      </c>
      <c r="S279" s="142">
        <v>0</v>
      </c>
      <c r="T279" s="143">
        <f>S279*H279</f>
        <v>0</v>
      </c>
      <c r="AR279" s="144" t="s">
        <v>181</v>
      </c>
      <c r="AT279" s="144" t="s">
        <v>177</v>
      </c>
      <c r="AU279" s="144" t="s">
        <v>83</v>
      </c>
      <c r="AY279" s="17" t="s">
        <v>175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81</v>
      </c>
      <c r="BK279" s="145">
        <f>ROUND(I279*H279,2)</f>
        <v>0</v>
      </c>
      <c r="BL279" s="17" t="s">
        <v>181</v>
      </c>
      <c r="BM279" s="144" t="s">
        <v>1884</v>
      </c>
    </row>
    <row r="280" spans="2:65" s="1" customFormat="1" ht="11.25">
      <c r="B280" s="32"/>
      <c r="D280" s="146" t="s">
        <v>183</v>
      </c>
      <c r="F280" s="147" t="s">
        <v>1885</v>
      </c>
      <c r="I280" s="148"/>
      <c r="L280" s="32"/>
      <c r="M280" s="149"/>
      <c r="T280" s="53"/>
      <c r="AT280" s="17" t="s">
        <v>183</v>
      </c>
      <c r="AU280" s="17" t="s">
        <v>83</v>
      </c>
    </row>
    <row r="281" spans="2:65" s="14" customFormat="1" ht="11.25">
      <c r="B281" s="166"/>
      <c r="D281" s="151" t="s">
        <v>189</v>
      </c>
      <c r="E281" s="167" t="s">
        <v>19</v>
      </c>
      <c r="F281" s="168" t="s">
        <v>1886</v>
      </c>
      <c r="H281" s="167" t="s">
        <v>19</v>
      </c>
      <c r="I281" s="169"/>
      <c r="L281" s="166"/>
      <c r="M281" s="170"/>
      <c r="T281" s="171"/>
      <c r="AT281" s="167" t="s">
        <v>189</v>
      </c>
      <c r="AU281" s="167" t="s">
        <v>83</v>
      </c>
      <c r="AV281" s="14" t="s">
        <v>81</v>
      </c>
      <c r="AW281" s="14" t="s">
        <v>35</v>
      </c>
      <c r="AX281" s="14" t="s">
        <v>73</v>
      </c>
      <c r="AY281" s="167" t="s">
        <v>175</v>
      </c>
    </row>
    <row r="282" spans="2:65" s="12" customFormat="1" ht="11.25">
      <c r="B282" s="150"/>
      <c r="D282" s="151" t="s">
        <v>189</v>
      </c>
      <c r="E282" s="152" t="s">
        <v>19</v>
      </c>
      <c r="F282" s="153" t="s">
        <v>1887</v>
      </c>
      <c r="H282" s="154">
        <v>2.88</v>
      </c>
      <c r="I282" s="155"/>
      <c r="L282" s="150"/>
      <c r="M282" s="156"/>
      <c r="T282" s="157"/>
      <c r="AT282" s="152" t="s">
        <v>189</v>
      </c>
      <c r="AU282" s="152" t="s">
        <v>83</v>
      </c>
      <c r="AV282" s="12" t="s">
        <v>83</v>
      </c>
      <c r="AW282" s="12" t="s">
        <v>35</v>
      </c>
      <c r="AX282" s="12" t="s">
        <v>81</v>
      </c>
      <c r="AY282" s="152" t="s">
        <v>175</v>
      </c>
    </row>
    <row r="283" spans="2:65" s="1" customFormat="1" ht="16.5" customHeight="1">
      <c r="B283" s="32"/>
      <c r="C283" s="132" t="s">
        <v>451</v>
      </c>
      <c r="D283" s="132" t="s">
        <v>177</v>
      </c>
      <c r="E283" s="133" t="s">
        <v>1888</v>
      </c>
      <c r="F283" s="134" t="s">
        <v>1889</v>
      </c>
      <c r="G283" s="135" t="s">
        <v>180</v>
      </c>
      <c r="H283" s="136">
        <v>2.88</v>
      </c>
      <c r="I283" s="137"/>
      <c r="J283" s="138">
        <f>ROUND(I283*H283,2)</f>
        <v>0</v>
      </c>
      <c r="K283" s="139"/>
      <c r="L283" s="32"/>
      <c r="M283" s="140" t="s">
        <v>19</v>
      </c>
      <c r="N283" s="141" t="s">
        <v>44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181</v>
      </c>
      <c r="AT283" s="144" t="s">
        <v>177</v>
      </c>
      <c r="AU283" s="144" t="s">
        <v>83</v>
      </c>
      <c r="AY283" s="17" t="s">
        <v>175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81</v>
      </c>
      <c r="BK283" s="145">
        <f>ROUND(I283*H283,2)</f>
        <v>0</v>
      </c>
      <c r="BL283" s="17" t="s">
        <v>181</v>
      </c>
      <c r="BM283" s="144" t="s">
        <v>1890</v>
      </c>
    </row>
    <row r="284" spans="2:65" s="1" customFormat="1" ht="11.25">
      <c r="B284" s="32"/>
      <c r="D284" s="146" t="s">
        <v>183</v>
      </c>
      <c r="F284" s="147" t="s">
        <v>1891</v>
      </c>
      <c r="I284" s="148"/>
      <c r="L284" s="32"/>
      <c r="M284" s="149"/>
      <c r="T284" s="53"/>
      <c r="AT284" s="17" t="s">
        <v>183</v>
      </c>
      <c r="AU284" s="17" t="s">
        <v>83</v>
      </c>
    </row>
    <row r="285" spans="2:65" s="1" customFormat="1" ht="37.9" customHeight="1">
      <c r="B285" s="32"/>
      <c r="C285" s="132" t="s">
        <v>456</v>
      </c>
      <c r="D285" s="132" t="s">
        <v>177</v>
      </c>
      <c r="E285" s="133" t="s">
        <v>1892</v>
      </c>
      <c r="F285" s="134" t="s">
        <v>1893</v>
      </c>
      <c r="G285" s="135" t="s">
        <v>342</v>
      </c>
      <c r="H285" s="136">
        <v>18.399999999999999</v>
      </c>
      <c r="I285" s="137"/>
      <c r="J285" s="138">
        <f>ROUND(I285*H285,2)</f>
        <v>0</v>
      </c>
      <c r="K285" s="139"/>
      <c r="L285" s="32"/>
      <c r="M285" s="140" t="s">
        <v>19</v>
      </c>
      <c r="N285" s="141" t="s">
        <v>44</v>
      </c>
      <c r="P285" s="142">
        <f>O285*H285</f>
        <v>0</v>
      </c>
      <c r="Q285" s="142">
        <v>2.0000000000000002E-5</v>
      </c>
      <c r="R285" s="142">
        <f>Q285*H285</f>
        <v>3.68E-4</v>
      </c>
      <c r="S285" s="142">
        <v>0</v>
      </c>
      <c r="T285" s="143">
        <f>S285*H285</f>
        <v>0</v>
      </c>
      <c r="AR285" s="144" t="s">
        <v>181</v>
      </c>
      <c r="AT285" s="144" t="s">
        <v>177</v>
      </c>
      <c r="AU285" s="144" t="s">
        <v>83</v>
      </c>
      <c r="AY285" s="17" t="s">
        <v>175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81</v>
      </c>
      <c r="BK285" s="145">
        <f>ROUND(I285*H285,2)</f>
        <v>0</v>
      </c>
      <c r="BL285" s="17" t="s">
        <v>181</v>
      </c>
      <c r="BM285" s="144" t="s">
        <v>1894</v>
      </c>
    </row>
    <row r="286" spans="2:65" s="1" customFormat="1" ht="11.25">
      <c r="B286" s="32"/>
      <c r="D286" s="146" t="s">
        <v>183</v>
      </c>
      <c r="F286" s="147" t="s">
        <v>1895</v>
      </c>
      <c r="I286" s="148"/>
      <c r="L286" s="32"/>
      <c r="M286" s="149"/>
      <c r="T286" s="53"/>
      <c r="AT286" s="17" t="s">
        <v>183</v>
      </c>
      <c r="AU286" s="17" t="s">
        <v>83</v>
      </c>
    </row>
    <row r="287" spans="2:65" s="14" customFormat="1" ht="22.5">
      <c r="B287" s="166"/>
      <c r="D287" s="151" t="s">
        <v>189</v>
      </c>
      <c r="E287" s="167" t="s">
        <v>19</v>
      </c>
      <c r="F287" s="168" t="s">
        <v>1896</v>
      </c>
      <c r="H287" s="167" t="s">
        <v>19</v>
      </c>
      <c r="I287" s="169"/>
      <c r="L287" s="166"/>
      <c r="M287" s="170"/>
      <c r="T287" s="171"/>
      <c r="AT287" s="167" t="s">
        <v>189</v>
      </c>
      <c r="AU287" s="167" t="s">
        <v>83</v>
      </c>
      <c r="AV287" s="14" t="s">
        <v>81</v>
      </c>
      <c r="AW287" s="14" t="s">
        <v>35</v>
      </c>
      <c r="AX287" s="14" t="s">
        <v>73</v>
      </c>
      <c r="AY287" s="167" t="s">
        <v>175</v>
      </c>
    </row>
    <row r="288" spans="2:65" s="12" customFormat="1" ht="11.25">
      <c r="B288" s="150"/>
      <c r="D288" s="151" t="s">
        <v>189</v>
      </c>
      <c r="E288" s="152" t="s">
        <v>19</v>
      </c>
      <c r="F288" s="153" t="s">
        <v>1897</v>
      </c>
      <c r="H288" s="154">
        <v>18.399999999999999</v>
      </c>
      <c r="I288" s="155"/>
      <c r="L288" s="150"/>
      <c r="M288" s="156"/>
      <c r="T288" s="157"/>
      <c r="AT288" s="152" t="s">
        <v>189</v>
      </c>
      <c r="AU288" s="152" t="s">
        <v>83</v>
      </c>
      <c r="AV288" s="12" t="s">
        <v>83</v>
      </c>
      <c r="AW288" s="12" t="s">
        <v>35</v>
      </c>
      <c r="AX288" s="12" t="s">
        <v>81</v>
      </c>
      <c r="AY288" s="152" t="s">
        <v>175</v>
      </c>
    </row>
    <row r="289" spans="2:65" s="1" customFormat="1" ht="33" customHeight="1">
      <c r="B289" s="32"/>
      <c r="C289" s="132" t="s">
        <v>461</v>
      </c>
      <c r="D289" s="132" t="s">
        <v>177</v>
      </c>
      <c r="E289" s="133" t="s">
        <v>1898</v>
      </c>
      <c r="F289" s="134" t="s">
        <v>1899</v>
      </c>
      <c r="G289" s="135" t="s">
        <v>342</v>
      </c>
      <c r="H289" s="136">
        <v>55.2</v>
      </c>
      <c r="I289" s="137"/>
      <c r="J289" s="138">
        <f>ROUND(I289*H289,2)</f>
        <v>0</v>
      </c>
      <c r="K289" s="139"/>
      <c r="L289" s="32"/>
      <c r="M289" s="140" t="s">
        <v>19</v>
      </c>
      <c r="N289" s="141" t="s">
        <v>44</v>
      </c>
      <c r="P289" s="142">
        <f>O289*H289</f>
        <v>0</v>
      </c>
      <c r="Q289" s="142">
        <v>8.4999999999999995E-4</v>
      </c>
      <c r="R289" s="142">
        <f>Q289*H289</f>
        <v>4.6919999999999996E-2</v>
      </c>
      <c r="S289" s="142">
        <v>0</v>
      </c>
      <c r="T289" s="143">
        <f>S289*H289</f>
        <v>0</v>
      </c>
      <c r="AR289" s="144" t="s">
        <v>181</v>
      </c>
      <c r="AT289" s="144" t="s">
        <v>177</v>
      </c>
      <c r="AU289" s="144" t="s">
        <v>83</v>
      </c>
      <c r="AY289" s="17" t="s">
        <v>175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81</v>
      </c>
      <c r="BK289" s="145">
        <f>ROUND(I289*H289,2)</f>
        <v>0</v>
      </c>
      <c r="BL289" s="17" t="s">
        <v>181</v>
      </c>
      <c r="BM289" s="144" t="s">
        <v>1900</v>
      </c>
    </row>
    <row r="290" spans="2:65" s="1" customFormat="1" ht="11.25">
      <c r="B290" s="32"/>
      <c r="D290" s="146" t="s">
        <v>183</v>
      </c>
      <c r="F290" s="147" t="s">
        <v>1901</v>
      </c>
      <c r="I290" s="148"/>
      <c r="L290" s="32"/>
      <c r="M290" s="149"/>
      <c r="T290" s="53"/>
      <c r="AT290" s="17" t="s">
        <v>183</v>
      </c>
      <c r="AU290" s="17" t="s">
        <v>83</v>
      </c>
    </row>
    <row r="291" spans="2:65" s="1" customFormat="1" ht="44.25" customHeight="1">
      <c r="B291" s="32"/>
      <c r="C291" s="132" t="s">
        <v>466</v>
      </c>
      <c r="D291" s="132" t="s">
        <v>177</v>
      </c>
      <c r="E291" s="133" t="s">
        <v>1902</v>
      </c>
      <c r="F291" s="134" t="s">
        <v>1903</v>
      </c>
      <c r="G291" s="135" t="s">
        <v>342</v>
      </c>
      <c r="H291" s="136">
        <v>55.2</v>
      </c>
      <c r="I291" s="137"/>
      <c r="J291" s="138">
        <f>ROUND(I291*H291,2)</f>
        <v>0</v>
      </c>
      <c r="K291" s="139"/>
      <c r="L291" s="32"/>
      <c r="M291" s="140" t="s">
        <v>19</v>
      </c>
      <c r="N291" s="141" t="s">
        <v>44</v>
      </c>
      <c r="P291" s="142">
        <f>O291*H291</f>
        <v>0</v>
      </c>
      <c r="Q291" s="142">
        <v>2.0000000000000002E-5</v>
      </c>
      <c r="R291" s="142">
        <f>Q291*H291</f>
        <v>1.1040000000000002E-3</v>
      </c>
      <c r="S291" s="142">
        <v>0</v>
      </c>
      <c r="T291" s="143">
        <f>S291*H291</f>
        <v>0</v>
      </c>
      <c r="AR291" s="144" t="s">
        <v>181</v>
      </c>
      <c r="AT291" s="144" t="s">
        <v>177</v>
      </c>
      <c r="AU291" s="144" t="s">
        <v>83</v>
      </c>
      <c r="AY291" s="17" t="s">
        <v>175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81</v>
      </c>
      <c r="BK291" s="145">
        <f>ROUND(I291*H291,2)</f>
        <v>0</v>
      </c>
      <c r="BL291" s="17" t="s">
        <v>181</v>
      </c>
      <c r="BM291" s="144" t="s">
        <v>1904</v>
      </c>
    </row>
    <row r="292" spans="2:65" s="1" customFormat="1" ht="11.25">
      <c r="B292" s="32"/>
      <c r="D292" s="146" t="s">
        <v>183</v>
      </c>
      <c r="F292" s="147" t="s">
        <v>1905</v>
      </c>
      <c r="I292" s="148"/>
      <c r="L292" s="32"/>
      <c r="M292" s="149"/>
      <c r="T292" s="53"/>
      <c r="AT292" s="17" t="s">
        <v>183</v>
      </c>
      <c r="AU292" s="17" t="s">
        <v>83</v>
      </c>
    </row>
    <row r="293" spans="2:65" s="14" customFormat="1" ht="22.5">
      <c r="B293" s="166"/>
      <c r="D293" s="151" t="s">
        <v>189</v>
      </c>
      <c r="E293" s="167" t="s">
        <v>19</v>
      </c>
      <c r="F293" s="168" t="s">
        <v>1906</v>
      </c>
      <c r="H293" s="167" t="s">
        <v>19</v>
      </c>
      <c r="I293" s="169"/>
      <c r="L293" s="166"/>
      <c r="M293" s="170"/>
      <c r="T293" s="171"/>
      <c r="AT293" s="167" t="s">
        <v>189</v>
      </c>
      <c r="AU293" s="167" t="s">
        <v>83</v>
      </c>
      <c r="AV293" s="14" t="s">
        <v>81</v>
      </c>
      <c r="AW293" s="14" t="s">
        <v>35</v>
      </c>
      <c r="AX293" s="14" t="s">
        <v>73</v>
      </c>
      <c r="AY293" s="167" t="s">
        <v>175</v>
      </c>
    </row>
    <row r="294" spans="2:65" s="12" customFormat="1" ht="11.25">
      <c r="B294" s="150"/>
      <c r="D294" s="151" t="s">
        <v>189</v>
      </c>
      <c r="E294" s="152" t="s">
        <v>19</v>
      </c>
      <c r="F294" s="153" t="s">
        <v>1907</v>
      </c>
      <c r="H294" s="154">
        <v>55.2</v>
      </c>
      <c r="I294" s="155"/>
      <c r="L294" s="150"/>
      <c r="M294" s="156"/>
      <c r="T294" s="157"/>
      <c r="AT294" s="152" t="s">
        <v>189</v>
      </c>
      <c r="AU294" s="152" t="s">
        <v>83</v>
      </c>
      <c r="AV294" s="12" t="s">
        <v>83</v>
      </c>
      <c r="AW294" s="12" t="s">
        <v>35</v>
      </c>
      <c r="AX294" s="12" t="s">
        <v>81</v>
      </c>
      <c r="AY294" s="152" t="s">
        <v>175</v>
      </c>
    </row>
    <row r="295" spans="2:65" s="1" customFormat="1" ht="37.9" customHeight="1">
      <c r="B295" s="32"/>
      <c r="C295" s="132" t="s">
        <v>471</v>
      </c>
      <c r="D295" s="132" t="s">
        <v>177</v>
      </c>
      <c r="E295" s="133" t="s">
        <v>1908</v>
      </c>
      <c r="F295" s="134" t="s">
        <v>1909</v>
      </c>
      <c r="G295" s="135" t="s">
        <v>180</v>
      </c>
      <c r="H295" s="136">
        <v>37.4</v>
      </c>
      <c r="I295" s="137"/>
      <c r="J295" s="138">
        <f>ROUND(I295*H295,2)</f>
        <v>0</v>
      </c>
      <c r="K295" s="139"/>
      <c r="L295" s="32"/>
      <c r="M295" s="140" t="s">
        <v>19</v>
      </c>
      <c r="N295" s="141" t="s">
        <v>44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181</v>
      </c>
      <c r="AT295" s="144" t="s">
        <v>177</v>
      </c>
      <c r="AU295" s="144" t="s">
        <v>83</v>
      </c>
      <c r="AY295" s="17" t="s">
        <v>175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81</v>
      </c>
      <c r="BK295" s="145">
        <f>ROUND(I295*H295,2)</f>
        <v>0</v>
      </c>
      <c r="BL295" s="17" t="s">
        <v>181</v>
      </c>
      <c r="BM295" s="144" t="s">
        <v>1910</v>
      </c>
    </row>
    <row r="296" spans="2:65" s="1" customFormat="1" ht="11.25">
      <c r="B296" s="32"/>
      <c r="D296" s="146" t="s">
        <v>183</v>
      </c>
      <c r="F296" s="147" t="s">
        <v>1911</v>
      </c>
      <c r="I296" s="148"/>
      <c r="L296" s="32"/>
      <c r="M296" s="149"/>
      <c r="T296" s="53"/>
      <c r="AT296" s="17" t="s">
        <v>183</v>
      </c>
      <c r="AU296" s="17" t="s">
        <v>83</v>
      </c>
    </row>
    <row r="297" spans="2:65" s="12" customFormat="1" ht="11.25">
      <c r="B297" s="150"/>
      <c r="D297" s="151" t="s">
        <v>189</v>
      </c>
      <c r="E297" s="152" t="s">
        <v>19</v>
      </c>
      <c r="F297" s="153" t="s">
        <v>1912</v>
      </c>
      <c r="H297" s="154">
        <v>12.6</v>
      </c>
      <c r="I297" s="155"/>
      <c r="L297" s="150"/>
      <c r="M297" s="156"/>
      <c r="T297" s="157"/>
      <c r="AT297" s="152" t="s">
        <v>189</v>
      </c>
      <c r="AU297" s="152" t="s">
        <v>83</v>
      </c>
      <c r="AV297" s="12" t="s">
        <v>83</v>
      </c>
      <c r="AW297" s="12" t="s">
        <v>35</v>
      </c>
      <c r="AX297" s="12" t="s">
        <v>73</v>
      </c>
      <c r="AY297" s="152" t="s">
        <v>175</v>
      </c>
    </row>
    <row r="298" spans="2:65" s="12" customFormat="1" ht="11.25">
      <c r="B298" s="150"/>
      <c r="D298" s="151" t="s">
        <v>189</v>
      </c>
      <c r="E298" s="152" t="s">
        <v>19</v>
      </c>
      <c r="F298" s="153" t="s">
        <v>1913</v>
      </c>
      <c r="H298" s="154">
        <v>24.8</v>
      </c>
      <c r="I298" s="155"/>
      <c r="L298" s="150"/>
      <c r="M298" s="156"/>
      <c r="T298" s="157"/>
      <c r="AT298" s="152" t="s">
        <v>189</v>
      </c>
      <c r="AU298" s="152" t="s">
        <v>83</v>
      </c>
      <c r="AV298" s="12" t="s">
        <v>83</v>
      </c>
      <c r="AW298" s="12" t="s">
        <v>35</v>
      </c>
      <c r="AX298" s="12" t="s">
        <v>73</v>
      </c>
      <c r="AY298" s="152" t="s">
        <v>175</v>
      </c>
    </row>
    <row r="299" spans="2:65" s="13" customFormat="1" ht="11.25">
      <c r="B299" s="158"/>
      <c r="D299" s="151" t="s">
        <v>189</v>
      </c>
      <c r="E299" s="159" t="s">
        <v>19</v>
      </c>
      <c r="F299" s="160" t="s">
        <v>198</v>
      </c>
      <c r="H299" s="161">
        <v>37.4</v>
      </c>
      <c r="I299" s="162"/>
      <c r="L299" s="158"/>
      <c r="M299" s="163"/>
      <c r="T299" s="164"/>
      <c r="AT299" s="159" t="s">
        <v>189</v>
      </c>
      <c r="AU299" s="159" t="s">
        <v>83</v>
      </c>
      <c r="AV299" s="13" t="s">
        <v>181</v>
      </c>
      <c r="AW299" s="13" t="s">
        <v>35</v>
      </c>
      <c r="AX299" s="13" t="s">
        <v>81</v>
      </c>
      <c r="AY299" s="159" t="s">
        <v>175</v>
      </c>
    </row>
    <row r="300" spans="2:65" s="1" customFormat="1" ht="24.2" customHeight="1">
      <c r="B300" s="32"/>
      <c r="C300" s="172" t="s">
        <v>478</v>
      </c>
      <c r="D300" s="172" t="s">
        <v>307</v>
      </c>
      <c r="E300" s="173" t="s">
        <v>1914</v>
      </c>
      <c r="F300" s="174" t="s">
        <v>1915</v>
      </c>
      <c r="G300" s="175" t="s">
        <v>358</v>
      </c>
      <c r="H300" s="176">
        <v>6</v>
      </c>
      <c r="I300" s="177"/>
      <c r="J300" s="178">
        <f>ROUND(I300*H300,2)</f>
        <v>0</v>
      </c>
      <c r="K300" s="179"/>
      <c r="L300" s="180"/>
      <c r="M300" s="181" t="s">
        <v>19</v>
      </c>
      <c r="N300" s="182" t="s">
        <v>44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239</v>
      </c>
      <c r="AT300" s="144" t="s">
        <v>307</v>
      </c>
      <c r="AU300" s="144" t="s">
        <v>83</v>
      </c>
      <c r="AY300" s="17" t="s">
        <v>175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81</v>
      </c>
      <c r="BK300" s="145">
        <f>ROUND(I300*H300,2)</f>
        <v>0</v>
      </c>
      <c r="BL300" s="17" t="s">
        <v>181</v>
      </c>
      <c r="BM300" s="144" t="s">
        <v>1916</v>
      </c>
    </row>
    <row r="301" spans="2:65" s="1" customFormat="1" ht="24.2" customHeight="1">
      <c r="B301" s="32"/>
      <c r="C301" s="172" t="s">
        <v>483</v>
      </c>
      <c r="D301" s="172" t="s">
        <v>307</v>
      </c>
      <c r="E301" s="173" t="s">
        <v>1917</v>
      </c>
      <c r="F301" s="174" t="s">
        <v>1918</v>
      </c>
      <c r="G301" s="175" t="s">
        <v>358</v>
      </c>
      <c r="H301" s="176">
        <v>8</v>
      </c>
      <c r="I301" s="177"/>
      <c r="J301" s="178">
        <f>ROUND(I301*H301,2)</f>
        <v>0</v>
      </c>
      <c r="K301" s="179"/>
      <c r="L301" s="180"/>
      <c r="M301" s="181" t="s">
        <v>19</v>
      </c>
      <c r="N301" s="182" t="s">
        <v>44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239</v>
      </c>
      <c r="AT301" s="144" t="s">
        <v>307</v>
      </c>
      <c r="AU301" s="144" t="s">
        <v>83</v>
      </c>
      <c r="AY301" s="17" t="s">
        <v>175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81</v>
      </c>
      <c r="BK301" s="145">
        <f>ROUND(I301*H301,2)</f>
        <v>0</v>
      </c>
      <c r="BL301" s="17" t="s">
        <v>181</v>
      </c>
      <c r="BM301" s="144" t="s">
        <v>1919</v>
      </c>
    </row>
    <row r="302" spans="2:65" s="11" customFormat="1" ht="22.9" customHeight="1">
      <c r="B302" s="120"/>
      <c r="D302" s="121" t="s">
        <v>72</v>
      </c>
      <c r="E302" s="130" t="s">
        <v>246</v>
      </c>
      <c r="F302" s="130" t="s">
        <v>557</v>
      </c>
      <c r="I302" s="123"/>
      <c r="J302" s="131">
        <f>BK302</f>
        <v>0</v>
      </c>
      <c r="L302" s="120"/>
      <c r="M302" s="125"/>
      <c r="P302" s="126">
        <f>SUM(P303:P322)</f>
        <v>0</v>
      </c>
      <c r="R302" s="126">
        <f>SUM(R303:R322)</f>
        <v>7.6626899999999998E-2</v>
      </c>
      <c r="T302" s="127">
        <f>SUM(T303:T322)</f>
        <v>0</v>
      </c>
      <c r="AR302" s="121" t="s">
        <v>81</v>
      </c>
      <c r="AT302" s="128" t="s">
        <v>72</v>
      </c>
      <c r="AU302" s="128" t="s">
        <v>81</v>
      </c>
      <c r="AY302" s="121" t="s">
        <v>175</v>
      </c>
      <c r="BK302" s="129">
        <f>SUM(BK303:BK322)</f>
        <v>0</v>
      </c>
    </row>
    <row r="303" spans="2:65" s="1" customFormat="1" ht="37.9" customHeight="1">
      <c r="B303" s="32"/>
      <c r="C303" s="132" t="s">
        <v>489</v>
      </c>
      <c r="D303" s="132" t="s">
        <v>177</v>
      </c>
      <c r="E303" s="133" t="s">
        <v>1920</v>
      </c>
      <c r="F303" s="329" t="s">
        <v>1921</v>
      </c>
      <c r="G303" s="135" t="s">
        <v>1922</v>
      </c>
      <c r="H303" s="330">
        <v>14</v>
      </c>
      <c r="I303" s="137"/>
      <c r="J303" s="138">
        <f>ROUND(I303*H303,2)</f>
        <v>0</v>
      </c>
      <c r="K303" s="139"/>
      <c r="L303" s="32"/>
      <c r="M303" s="140" t="s">
        <v>19</v>
      </c>
      <c r="N303" s="141" t="s">
        <v>44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181</v>
      </c>
      <c r="AT303" s="144" t="s">
        <v>177</v>
      </c>
      <c r="AU303" s="144" t="s">
        <v>83</v>
      </c>
      <c r="AY303" s="17" t="s">
        <v>175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81</v>
      </c>
      <c r="BK303" s="145">
        <f>ROUND(I303*H303,2)</f>
        <v>0</v>
      </c>
      <c r="BL303" s="17" t="s">
        <v>181</v>
      </c>
      <c r="BM303" s="144" t="s">
        <v>1923</v>
      </c>
    </row>
    <row r="304" spans="2:65" s="1" customFormat="1" ht="11.25">
      <c r="B304" s="32"/>
      <c r="D304" s="146" t="s">
        <v>183</v>
      </c>
      <c r="F304" s="147" t="s">
        <v>1924</v>
      </c>
      <c r="I304" s="148"/>
      <c r="L304" s="32"/>
      <c r="M304" s="149"/>
      <c r="T304" s="53"/>
      <c r="AT304" s="17" t="s">
        <v>183</v>
      </c>
      <c r="AU304" s="17" t="s">
        <v>83</v>
      </c>
    </row>
    <row r="305" spans="2:65" s="12" customFormat="1" ht="11.25">
      <c r="B305" s="150"/>
      <c r="D305" s="151" t="s">
        <v>189</v>
      </c>
      <c r="E305" s="152" t="s">
        <v>19</v>
      </c>
      <c r="F305" s="153" t="s">
        <v>285</v>
      </c>
      <c r="H305" s="154">
        <v>14</v>
      </c>
      <c r="I305" s="155"/>
      <c r="L305" s="150"/>
      <c r="M305" s="156"/>
      <c r="T305" s="157"/>
      <c r="AT305" s="152" t="s">
        <v>189</v>
      </c>
      <c r="AU305" s="152" t="s">
        <v>83</v>
      </c>
      <c r="AV305" s="12" t="s">
        <v>83</v>
      </c>
      <c r="AW305" s="12" t="s">
        <v>35</v>
      </c>
      <c r="AX305" s="12" t="s">
        <v>81</v>
      </c>
      <c r="AY305" s="152" t="s">
        <v>175</v>
      </c>
    </row>
    <row r="306" spans="2:65" s="1" customFormat="1" ht="37.9" customHeight="1">
      <c r="B306" s="32"/>
      <c r="C306" s="132" t="s">
        <v>494</v>
      </c>
      <c r="D306" s="132" t="s">
        <v>177</v>
      </c>
      <c r="E306" s="133" t="s">
        <v>1925</v>
      </c>
      <c r="F306" s="329" t="s">
        <v>1926</v>
      </c>
      <c r="G306" s="135" t="s">
        <v>180</v>
      </c>
      <c r="H306" s="330">
        <v>40.89</v>
      </c>
      <c r="I306" s="137"/>
      <c r="J306" s="138">
        <f>ROUND(I306*H306,2)</f>
        <v>0</v>
      </c>
      <c r="K306" s="139"/>
      <c r="L306" s="32"/>
      <c r="M306" s="140" t="s">
        <v>19</v>
      </c>
      <c r="N306" s="141" t="s">
        <v>44</v>
      </c>
      <c r="P306" s="142">
        <f>O306*H306</f>
        <v>0</v>
      </c>
      <c r="Q306" s="142">
        <v>2.1000000000000001E-4</v>
      </c>
      <c r="R306" s="142">
        <f>Q306*H306</f>
        <v>8.5868999999999997E-3</v>
      </c>
      <c r="S306" s="142">
        <v>0</v>
      </c>
      <c r="T306" s="143">
        <f>S306*H306</f>
        <v>0</v>
      </c>
      <c r="AR306" s="144" t="s">
        <v>181</v>
      </c>
      <c r="AT306" s="144" t="s">
        <v>177</v>
      </c>
      <c r="AU306" s="144" t="s">
        <v>83</v>
      </c>
      <c r="AY306" s="17" t="s">
        <v>175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81</v>
      </c>
      <c r="BK306" s="145">
        <f>ROUND(I306*H306,2)</f>
        <v>0</v>
      </c>
      <c r="BL306" s="17" t="s">
        <v>181</v>
      </c>
      <c r="BM306" s="144" t="s">
        <v>1927</v>
      </c>
    </row>
    <row r="307" spans="2:65" s="1" customFormat="1" ht="11.25">
      <c r="B307" s="32"/>
      <c r="D307" s="146" t="s">
        <v>183</v>
      </c>
      <c r="F307" s="147" t="s">
        <v>1928</v>
      </c>
      <c r="I307" s="148"/>
      <c r="L307" s="32"/>
      <c r="M307" s="149"/>
      <c r="T307" s="53"/>
      <c r="AT307" s="17" t="s">
        <v>183</v>
      </c>
      <c r="AU307" s="17" t="s">
        <v>83</v>
      </c>
    </row>
    <row r="308" spans="2:65" s="14" customFormat="1" ht="11.25">
      <c r="B308" s="166"/>
      <c r="D308" s="151" t="s">
        <v>189</v>
      </c>
      <c r="E308" s="167" t="s">
        <v>19</v>
      </c>
      <c r="F308" s="168" t="s">
        <v>1929</v>
      </c>
      <c r="H308" s="167" t="s">
        <v>19</v>
      </c>
      <c r="I308" s="169"/>
      <c r="L308" s="166"/>
      <c r="M308" s="170"/>
      <c r="T308" s="171"/>
      <c r="AT308" s="167" t="s">
        <v>189</v>
      </c>
      <c r="AU308" s="167" t="s">
        <v>83</v>
      </c>
      <c r="AV308" s="14" t="s">
        <v>81</v>
      </c>
      <c r="AW308" s="14" t="s">
        <v>35</v>
      </c>
      <c r="AX308" s="14" t="s">
        <v>73</v>
      </c>
      <c r="AY308" s="167" t="s">
        <v>175</v>
      </c>
    </row>
    <row r="309" spans="2:65" s="12" customFormat="1" ht="11.25">
      <c r="B309" s="150"/>
      <c r="D309" s="151" t="s">
        <v>189</v>
      </c>
      <c r="E309" s="152" t="s">
        <v>19</v>
      </c>
      <c r="F309" s="153" t="s">
        <v>1930</v>
      </c>
      <c r="H309" s="154">
        <v>40.89</v>
      </c>
      <c r="I309" s="155"/>
      <c r="L309" s="150"/>
      <c r="M309" s="156"/>
      <c r="T309" s="157"/>
      <c r="AT309" s="152" t="s">
        <v>189</v>
      </c>
      <c r="AU309" s="152" t="s">
        <v>83</v>
      </c>
      <c r="AV309" s="12" t="s">
        <v>83</v>
      </c>
      <c r="AW309" s="12" t="s">
        <v>35</v>
      </c>
      <c r="AX309" s="12" t="s">
        <v>81</v>
      </c>
      <c r="AY309" s="152" t="s">
        <v>175</v>
      </c>
    </row>
    <row r="310" spans="2:65" s="1" customFormat="1" ht="37.9" customHeight="1">
      <c r="B310" s="32"/>
      <c r="C310" s="132" t="s">
        <v>499</v>
      </c>
      <c r="D310" s="132" t="s">
        <v>177</v>
      </c>
      <c r="E310" s="133" t="s">
        <v>1931</v>
      </c>
      <c r="F310" s="329" t="s">
        <v>1932</v>
      </c>
      <c r="G310" s="135" t="s">
        <v>358</v>
      </c>
      <c r="H310" s="330">
        <v>3</v>
      </c>
      <c r="I310" s="137"/>
      <c r="J310" s="138">
        <f>ROUND(I310*H310,2)</f>
        <v>0</v>
      </c>
      <c r="K310" s="139"/>
      <c r="L310" s="32"/>
      <c r="M310" s="140" t="s">
        <v>19</v>
      </c>
      <c r="N310" s="141" t="s">
        <v>44</v>
      </c>
      <c r="P310" s="142">
        <f>O310*H310</f>
        <v>0</v>
      </c>
      <c r="Q310" s="142">
        <v>4.6800000000000001E-3</v>
      </c>
      <c r="R310" s="142">
        <f>Q310*H310</f>
        <v>1.404E-2</v>
      </c>
      <c r="S310" s="142">
        <v>0</v>
      </c>
      <c r="T310" s="143">
        <f>S310*H310</f>
        <v>0</v>
      </c>
      <c r="AR310" s="144" t="s">
        <v>181</v>
      </c>
      <c r="AT310" s="144" t="s">
        <v>177</v>
      </c>
      <c r="AU310" s="144" t="s">
        <v>83</v>
      </c>
      <c r="AY310" s="17" t="s">
        <v>175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81</v>
      </c>
      <c r="BK310" s="145">
        <f>ROUND(I310*H310,2)</f>
        <v>0</v>
      </c>
      <c r="BL310" s="17" t="s">
        <v>181</v>
      </c>
      <c r="BM310" s="144" t="s">
        <v>1933</v>
      </c>
    </row>
    <row r="311" spans="2:65" s="1" customFormat="1" ht="11.25">
      <c r="B311" s="32"/>
      <c r="D311" s="146" t="s">
        <v>183</v>
      </c>
      <c r="F311" s="147" t="s">
        <v>1934</v>
      </c>
      <c r="I311" s="148"/>
      <c r="L311" s="32"/>
      <c r="M311" s="149"/>
      <c r="T311" s="53"/>
      <c r="AT311" s="17" t="s">
        <v>183</v>
      </c>
      <c r="AU311" s="17" t="s">
        <v>83</v>
      </c>
    </row>
    <row r="312" spans="2:65" s="14" customFormat="1" ht="11.25">
      <c r="B312" s="166"/>
      <c r="D312" s="151" t="s">
        <v>189</v>
      </c>
      <c r="E312" s="167" t="s">
        <v>19</v>
      </c>
      <c r="F312" s="168" t="s">
        <v>1935</v>
      </c>
      <c r="H312" s="167" t="s">
        <v>19</v>
      </c>
      <c r="I312" s="169"/>
      <c r="L312" s="166"/>
      <c r="M312" s="170"/>
      <c r="T312" s="171"/>
      <c r="AT312" s="167" t="s">
        <v>189</v>
      </c>
      <c r="AU312" s="167" t="s">
        <v>83</v>
      </c>
      <c r="AV312" s="14" t="s">
        <v>81</v>
      </c>
      <c r="AW312" s="14" t="s">
        <v>35</v>
      </c>
      <c r="AX312" s="14" t="s">
        <v>73</v>
      </c>
      <c r="AY312" s="167" t="s">
        <v>175</v>
      </c>
    </row>
    <row r="313" spans="2:65" s="12" customFormat="1" ht="11.25">
      <c r="B313" s="150"/>
      <c r="D313" s="151" t="s">
        <v>189</v>
      </c>
      <c r="E313" s="152" t="s">
        <v>19</v>
      </c>
      <c r="F313" s="153" t="s">
        <v>1936</v>
      </c>
      <c r="H313" s="154">
        <v>2.7</v>
      </c>
      <c r="I313" s="155"/>
      <c r="L313" s="150"/>
      <c r="M313" s="156"/>
      <c r="T313" s="157"/>
      <c r="AT313" s="152" t="s">
        <v>189</v>
      </c>
      <c r="AU313" s="152" t="s">
        <v>83</v>
      </c>
      <c r="AV313" s="12" t="s">
        <v>83</v>
      </c>
      <c r="AW313" s="12" t="s">
        <v>35</v>
      </c>
      <c r="AX313" s="12" t="s">
        <v>73</v>
      </c>
      <c r="AY313" s="152" t="s">
        <v>175</v>
      </c>
    </row>
    <row r="314" spans="2:65" s="13" customFormat="1" ht="11.25">
      <c r="B314" s="158"/>
      <c r="D314" s="151" t="s">
        <v>189</v>
      </c>
      <c r="E314" s="159" t="s">
        <v>19</v>
      </c>
      <c r="F314" s="160" t="s">
        <v>198</v>
      </c>
      <c r="H314" s="161">
        <v>2.7</v>
      </c>
      <c r="I314" s="162"/>
      <c r="L314" s="158"/>
      <c r="M314" s="163"/>
      <c r="T314" s="164"/>
      <c r="AT314" s="159" t="s">
        <v>189</v>
      </c>
      <c r="AU314" s="159" t="s">
        <v>83</v>
      </c>
      <c r="AV314" s="13" t="s">
        <v>181</v>
      </c>
      <c r="AW314" s="13" t="s">
        <v>35</v>
      </c>
      <c r="AX314" s="13" t="s">
        <v>73</v>
      </c>
      <c r="AY314" s="159" t="s">
        <v>175</v>
      </c>
    </row>
    <row r="315" spans="2:65" s="12" customFormat="1" ht="11.25">
      <c r="B315" s="150"/>
      <c r="D315" s="151" t="s">
        <v>189</v>
      </c>
      <c r="E315" s="152" t="s">
        <v>19</v>
      </c>
      <c r="F315" s="153" t="s">
        <v>191</v>
      </c>
      <c r="H315" s="154">
        <v>3</v>
      </c>
      <c r="I315" s="155"/>
      <c r="L315" s="150"/>
      <c r="M315" s="156"/>
      <c r="T315" s="157"/>
      <c r="AT315" s="152" t="s">
        <v>189</v>
      </c>
      <c r="AU315" s="152" t="s">
        <v>83</v>
      </c>
      <c r="AV315" s="12" t="s">
        <v>83</v>
      </c>
      <c r="AW315" s="12" t="s">
        <v>35</v>
      </c>
      <c r="AX315" s="12" t="s">
        <v>81</v>
      </c>
      <c r="AY315" s="152" t="s">
        <v>175</v>
      </c>
    </row>
    <row r="316" spans="2:65" s="1" customFormat="1" ht="24.2" customHeight="1">
      <c r="B316" s="32"/>
      <c r="C316" s="172" t="s">
        <v>505</v>
      </c>
      <c r="D316" s="172" t="s">
        <v>307</v>
      </c>
      <c r="E316" s="173" t="s">
        <v>654</v>
      </c>
      <c r="F316" s="331" t="s">
        <v>1937</v>
      </c>
      <c r="G316" s="175" t="s">
        <v>281</v>
      </c>
      <c r="H316" s="332">
        <v>5.3999999999999999E-2</v>
      </c>
      <c r="I316" s="177"/>
      <c r="J316" s="178">
        <f>ROUND(I316*H316,2)</f>
        <v>0</v>
      </c>
      <c r="K316" s="179"/>
      <c r="L316" s="180"/>
      <c r="M316" s="181" t="s">
        <v>19</v>
      </c>
      <c r="N316" s="182" t="s">
        <v>44</v>
      </c>
      <c r="P316" s="142">
        <f>O316*H316</f>
        <v>0</v>
      </c>
      <c r="Q316" s="142">
        <v>1</v>
      </c>
      <c r="R316" s="142">
        <f>Q316*H316</f>
        <v>5.3999999999999999E-2</v>
      </c>
      <c r="S316" s="142">
        <v>0</v>
      </c>
      <c r="T316" s="143">
        <f>S316*H316</f>
        <v>0</v>
      </c>
      <c r="AR316" s="144" t="s">
        <v>239</v>
      </c>
      <c r="AT316" s="144" t="s">
        <v>307</v>
      </c>
      <c r="AU316" s="144" t="s">
        <v>83</v>
      </c>
      <c r="AY316" s="17" t="s">
        <v>175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81</v>
      </c>
      <c r="BK316" s="145">
        <f>ROUND(I316*H316,2)</f>
        <v>0</v>
      </c>
      <c r="BL316" s="17" t="s">
        <v>181</v>
      </c>
      <c r="BM316" s="144" t="s">
        <v>1938</v>
      </c>
    </row>
    <row r="317" spans="2:65" s="14" customFormat="1" ht="11.25">
      <c r="B317" s="166"/>
      <c r="D317" s="151" t="s">
        <v>189</v>
      </c>
      <c r="E317" s="167" t="s">
        <v>19</v>
      </c>
      <c r="F317" s="168" t="s">
        <v>1939</v>
      </c>
      <c r="H317" s="167" t="s">
        <v>19</v>
      </c>
      <c r="I317" s="169"/>
      <c r="L317" s="166"/>
      <c r="M317" s="170"/>
      <c r="T317" s="171"/>
      <c r="AT317" s="167" t="s">
        <v>189</v>
      </c>
      <c r="AU317" s="167" t="s">
        <v>83</v>
      </c>
      <c r="AV317" s="14" t="s">
        <v>81</v>
      </c>
      <c r="AW317" s="14" t="s">
        <v>35</v>
      </c>
      <c r="AX317" s="14" t="s">
        <v>73</v>
      </c>
      <c r="AY317" s="167" t="s">
        <v>175</v>
      </c>
    </row>
    <row r="318" spans="2:65" s="12" customFormat="1" ht="11.25">
      <c r="B318" s="150"/>
      <c r="D318" s="151" t="s">
        <v>189</v>
      </c>
      <c r="E318" s="152" t="s">
        <v>19</v>
      </c>
      <c r="F318" s="153" t="s">
        <v>1940</v>
      </c>
      <c r="H318" s="154">
        <v>5.3999999999999999E-2</v>
      </c>
      <c r="I318" s="155"/>
      <c r="L318" s="150"/>
      <c r="M318" s="156"/>
      <c r="T318" s="157"/>
      <c r="AT318" s="152" t="s">
        <v>189</v>
      </c>
      <c r="AU318" s="152" t="s">
        <v>83</v>
      </c>
      <c r="AV318" s="12" t="s">
        <v>83</v>
      </c>
      <c r="AW318" s="12" t="s">
        <v>35</v>
      </c>
      <c r="AX318" s="12" t="s">
        <v>81</v>
      </c>
      <c r="AY318" s="152" t="s">
        <v>175</v>
      </c>
    </row>
    <row r="319" spans="2:65" s="1" customFormat="1" ht="37.9" customHeight="1">
      <c r="B319" s="32"/>
      <c r="C319" s="132" t="s">
        <v>509</v>
      </c>
      <c r="D319" s="132" t="s">
        <v>177</v>
      </c>
      <c r="E319" s="133" t="s">
        <v>627</v>
      </c>
      <c r="F319" s="134" t="s">
        <v>1941</v>
      </c>
      <c r="G319" s="135" t="s">
        <v>1055</v>
      </c>
      <c r="H319" s="136">
        <v>1</v>
      </c>
      <c r="I319" s="137"/>
      <c r="J319" s="138">
        <f>ROUND(I319*H319,2)</f>
        <v>0</v>
      </c>
      <c r="K319" s="139"/>
      <c r="L319" s="32"/>
      <c r="M319" s="140" t="s">
        <v>19</v>
      </c>
      <c r="N319" s="141" t="s">
        <v>44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181</v>
      </c>
      <c r="AT319" s="144" t="s">
        <v>177</v>
      </c>
      <c r="AU319" s="144" t="s">
        <v>83</v>
      </c>
      <c r="AY319" s="17" t="s">
        <v>175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7" t="s">
        <v>81</v>
      </c>
      <c r="BK319" s="145">
        <f>ROUND(I319*H319,2)</f>
        <v>0</v>
      </c>
      <c r="BL319" s="17" t="s">
        <v>181</v>
      </c>
      <c r="BM319" s="144" t="s">
        <v>1942</v>
      </c>
    </row>
    <row r="320" spans="2:65" s="1" customFormat="1" ht="146.25">
      <c r="B320" s="32"/>
      <c r="D320" s="151" t="s">
        <v>203</v>
      </c>
      <c r="F320" s="165" t="s">
        <v>1943</v>
      </c>
      <c r="I320" s="148"/>
      <c r="L320" s="32"/>
      <c r="M320" s="149"/>
      <c r="T320" s="53"/>
      <c r="AT320" s="17" t="s">
        <v>203</v>
      </c>
      <c r="AU320" s="17" t="s">
        <v>83</v>
      </c>
    </row>
    <row r="321" spans="2:65" s="1" customFormat="1" ht="37.9" customHeight="1">
      <c r="B321" s="32"/>
      <c r="C321" s="132" t="s">
        <v>517</v>
      </c>
      <c r="D321" s="132" t="s">
        <v>177</v>
      </c>
      <c r="E321" s="133" t="s">
        <v>662</v>
      </c>
      <c r="F321" s="134" t="s">
        <v>1944</v>
      </c>
      <c r="G321" s="135" t="s">
        <v>1055</v>
      </c>
      <c r="H321" s="136">
        <v>1</v>
      </c>
      <c r="I321" s="137"/>
      <c r="J321" s="138">
        <f>ROUND(I321*H321,2)</f>
        <v>0</v>
      </c>
      <c r="K321" s="139"/>
      <c r="L321" s="32"/>
      <c r="M321" s="140" t="s">
        <v>19</v>
      </c>
      <c r="N321" s="141" t="s">
        <v>44</v>
      </c>
      <c r="P321" s="142">
        <f>O321*H321</f>
        <v>0</v>
      </c>
      <c r="Q321" s="142">
        <v>0</v>
      </c>
      <c r="R321" s="142">
        <f>Q321*H321</f>
        <v>0</v>
      </c>
      <c r="S321" s="142">
        <v>0</v>
      </c>
      <c r="T321" s="143">
        <f>S321*H321</f>
        <v>0</v>
      </c>
      <c r="AR321" s="144" t="s">
        <v>181</v>
      </c>
      <c r="AT321" s="144" t="s">
        <v>177</v>
      </c>
      <c r="AU321" s="144" t="s">
        <v>83</v>
      </c>
      <c r="AY321" s="17" t="s">
        <v>175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81</v>
      </c>
      <c r="BK321" s="145">
        <f>ROUND(I321*H321,2)</f>
        <v>0</v>
      </c>
      <c r="BL321" s="17" t="s">
        <v>181</v>
      </c>
      <c r="BM321" s="144" t="s">
        <v>1945</v>
      </c>
    </row>
    <row r="322" spans="2:65" s="1" customFormat="1" ht="97.5">
      <c r="B322" s="32"/>
      <c r="D322" s="151" t="s">
        <v>203</v>
      </c>
      <c r="F322" s="165" t="s">
        <v>1946</v>
      </c>
      <c r="I322" s="148"/>
      <c r="L322" s="32"/>
      <c r="M322" s="149"/>
      <c r="T322" s="53"/>
      <c r="AT322" s="17" t="s">
        <v>203</v>
      </c>
      <c r="AU322" s="17" t="s">
        <v>83</v>
      </c>
    </row>
    <row r="323" spans="2:65" s="11" customFormat="1" ht="22.9" customHeight="1">
      <c r="B323" s="120"/>
      <c r="D323" s="121" t="s">
        <v>72</v>
      </c>
      <c r="E323" s="130" t="s">
        <v>715</v>
      </c>
      <c r="F323" s="130" t="s">
        <v>716</v>
      </c>
      <c r="I323" s="123"/>
      <c r="J323" s="131">
        <f>BK323</f>
        <v>0</v>
      </c>
      <c r="L323" s="120"/>
      <c r="M323" s="125"/>
      <c r="P323" s="126">
        <f>SUM(P324:P326)</f>
        <v>0</v>
      </c>
      <c r="R323" s="126">
        <f>SUM(R324:R326)</f>
        <v>0</v>
      </c>
      <c r="T323" s="127">
        <f>SUM(T324:T326)</f>
        <v>0</v>
      </c>
      <c r="AR323" s="121" t="s">
        <v>81</v>
      </c>
      <c r="AT323" s="128" t="s">
        <v>72</v>
      </c>
      <c r="AU323" s="128" t="s">
        <v>81</v>
      </c>
      <c r="AY323" s="121" t="s">
        <v>175</v>
      </c>
      <c r="BK323" s="129">
        <f>SUM(BK324:BK326)</f>
        <v>0</v>
      </c>
    </row>
    <row r="324" spans="2:65" s="1" customFormat="1" ht="55.5" customHeight="1">
      <c r="B324" s="32"/>
      <c r="C324" s="132" t="s">
        <v>522</v>
      </c>
      <c r="D324" s="132" t="s">
        <v>177</v>
      </c>
      <c r="E324" s="133" t="s">
        <v>1947</v>
      </c>
      <c r="F324" s="134" t="s">
        <v>1948</v>
      </c>
      <c r="G324" s="135" t="s">
        <v>281</v>
      </c>
      <c r="H324" s="136">
        <v>306.21899999999999</v>
      </c>
      <c r="I324" s="137"/>
      <c r="J324" s="138">
        <f>ROUND(I324*H324,2)</f>
        <v>0</v>
      </c>
      <c r="K324" s="139"/>
      <c r="L324" s="32"/>
      <c r="M324" s="140" t="s">
        <v>19</v>
      </c>
      <c r="N324" s="141" t="s">
        <v>44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181</v>
      </c>
      <c r="AT324" s="144" t="s">
        <v>177</v>
      </c>
      <c r="AU324" s="144" t="s">
        <v>83</v>
      </c>
      <c r="AY324" s="17" t="s">
        <v>175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7" t="s">
        <v>81</v>
      </c>
      <c r="BK324" s="145">
        <f>ROUND(I324*H324,2)</f>
        <v>0</v>
      </c>
      <c r="BL324" s="17" t="s">
        <v>181</v>
      </c>
      <c r="BM324" s="144" t="s">
        <v>1949</v>
      </c>
    </row>
    <row r="325" spans="2:65" s="1" customFormat="1" ht="11.25">
      <c r="B325" s="32"/>
      <c r="D325" s="146" t="s">
        <v>183</v>
      </c>
      <c r="F325" s="147" t="s">
        <v>1950</v>
      </c>
      <c r="I325" s="148"/>
      <c r="L325" s="32"/>
      <c r="M325" s="149"/>
      <c r="T325" s="53"/>
      <c r="AT325" s="17" t="s">
        <v>183</v>
      </c>
      <c r="AU325" s="17" t="s">
        <v>83</v>
      </c>
    </row>
    <row r="326" spans="2:65" s="1" customFormat="1" ht="126.75">
      <c r="B326" s="32"/>
      <c r="D326" s="151" t="s">
        <v>203</v>
      </c>
      <c r="F326" s="165" t="s">
        <v>1951</v>
      </c>
      <c r="I326" s="148"/>
      <c r="L326" s="32"/>
      <c r="M326" s="149"/>
      <c r="T326" s="53"/>
      <c r="AT326" s="17" t="s">
        <v>203</v>
      </c>
      <c r="AU326" s="17" t="s">
        <v>83</v>
      </c>
    </row>
    <row r="327" spans="2:65" s="11" customFormat="1" ht="25.9" customHeight="1">
      <c r="B327" s="120"/>
      <c r="D327" s="121" t="s">
        <v>72</v>
      </c>
      <c r="E327" s="122" t="s">
        <v>733</v>
      </c>
      <c r="F327" s="122" t="s">
        <v>734</v>
      </c>
      <c r="I327" s="123"/>
      <c r="J327" s="124">
        <f>BK327</f>
        <v>0</v>
      </c>
      <c r="L327" s="120"/>
      <c r="M327" s="125"/>
      <c r="P327" s="126">
        <f>P328+P339+P368+P381+P392</f>
        <v>0</v>
      </c>
      <c r="R327" s="126">
        <f>R328+R339+R368+R381+R392</f>
        <v>2.4038383999999997</v>
      </c>
      <c r="T327" s="127">
        <f>T328+T339+T368+T381+T392</f>
        <v>0</v>
      </c>
      <c r="AR327" s="121" t="s">
        <v>83</v>
      </c>
      <c r="AT327" s="128" t="s">
        <v>72</v>
      </c>
      <c r="AU327" s="128" t="s">
        <v>73</v>
      </c>
      <c r="AY327" s="121" t="s">
        <v>175</v>
      </c>
      <c r="BK327" s="129">
        <f>BK328+BK339+BK368+BK381+BK392</f>
        <v>0</v>
      </c>
    </row>
    <row r="328" spans="2:65" s="11" customFormat="1" ht="22.9" customHeight="1">
      <c r="B328" s="120"/>
      <c r="D328" s="121" t="s">
        <v>72</v>
      </c>
      <c r="E328" s="130" t="s">
        <v>1952</v>
      </c>
      <c r="F328" s="130" t="s">
        <v>1953</v>
      </c>
      <c r="I328" s="123"/>
      <c r="J328" s="131">
        <f>BK328</f>
        <v>0</v>
      </c>
      <c r="L328" s="120"/>
      <c r="M328" s="125"/>
      <c r="P328" s="126">
        <f>SUM(P329:P338)</f>
        <v>0</v>
      </c>
      <c r="R328" s="126">
        <f>SUM(R329:R338)</f>
        <v>0.62128359999999994</v>
      </c>
      <c r="T328" s="127">
        <f>SUM(T329:T338)</f>
        <v>0</v>
      </c>
      <c r="AR328" s="121" t="s">
        <v>83</v>
      </c>
      <c r="AT328" s="128" t="s">
        <v>72</v>
      </c>
      <c r="AU328" s="128" t="s">
        <v>81</v>
      </c>
      <c r="AY328" s="121" t="s">
        <v>175</v>
      </c>
      <c r="BK328" s="129">
        <f>SUM(BK329:BK338)</f>
        <v>0</v>
      </c>
    </row>
    <row r="329" spans="2:65" s="1" customFormat="1" ht="37.9" customHeight="1">
      <c r="B329" s="32"/>
      <c r="C329" s="132" t="s">
        <v>526</v>
      </c>
      <c r="D329" s="132" t="s">
        <v>177</v>
      </c>
      <c r="E329" s="133" t="s">
        <v>1954</v>
      </c>
      <c r="F329" s="134" t="s">
        <v>1955</v>
      </c>
      <c r="G329" s="135" t="s">
        <v>180</v>
      </c>
      <c r="H329" s="136">
        <v>390.08</v>
      </c>
      <c r="I329" s="137"/>
      <c r="J329" s="138">
        <f>ROUND(I329*H329,2)</f>
        <v>0</v>
      </c>
      <c r="K329" s="139"/>
      <c r="L329" s="32"/>
      <c r="M329" s="140" t="s">
        <v>19</v>
      </c>
      <c r="N329" s="141" t="s">
        <v>44</v>
      </c>
      <c r="P329" s="142">
        <f>O329*H329</f>
        <v>0</v>
      </c>
      <c r="Q329" s="142">
        <v>1.8000000000000001E-4</v>
      </c>
      <c r="R329" s="142">
        <f>Q329*H329</f>
        <v>7.0214399999999996E-2</v>
      </c>
      <c r="S329" s="142">
        <v>0</v>
      </c>
      <c r="T329" s="143">
        <f>S329*H329</f>
        <v>0</v>
      </c>
      <c r="AR329" s="144" t="s">
        <v>296</v>
      </c>
      <c r="AT329" s="144" t="s">
        <v>177</v>
      </c>
      <c r="AU329" s="144" t="s">
        <v>83</v>
      </c>
      <c r="AY329" s="17" t="s">
        <v>175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7" t="s">
        <v>81</v>
      </c>
      <c r="BK329" s="145">
        <f>ROUND(I329*H329,2)</f>
        <v>0</v>
      </c>
      <c r="BL329" s="17" t="s">
        <v>296</v>
      </c>
      <c r="BM329" s="144" t="s">
        <v>1956</v>
      </c>
    </row>
    <row r="330" spans="2:65" s="1" customFormat="1" ht="11.25">
      <c r="B330" s="32"/>
      <c r="D330" s="146" t="s">
        <v>183</v>
      </c>
      <c r="F330" s="147" t="s">
        <v>1957</v>
      </c>
      <c r="I330" s="148"/>
      <c r="L330" s="32"/>
      <c r="M330" s="149"/>
      <c r="T330" s="53"/>
      <c r="AT330" s="17" t="s">
        <v>183</v>
      </c>
      <c r="AU330" s="17" t="s">
        <v>83</v>
      </c>
    </row>
    <row r="331" spans="2:65" s="12" customFormat="1" ht="11.25">
      <c r="B331" s="150"/>
      <c r="D331" s="151" t="s">
        <v>189</v>
      </c>
      <c r="E331" s="152" t="s">
        <v>19</v>
      </c>
      <c r="F331" s="153" t="s">
        <v>1958</v>
      </c>
      <c r="H331" s="154">
        <v>390.08</v>
      </c>
      <c r="I331" s="155"/>
      <c r="L331" s="150"/>
      <c r="M331" s="156"/>
      <c r="T331" s="157"/>
      <c r="AT331" s="152" t="s">
        <v>189</v>
      </c>
      <c r="AU331" s="152" t="s">
        <v>83</v>
      </c>
      <c r="AV331" s="12" t="s">
        <v>83</v>
      </c>
      <c r="AW331" s="12" t="s">
        <v>35</v>
      </c>
      <c r="AX331" s="12" t="s">
        <v>81</v>
      </c>
      <c r="AY331" s="152" t="s">
        <v>175</v>
      </c>
    </row>
    <row r="332" spans="2:65" s="1" customFormat="1" ht="33" customHeight="1">
      <c r="B332" s="32"/>
      <c r="C332" s="132" t="s">
        <v>531</v>
      </c>
      <c r="D332" s="132" t="s">
        <v>177</v>
      </c>
      <c r="E332" s="133" t="s">
        <v>1959</v>
      </c>
      <c r="F332" s="134" t="s">
        <v>1960</v>
      </c>
      <c r="G332" s="135" t="s">
        <v>180</v>
      </c>
      <c r="H332" s="136">
        <v>3.4</v>
      </c>
      <c r="I332" s="137"/>
      <c r="J332" s="138">
        <f>ROUND(I332*H332,2)</f>
        <v>0</v>
      </c>
      <c r="K332" s="139"/>
      <c r="L332" s="32"/>
      <c r="M332" s="140" t="s">
        <v>19</v>
      </c>
      <c r="N332" s="141" t="s">
        <v>44</v>
      </c>
      <c r="P332" s="142">
        <f>O332*H332</f>
        <v>0</v>
      </c>
      <c r="Q332" s="142">
        <v>2.2000000000000001E-4</v>
      </c>
      <c r="R332" s="142">
        <f>Q332*H332</f>
        <v>7.4799999999999997E-4</v>
      </c>
      <c r="S332" s="142">
        <v>0</v>
      </c>
      <c r="T332" s="143">
        <f>S332*H332</f>
        <v>0</v>
      </c>
      <c r="AR332" s="144" t="s">
        <v>296</v>
      </c>
      <c r="AT332" s="144" t="s">
        <v>177</v>
      </c>
      <c r="AU332" s="144" t="s">
        <v>83</v>
      </c>
      <c r="AY332" s="17" t="s">
        <v>175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7" t="s">
        <v>81</v>
      </c>
      <c r="BK332" s="145">
        <f>ROUND(I332*H332,2)</f>
        <v>0</v>
      </c>
      <c r="BL332" s="17" t="s">
        <v>296</v>
      </c>
      <c r="BM332" s="144" t="s">
        <v>1961</v>
      </c>
    </row>
    <row r="333" spans="2:65" s="1" customFormat="1" ht="11.25">
      <c r="B333" s="32"/>
      <c r="D333" s="146" t="s">
        <v>183</v>
      </c>
      <c r="F333" s="147" t="s">
        <v>1962</v>
      </c>
      <c r="I333" s="148"/>
      <c r="L333" s="32"/>
      <c r="M333" s="149"/>
      <c r="T333" s="53"/>
      <c r="AT333" s="17" t="s">
        <v>183</v>
      </c>
      <c r="AU333" s="17" t="s">
        <v>83</v>
      </c>
    </row>
    <row r="334" spans="2:65" s="12" customFormat="1" ht="11.25">
      <c r="B334" s="150"/>
      <c r="D334" s="151" t="s">
        <v>189</v>
      </c>
      <c r="E334" s="152" t="s">
        <v>19</v>
      </c>
      <c r="F334" s="153" t="s">
        <v>1963</v>
      </c>
      <c r="H334" s="154">
        <v>3.4</v>
      </c>
      <c r="I334" s="155"/>
      <c r="L334" s="150"/>
      <c r="M334" s="156"/>
      <c r="T334" s="157"/>
      <c r="AT334" s="152" t="s">
        <v>189</v>
      </c>
      <c r="AU334" s="152" t="s">
        <v>83</v>
      </c>
      <c r="AV334" s="12" t="s">
        <v>83</v>
      </c>
      <c r="AW334" s="12" t="s">
        <v>35</v>
      </c>
      <c r="AX334" s="12" t="s">
        <v>81</v>
      </c>
      <c r="AY334" s="152" t="s">
        <v>175</v>
      </c>
    </row>
    <row r="335" spans="2:65" s="1" customFormat="1" ht="24.2" customHeight="1">
      <c r="B335" s="32"/>
      <c r="C335" s="172" t="s">
        <v>535</v>
      </c>
      <c r="D335" s="172" t="s">
        <v>307</v>
      </c>
      <c r="E335" s="173" t="s">
        <v>1964</v>
      </c>
      <c r="F335" s="174" t="s">
        <v>1965</v>
      </c>
      <c r="G335" s="175" t="s">
        <v>180</v>
      </c>
      <c r="H335" s="176">
        <v>458.601</v>
      </c>
      <c r="I335" s="177"/>
      <c r="J335" s="178">
        <f>ROUND(I335*H335,2)</f>
        <v>0</v>
      </c>
      <c r="K335" s="179"/>
      <c r="L335" s="180"/>
      <c r="M335" s="181" t="s">
        <v>19</v>
      </c>
      <c r="N335" s="182" t="s">
        <v>44</v>
      </c>
      <c r="P335" s="142">
        <f>O335*H335</f>
        <v>0</v>
      </c>
      <c r="Q335" s="142">
        <v>1.1999999999999999E-3</v>
      </c>
      <c r="R335" s="142">
        <f>Q335*H335</f>
        <v>0.55032119999999995</v>
      </c>
      <c r="S335" s="142">
        <v>0</v>
      </c>
      <c r="T335" s="143">
        <f>S335*H335</f>
        <v>0</v>
      </c>
      <c r="AR335" s="144" t="s">
        <v>396</v>
      </c>
      <c r="AT335" s="144" t="s">
        <v>307</v>
      </c>
      <c r="AU335" s="144" t="s">
        <v>83</v>
      </c>
      <c r="AY335" s="17" t="s">
        <v>175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7" t="s">
        <v>81</v>
      </c>
      <c r="BK335" s="145">
        <f>ROUND(I335*H335,2)</f>
        <v>0</v>
      </c>
      <c r="BL335" s="17" t="s">
        <v>296</v>
      </c>
      <c r="BM335" s="144" t="s">
        <v>1966</v>
      </c>
    </row>
    <row r="336" spans="2:65" s="12" customFormat="1" ht="11.25">
      <c r="B336" s="150"/>
      <c r="D336" s="151" t="s">
        <v>189</v>
      </c>
      <c r="F336" s="153" t="s">
        <v>1967</v>
      </c>
      <c r="H336" s="154">
        <v>458.601</v>
      </c>
      <c r="I336" s="155"/>
      <c r="L336" s="150"/>
      <c r="M336" s="156"/>
      <c r="T336" s="157"/>
      <c r="AT336" s="152" t="s">
        <v>189</v>
      </c>
      <c r="AU336" s="152" t="s">
        <v>83</v>
      </c>
      <c r="AV336" s="12" t="s">
        <v>83</v>
      </c>
      <c r="AW336" s="12" t="s">
        <v>4</v>
      </c>
      <c r="AX336" s="12" t="s">
        <v>81</v>
      </c>
      <c r="AY336" s="152" t="s">
        <v>175</v>
      </c>
    </row>
    <row r="337" spans="2:65" s="1" customFormat="1" ht="49.15" customHeight="1">
      <c r="B337" s="32"/>
      <c r="C337" s="132" t="s">
        <v>540</v>
      </c>
      <c r="D337" s="132" t="s">
        <v>177</v>
      </c>
      <c r="E337" s="133" t="s">
        <v>1968</v>
      </c>
      <c r="F337" s="134" t="s">
        <v>1969</v>
      </c>
      <c r="G337" s="135" t="s">
        <v>281</v>
      </c>
      <c r="H337" s="136">
        <v>0.621</v>
      </c>
      <c r="I337" s="137"/>
      <c r="J337" s="138">
        <f>ROUND(I337*H337,2)</f>
        <v>0</v>
      </c>
      <c r="K337" s="139"/>
      <c r="L337" s="32"/>
      <c r="M337" s="140" t="s">
        <v>19</v>
      </c>
      <c r="N337" s="141" t="s">
        <v>44</v>
      </c>
      <c r="P337" s="142">
        <f>O337*H337</f>
        <v>0</v>
      </c>
      <c r="Q337" s="142">
        <v>0</v>
      </c>
      <c r="R337" s="142">
        <f>Q337*H337</f>
        <v>0</v>
      </c>
      <c r="S337" s="142">
        <v>0</v>
      </c>
      <c r="T337" s="143">
        <f>S337*H337</f>
        <v>0</v>
      </c>
      <c r="AR337" s="144" t="s">
        <v>296</v>
      </c>
      <c r="AT337" s="144" t="s">
        <v>177</v>
      </c>
      <c r="AU337" s="144" t="s">
        <v>83</v>
      </c>
      <c r="AY337" s="17" t="s">
        <v>175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7" t="s">
        <v>81</v>
      </c>
      <c r="BK337" s="145">
        <f>ROUND(I337*H337,2)</f>
        <v>0</v>
      </c>
      <c r="BL337" s="17" t="s">
        <v>296</v>
      </c>
      <c r="BM337" s="144" t="s">
        <v>1970</v>
      </c>
    </row>
    <row r="338" spans="2:65" s="1" customFormat="1" ht="11.25">
      <c r="B338" s="32"/>
      <c r="D338" s="146" t="s">
        <v>183</v>
      </c>
      <c r="F338" s="147" t="s">
        <v>1971</v>
      </c>
      <c r="I338" s="148"/>
      <c r="L338" s="32"/>
      <c r="M338" s="149"/>
      <c r="T338" s="53"/>
      <c r="AT338" s="17" t="s">
        <v>183</v>
      </c>
      <c r="AU338" s="17" t="s">
        <v>83</v>
      </c>
    </row>
    <row r="339" spans="2:65" s="11" customFormat="1" ht="22.9" customHeight="1">
      <c r="B339" s="120"/>
      <c r="D339" s="121" t="s">
        <v>72</v>
      </c>
      <c r="E339" s="130" t="s">
        <v>1972</v>
      </c>
      <c r="F339" s="130" t="s">
        <v>1973</v>
      </c>
      <c r="I339" s="123"/>
      <c r="J339" s="131">
        <f>BK339</f>
        <v>0</v>
      </c>
      <c r="L339" s="120"/>
      <c r="M339" s="125"/>
      <c r="P339" s="126">
        <f>SUM(P340:P367)</f>
        <v>0</v>
      </c>
      <c r="R339" s="126">
        <f>SUM(R340:R367)</f>
        <v>0.78933399999999998</v>
      </c>
      <c r="T339" s="127">
        <f>SUM(T340:T367)</f>
        <v>0</v>
      </c>
      <c r="AR339" s="121" t="s">
        <v>83</v>
      </c>
      <c r="AT339" s="128" t="s">
        <v>72</v>
      </c>
      <c r="AU339" s="128" t="s">
        <v>81</v>
      </c>
      <c r="AY339" s="121" t="s">
        <v>175</v>
      </c>
      <c r="BK339" s="129">
        <f>SUM(BK340:BK367)</f>
        <v>0</v>
      </c>
    </row>
    <row r="340" spans="2:65" s="1" customFormat="1" ht="44.25" customHeight="1">
      <c r="B340" s="32"/>
      <c r="C340" s="132" t="s">
        <v>544</v>
      </c>
      <c r="D340" s="132" t="s">
        <v>177</v>
      </c>
      <c r="E340" s="133" t="s">
        <v>1974</v>
      </c>
      <c r="F340" s="134" t="s">
        <v>1975</v>
      </c>
      <c r="G340" s="135" t="s">
        <v>342</v>
      </c>
      <c r="H340" s="136">
        <v>37</v>
      </c>
      <c r="I340" s="137"/>
      <c r="J340" s="138">
        <f>ROUND(I340*H340,2)</f>
        <v>0</v>
      </c>
      <c r="K340" s="139"/>
      <c r="L340" s="32"/>
      <c r="M340" s="140" t="s">
        <v>19</v>
      </c>
      <c r="N340" s="141" t="s">
        <v>44</v>
      </c>
      <c r="P340" s="142">
        <f>O340*H340</f>
        <v>0</v>
      </c>
      <c r="Q340" s="142">
        <v>4.3699999999999998E-3</v>
      </c>
      <c r="R340" s="142">
        <f>Q340*H340</f>
        <v>0.16169</v>
      </c>
      <c r="S340" s="142">
        <v>0</v>
      </c>
      <c r="T340" s="143">
        <f>S340*H340</f>
        <v>0</v>
      </c>
      <c r="AR340" s="144" t="s">
        <v>296</v>
      </c>
      <c r="AT340" s="144" t="s">
        <v>177</v>
      </c>
      <c r="AU340" s="144" t="s">
        <v>83</v>
      </c>
      <c r="AY340" s="17" t="s">
        <v>175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7" t="s">
        <v>81</v>
      </c>
      <c r="BK340" s="145">
        <f>ROUND(I340*H340,2)</f>
        <v>0</v>
      </c>
      <c r="BL340" s="17" t="s">
        <v>296</v>
      </c>
      <c r="BM340" s="144" t="s">
        <v>1976</v>
      </c>
    </row>
    <row r="341" spans="2:65" s="1" customFormat="1" ht="11.25">
      <c r="B341" s="32"/>
      <c r="D341" s="146" t="s">
        <v>183</v>
      </c>
      <c r="F341" s="147" t="s">
        <v>1977</v>
      </c>
      <c r="I341" s="148"/>
      <c r="L341" s="32"/>
      <c r="M341" s="149"/>
      <c r="T341" s="53"/>
      <c r="AT341" s="17" t="s">
        <v>183</v>
      </c>
      <c r="AU341" s="17" t="s">
        <v>83</v>
      </c>
    </row>
    <row r="342" spans="2:65" s="1" customFormat="1" ht="33" customHeight="1">
      <c r="B342" s="32"/>
      <c r="C342" s="132" t="s">
        <v>549</v>
      </c>
      <c r="D342" s="132" t="s">
        <v>177</v>
      </c>
      <c r="E342" s="133" t="s">
        <v>1978</v>
      </c>
      <c r="F342" s="134" t="s">
        <v>1979</v>
      </c>
      <c r="G342" s="135" t="s">
        <v>342</v>
      </c>
      <c r="H342" s="136">
        <v>22.8</v>
      </c>
      <c r="I342" s="137"/>
      <c r="J342" s="138">
        <f>ROUND(I342*H342,2)</f>
        <v>0</v>
      </c>
      <c r="K342" s="139"/>
      <c r="L342" s="32"/>
      <c r="M342" s="140" t="s">
        <v>19</v>
      </c>
      <c r="N342" s="141" t="s">
        <v>44</v>
      </c>
      <c r="P342" s="142">
        <f>O342*H342</f>
        <v>0</v>
      </c>
      <c r="Q342" s="142">
        <v>2.8700000000000002E-3</v>
      </c>
      <c r="R342" s="142">
        <f>Q342*H342</f>
        <v>6.5436000000000008E-2</v>
      </c>
      <c r="S342" s="142">
        <v>0</v>
      </c>
      <c r="T342" s="143">
        <f>S342*H342</f>
        <v>0</v>
      </c>
      <c r="AR342" s="144" t="s">
        <v>296</v>
      </c>
      <c r="AT342" s="144" t="s">
        <v>177</v>
      </c>
      <c r="AU342" s="144" t="s">
        <v>83</v>
      </c>
      <c r="AY342" s="17" t="s">
        <v>175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7" t="s">
        <v>81</v>
      </c>
      <c r="BK342" s="145">
        <f>ROUND(I342*H342,2)</f>
        <v>0</v>
      </c>
      <c r="BL342" s="17" t="s">
        <v>296</v>
      </c>
      <c r="BM342" s="144" t="s">
        <v>1980</v>
      </c>
    </row>
    <row r="343" spans="2:65" s="1" customFormat="1" ht="11.25">
      <c r="B343" s="32"/>
      <c r="D343" s="146" t="s">
        <v>183</v>
      </c>
      <c r="F343" s="147" t="s">
        <v>1981</v>
      </c>
      <c r="I343" s="148"/>
      <c r="L343" s="32"/>
      <c r="M343" s="149"/>
      <c r="T343" s="53"/>
      <c r="AT343" s="17" t="s">
        <v>183</v>
      </c>
      <c r="AU343" s="17" t="s">
        <v>83</v>
      </c>
    </row>
    <row r="344" spans="2:65" s="12" customFormat="1" ht="11.25">
      <c r="B344" s="150"/>
      <c r="D344" s="151" t="s">
        <v>189</v>
      </c>
      <c r="E344" s="152" t="s">
        <v>19</v>
      </c>
      <c r="F344" s="153" t="s">
        <v>1982</v>
      </c>
      <c r="H344" s="154">
        <v>22.8</v>
      </c>
      <c r="I344" s="155"/>
      <c r="L344" s="150"/>
      <c r="M344" s="156"/>
      <c r="T344" s="157"/>
      <c r="AT344" s="152" t="s">
        <v>189</v>
      </c>
      <c r="AU344" s="152" t="s">
        <v>83</v>
      </c>
      <c r="AV344" s="12" t="s">
        <v>83</v>
      </c>
      <c r="AW344" s="12" t="s">
        <v>35</v>
      </c>
      <c r="AX344" s="12" t="s">
        <v>81</v>
      </c>
      <c r="AY344" s="152" t="s">
        <v>175</v>
      </c>
    </row>
    <row r="345" spans="2:65" s="1" customFormat="1" ht="37.9" customHeight="1">
      <c r="B345" s="32"/>
      <c r="C345" s="132" t="s">
        <v>553</v>
      </c>
      <c r="D345" s="132" t="s">
        <v>177</v>
      </c>
      <c r="E345" s="133" t="s">
        <v>1983</v>
      </c>
      <c r="F345" s="134" t="s">
        <v>1984</v>
      </c>
      <c r="G345" s="135" t="s">
        <v>342</v>
      </c>
      <c r="H345" s="136">
        <v>74</v>
      </c>
      <c r="I345" s="137"/>
      <c r="J345" s="138">
        <f>ROUND(I345*H345,2)</f>
        <v>0</v>
      </c>
      <c r="K345" s="139"/>
      <c r="L345" s="32"/>
      <c r="M345" s="140" t="s">
        <v>19</v>
      </c>
      <c r="N345" s="141" t="s">
        <v>44</v>
      </c>
      <c r="P345" s="142">
        <f>O345*H345</f>
        <v>0</v>
      </c>
      <c r="Q345" s="142">
        <v>2.2799999999999999E-3</v>
      </c>
      <c r="R345" s="142">
        <f>Q345*H345</f>
        <v>0.16871999999999998</v>
      </c>
      <c r="S345" s="142">
        <v>0</v>
      </c>
      <c r="T345" s="143">
        <f>S345*H345</f>
        <v>0</v>
      </c>
      <c r="AR345" s="144" t="s">
        <v>296</v>
      </c>
      <c r="AT345" s="144" t="s">
        <v>177</v>
      </c>
      <c r="AU345" s="144" t="s">
        <v>83</v>
      </c>
      <c r="AY345" s="17" t="s">
        <v>175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7" t="s">
        <v>81</v>
      </c>
      <c r="BK345" s="145">
        <f>ROUND(I345*H345,2)</f>
        <v>0</v>
      </c>
      <c r="BL345" s="17" t="s">
        <v>296</v>
      </c>
      <c r="BM345" s="144" t="s">
        <v>1985</v>
      </c>
    </row>
    <row r="346" spans="2:65" s="1" customFormat="1" ht="11.25">
      <c r="B346" s="32"/>
      <c r="D346" s="146" t="s">
        <v>183</v>
      </c>
      <c r="F346" s="147" t="s">
        <v>1986</v>
      </c>
      <c r="I346" s="148"/>
      <c r="L346" s="32"/>
      <c r="M346" s="149"/>
      <c r="T346" s="53"/>
      <c r="AT346" s="17" t="s">
        <v>183</v>
      </c>
      <c r="AU346" s="17" t="s">
        <v>83</v>
      </c>
    </row>
    <row r="347" spans="2:65" s="12" customFormat="1" ht="11.25">
      <c r="B347" s="150"/>
      <c r="D347" s="151" t="s">
        <v>189</v>
      </c>
      <c r="E347" s="152" t="s">
        <v>19</v>
      </c>
      <c r="F347" s="153" t="s">
        <v>1987</v>
      </c>
      <c r="H347" s="154">
        <v>74</v>
      </c>
      <c r="I347" s="155"/>
      <c r="L347" s="150"/>
      <c r="M347" s="156"/>
      <c r="T347" s="157"/>
      <c r="AT347" s="152" t="s">
        <v>189</v>
      </c>
      <c r="AU347" s="152" t="s">
        <v>83</v>
      </c>
      <c r="AV347" s="12" t="s">
        <v>83</v>
      </c>
      <c r="AW347" s="12" t="s">
        <v>35</v>
      </c>
      <c r="AX347" s="12" t="s">
        <v>81</v>
      </c>
      <c r="AY347" s="152" t="s">
        <v>175</v>
      </c>
    </row>
    <row r="348" spans="2:65" s="1" customFormat="1" ht="37.9" customHeight="1">
      <c r="B348" s="32"/>
      <c r="C348" s="132" t="s">
        <v>558</v>
      </c>
      <c r="D348" s="132" t="s">
        <v>177</v>
      </c>
      <c r="E348" s="133" t="s">
        <v>1988</v>
      </c>
      <c r="F348" s="134" t="s">
        <v>1989</v>
      </c>
      <c r="G348" s="135" t="s">
        <v>342</v>
      </c>
      <c r="H348" s="136">
        <v>37.4</v>
      </c>
      <c r="I348" s="137"/>
      <c r="J348" s="138">
        <f>ROUND(I348*H348,2)</f>
        <v>0</v>
      </c>
      <c r="K348" s="139"/>
      <c r="L348" s="32"/>
      <c r="M348" s="140" t="s">
        <v>19</v>
      </c>
      <c r="N348" s="141" t="s">
        <v>44</v>
      </c>
      <c r="P348" s="142">
        <f>O348*H348</f>
        <v>0</v>
      </c>
      <c r="Q348" s="142">
        <v>9.3000000000000005E-4</v>
      </c>
      <c r="R348" s="142">
        <f>Q348*H348</f>
        <v>3.4782E-2</v>
      </c>
      <c r="S348" s="142">
        <v>0</v>
      </c>
      <c r="T348" s="143">
        <f>S348*H348</f>
        <v>0</v>
      </c>
      <c r="AR348" s="144" t="s">
        <v>296</v>
      </c>
      <c r="AT348" s="144" t="s">
        <v>177</v>
      </c>
      <c r="AU348" s="144" t="s">
        <v>83</v>
      </c>
      <c r="AY348" s="17" t="s">
        <v>175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7" t="s">
        <v>81</v>
      </c>
      <c r="BK348" s="145">
        <f>ROUND(I348*H348,2)</f>
        <v>0</v>
      </c>
      <c r="BL348" s="17" t="s">
        <v>296</v>
      </c>
      <c r="BM348" s="144" t="s">
        <v>1990</v>
      </c>
    </row>
    <row r="349" spans="2:65" s="1" customFormat="1" ht="11.25">
      <c r="B349" s="32"/>
      <c r="D349" s="146" t="s">
        <v>183</v>
      </c>
      <c r="F349" s="147" t="s">
        <v>1991</v>
      </c>
      <c r="I349" s="148"/>
      <c r="L349" s="32"/>
      <c r="M349" s="149"/>
      <c r="T349" s="53"/>
      <c r="AT349" s="17" t="s">
        <v>183</v>
      </c>
      <c r="AU349" s="17" t="s">
        <v>83</v>
      </c>
    </row>
    <row r="350" spans="2:65" s="12" customFormat="1" ht="11.25">
      <c r="B350" s="150"/>
      <c r="D350" s="151" t="s">
        <v>189</v>
      </c>
      <c r="E350" s="152" t="s">
        <v>19</v>
      </c>
      <c r="F350" s="153" t="s">
        <v>1992</v>
      </c>
      <c r="H350" s="154">
        <v>24.8</v>
      </c>
      <c r="I350" s="155"/>
      <c r="L350" s="150"/>
      <c r="M350" s="156"/>
      <c r="T350" s="157"/>
      <c r="AT350" s="152" t="s">
        <v>189</v>
      </c>
      <c r="AU350" s="152" t="s">
        <v>83</v>
      </c>
      <c r="AV350" s="12" t="s">
        <v>83</v>
      </c>
      <c r="AW350" s="12" t="s">
        <v>35</v>
      </c>
      <c r="AX350" s="12" t="s">
        <v>73</v>
      </c>
      <c r="AY350" s="152" t="s">
        <v>175</v>
      </c>
    </row>
    <row r="351" spans="2:65" s="12" customFormat="1" ht="11.25">
      <c r="B351" s="150"/>
      <c r="D351" s="151" t="s">
        <v>189</v>
      </c>
      <c r="E351" s="152" t="s">
        <v>19</v>
      </c>
      <c r="F351" s="153" t="s">
        <v>1993</v>
      </c>
      <c r="H351" s="154">
        <v>12.6</v>
      </c>
      <c r="I351" s="155"/>
      <c r="L351" s="150"/>
      <c r="M351" s="156"/>
      <c r="T351" s="157"/>
      <c r="AT351" s="152" t="s">
        <v>189</v>
      </c>
      <c r="AU351" s="152" t="s">
        <v>83</v>
      </c>
      <c r="AV351" s="12" t="s">
        <v>83</v>
      </c>
      <c r="AW351" s="12" t="s">
        <v>35</v>
      </c>
      <c r="AX351" s="12" t="s">
        <v>73</v>
      </c>
      <c r="AY351" s="152" t="s">
        <v>175</v>
      </c>
    </row>
    <row r="352" spans="2:65" s="13" customFormat="1" ht="11.25">
      <c r="B352" s="158"/>
      <c r="D352" s="151" t="s">
        <v>189</v>
      </c>
      <c r="E352" s="159" t="s">
        <v>19</v>
      </c>
      <c r="F352" s="160" t="s">
        <v>198</v>
      </c>
      <c r="H352" s="161">
        <v>37.4</v>
      </c>
      <c r="I352" s="162"/>
      <c r="L352" s="158"/>
      <c r="M352" s="163"/>
      <c r="T352" s="164"/>
      <c r="AT352" s="159" t="s">
        <v>189</v>
      </c>
      <c r="AU352" s="159" t="s">
        <v>83</v>
      </c>
      <c r="AV352" s="13" t="s">
        <v>181</v>
      </c>
      <c r="AW352" s="13" t="s">
        <v>35</v>
      </c>
      <c r="AX352" s="13" t="s">
        <v>81</v>
      </c>
      <c r="AY352" s="159" t="s">
        <v>175</v>
      </c>
    </row>
    <row r="353" spans="2:65" s="1" customFormat="1" ht="24.2" customHeight="1">
      <c r="B353" s="32"/>
      <c r="C353" s="132" t="s">
        <v>565</v>
      </c>
      <c r="D353" s="132" t="s">
        <v>177</v>
      </c>
      <c r="E353" s="133" t="s">
        <v>1994</v>
      </c>
      <c r="F353" s="134" t="s">
        <v>1995</v>
      </c>
      <c r="G353" s="135" t="s">
        <v>358</v>
      </c>
      <c r="H353" s="136">
        <v>8</v>
      </c>
      <c r="I353" s="137"/>
      <c r="J353" s="138">
        <f>ROUND(I353*H353,2)</f>
        <v>0</v>
      </c>
      <c r="K353" s="139"/>
      <c r="L353" s="32"/>
      <c r="M353" s="140" t="s">
        <v>19</v>
      </c>
      <c r="N353" s="141" t="s">
        <v>44</v>
      </c>
      <c r="P353" s="142">
        <f>O353*H353</f>
        <v>0</v>
      </c>
      <c r="Q353" s="142">
        <v>0</v>
      </c>
      <c r="R353" s="142">
        <f>Q353*H353</f>
        <v>0</v>
      </c>
      <c r="S353" s="142">
        <v>0</v>
      </c>
      <c r="T353" s="143">
        <f>S353*H353</f>
        <v>0</v>
      </c>
      <c r="AR353" s="144" t="s">
        <v>296</v>
      </c>
      <c r="AT353" s="144" t="s">
        <v>177</v>
      </c>
      <c r="AU353" s="144" t="s">
        <v>83</v>
      </c>
      <c r="AY353" s="17" t="s">
        <v>175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81</v>
      </c>
      <c r="BK353" s="145">
        <f>ROUND(I353*H353,2)</f>
        <v>0</v>
      </c>
      <c r="BL353" s="17" t="s">
        <v>296</v>
      </c>
      <c r="BM353" s="144" t="s">
        <v>1996</v>
      </c>
    </row>
    <row r="354" spans="2:65" s="1" customFormat="1" ht="11.25">
      <c r="B354" s="32"/>
      <c r="D354" s="146" t="s">
        <v>183</v>
      </c>
      <c r="F354" s="147" t="s">
        <v>1997</v>
      </c>
      <c r="I354" s="148"/>
      <c r="L354" s="32"/>
      <c r="M354" s="149"/>
      <c r="T354" s="53"/>
      <c r="AT354" s="17" t="s">
        <v>183</v>
      </c>
      <c r="AU354" s="17" t="s">
        <v>83</v>
      </c>
    </row>
    <row r="355" spans="2:65" s="1" customFormat="1" ht="24.2" customHeight="1">
      <c r="B355" s="32"/>
      <c r="C355" s="172" t="s">
        <v>569</v>
      </c>
      <c r="D355" s="172" t="s">
        <v>307</v>
      </c>
      <c r="E355" s="173" t="s">
        <v>1998</v>
      </c>
      <c r="F355" s="174" t="s">
        <v>1999</v>
      </c>
      <c r="G355" s="175" t="s">
        <v>358</v>
      </c>
      <c r="H355" s="176">
        <v>8</v>
      </c>
      <c r="I355" s="177"/>
      <c r="J355" s="178">
        <f>ROUND(I355*H355,2)</f>
        <v>0</v>
      </c>
      <c r="K355" s="179"/>
      <c r="L355" s="180"/>
      <c r="M355" s="181" t="s">
        <v>19</v>
      </c>
      <c r="N355" s="182" t="s">
        <v>44</v>
      </c>
      <c r="P355" s="142">
        <f>O355*H355</f>
        <v>0</v>
      </c>
      <c r="Q355" s="142">
        <v>5.5999999999999999E-3</v>
      </c>
      <c r="R355" s="142">
        <f>Q355*H355</f>
        <v>4.48E-2</v>
      </c>
      <c r="S355" s="142">
        <v>0</v>
      </c>
      <c r="T355" s="143">
        <f>S355*H355</f>
        <v>0</v>
      </c>
      <c r="AR355" s="144" t="s">
        <v>396</v>
      </c>
      <c r="AT355" s="144" t="s">
        <v>307</v>
      </c>
      <c r="AU355" s="144" t="s">
        <v>83</v>
      </c>
      <c r="AY355" s="17" t="s">
        <v>175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81</v>
      </c>
      <c r="BK355" s="145">
        <f>ROUND(I355*H355,2)</f>
        <v>0</v>
      </c>
      <c r="BL355" s="17" t="s">
        <v>296</v>
      </c>
      <c r="BM355" s="144" t="s">
        <v>2000</v>
      </c>
    </row>
    <row r="356" spans="2:65" s="1" customFormat="1" ht="44.25" customHeight="1">
      <c r="B356" s="32"/>
      <c r="C356" s="132" t="s">
        <v>574</v>
      </c>
      <c r="D356" s="132" t="s">
        <v>177</v>
      </c>
      <c r="E356" s="133" t="s">
        <v>2001</v>
      </c>
      <c r="F356" s="134" t="s">
        <v>2002</v>
      </c>
      <c r="G356" s="135" t="s">
        <v>358</v>
      </c>
      <c r="H356" s="136">
        <v>8</v>
      </c>
      <c r="I356" s="137"/>
      <c r="J356" s="138">
        <f>ROUND(I356*H356,2)</f>
        <v>0</v>
      </c>
      <c r="K356" s="139"/>
      <c r="L356" s="32"/>
      <c r="M356" s="140" t="s">
        <v>19</v>
      </c>
      <c r="N356" s="141" t="s">
        <v>44</v>
      </c>
      <c r="P356" s="142">
        <f>O356*H356</f>
        <v>0</v>
      </c>
      <c r="Q356" s="142">
        <v>1.4710000000000001E-2</v>
      </c>
      <c r="R356" s="142">
        <f>Q356*H356</f>
        <v>0.11768000000000001</v>
      </c>
      <c r="S356" s="142">
        <v>0</v>
      </c>
      <c r="T356" s="143">
        <f>S356*H356</f>
        <v>0</v>
      </c>
      <c r="AR356" s="144" t="s">
        <v>296</v>
      </c>
      <c r="AT356" s="144" t="s">
        <v>177</v>
      </c>
      <c r="AU356" s="144" t="s">
        <v>83</v>
      </c>
      <c r="AY356" s="17" t="s">
        <v>175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7" t="s">
        <v>81</v>
      </c>
      <c r="BK356" s="145">
        <f>ROUND(I356*H356,2)</f>
        <v>0</v>
      </c>
      <c r="BL356" s="17" t="s">
        <v>296</v>
      </c>
      <c r="BM356" s="144" t="s">
        <v>2003</v>
      </c>
    </row>
    <row r="357" spans="2:65" s="1" customFormat="1" ht="11.25">
      <c r="B357" s="32"/>
      <c r="D357" s="146" t="s">
        <v>183</v>
      </c>
      <c r="F357" s="147" t="s">
        <v>2004</v>
      </c>
      <c r="I357" s="148"/>
      <c r="L357" s="32"/>
      <c r="M357" s="149"/>
      <c r="T357" s="53"/>
      <c r="AT357" s="17" t="s">
        <v>183</v>
      </c>
      <c r="AU357" s="17" t="s">
        <v>83</v>
      </c>
    </row>
    <row r="358" spans="2:65" s="1" customFormat="1" ht="33" customHeight="1">
      <c r="B358" s="32"/>
      <c r="C358" s="132" t="s">
        <v>581</v>
      </c>
      <c r="D358" s="132" t="s">
        <v>177</v>
      </c>
      <c r="E358" s="133" t="s">
        <v>2005</v>
      </c>
      <c r="F358" s="134" t="s">
        <v>2006</v>
      </c>
      <c r="G358" s="135" t="s">
        <v>342</v>
      </c>
      <c r="H358" s="136">
        <v>74</v>
      </c>
      <c r="I358" s="137"/>
      <c r="J358" s="138">
        <f>ROUND(I358*H358,2)</f>
        <v>0</v>
      </c>
      <c r="K358" s="139"/>
      <c r="L358" s="32"/>
      <c r="M358" s="140" t="s">
        <v>19</v>
      </c>
      <c r="N358" s="141" t="s">
        <v>44</v>
      </c>
      <c r="P358" s="142">
        <f>O358*H358</f>
        <v>0</v>
      </c>
      <c r="Q358" s="142">
        <v>1.6900000000000001E-3</v>
      </c>
      <c r="R358" s="142">
        <f>Q358*H358</f>
        <v>0.12506</v>
      </c>
      <c r="S358" s="142">
        <v>0</v>
      </c>
      <c r="T358" s="143">
        <f>S358*H358</f>
        <v>0</v>
      </c>
      <c r="AR358" s="144" t="s">
        <v>296</v>
      </c>
      <c r="AT358" s="144" t="s">
        <v>177</v>
      </c>
      <c r="AU358" s="144" t="s">
        <v>83</v>
      </c>
      <c r="AY358" s="17" t="s">
        <v>175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7" t="s">
        <v>81</v>
      </c>
      <c r="BK358" s="145">
        <f>ROUND(I358*H358,2)</f>
        <v>0</v>
      </c>
      <c r="BL358" s="17" t="s">
        <v>296</v>
      </c>
      <c r="BM358" s="144" t="s">
        <v>2007</v>
      </c>
    </row>
    <row r="359" spans="2:65" s="1" customFormat="1" ht="11.25">
      <c r="B359" s="32"/>
      <c r="D359" s="146" t="s">
        <v>183</v>
      </c>
      <c r="F359" s="147" t="s">
        <v>2008</v>
      </c>
      <c r="I359" s="148"/>
      <c r="L359" s="32"/>
      <c r="M359" s="149"/>
      <c r="T359" s="53"/>
      <c r="AT359" s="17" t="s">
        <v>183</v>
      </c>
      <c r="AU359" s="17" t="s">
        <v>83</v>
      </c>
    </row>
    <row r="360" spans="2:65" s="12" customFormat="1" ht="11.25">
      <c r="B360" s="150"/>
      <c r="D360" s="151" t="s">
        <v>189</v>
      </c>
      <c r="E360" s="152" t="s">
        <v>19</v>
      </c>
      <c r="F360" s="153" t="s">
        <v>1987</v>
      </c>
      <c r="H360" s="154">
        <v>74</v>
      </c>
      <c r="I360" s="155"/>
      <c r="L360" s="150"/>
      <c r="M360" s="156"/>
      <c r="T360" s="157"/>
      <c r="AT360" s="152" t="s">
        <v>189</v>
      </c>
      <c r="AU360" s="152" t="s">
        <v>83</v>
      </c>
      <c r="AV360" s="12" t="s">
        <v>83</v>
      </c>
      <c r="AW360" s="12" t="s">
        <v>35</v>
      </c>
      <c r="AX360" s="12" t="s">
        <v>81</v>
      </c>
      <c r="AY360" s="152" t="s">
        <v>175</v>
      </c>
    </row>
    <row r="361" spans="2:65" s="1" customFormat="1" ht="24.2" customHeight="1">
      <c r="B361" s="32"/>
      <c r="C361" s="132" t="s">
        <v>587</v>
      </c>
      <c r="D361" s="132" t="s">
        <v>177</v>
      </c>
      <c r="E361" s="133" t="s">
        <v>2009</v>
      </c>
      <c r="F361" s="134" t="s">
        <v>2010</v>
      </c>
      <c r="G361" s="135" t="s">
        <v>358</v>
      </c>
      <c r="H361" s="136">
        <v>6</v>
      </c>
      <c r="I361" s="137"/>
      <c r="J361" s="138">
        <f>ROUND(I361*H361,2)</f>
        <v>0</v>
      </c>
      <c r="K361" s="139"/>
      <c r="L361" s="32"/>
      <c r="M361" s="140" t="s">
        <v>19</v>
      </c>
      <c r="N361" s="141" t="s">
        <v>44</v>
      </c>
      <c r="P361" s="142">
        <f>O361*H361</f>
        <v>0</v>
      </c>
      <c r="Q361" s="142">
        <v>3.6000000000000002E-4</v>
      </c>
      <c r="R361" s="142">
        <f>Q361*H361</f>
        <v>2.16E-3</v>
      </c>
      <c r="S361" s="142">
        <v>0</v>
      </c>
      <c r="T361" s="143">
        <f>S361*H361</f>
        <v>0</v>
      </c>
      <c r="AR361" s="144" t="s">
        <v>296</v>
      </c>
      <c r="AT361" s="144" t="s">
        <v>177</v>
      </c>
      <c r="AU361" s="144" t="s">
        <v>83</v>
      </c>
      <c r="AY361" s="17" t="s">
        <v>175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7" t="s">
        <v>81</v>
      </c>
      <c r="BK361" s="145">
        <f>ROUND(I361*H361,2)</f>
        <v>0</v>
      </c>
      <c r="BL361" s="17" t="s">
        <v>296</v>
      </c>
      <c r="BM361" s="144" t="s">
        <v>2011</v>
      </c>
    </row>
    <row r="362" spans="2:65" s="1" customFormat="1" ht="11.25">
      <c r="B362" s="32"/>
      <c r="D362" s="146" t="s">
        <v>183</v>
      </c>
      <c r="F362" s="147" t="s">
        <v>2012</v>
      </c>
      <c r="I362" s="148"/>
      <c r="L362" s="32"/>
      <c r="M362" s="149"/>
      <c r="T362" s="53"/>
      <c r="AT362" s="17" t="s">
        <v>183</v>
      </c>
      <c r="AU362" s="17" t="s">
        <v>83</v>
      </c>
    </row>
    <row r="363" spans="2:65" s="1" customFormat="1" ht="37.9" customHeight="1">
      <c r="B363" s="32"/>
      <c r="C363" s="132" t="s">
        <v>592</v>
      </c>
      <c r="D363" s="132" t="s">
        <v>177</v>
      </c>
      <c r="E363" s="133" t="s">
        <v>2013</v>
      </c>
      <c r="F363" s="134" t="s">
        <v>2014</v>
      </c>
      <c r="G363" s="135" t="s">
        <v>342</v>
      </c>
      <c r="H363" s="136">
        <v>31.8</v>
      </c>
      <c r="I363" s="137"/>
      <c r="J363" s="138">
        <f>ROUND(I363*H363,2)</f>
        <v>0</v>
      </c>
      <c r="K363" s="139"/>
      <c r="L363" s="32"/>
      <c r="M363" s="140" t="s">
        <v>19</v>
      </c>
      <c r="N363" s="141" t="s">
        <v>44</v>
      </c>
      <c r="P363" s="142">
        <f>O363*H363</f>
        <v>0</v>
      </c>
      <c r="Q363" s="142">
        <v>2.1700000000000001E-3</v>
      </c>
      <c r="R363" s="142">
        <f>Q363*H363</f>
        <v>6.9005999999999998E-2</v>
      </c>
      <c r="S363" s="142">
        <v>0</v>
      </c>
      <c r="T363" s="143">
        <f>S363*H363</f>
        <v>0</v>
      </c>
      <c r="AR363" s="144" t="s">
        <v>296</v>
      </c>
      <c r="AT363" s="144" t="s">
        <v>177</v>
      </c>
      <c r="AU363" s="144" t="s">
        <v>83</v>
      </c>
      <c r="AY363" s="17" t="s">
        <v>175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7" t="s">
        <v>81</v>
      </c>
      <c r="BK363" s="145">
        <f>ROUND(I363*H363,2)</f>
        <v>0</v>
      </c>
      <c r="BL363" s="17" t="s">
        <v>296</v>
      </c>
      <c r="BM363" s="144" t="s">
        <v>2015</v>
      </c>
    </row>
    <row r="364" spans="2:65" s="1" customFormat="1" ht="11.25">
      <c r="B364" s="32"/>
      <c r="D364" s="146" t="s">
        <v>183</v>
      </c>
      <c r="F364" s="147" t="s">
        <v>2016</v>
      </c>
      <c r="I364" s="148"/>
      <c r="L364" s="32"/>
      <c r="M364" s="149"/>
      <c r="T364" s="53"/>
      <c r="AT364" s="17" t="s">
        <v>183</v>
      </c>
      <c r="AU364" s="17" t="s">
        <v>83</v>
      </c>
    </row>
    <row r="365" spans="2:65" s="12" customFormat="1" ht="11.25">
      <c r="B365" s="150"/>
      <c r="D365" s="151" t="s">
        <v>189</v>
      </c>
      <c r="E365" s="152" t="s">
        <v>19</v>
      </c>
      <c r="F365" s="153" t="s">
        <v>2017</v>
      </c>
      <c r="H365" s="154">
        <v>31.8</v>
      </c>
      <c r="I365" s="155"/>
      <c r="L365" s="150"/>
      <c r="M365" s="156"/>
      <c r="T365" s="157"/>
      <c r="AT365" s="152" t="s">
        <v>189</v>
      </c>
      <c r="AU365" s="152" t="s">
        <v>83</v>
      </c>
      <c r="AV365" s="12" t="s">
        <v>83</v>
      </c>
      <c r="AW365" s="12" t="s">
        <v>35</v>
      </c>
      <c r="AX365" s="12" t="s">
        <v>81</v>
      </c>
      <c r="AY365" s="152" t="s">
        <v>175</v>
      </c>
    </row>
    <row r="366" spans="2:65" s="1" customFormat="1" ht="44.25" customHeight="1">
      <c r="B366" s="32"/>
      <c r="C366" s="132" t="s">
        <v>598</v>
      </c>
      <c r="D366" s="132" t="s">
        <v>177</v>
      </c>
      <c r="E366" s="133" t="s">
        <v>2018</v>
      </c>
      <c r="F366" s="134" t="s">
        <v>2019</v>
      </c>
      <c r="G366" s="135" t="s">
        <v>281</v>
      </c>
      <c r="H366" s="136">
        <v>0.78900000000000003</v>
      </c>
      <c r="I366" s="137"/>
      <c r="J366" s="138">
        <f>ROUND(I366*H366,2)</f>
        <v>0</v>
      </c>
      <c r="K366" s="139"/>
      <c r="L366" s="32"/>
      <c r="M366" s="140" t="s">
        <v>19</v>
      </c>
      <c r="N366" s="141" t="s">
        <v>44</v>
      </c>
      <c r="P366" s="142">
        <f>O366*H366</f>
        <v>0</v>
      </c>
      <c r="Q366" s="142">
        <v>0</v>
      </c>
      <c r="R366" s="142">
        <f>Q366*H366</f>
        <v>0</v>
      </c>
      <c r="S366" s="142">
        <v>0</v>
      </c>
      <c r="T366" s="143">
        <f>S366*H366</f>
        <v>0</v>
      </c>
      <c r="AR366" s="144" t="s">
        <v>296</v>
      </c>
      <c r="AT366" s="144" t="s">
        <v>177</v>
      </c>
      <c r="AU366" s="144" t="s">
        <v>83</v>
      </c>
      <c r="AY366" s="17" t="s">
        <v>175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7" t="s">
        <v>81</v>
      </c>
      <c r="BK366" s="145">
        <f>ROUND(I366*H366,2)</f>
        <v>0</v>
      </c>
      <c r="BL366" s="17" t="s">
        <v>296</v>
      </c>
      <c r="BM366" s="144" t="s">
        <v>2020</v>
      </c>
    </row>
    <row r="367" spans="2:65" s="1" customFormat="1" ht="11.25">
      <c r="B367" s="32"/>
      <c r="D367" s="146" t="s">
        <v>183</v>
      </c>
      <c r="F367" s="147" t="s">
        <v>2021</v>
      </c>
      <c r="I367" s="148"/>
      <c r="L367" s="32"/>
      <c r="M367" s="149"/>
      <c r="T367" s="53"/>
      <c r="AT367" s="17" t="s">
        <v>183</v>
      </c>
      <c r="AU367" s="17" t="s">
        <v>83</v>
      </c>
    </row>
    <row r="368" spans="2:65" s="11" customFormat="1" ht="22.9" customHeight="1">
      <c r="B368" s="120"/>
      <c r="D368" s="121" t="s">
        <v>72</v>
      </c>
      <c r="E368" s="130" t="s">
        <v>2022</v>
      </c>
      <c r="F368" s="130" t="s">
        <v>2023</v>
      </c>
      <c r="I368" s="123"/>
      <c r="J368" s="131">
        <f>BK368</f>
        <v>0</v>
      </c>
      <c r="L368" s="120"/>
      <c r="M368" s="125"/>
      <c r="P368" s="126">
        <f>SUM(P369:P380)</f>
        <v>0</v>
      </c>
      <c r="R368" s="126">
        <f>SUM(R369:R380)</f>
        <v>0.92409999999999992</v>
      </c>
      <c r="T368" s="127">
        <f>SUM(T369:T380)</f>
        <v>0</v>
      </c>
      <c r="AR368" s="121" t="s">
        <v>83</v>
      </c>
      <c r="AT368" s="128" t="s">
        <v>72</v>
      </c>
      <c r="AU368" s="128" t="s">
        <v>81</v>
      </c>
      <c r="AY368" s="121" t="s">
        <v>175</v>
      </c>
      <c r="BK368" s="129">
        <f>SUM(BK369:BK380)</f>
        <v>0</v>
      </c>
    </row>
    <row r="369" spans="2:65" s="1" customFormat="1" ht="16.5" customHeight="1">
      <c r="B369" s="32"/>
      <c r="C369" s="132" t="s">
        <v>603</v>
      </c>
      <c r="D369" s="132" t="s">
        <v>177</v>
      </c>
      <c r="E369" s="133" t="s">
        <v>2024</v>
      </c>
      <c r="F369" s="134" t="s">
        <v>2025</v>
      </c>
      <c r="G369" s="135" t="s">
        <v>335</v>
      </c>
      <c r="H369" s="136">
        <v>322</v>
      </c>
      <c r="I369" s="137"/>
      <c r="J369" s="138">
        <f>ROUND(I369*H369,2)</f>
        <v>0</v>
      </c>
      <c r="K369" s="139"/>
      <c r="L369" s="32"/>
      <c r="M369" s="140" t="s">
        <v>19</v>
      </c>
      <c r="N369" s="141" t="s">
        <v>44</v>
      </c>
      <c r="P369" s="142">
        <f>O369*H369</f>
        <v>0</v>
      </c>
      <c r="Q369" s="142">
        <v>5.0000000000000002E-5</v>
      </c>
      <c r="R369" s="142">
        <f>Q369*H369</f>
        <v>1.61E-2</v>
      </c>
      <c r="S369" s="142">
        <v>0</v>
      </c>
      <c r="T369" s="143">
        <f>S369*H369</f>
        <v>0</v>
      </c>
      <c r="AR369" s="144" t="s">
        <v>296</v>
      </c>
      <c r="AT369" s="144" t="s">
        <v>177</v>
      </c>
      <c r="AU369" s="144" t="s">
        <v>83</v>
      </c>
      <c r="AY369" s="17" t="s">
        <v>175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7" t="s">
        <v>81</v>
      </c>
      <c r="BK369" s="145">
        <f>ROUND(I369*H369,2)</f>
        <v>0</v>
      </c>
      <c r="BL369" s="17" t="s">
        <v>296</v>
      </c>
      <c r="BM369" s="144" t="s">
        <v>2026</v>
      </c>
    </row>
    <row r="370" spans="2:65" s="1" customFormat="1" ht="11.25">
      <c r="B370" s="32"/>
      <c r="D370" s="146" t="s">
        <v>183</v>
      </c>
      <c r="F370" s="147" t="s">
        <v>2027</v>
      </c>
      <c r="I370" s="148"/>
      <c r="L370" s="32"/>
      <c r="M370" s="149"/>
      <c r="T370" s="53"/>
      <c r="AT370" s="17" t="s">
        <v>183</v>
      </c>
      <c r="AU370" s="17" t="s">
        <v>83</v>
      </c>
    </row>
    <row r="371" spans="2:65" s="1" customFormat="1" ht="24.2" customHeight="1">
      <c r="B371" s="32"/>
      <c r="C371" s="172" t="s">
        <v>612</v>
      </c>
      <c r="D371" s="172" t="s">
        <v>307</v>
      </c>
      <c r="E371" s="173" t="s">
        <v>2028</v>
      </c>
      <c r="F371" s="174" t="s">
        <v>2029</v>
      </c>
      <c r="G371" s="175" t="s">
        <v>358</v>
      </c>
      <c r="H371" s="176">
        <v>7</v>
      </c>
      <c r="I371" s="177"/>
      <c r="J371" s="178">
        <f>ROUND(I371*H371,2)</f>
        <v>0</v>
      </c>
      <c r="K371" s="179"/>
      <c r="L371" s="180"/>
      <c r="M371" s="181" t="s">
        <v>19</v>
      </c>
      <c r="N371" s="182" t="s">
        <v>44</v>
      </c>
      <c r="P371" s="142">
        <f>O371*H371</f>
        <v>0</v>
      </c>
      <c r="Q371" s="142">
        <v>4.5999999999999999E-2</v>
      </c>
      <c r="R371" s="142">
        <f>Q371*H371</f>
        <v>0.32200000000000001</v>
      </c>
      <c r="S371" s="142">
        <v>0</v>
      </c>
      <c r="T371" s="143">
        <f>S371*H371</f>
        <v>0</v>
      </c>
      <c r="AR371" s="144" t="s">
        <v>396</v>
      </c>
      <c r="AT371" s="144" t="s">
        <v>307</v>
      </c>
      <c r="AU371" s="144" t="s">
        <v>83</v>
      </c>
      <c r="AY371" s="17" t="s">
        <v>175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7" t="s">
        <v>81</v>
      </c>
      <c r="BK371" s="145">
        <f>ROUND(I371*H371,2)</f>
        <v>0</v>
      </c>
      <c r="BL371" s="17" t="s">
        <v>296</v>
      </c>
      <c r="BM371" s="144" t="s">
        <v>2030</v>
      </c>
    </row>
    <row r="372" spans="2:65" s="1" customFormat="1" ht="21.75" customHeight="1">
      <c r="B372" s="32"/>
      <c r="C372" s="132" t="s">
        <v>620</v>
      </c>
      <c r="D372" s="132" t="s">
        <v>177</v>
      </c>
      <c r="E372" s="133" t="s">
        <v>2031</v>
      </c>
      <c r="F372" s="134" t="s">
        <v>2032</v>
      </c>
      <c r="G372" s="135" t="s">
        <v>358</v>
      </c>
      <c r="H372" s="136">
        <v>8</v>
      </c>
      <c r="I372" s="137"/>
      <c r="J372" s="138">
        <f>ROUND(I372*H372,2)</f>
        <v>0</v>
      </c>
      <c r="K372" s="139"/>
      <c r="L372" s="32"/>
      <c r="M372" s="140" t="s">
        <v>19</v>
      </c>
      <c r="N372" s="141" t="s">
        <v>44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296</v>
      </c>
      <c r="AT372" s="144" t="s">
        <v>177</v>
      </c>
      <c r="AU372" s="144" t="s">
        <v>83</v>
      </c>
      <c r="AY372" s="17" t="s">
        <v>175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7" t="s">
        <v>81</v>
      </c>
      <c r="BK372" s="145">
        <f>ROUND(I372*H372,2)</f>
        <v>0</v>
      </c>
      <c r="BL372" s="17" t="s">
        <v>296</v>
      </c>
      <c r="BM372" s="144" t="s">
        <v>2033</v>
      </c>
    </row>
    <row r="373" spans="2:65" s="1" customFormat="1" ht="11.25">
      <c r="B373" s="32"/>
      <c r="D373" s="146" t="s">
        <v>183</v>
      </c>
      <c r="F373" s="147" t="s">
        <v>2034</v>
      </c>
      <c r="I373" s="148"/>
      <c r="L373" s="32"/>
      <c r="M373" s="149"/>
      <c r="T373" s="53"/>
      <c r="AT373" s="17" t="s">
        <v>183</v>
      </c>
      <c r="AU373" s="17" t="s">
        <v>83</v>
      </c>
    </row>
    <row r="374" spans="2:65" s="1" customFormat="1" ht="16.5" customHeight="1">
      <c r="B374" s="32"/>
      <c r="C374" s="172" t="s">
        <v>626</v>
      </c>
      <c r="D374" s="172" t="s">
        <v>307</v>
      </c>
      <c r="E374" s="173" t="s">
        <v>2035</v>
      </c>
      <c r="F374" s="174" t="s">
        <v>2036</v>
      </c>
      <c r="G374" s="175" t="s">
        <v>358</v>
      </c>
      <c r="H374" s="176">
        <v>6</v>
      </c>
      <c r="I374" s="177"/>
      <c r="J374" s="178">
        <f>ROUND(I374*H374,2)</f>
        <v>0</v>
      </c>
      <c r="K374" s="179"/>
      <c r="L374" s="180"/>
      <c r="M374" s="181" t="s">
        <v>19</v>
      </c>
      <c r="N374" s="182" t="s">
        <v>44</v>
      </c>
      <c r="P374" s="142">
        <f>O374*H374</f>
        <v>0</v>
      </c>
      <c r="Q374" s="142">
        <v>0.06</v>
      </c>
      <c r="R374" s="142">
        <f>Q374*H374</f>
        <v>0.36</v>
      </c>
      <c r="S374" s="142">
        <v>0</v>
      </c>
      <c r="T374" s="143">
        <f>S374*H374</f>
        <v>0</v>
      </c>
      <c r="AR374" s="144" t="s">
        <v>396</v>
      </c>
      <c r="AT374" s="144" t="s">
        <v>307</v>
      </c>
      <c r="AU374" s="144" t="s">
        <v>83</v>
      </c>
      <c r="AY374" s="17" t="s">
        <v>175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7" t="s">
        <v>81</v>
      </c>
      <c r="BK374" s="145">
        <f>ROUND(I374*H374,2)</f>
        <v>0</v>
      </c>
      <c r="BL374" s="17" t="s">
        <v>296</v>
      </c>
      <c r="BM374" s="144" t="s">
        <v>2037</v>
      </c>
    </row>
    <row r="375" spans="2:65" s="1" customFormat="1" ht="24.2" customHeight="1">
      <c r="B375" s="32"/>
      <c r="C375" s="172" t="s">
        <v>630</v>
      </c>
      <c r="D375" s="172" t="s">
        <v>307</v>
      </c>
      <c r="E375" s="173" t="s">
        <v>2038</v>
      </c>
      <c r="F375" s="174" t="s">
        <v>2039</v>
      </c>
      <c r="G375" s="175" t="s">
        <v>358</v>
      </c>
      <c r="H375" s="176">
        <v>2</v>
      </c>
      <c r="I375" s="177"/>
      <c r="J375" s="178">
        <f>ROUND(I375*H375,2)</f>
        <v>0</v>
      </c>
      <c r="K375" s="179"/>
      <c r="L375" s="180"/>
      <c r="M375" s="181" t="s">
        <v>19</v>
      </c>
      <c r="N375" s="182" t="s">
        <v>44</v>
      </c>
      <c r="P375" s="142">
        <f>O375*H375</f>
        <v>0</v>
      </c>
      <c r="Q375" s="142">
        <v>6.5000000000000002E-2</v>
      </c>
      <c r="R375" s="142">
        <f>Q375*H375</f>
        <v>0.13</v>
      </c>
      <c r="S375" s="142">
        <v>0</v>
      </c>
      <c r="T375" s="143">
        <f>S375*H375</f>
        <v>0</v>
      </c>
      <c r="AR375" s="144" t="s">
        <v>396</v>
      </c>
      <c r="AT375" s="144" t="s">
        <v>307</v>
      </c>
      <c r="AU375" s="144" t="s">
        <v>83</v>
      </c>
      <c r="AY375" s="17" t="s">
        <v>175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7" t="s">
        <v>81</v>
      </c>
      <c r="BK375" s="145">
        <f>ROUND(I375*H375,2)</f>
        <v>0</v>
      </c>
      <c r="BL375" s="17" t="s">
        <v>296</v>
      </c>
      <c r="BM375" s="144" t="s">
        <v>2040</v>
      </c>
    </row>
    <row r="376" spans="2:65" s="1" customFormat="1" ht="24.2" customHeight="1">
      <c r="B376" s="32"/>
      <c r="C376" s="132" t="s">
        <v>636</v>
      </c>
      <c r="D376" s="132" t="s">
        <v>177</v>
      </c>
      <c r="E376" s="133" t="s">
        <v>2041</v>
      </c>
      <c r="F376" s="134" t="s">
        <v>2042</v>
      </c>
      <c r="G376" s="135" t="s">
        <v>358</v>
      </c>
      <c r="H376" s="136">
        <v>8</v>
      </c>
      <c r="I376" s="137"/>
      <c r="J376" s="138">
        <f>ROUND(I376*H376,2)</f>
        <v>0</v>
      </c>
      <c r="K376" s="139"/>
      <c r="L376" s="32"/>
      <c r="M376" s="140" t="s">
        <v>19</v>
      </c>
      <c r="N376" s="141" t="s">
        <v>44</v>
      </c>
      <c r="P376" s="142">
        <f>O376*H376</f>
        <v>0</v>
      </c>
      <c r="Q376" s="142">
        <v>0</v>
      </c>
      <c r="R376" s="142">
        <f>Q376*H376</f>
        <v>0</v>
      </c>
      <c r="S376" s="142">
        <v>0</v>
      </c>
      <c r="T376" s="143">
        <f>S376*H376</f>
        <v>0</v>
      </c>
      <c r="AR376" s="144" t="s">
        <v>296</v>
      </c>
      <c r="AT376" s="144" t="s">
        <v>177</v>
      </c>
      <c r="AU376" s="144" t="s">
        <v>83</v>
      </c>
      <c r="AY376" s="17" t="s">
        <v>175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7" t="s">
        <v>81</v>
      </c>
      <c r="BK376" s="145">
        <f>ROUND(I376*H376,2)</f>
        <v>0</v>
      </c>
      <c r="BL376" s="17" t="s">
        <v>296</v>
      </c>
      <c r="BM376" s="144" t="s">
        <v>2043</v>
      </c>
    </row>
    <row r="377" spans="2:65" s="1" customFormat="1" ht="11.25">
      <c r="B377" s="32"/>
      <c r="D377" s="146" t="s">
        <v>183</v>
      </c>
      <c r="F377" s="147" t="s">
        <v>2044</v>
      </c>
      <c r="I377" s="148"/>
      <c r="L377" s="32"/>
      <c r="M377" s="149"/>
      <c r="T377" s="53"/>
      <c r="AT377" s="17" t="s">
        <v>183</v>
      </c>
      <c r="AU377" s="17" t="s">
        <v>83</v>
      </c>
    </row>
    <row r="378" spans="2:65" s="1" customFormat="1" ht="24.2" customHeight="1">
      <c r="B378" s="32"/>
      <c r="C378" s="172" t="s">
        <v>643</v>
      </c>
      <c r="D378" s="172" t="s">
        <v>307</v>
      </c>
      <c r="E378" s="173" t="s">
        <v>2045</v>
      </c>
      <c r="F378" s="174" t="s">
        <v>2046</v>
      </c>
      <c r="G378" s="175" t="s">
        <v>358</v>
      </c>
      <c r="H378" s="176">
        <v>8</v>
      </c>
      <c r="I378" s="177"/>
      <c r="J378" s="178">
        <f>ROUND(I378*H378,2)</f>
        <v>0</v>
      </c>
      <c r="K378" s="179"/>
      <c r="L378" s="180"/>
      <c r="M378" s="181" t="s">
        <v>19</v>
      </c>
      <c r="N378" s="182" t="s">
        <v>44</v>
      </c>
      <c r="P378" s="142">
        <f>O378*H378</f>
        <v>0</v>
      </c>
      <c r="Q378" s="142">
        <v>1.2E-2</v>
      </c>
      <c r="R378" s="142">
        <f>Q378*H378</f>
        <v>9.6000000000000002E-2</v>
      </c>
      <c r="S378" s="142">
        <v>0</v>
      </c>
      <c r="T378" s="143">
        <f>S378*H378</f>
        <v>0</v>
      </c>
      <c r="AR378" s="144" t="s">
        <v>396</v>
      </c>
      <c r="AT378" s="144" t="s">
        <v>307</v>
      </c>
      <c r="AU378" s="144" t="s">
        <v>83</v>
      </c>
      <c r="AY378" s="17" t="s">
        <v>175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7" t="s">
        <v>81</v>
      </c>
      <c r="BK378" s="145">
        <f>ROUND(I378*H378,2)</f>
        <v>0</v>
      </c>
      <c r="BL378" s="17" t="s">
        <v>296</v>
      </c>
      <c r="BM378" s="144" t="s">
        <v>2047</v>
      </c>
    </row>
    <row r="379" spans="2:65" s="1" customFormat="1" ht="44.25" customHeight="1">
      <c r="B379" s="32"/>
      <c r="C379" s="132" t="s">
        <v>649</v>
      </c>
      <c r="D379" s="132" t="s">
        <v>177</v>
      </c>
      <c r="E379" s="133" t="s">
        <v>2048</v>
      </c>
      <c r="F379" s="134" t="s">
        <v>2049</v>
      </c>
      <c r="G379" s="135" t="s">
        <v>281</v>
      </c>
      <c r="H379" s="136">
        <v>0.92400000000000004</v>
      </c>
      <c r="I379" s="137"/>
      <c r="J379" s="138">
        <f>ROUND(I379*H379,2)</f>
        <v>0</v>
      </c>
      <c r="K379" s="139"/>
      <c r="L379" s="32"/>
      <c r="M379" s="140" t="s">
        <v>19</v>
      </c>
      <c r="N379" s="141" t="s">
        <v>44</v>
      </c>
      <c r="P379" s="142">
        <f>O379*H379</f>
        <v>0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4" t="s">
        <v>296</v>
      </c>
      <c r="AT379" s="144" t="s">
        <v>177</v>
      </c>
      <c r="AU379" s="144" t="s">
        <v>83</v>
      </c>
      <c r="AY379" s="17" t="s">
        <v>175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7" t="s">
        <v>81</v>
      </c>
      <c r="BK379" s="145">
        <f>ROUND(I379*H379,2)</f>
        <v>0</v>
      </c>
      <c r="BL379" s="17" t="s">
        <v>296</v>
      </c>
      <c r="BM379" s="144" t="s">
        <v>2050</v>
      </c>
    </row>
    <row r="380" spans="2:65" s="1" customFormat="1" ht="11.25">
      <c r="B380" s="32"/>
      <c r="D380" s="146" t="s">
        <v>183</v>
      </c>
      <c r="F380" s="147" t="s">
        <v>2051</v>
      </c>
      <c r="I380" s="148"/>
      <c r="L380" s="32"/>
      <c r="M380" s="149"/>
      <c r="T380" s="53"/>
      <c r="AT380" s="17" t="s">
        <v>183</v>
      </c>
      <c r="AU380" s="17" t="s">
        <v>83</v>
      </c>
    </row>
    <row r="381" spans="2:65" s="11" customFormat="1" ht="22.9" customHeight="1">
      <c r="B381" s="120"/>
      <c r="D381" s="121" t="s">
        <v>72</v>
      </c>
      <c r="E381" s="130" t="s">
        <v>2052</v>
      </c>
      <c r="F381" s="130" t="s">
        <v>2053</v>
      </c>
      <c r="I381" s="123"/>
      <c r="J381" s="131">
        <f>BK381</f>
        <v>0</v>
      </c>
      <c r="L381" s="120"/>
      <c r="M381" s="125"/>
      <c r="P381" s="126">
        <f>SUM(P382:P391)</f>
        <v>0</v>
      </c>
      <c r="R381" s="126">
        <f>SUM(R382:R391)</f>
        <v>5.8489399999999997E-2</v>
      </c>
      <c r="T381" s="127">
        <f>SUM(T382:T391)</f>
        <v>0</v>
      </c>
      <c r="AR381" s="121" t="s">
        <v>83</v>
      </c>
      <c r="AT381" s="128" t="s">
        <v>72</v>
      </c>
      <c r="AU381" s="128" t="s">
        <v>81</v>
      </c>
      <c r="AY381" s="121" t="s">
        <v>175</v>
      </c>
      <c r="BK381" s="129">
        <f>SUM(BK382:BK391)</f>
        <v>0</v>
      </c>
    </row>
    <row r="382" spans="2:65" s="1" customFormat="1" ht="24.2" customHeight="1">
      <c r="B382" s="32"/>
      <c r="C382" s="132" t="s">
        <v>653</v>
      </c>
      <c r="D382" s="132" t="s">
        <v>177</v>
      </c>
      <c r="E382" s="133" t="s">
        <v>2054</v>
      </c>
      <c r="F382" s="134" t="s">
        <v>2055</v>
      </c>
      <c r="G382" s="135" t="s">
        <v>180</v>
      </c>
      <c r="H382" s="136">
        <v>53.66</v>
      </c>
      <c r="I382" s="137"/>
      <c r="J382" s="138">
        <f>ROUND(I382*H382,2)</f>
        <v>0</v>
      </c>
      <c r="K382" s="139"/>
      <c r="L382" s="32"/>
      <c r="M382" s="140" t="s">
        <v>19</v>
      </c>
      <c r="N382" s="141" t="s">
        <v>44</v>
      </c>
      <c r="P382" s="142">
        <f>O382*H382</f>
        <v>0</v>
      </c>
      <c r="Q382" s="142">
        <v>0</v>
      </c>
      <c r="R382" s="142">
        <f>Q382*H382</f>
        <v>0</v>
      </c>
      <c r="S382" s="142">
        <v>0</v>
      </c>
      <c r="T382" s="143">
        <f>S382*H382</f>
        <v>0</v>
      </c>
      <c r="AR382" s="144" t="s">
        <v>296</v>
      </c>
      <c r="AT382" s="144" t="s">
        <v>177</v>
      </c>
      <c r="AU382" s="144" t="s">
        <v>83</v>
      </c>
      <c r="AY382" s="17" t="s">
        <v>175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7" t="s">
        <v>81</v>
      </c>
      <c r="BK382" s="145">
        <f>ROUND(I382*H382,2)</f>
        <v>0</v>
      </c>
      <c r="BL382" s="17" t="s">
        <v>296</v>
      </c>
      <c r="BM382" s="144" t="s">
        <v>2056</v>
      </c>
    </row>
    <row r="383" spans="2:65" s="1" customFormat="1" ht="11.25">
      <c r="B383" s="32"/>
      <c r="D383" s="146" t="s">
        <v>183</v>
      </c>
      <c r="F383" s="147" t="s">
        <v>2057</v>
      </c>
      <c r="I383" s="148"/>
      <c r="L383" s="32"/>
      <c r="M383" s="149"/>
      <c r="T383" s="53"/>
      <c r="AT383" s="17" t="s">
        <v>183</v>
      </c>
      <c r="AU383" s="17" t="s">
        <v>83</v>
      </c>
    </row>
    <row r="384" spans="2:65" s="1" customFormat="1" ht="21.75" customHeight="1">
      <c r="B384" s="32"/>
      <c r="C384" s="132" t="s">
        <v>657</v>
      </c>
      <c r="D384" s="132" t="s">
        <v>177</v>
      </c>
      <c r="E384" s="133" t="s">
        <v>2058</v>
      </c>
      <c r="F384" s="134" t="s">
        <v>2059</v>
      </c>
      <c r="G384" s="135" t="s">
        <v>180</v>
      </c>
      <c r="H384" s="136">
        <v>53.66</v>
      </c>
      <c r="I384" s="137"/>
      <c r="J384" s="138">
        <f>ROUND(I384*H384,2)</f>
        <v>0</v>
      </c>
      <c r="K384" s="139"/>
      <c r="L384" s="32"/>
      <c r="M384" s="140" t="s">
        <v>19</v>
      </c>
      <c r="N384" s="141" t="s">
        <v>44</v>
      </c>
      <c r="P384" s="142">
        <f>O384*H384</f>
        <v>0</v>
      </c>
      <c r="Q384" s="142">
        <v>4.2999999999999999E-4</v>
      </c>
      <c r="R384" s="142">
        <f>Q384*H384</f>
        <v>2.3073799999999998E-2</v>
      </c>
      <c r="S384" s="142">
        <v>0</v>
      </c>
      <c r="T384" s="143">
        <f>S384*H384</f>
        <v>0</v>
      </c>
      <c r="AR384" s="144" t="s">
        <v>296</v>
      </c>
      <c r="AT384" s="144" t="s">
        <v>177</v>
      </c>
      <c r="AU384" s="144" t="s">
        <v>83</v>
      </c>
      <c r="AY384" s="17" t="s">
        <v>175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7" t="s">
        <v>81</v>
      </c>
      <c r="BK384" s="145">
        <f>ROUND(I384*H384,2)</f>
        <v>0</v>
      </c>
      <c r="BL384" s="17" t="s">
        <v>296</v>
      </c>
      <c r="BM384" s="144" t="s">
        <v>2060</v>
      </c>
    </row>
    <row r="385" spans="2:65" s="1" customFormat="1" ht="11.25">
      <c r="B385" s="32"/>
      <c r="D385" s="146" t="s">
        <v>183</v>
      </c>
      <c r="F385" s="147" t="s">
        <v>2061</v>
      </c>
      <c r="I385" s="148"/>
      <c r="L385" s="32"/>
      <c r="M385" s="149"/>
      <c r="T385" s="53"/>
      <c r="AT385" s="17" t="s">
        <v>183</v>
      </c>
      <c r="AU385" s="17" t="s">
        <v>83</v>
      </c>
    </row>
    <row r="386" spans="2:65" s="14" customFormat="1" ht="11.25">
      <c r="B386" s="166"/>
      <c r="D386" s="151" t="s">
        <v>189</v>
      </c>
      <c r="E386" s="167" t="s">
        <v>19</v>
      </c>
      <c r="F386" s="168" t="s">
        <v>2062</v>
      </c>
      <c r="H386" s="167" t="s">
        <v>19</v>
      </c>
      <c r="I386" s="169"/>
      <c r="L386" s="166"/>
      <c r="M386" s="170"/>
      <c r="T386" s="171"/>
      <c r="AT386" s="167" t="s">
        <v>189</v>
      </c>
      <c r="AU386" s="167" t="s">
        <v>83</v>
      </c>
      <c r="AV386" s="14" t="s">
        <v>81</v>
      </c>
      <c r="AW386" s="14" t="s">
        <v>35</v>
      </c>
      <c r="AX386" s="14" t="s">
        <v>73</v>
      </c>
      <c r="AY386" s="167" t="s">
        <v>175</v>
      </c>
    </row>
    <row r="387" spans="2:65" s="12" customFormat="1" ht="11.25">
      <c r="B387" s="150"/>
      <c r="D387" s="151" t="s">
        <v>189</v>
      </c>
      <c r="E387" s="152" t="s">
        <v>19</v>
      </c>
      <c r="F387" s="153" t="s">
        <v>2063</v>
      </c>
      <c r="H387" s="154">
        <v>41.66</v>
      </c>
      <c r="I387" s="155"/>
      <c r="L387" s="150"/>
      <c r="M387" s="156"/>
      <c r="T387" s="157"/>
      <c r="AT387" s="152" t="s">
        <v>189</v>
      </c>
      <c r="AU387" s="152" t="s">
        <v>83</v>
      </c>
      <c r="AV387" s="12" t="s">
        <v>83</v>
      </c>
      <c r="AW387" s="12" t="s">
        <v>35</v>
      </c>
      <c r="AX387" s="12" t="s">
        <v>73</v>
      </c>
      <c r="AY387" s="152" t="s">
        <v>175</v>
      </c>
    </row>
    <row r="388" spans="2:65" s="12" customFormat="1" ht="11.25">
      <c r="B388" s="150"/>
      <c r="D388" s="151" t="s">
        <v>189</v>
      </c>
      <c r="E388" s="152" t="s">
        <v>19</v>
      </c>
      <c r="F388" s="153" t="s">
        <v>2064</v>
      </c>
      <c r="H388" s="154">
        <v>12</v>
      </c>
      <c r="I388" s="155"/>
      <c r="L388" s="150"/>
      <c r="M388" s="156"/>
      <c r="T388" s="157"/>
      <c r="AT388" s="152" t="s">
        <v>189</v>
      </c>
      <c r="AU388" s="152" t="s">
        <v>83</v>
      </c>
      <c r="AV388" s="12" t="s">
        <v>83</v>
      </c>
      <c r="AW388" s="12" t="s">
        <v>35</v>
      </c>
      <c r="AX388" s="12" t="s">
        <v>73</v>
      </c>
      <c r="AY388" s="152" t="s">
        <v>175</v>
      </c>
    </row>
    <row r="389" spans="2:65" s="13" customFormat="1" ht="11.25">
      <c r="B389" s="158"/>
      <c r="D389" s="151" t="s">
        <v>189</v>
      </c>
      <c r="E389" s="159" t="s">
        <v>19</v>
      </c>
      <c r="F389" s="160" t="s">
        <v>198</v>
      </c>
      <c r="H389" s="161">
        <v>53.66</v>
      </c>
      <c r="I389" s="162"/>
      <c r="L389" s="158"/>
      <c r="M389" s="163"/>
      <c r="T389" s="164"/>
      <c r="AT389" s="159" t="s">
        <v>189</v>
      </c>
      <c r="AU389" s="159" t="s">
        <v>83</v>
      </c>
      <c r="AV389" s="13" t="s">
        <v>181</v>
      </c>
      <c r="AW389" s="13" t="s">
        <v>35</v>
      </c>
      <c r="AX389" s="13" t="s">
        <v>81</v>
      </c>
      <c r="AY389" s="159" t="s">
        <v>175</v>
      </c>
    </row>
    <row r="390" spans="2:65" s="1" customFormat="1" ht="24.2" customHeight="1">
      <c r="B390" s="32"/>
      <c r="C390" s="132" t="s">
        <v>661</v>
      </c>
      <c r="D390" s="132" t="s">
        <v>177</v>
      </c>
      <c r="E390" s="133" t="s">
        <v>2065</v>
      </c>
      <c r="F390" s="134" t="s">
        <v>2066</v>
      </c>
      <c r="G390" s="135" t="s">
        <v>180</v>
      </c>
      <c r="H390" s="136">
        <v>53.66</v>
      </c>
      <c r="I390" s="137"/>
      <c r="J390" s="138">
        <f>ROUND(I390*H390,2)</f>
        <v>0</v>
      </c>
      <c r="K390" s="139"/>
      <c r="L390" s="32"/>
      <c r="M390" s="140" t="s">
        <v>19</v>
      </c>
      <c r="N390" s="141" t="s">
        <v>44</v>
      </c>
      <c r="P390" s="142">
        <f>O390*H390</f>
        <v>0</v>
      </c>
      <c r="Q390" s="142">
        <v>6.6E-4</v>
      </c>
      <c r="R390" s="142">
        <f>Q390*H390</f>
        <v>3.5415599999999998E-2</v>
      </c>
      <c r="S390" s="142">
        <v>0</v>
      </c>
      <c r="T390" s="143">
        <f>S390*H390</f>
        <v>0</v>
      </c>
      <c r="AR390" s="144" t="s">
        <v>296</v>
      </c>
      <c r="AT390" s="144" t="s">
        <v>177</v>
      </c>
      <c r="AU390" s="144" t="s">
        <v>83</v>
      </c>
      <c r="AY390" s="17" t="s">
        <v>175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7" t="s">
        <v>81</v>
      </c>
      <c r="BK390" s="145">
        <f>ROUND(I390*H390,2)</f>
        <v>0</v>
      </c>
      <c r="BL390" s="17" t="s">
        <v>296</v>
      </c>
      <c r="BM390" s="144" t="s">
        <v>2067</v>
      </c>
    </row>
    <row r="391" spans="2:65" s="1" customFormat="1" ht="11.25">
      <c r="B391" s="32"/>
      <c r="D391" s="146" t="s">
        <v>183</v>
      </c>
      <c r="F391" s="147" t="s">
        <v>2068</v>
      </c>
      <c r="I391" s="148"/>
      <c r="L391" s="32"/>
      <c r="M391" s="149"/>
      <c r="T391" s="53"/>
      <c r="AT391" s="17" t="s">
        <v>183</v>
      </c>
      <c r="AU391" s="17" t="s">
        <v>83</v>
      </c>
    </row>
    <row r="392" spans="2:65" s="11" customFormat="1" ht="22.9" customHeight="1">
      <c r="B392" s="120"/>
      <c r="D392" s="121" t="s">
        <v>72</v>
      </c>
      <c r="E392" s="130" t="s">
        <v>2069</v>
      </c>
      <c r="F392" s="130" t="s">
        <v>2070</v>
      </c>
      <c r="I392" s="123"/>
      <c r="J392" s="131">
        <f>BK392</f>
        <v>0</v>
      </c>
      <c r="L392" s="120"/>
      <c r="M392" s="125"/>
      <c r="P392" s="126">
        <f>SUM(P393:P395)</f>
        <v>0</v>
      </c>
      <c r="R392" s="126">
        <f>SUM(R393:R395)</f>
        <v>1.0631399999999999E-2</v>
      </c>
      <c r="T392" s="127">
        <f>SUM(T393:T395)</f>
        <v>0</v>
      </c>
      <c r="AR392" s="121" t="s">
        <v>83</v>
      </c>
      <c r="AT392" s="128" t="s">
        <v>72</v>
      </c>
      <c r="AU392" s="128" t="s">
        <v>81</v>
      </c>
      <c r="AY392" s="121" t="s">
        <v>175</v>
      </c>
      <c r="BK392" s="129">
        <f>SUM(BK393:BK395)</f>
        <v>0</v>
      </c>
    </row>
    <row r="393" spans="2:65" s="1" customFormat="1" ht="44.25" customHeight="1">
      <c r="B393" s="32"/>
      <c r="C393" s="132" t="s">
        <v>665</v>
      </c>
      <c r="D393" s="132" t="s">
        <v>177</v>
      </c>
      <c r="E393" s="133" t="s">
        <v>2071</v>
      </c>
      <c r="F393" s="134" t="s">
        <v>2072</v>
      </c>
      <c r="G393" s="135" t="s">
        <v>180</v>
      </c>
      <c r="H393" s="136">
        <v>81.78</v>
      </c>
      <c r="I393" s="137"/>
      <c r="J393" s="138">
        <f>ROUND(I393*H393,2)</f>
        <v>0</v>
      </c>
      <c r="K393" s="139"/>
      <c r="L393" s="32"/>
      <c r="M393" s="140" t="s">
        <v>19</v>
      </c>
      <c r="N393" s="141" t="s">
        <v>44</v>
      </c>
      <c r="P393" s="142">
        <f>O393*H393</f>
        <v>0</v>
      </c>
      <c r="Q393" s="142">
        <v>1.2999999999999999E-4</v>
      </c>
      <c r="R393" s="142">
        <f>Q393*H393</f>
        <v>1.0631399999999999E-2</v>
      </c>
      <c r="S393" s="142">
        <v>0</v>
      </c>
      <c r="T393" s="143">
        <f>S393*H393</f>
        <v>0</v>
      </c>
      <c r="AR393" s="144" t="s">
        <v>296</v>
      </c>
      <c r="AT393" s="144" t="s">
        <v>177</v>
      </c>
      <c r="AU393" s="144" t="s">
        <v>83</v>
      </c>
      <c r="AY393" s="17" t="s">
        <v>175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7" t="s">
        <v>81</v>
      </c>
      <c r="BK393" s="145">
        <f>ROUND(I393*H393,2)</f>
        <v>0</v>
      </c>
      <c r="BL393" s="17" t="s">
        <v>296</v>
      </c>
      <c r="BM393" s="144" t="s">
        <v>2073</v>
      </c>
    </row>
    <row r="394" spans="2:65" s="1" customFormat="1" ht="11.25">
      <c r="B394" s="32"/>
      <c r="D394" s="146" t="s">
        <v>183</v>
      </c>
      <c r="F394" s="147" t="s">
        <v>2074</v>
      </c>
      <c r="I394" s="148"/>
      <c r="L394" s="32"/>
      <c r="M394" s="149"/>
      <c r="T394" s="53"/>
      <c r="AT394" s="17" t="s">
        <v>183</v>
      </c>
      <c r="AU394" s="17" t="s">
        <v>83</v>
      </c>
    </row>
    <row r="395" spans="2:65" s="12" customFormat="1" ht="11.25">
      <c r="B395" s="150"/>
      <c r="D395" s="151" t="s">
        <v>189</v>
      </c>
      <c r="E395" s="152" t="s">
        <v>19</v>
      </c>
      <c r="F395" s="153" t="s">
        <v>1876</v>
      </c>
      <c r="H395" s="154">
        <v>81.78</v>
      </c>
      <c r="I395" s="155"/>
      <c r="L395" s="150"/>
      <c r="M395" s="183"/>
      <c r="N395" s="184"/>
      <c r="O395" s="184"/>
      <c r="P395" s="184"/>
      <c r="Q395" s="184"/>
      <c r="R395" s="184"/>
      <c r="S395" s="184"/>
      <c r="T395" s="185"/>
      <c r="AT395" s="152" t="s">
        <v>189</v>
      </c>
      <c r="AU395" s="152" t="s">
        <v>83</v>
      </c>
      <c r="AV395" s="12" t="s">
        <v>83</v>
      </c>
      <c r="AW395" s="12" t="s">
        <v>35</v>
      </c>
      <c r="AX395" s="12" t="s">
        <v>81</v>
      </c>
      <c r="AY395" s="152" t="s">
        <v>175</v>
      </c>
    </row>
    <row r="396" spans="2:65" s="1" customFormat="1" ht="6.95" customHeight="1">
      <c r="B396" s="41"/>
      <c r="C396" s="42"/>
      <c r="D396" s="42"/>
      <c r="E396" s="42"/>
      <c r="F396" s="42"/>
      <c r="G396" s="42"/>
      <c r="H396" s="42"/>
      <c r="I396" s="42"/>
      <c r="J396" s="42"/>
      <c r="K396" s="42"/>
      <c r="L396" s="32"/>
    </row>
  </sheetData>
  <sheetProtection algorithmName="SHA-512" hashValue="3cWMfM96+hn1oJ89SdHKHmmSKaRQpQTOB+8Ju4hjkScxJVu8dqsilbv8WEF/b/GNlSMU5MGlxK+esDZ3SiDrFA==" saltValue="WxH6nURq9N+He3PoNNhkKQ==" spinCount="100000" sheet="1" objects="1" scenarios="1" formatColumns="0" formatRows="0" autoFilter="0"/>
  <autoFilter ref="C92:K395" xr:uid="{00000000-0009-0000-0000-000008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800-000000000000}"/>
    <hyperlink ref="F101" r:id="rId2" xr:uid="{00000000-0004-0000-0800-000001000000}"/>
    <hyperlink ref="F108" r:id="rId3" xr:uid="{00000000-0004-0000-0800-000002000000}"/>
    <hyperlink ref="F119" r:id="rId4" xr:uid="{00000000-0004-0000-0800-000003000000}"/>
    <hyperlink ref="F125" r:id="rId5" xr:uid="{00000000-0004-0000-0800-000004000000}"/>
    <hyperlink ref="F130" r:id="rId6" xr:uid="{00000000-0004-0000-0800-000005000000}"/>
    <hyperlink ref="F133" r:id="rId7" xr:uid="{00000000-0004-0000-0800-000006000000}"/>
    <hyperlink ref="F138" r:id="rId8" xr:uid="{00000000-0004-0000-0800-000007000000}"/>
    <hyperlink ref="F142" r:id="rId9" xr:uid="{00000000-0004-0000-0800-000008000000}"/>
    <hyperlink ref="F144" r:id="rId10" xr:uid="{00000000-0004-0000-0800-000009000000}"/>
    <hyperlink ref="F147" r:id="rId11" xr:uid="{00000000-0004-0000-0800-00000A000000}"/>
    <hyperlink ref="F149" r:id="rId12" xr:uid="{00000000-0004-0000-0800-00000B000000}"/>
    <hyperlink ref="F159" r:id="rId13" xr:uid="{00000000-0004-0000-0800-00000C000000}"/>
    <hyperlink ref="F167" r:id="rId14" xr:uid="{00000000-0004-0000-0800-00000D000000}"/>
    <hyperlink ref="F174" r:id="rId15" xr:uid="{00000000-0004-0000-0800-00000E000000}"/>
    <hyperlink ref="F179" r:id="rId16" xr:uid="{00000000-0004-0000-0800-00000F000000}"/>
    <hyperlink ref="F182" r:id="rId17" xr:uid="{00000000-0004-0000-0800-000010000000}"/>
    <hyperlink ref="F185" r:id="rId18" xr:uid="{00000000-0004-0000-0800-000011000000}"/>
    <hyperlink ref="F187" r:id="rId19" xr:uid="{00000000-0004-0000-0800-000012000000}"/>
    <hyperlink ref="F191" r:id="rId20" xr:uid="{00000000-0004-0000-0800-000013000000}"/>
    <hyperlink ref="F195" r:id="rId21" xr:uid="{00000000-0004-0000-0800-000014000000}"/>
    <hyperlink ref="F198" r:id="rId22" xr:uid="{00000000-0004-0000-0800-000015000000}"/>
    <hyperlink ref="F201" r:id="rId23" xr:uid="{00000000-0004-0000-0800-000016000000}"/>
    <hyperlink ref="F203" r:id="rId24" xr:uid="{00000000-0004-0000-0800-000017000000}"/>
    <hyperlink ref="F207" r:id="rId25" xr:uid="{00000000-0004-0000-0800-000018000000}"/>
    <hyperlink ref="F212" r:id="rId26" xr:uid="{00000000-0004-0000-0800-000019000000}"/>
    <hyperlink ref="F218" r:id="rId27" xr:uid="{00000000-0004-0000-0800-00001A000000}"/>
    <hyperlink ref="F220" r:id="rId28" xr:uid="{00000000-0004-0000-0800-00001B000000}"/>
    <hyperlink ref="F225" r:id="rId29" xr:uid="{00000000-0004-0000-0800-00001C000000}"/>
    <hyperlink ref="F228" r:id="rId30" xr:uid="{00000000-0004-0000-0800-00001D000000}"/>
    <hyperlink ref="F236" r:id="rId31" xr:uid="{00000000-0004-0000-0800-00001E000000}"/>
    <hyperlink ref="F245" r:id="rId32" xr:uid="{00000000-0004-0000-0800-00001F000000}"/>
    <hyperlink ref="F247" r:id="rId33" xr:uid="{00000000-0004-0000-0800-000020000000}"/>
    <hyperlink ref="F249" r:id="rId34" xr:uid="{00000000-0004-0000-0800-000021000000}"/>
    <hyperlink ref="F257" r:id="rId35" xr:uid="{00000000-0004-0000-0800-000022000000}"/>
    <hyperlink ref="F267" r:id="rId36" xr:uid="{00000000-0004-0000-0800-000023000000}"/>
    <hyperlink ref="F273" r:id="rId37" xr:uid="{00000000-0004-0000-0800-000024000000}"/>
    <hyperlink ref="F276" r:id="rId38" xr:uid="{00000000-0004-0000-0800-000025000000}"/>
    <hyperlink ref="F280" r:id="rId39" xr:uid="{00000000-0004-0000-0800-000026000000}"/>
    <hyperlink ref="F284" r:id="rId40" xr:uid="{00000000-0004-0000-0800-000027000000}"/>
    <hyperlink ref="F286" r:id="rId41" xr:uid="{00000000-0004-0000-0800-000028000000}"/>
    <hyperlink ref="F290" r:id="rId42" xr:uid="{00000000-0004-0000-0800-000029000000}"/>
    <hyperlink ref="F292" r:id="rId43" xr:uid="{00000000-0004-0000-0800-00002A000000}"/>
    <hyperlink ref="F296" r:id="rId44" xr:uid="{00000000-0004-0000-0800-00002B000000}"/>
    <hyperlink ref="F304" r:id="rId45" xr:uid="{00000000-0004-0000-0800-00002C000000}"/>
    <hyperlink ref="F307" r:id="rId46" xr:uid="{00000000-0004-0000-0800-00002D000000}"/>
    <hyperlink ref="F311" r:id="rId47" xr:uid="{00000000-0004-0000-0800-00002E000000}"/>
    <hyperlink ref="F325" r:id="rId48" xr:uid="{00000000-0004-0000-0800-00002F000000}"/>
    <hyperlink ref="F330" r:id="rId49" xr:uid="{00000000-0004-0000-0800-000030000000}"/>
    <hyperlink ref="F333" r:id="rId50" xr:uid="{00000000-0004-0000-0800-000031000000}"/>
    <hyperlink ref="F338" r:id="rId51" xr:uid="{00000000-0004-0000-0800-000032000000}"/>
    <hyperlink ref="F341" r:id="rId52" xr:uid="{00000000-0004-0000-0800-000033000000}"/>
    <hyperlink ref="F343" r:id="rId53" xr:uid="{00000000-0004-0000-0800-000034000000}"/>
    <hyperlink ref="F346" r:id="rId54" xr:uid="{00000000-0004-0000-0800-000035000000}"/>
    <hyperlink ref="F349" r:id="rId55" xr:uid="{00000000-0004-0000-0800-000036000000}"/>
    <hyperlink ref="F354" r:id="rId56" xr:uid="{00000000-0004-0000-0800-000037000000}"/>
    <hyperlink ref="F357" r:id="rId57" xr:uid="{00000000-0004-0000-0800-000038000000}"/>
    <hyperlink ref="F359" r:id="rId58" xr:uid="{00000000-0004-0000-0800-000039000000}"/>
    <hyperlink ref="F362" r:id="rId59" xr:uid="{00000000-0004-0000-0800-00003A000000}"/>
    <hyperlink ref="F364" r:id="rId60" xr:uid="{00000000-0004-0000-0800-00003B000000}"/>
    <hyperlink ref="F367" r:id="rId61" xr:uid="{00000000-0004-0000-0800-00003C000000}"/>
    <hyperlink ref="F370" r:id="rId62" xr:uid="{00000000-0004-0000-0800-00003D000000}"/>
    <hyperlink ref="F373" r:id="rId63" xr:uid="{00000000-0004-0000-0800-00003E000000}"/>
    <hyperlink ref="F377" r:id="rId64" xr:uid="{00000000-0004-0000-0800-00003F000000}"/>
    <hyperlink ref="F380" r:id="rId65" xr:uid="{00000000-0004-0000-0800-000040000000}"/>
    <hyperlink ref="F383" r:id="rId66" xr:uid="{00000000-0004-0000-0800-000041000000}"/>
    <hyperlink ref="F385" r:id="rId67" xr:uid="{00000000-0004-0000-0800-000042000000}"/>
    <hyperlink ref="F391" r:id="rId68" xr:uid="{00000000-0004-0000-0800-000043000000}"/>
    <hyperlink ref="F394" r:id="rId69" xr:uid="{00000000-0004-0000-0800-00004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317" t="s">
        <v>1658</v>
      </c>
      <c r="F9" s="319"/>
      <c r="G9" s="319"/>
      <c r="H9" s="319"/>
      <c r="L9" s="32"/>
    </row>
    <row r="10" spans="2:46" s="1" customFormat="1" ht="12" customHeight="1">
      <c r="B10" s="32"/>
      <c r="D10" s="27" t="s">
        <v>1072</v>
      </c>
      <c r="L10" s="32"/>
    </row>
    <row r="11" spans="2:46" s="1" customFormat="1" ht="16.5" customHeight="1">
      <c r="B11" s="32"/>
      <c r="E11" s="276" t="s">
        <v>2075</v>
      </c>
      <c r="F11" s="319"/>
      <c r="G11" s="319"/>
      <c r="H11" s="31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19. 10. 2023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0" t="str">
        <f>'Rekapitulace stavby'!E14</f>
        <v>Vyplň údaj</v>
      </c>
      <c r="F20" s="301"/>
      <c r="G20" s="301"/>
      <c r="H20" s="301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29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33</v>
      </c>
      <c r="L25" s="32"/>
    </row>
    <row r="26" spans="2:12" s="1" customFormat="1" ht="18" customHeight="1">
      <c r="B26" s="32"/>
      <c r="E26" s="25" t="s">
        <v>34</v>
      </c>
      <c r="I26" s="27" t="s">
        <v>29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306" t="s">
        <v>19</v>
      </c>
      <c r="F29" s="306"/>
      <c r="G29" s="306"/>
      <c r="H29" s="30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2" t="s">
        <v>43</v>
      </c>
      <c r="E35" s="27" t="s">
        <v>44</v>
      </c>
      <c r="F35" s="83">
        <f>ROUND((SUM(BE89:BE168)),  2)</f>
        <v>0</v>
      </c>
      <c r="I35" s="93">
        <v>0.21</v>
      </c>
      <c r="J35" s="83">
        <f>ROUND(((SUM(BE89:BE168))*I35),  2)</f>
        <v>0</v>
      </c>
      <c r="L35" s="32"/>
    </row>
    <row r="36" spans="2:12" s="1" customFormat="1" ht="14.45" customHeight="1">
      <c r="B36" s="32"/>
      <c r="E36" s="27" t="s">
        <v>45</v>
      </c>
      <c r="F36" s="83">
        <f>ROUND((SUM(BF89:BF168)),  2)</f>
        <v>0</v>
      </c>
      <c r="I36" s="93">
        <v>0.15</v>
      </c>
      <c r="J36" s="83">
        <f>ROUND(((SUM(BF89:BF168))*I36),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3">
        <f>ROUND((SUM(BG89:BG168)),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3">
        <f>ROUND((SUM(BH89:BH168)),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3">
        <f>ROUND((SUM(BI89:BI168)),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143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7" t="str">
        <f>E7</f>
        <v>Kylešovice - sběrný dvůr</v>
      </c>
      <c r="F50" s="318"/>
      <c r="G50" s="318"/>
      <c r="H50" s="318"/>
      <c r="L50" s="32"/>
    </row>
    <row r="51" spans="2:47" ht="12" customHeight="1">
      <c r="B51" s="20"/>
      <c r="C51" s="27" t="s">
        <v>141</v>
      </c>
      <c r="L51" s="20"/>
    </row>
    <row r="52" spans="2:47" s="1" customFormat="1" ht="16.5" customHeight="1">
      <c r="B52" s="32"/>
      <c r="E52" s="317" t="s">
        <v>1658</v>
      </c>
      <c r="F52" s="319"/>
      <c r="G52" s="319"/>
      <c r="H52" s="319"/>
      <c r="L52" s="32"/>
    </row>
    <row r="53" spans="2:47" s="1" customFormat="1" ht="12" customHeight="1">
      <c r="B53" s="32"/>
      <c r="C53" s="27" t="s">
        <v>1072</v>
      </c>
      <c r="L53" s="32"/>
    </row>
    <row r="54" spans="2:47" s="1" customFormat="1" ht="16.5" customHeight="1">
      <c r="B54" s="32"/>
      <c r="E54" s="276" t="str">
        <f>E11</f>
        <v>D.1.4.1 - Elektroinstalace</v>
      </c>
      <c r="F54" s="319"/>
      <c r="G54" s="319"/>
      <c r="H54" s="31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Kylešovice</v>
      </c>
      <c r="I56" s="27" t="s">
        <v>23</v>
      </c>
      <c r="J56" s="49" t="str">
        <f>IF(J14="","",J14)</f>
        <v>19. 10. 2023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statutární město Opava, Horní náměstí 69, Opava</v>
      </c>
      <c r="I58" s="27" t="s">
        <v>32</v>
      </c>
      <c r="J58" s="30" t="str">
        <f>E23</f>
        <v>Agroprojekt Jihlava, spol. s.r.o.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36</v>
      </c>
      <c r="J59" s="30" t="str">
        <f>E26</f>
        <v>Agroprojekt Jihlava, spol. s.r.o.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144</v>
      </c>
      <c r="D61" s="94"/>
      <c r="E61" s="94"/>
      <c r="F61" s="94"/>
      <c r="G61" s="94"/>
      <c r="H61" s="94"/>
      <c r="I61" s="94"/>
      <c r="J61" s="101" t="s">
        <v>145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71</v>
      </c>
      <c r="J63" s="63">
        <f>J89</f>
        <v>0</v>
      </c>
      <c r="L63" s="32"/>
      <c r="AU63" s="17" t="s">
        <v>146</v>
      </c>
    </row>
    <row r="64" spans="2:47" s="8" customFormat="1" ht="24.95" customHeight="1">
      <c r="B64" s="103"/>
      <c r="D64" s="104" t="s">
        <v>2076</v>
      </c>
      <c r="E64" s="105"/>
      <c r="F64" s="105"/>
      <c r="G64" s="105"/>
      <c r="H64" s="105"/>
      <c r="I64" s="105"/>
      <c r="J64" s="106">
        <f>J90</f>
        <v>0</v>
      </c>
      <c r="L64" s="103"/>
    </row>
    <row r="65" spans="2:12" s="9" customFormat="1" ht="19.899999999999999" customHeight="1">
      <c r="B65" s="107"/>
      <c r="D65" s="108" t="s">
        <v>2077</v>
      </c>
      <c r="E65" s="109"/>
      <c r="F65" s="109"/>
      <c r="G65" s="109"/>
      <c r="H65" s="109"/>
      <c r="I65" s="109"/>
      <c r="J65" s="110">
        <f>J91</f>
        <v>0</v>
      </c>
      <c r="L65" s="107"/>
    </row>
    <row r="66" spans="2:12" s="9" customFormat="1" ht="14.85" customHeight="1">
      <c r="B66" s="107"/>
      <c r="D66" s="108" t="s">
        <v>1077</v>
      </c>
      <c r="E66" s="109"/>
      <c r="F66" s="109"/>
      <c r="G66" s="109"/>
      <c r="H66" s="109"/>
      <c r="I66" s="109"/>
      <c r="J66" s="110">
        <f>J161</f>
        <v>0</v>
      </c>
      <c r="L66" s="107"/>
    </row>
    <row r="67" spans="2:12" s="9" customFormat="1" ht="14.85" customHeight="1">
      <c r="B67" s="107"/>
      <c r="D67" s="108" t="s">
        <v>1078</v>
      </c>
      <c r="E67" s="109"/>
      <c r="F67" s="109"/>
      <c r="G67" s="109"/>
      <c r="H67" s="109"/>
      <c r="I67" s="109"/>
      <c r="J67" s="110">
        <f>J162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160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17" t="str">
        <f>E7</f>
        <v>Kylešovice - sběrný dvůr</v>
      </c>
      <c r="F77" s="318"/>
      <c r="G77" s="318"/>
      <c r="H77" s="318"/>
      <c r="L77" s="32"/>
    </row>
    <row r="78" spans="2:12" ht="12" customHeight="1">
      <c r="B78" s="20"/>
      <c r="C78" s="27" t="s">
        <v>141</v>
      </c>
      <c r="L78" s="20"/>
    </row>
    <row r="79" spans="2:12" s="1" customFormat="1" ht="16.5" customHeight="1">
      <c r="B79" s="32"/>
      <c r="E79" s="317" t="s">
        <v>1658</v>
      </c>
      <c r="F79" s="319"/>
      <c r="G79" s="319"/>
      <c r="H79" s="319"/>
      <c r="L79" s="32"/>
    </row>
    <row r="80" spans="2:12" s="1" customFormat="1" ht="12" customHeight="1">
      <c r="B80" s="32"/>
      <c r="C80" s="27" t="s">
        <v>1072</v>
      </c>
      <c r="L80" s="32"/>
    </row>
    <row r="81" spans="2:65" s="1" customFormat="1" ht="16.5" customHeight="1">
      <c r="B81" s="32"/>
      <c r="E81" s="276" t="str">
        <f>E11</f>
        <v>D.1.4.1 - Elektroinstalace</v>
      </c>
      <c r="F81" s="319"/>
      <c r="G81" s="319"/>
      <c r="H81" s="319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F14</f>
        <v>Kylešovice</v>
      </c>
      <c r="I83" s="27" t="s">
        <v>23</v>
      </c>
      <c r="J83" s="49" t="str">
        <f>IF(J14="","",J14)</f>
        <v>19. 10. 2023</v>
      </c>
      <c r="L83" s="32"/>
    </row>
    <row r="84" spans="2:65" s="1" customFormat="1" ht="6.95" customHeight="1">
      <c r="B84" s="32"/>
      <c r="L84" s="32"/>
    </row>
    <row r="85" spans="2:65" s="1" customFormat="1" ht="25.7" customHeight="1">
      <c r="B85" s="32"/>
      <c r="C85" s="27" t="s">
        <v>25</v>
      </c>
      <c r="F85" s="25" t="str">
        <f>E17</f>
        <v>statutární město Opava, Horní náměstí 69, Opava</v>
      </c>
      <c r="I85" s="27" t="s">
        <v>32</v>
      </c>
      <c r="J85" s="30" t="str">
        <f>E23</f>
        <v>Agroprojekt Jihlava, spol. s.r.o.</v>
      </c>
      <c r="L85" s="32"/>
    </row>
    <row r="86" spans="2:65" s="1" customFormat="1" ht="25.7" customHeight="1">
      <c r="B86" s="32"/>
      <c r="C86" s="27" t="s">
        <v>30</v>
      </c>
      <c r="F86" s="25" t="str">
        <f>IF(E20="","",E20)</f>
        <v>Vyplň údaj</v>
      </c>
      <c r="I86" s="27" t="s">
        <v>36</v>
      </c>
      <c r="J86" s="30" t="str">
        <f>E26</f>
        <v>Agroprojekt Jihlava, spol. s.r.o.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161</v>
      </c>
      <c r="D88" s="113" t="s">
        <v>58</v>
      </c>
      <c r="E88" s="113" t="s">
        <v>54</v>
      </c>
      <c r="F88" s="113" t="s">
        <v>55</v>
      </c>
      <c r="G88" s="113" t="s">
        <v>162</v>
      </c>
      <c r="H88" s="113" t="s">
        <v>163</v>
      </c>
      <c r="I88" s="113" t="s">
        <v>164</v>
      </c>
      <c r="J88" s="114" t="s">
        <v>145</v>
      </c>
      <c r="K88" s="115" t="s">
        <v>165</v>
      </c>
      <c r="L88" s="111"/>
      <c r="M88" s="56" t="s">
        <v>19</v>
      </c>
      <c r="N88" s="57" t="s">
        <v>43</v>
      </c>
      <c r="O88" s="57" t="s">
        <v>166</v>
      </c>
      <c r="P88" s="57" t="s">
        <v>167</v>
      </c>
      <c r="Q88" s="57" t="s">
        <v>168</v>
      </c>
      <c r="R88" s="57" t="s">
        <v>169</v>
      </c>
      <c r="S88" s="57" t="s">
        <v>170</v>
      </c>
      <c r="T88" s="58" t="s">
        <v>171</v>
      </c>
    </row>
    <row r="89" spans="2:65" s="1" customFormat="1" ht="22.9" customHeight="1">
      <c r="B89" s="32"/>
      <c r="C89" s="61" t="s">
        <v>172</v>
      </c>
      <c r="J89" s="116">
        <f>BK89</f>
        <v>0</v>
      </c>
      <c r="L89" s="32"/>
      <c r="M89" s="59"/>
      <c r="N89" s="50"/>
      <c r="O89" s="50"/>
      <c r="P89" s="117">
        <f>P90</f>
        <v>0</v>
      </c>
      <c r="Q89" s="50"/>
      <c r="R89" s="117">
        <f>R90</f>
        <v>0.54808500000000004</v>
      </c>
      <c r="S89" s="50"/>
      <c r="T89" s="118">
        <f>T90</f>
        <v>0</v>
      </c>
      <c r="AT89" s="17" t="s">
        <v>72</v>
      </c>
      <c r="AU89" s="17" t="s">
        <v>146</v>
      </c>
      <c r="BK89" s="119">
        <f>BK90</f>
        <v>0</v>
      </c>
    </row>
    <row r="90" spans="2:65" s="11" customFormat="1" ht="25.9" customHeight="1">
      <c r="B90" s="120"/>
      <c r="D90" s="121" t="s">
        <v>72</v>
      </c>
      <c r="E90" s="122" t="s">
        <v>733</v>
      </c>
      <c r="F90" s="122" t="s">
        <v>733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0.54808500000000004</v>
      </c>
      <c r="T90" s="127">
        <f>T91</f>
        <v>0</v>
      </c>
      <c r="AR90" s="121" t="s">
        <v>83</v>
      </c>
      <c r="AT90" s="128" t="s">
        <v>72</v>
      </c>
      <c r="AU90" s="128" t="s">
        <v>73</v>
      </c>
      <c r="AY90" s="121" t="s">
        <v>175</v>
      </c>
      <c r="BK90" s="129">
        <f>BK91</f>
        <v>0</v>
      </c>
    </row>
    <row r="91" spans="2:65" s="11" customFormat="1" ht="22.9" customHeight="1">
      <c r="B91" s="120"/>
      <c r="D91" s="121" t="s">
        <v>72</v>
      </c>
      <c r="E91" s="130" t="s">
        <v>2078</v>
      </c>
      <c r="F91" s="130" t="s">
        <v>2079</v>
      </c>
      <c r="I91" s="123"/>
      <c r="J91" s="131">
        <f>BK91</f>
        <v>0</v>
      </c>
      <c r="L91" s="120"/>
      <c r="M91" s="125"/>
      <c r="P91" s="126">
        <f>P92+SUM(P93:P162)</f>
        <v>0</v>
      </c>
      <c r="R91" s="126">
        <f>R92+SUM(R93:R162)</f>
        <v>0.54808500000000004</v>
      </c>
      <c r="T91" s="127">
        <f>T92+SUM(T93:T162)</f>
        <v>0</v>
      </c>
      <c r="AR91" s="121" t="s">
        <v>83</v>
      </c>
      <c r="AT91" s="128" t="s">
        <v>72</v>
      </c>
      <c r="AU91" s="128" t="s">
        <v>81</v>
      </c>
      <c r="AY91" s="121" t="s">
        <v>175</v>
      </c>
      <c r="BK91" s="129">
        <f>BK92+SUM(BK93:BK162)</f>
        <v>0</v>
      </c>
    </row>
    <row r="92" spans="2:65" s="1" customFormat="1" ht="24.2" customHeight="1">
      <c r="B92" s="32"/>
      <c r="C92" s="132" t="s">
        <v>81</v>
      </c>
      <c r="D92" s="132" t="s">
        <v>177</v>
      </c>
      <c r="E92" s="133" t="s">
        <v>2080</v>
      </c>
      <c r="F92" s="134" t="s">
        <v>2081</v>
      </c>
      <c r="G92" s="135" t="s">
        <v>342</v>
      </c>
      <c r="H92" s="136">
        <v>101</v>
      </c>
      <c r="I92" s="137"/>
      <c r="J92" s="138">
        <f t="shared" ref="J92:J123" si="0">ROUND(I92*H92,2)</f>
        <v>0</v>
      </c>
      <c r="K92" s="139"/>
      <c r="L92" s="32"/>
      <c r="M92" s="140" t="s">
        <v>19</v>
      </c>
      <c r="N92" s="141" t="s">
        <v>44</v>
      </c>
      <c r="P92" s="142">
        <f t="shared" ref="P92:P123" si="1">O92*H92</f>
        <v>0</v>
      </c>
      <c r="Q92" s="142">
        <v>0</v>
      </c>
      <c r="R92" s="142">
        <f t="shared" ref="R92:R123" si="2">Q92*H92</f>
        <v>0</v>
      </c>
      <c r="S92" s="142">
        <v>0</v>
      </c>
      <c r="T92" s="143">
        <f t="shared" ref="T92:T123" si="3">S92*H92</f>
        <v>0</v>
      </c>
      <c r="AR92" s="144" t="s">
        <v>181</v>
      </c>
      <c r="AT92" s="144" t="s">
        <v>177</v>
      </c>
      <c r="AU92" s="144" t="s">
        <v>83</v>
      </c>
      <c r="AY92" s="17" t="s">
        <v>175</v>
      </c>
      <c r="BE92" s="145">
        <f t="shared" ref="BE92:BE123" si="4">IF(N92="základní",J92,0)</f>
        <v>0</v>
      </c>
      <c r="BF92" s="145">
        <f t="shared" ref="BF92:BF123" si="5">IF(N92="snížená",J92,0)</f>
        <v>0</v>
      </c>
      <c r="BG92" s="145">
        <f t="shared" ref="BG92:BG123" si="6">IF(N92="zákl. přenesená",J92,0)</f>
        <v>0</v>
      </c>
      <c r="BH92" s="145">
        <f t="shared" ref="BH92:BH123" si="7">IF(N92="sníž. přenesená",J92,0)</f>
        <v>0</v>
      </c>
      <c r="BI92" s="145">
        <f t="shared" ref="BI92:BI123" si="8">IF(N92="nulová",J92,0)</f>
        <v>0</v>
      </c>
      <c r="BJ92" s="17" t="s">
        <v>81</v>
      </c>
      <c r="BK92" s="145">
        <f t="shared" ref="BK92:BK123" si="9">ROUND(I92*H92,2)</f>
        <v>0</v>
      </c>
      <c r="BL92" s="17" t="s">
        <v>181</v>
      </c>
      <c r="BM92" s="144" t="s">
        <v>2082</v>
      </c>
    </row>
    <row r="93" spans="2:65" s="1" customFormat="1" ht="21.75" customHeight="1">
      <c r="B93" s="32"/>
      <c r="C93" s="172" t="s">
        <v>83</v>
      </c>
      <c r="D93" s="172" t="s">
        <v>307</v>
      </c>
      <c r="E93" s="173" t="s">
        <v>2083</v>
      </c>
      <c r="F93" s="174" t="s">
        <v>2084</v>
      </c>
      <c r="G93" s="175" t="s">
        <v>342</v>
      </c>
      <c r="H93" s="176">
        <v>96</v>
      </c>
      <c r="I93" s="177"/>
      <c r="J93" s="178">
        <f t="shared" si="0"/>
        <v>0</v>
      </c>
      <c r="K93" s="179"/>
      <c r="L93" s="180"/>
      <c r="M93" s="181" t="s">
        <v>19</v>
      </c>
      <c r="N93" s="182" t="s">
        <v>44</v>
      </c>
      <c r="P93" s="142">
        <f t="shared" si="1"/>
        <v>0</v>
      </c>
      <c r="Q93" s="142">
        <v>1.6000000000000001E-4</v>
      </c>
      <c r="R93" s="142">
        <f t="shared" si="2"/>
        <v>1.5360000000000002E-2</v>
      </c>
      <c r="S93" s="142">
        <v>0</v>
      </c>
      <c r="T93" s="143">
        <f t="shared" si="3"/>
        <v>0</v>
      </c>
      <c r="AR93" s="144" t="s">
        <v>239</v>
      </c>
      <c r="AT93" s="144" t="s">
        <v>307</v>
      </c>
      <c r="AU93" s="144" t="s">
        <v>83</v>
      </c>
      <c r="AY93" s="17" t="s">
        <v>175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7" t="s">
        <v>81</v>
      </c>
      <c r="BK93" s="145">
        <f t="shared" si="9"/>
        <v>0</v>
      </c>
      <c r="BL93" s="17" t="s">
        <v>181</v>
      </c>
      <c r="BM93" s="144" t="s">
        <v>2085</v>
      </c>
    </row>
    <row r="94" spans="2:65" s="1" customFormat="1" ht="24.2" customHeight="1">
      <c r="B94" s="32"/>
      <c r="C94" s="172" t="s">
        <v>191</v>
      </c>
      <c r="D94" s="172" t="s">
        <v>307</v>
      </c>
      <c r="E94" s="173" t="s">
        <v>2086</v>
      </c>
      <c r="F94" s="174" t="s">
        <v>2087</v>
      </c>
      <c r="G94" s="175" t="s">
        <v>342</v>
      </c>
      <c r="H94" s="176">
        <v>5</v>
      </c>
      <c r="I94" s="177"/>
      <c r="J94" s="178">
        <f t="shared" si="0"/>
        <v>0</v>
      </c>
      <c r="K94" s="179"/>
      <c r="L94" s="180"/>
      <c r="M94" s="181" t="s">
        <v>19</v>
      </c>
      <c r="N94" s="182" t="s">
        <v>44</v>
      </c>
      <c r="P94" s="142">
        <f t="shared" si="1"/>
        <v>0</v>
      </c>
      <c r="Q94" s="142">
        <v>3.1E-4</v>
      </c>
      <c r="R94" s="142">
        <f t="shared" si="2"/>
        <v>1.5499999999999999E-3</v>
      </c>
      <c r="S94" s="142">
        <v>0</v>
      </c>
      <c r="T94" s="143">
        <f t="shared" si="3"/>
        <v>0</v>
      </c>
      <c r="AR94" s="144" t="s">
        <v>239</v>
      </c>
      <c r="AT94" s="144" t="s">
        <v>307</v>
      </c>
      <c r="AU94" s="144" t="s">
        <v>83</v>
      </c>
      <c r="AY94" s="17" t="s">
        <v>175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7" t="s">
        <v>81</v>
      </c>
      <c r="BK94" s="145">
        <f t="shared" si="9"/>
        <v>0</v>
      </c>
      <c r="BL94" s="17" t="s">
        <v>181</v>
      </c>
      <c r="BM94" s="144" t="s">
        <v>2088</v>
      </c>
    </row>
    <row r="95" spans="2:65" s="1" customFormat="1" ht="24.2" customHeight="1">
      <c r="B95" s="32"/>
      <c r="C95" s="132" t="s">
        <v>181</v>
      </c>
      <c r="D95" s="132" t="s">
        <v>177</v>
      </c>
      <c r="E95" s="133" t="s">
        <v>2089</v>
      </c>
      <c r="F95" s="134" t="s">
        <v>2090</v>
      </c>
      <c r="G95" s="135" t="s">
        <v>342</v>
      </c>
      <c r="H95" s="136">
        <v>15</v>
      </c>
      <c r="I95" s="137"/>
      <c r="J95" s="138">
        <f t="shared" si="0"/>
        <v>0</v>
      </c>
      <c r="K95" s="139"/>
      <c r="L95" s="32"/>
      <c r="M95" s="140" t="s">
        <v>19</v>
      </c>
      <c r="N95" s="141" t="s">
        <v>44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181</v>
      </c>
      <c r="AT95" s="144" t="s">
        <v>177</v>
      </c>
      <c r="AU95" s="144" t="s">
        <v>83</v>
      </c>
      <c r="AY95" s="17" t="s">
        <v>175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7" t="s">
        <v>81</v>
      </c>
      <c r="BK95" s="145">
        <f t="shared" si="9"/>
        <v>0</v>
      </c>
      <c r="BL95" s="17" t="s">
        <v>181</v>
      </c>
      <c r="BM95" s="144" t="s">
        <v>2091</v>
      </c>
    </row>
    <row r="96" spans="2:65" s="1" customFormat="1" ht="24.2" customHeight="1">
      <c r="B96" s="32"/>
      <c r="C96" s="172" t="s">
        <v>212</v>
      </c>
      <c r="D96" s="172" t="s">
        <v>307</v>
      </c>
      <c r="E96" s="173" t="s">
        <v>2092</v>
      </c>
      <c r="F96" s="174" t="s">
        <v>2093</v>
      </c>
      <c r="G96" s="175" t="s">
        <v>342</v>
      </c>
      <c r="H96" s="176">
        <v>15</v>
      </c>
      <c r="I96" s="177"/>
      <c r="J96" s="178">
        <f t="shared" si="0"/>
        <v>0</v>
      </c>
      <c r="K96" s="179"/>
      <c r="L96" s="180"/>
      <c r="M96" s="181" t="s">
        <v>19</v>
      </c>
      <c r="N96" s="182" t="s">
        <v>44</v>
      </c>
      <c r="P96" s="142">
        <f t="shared" si="1"/>
        <v>0</v>
      </c>
      <c r="Q96" s="142">
        <v>3.5E-4</v>
      </c>
      <c r="R96" s="142">
        <f t="shared" si="2"/>
        <v>5.2500000000000003E-3</v>
      </c>
      <c r="S96" s="142">
        <v>0</v>
      </c>
      <c r="T96" s="143">
        <f t="shared" si="3"/>
        <v>0</v>
      </c>
      <c r="AR96" s="144" t="s">
        <v>239</v>
      </c>
      <c r="AT96" s="144" t="s">
        <v>307</v>
      </c>
      <c r="AU96" s="144" t="s">
        <v>83</v>
      </c>
      <c r="AY96" s="17" t="s">
        <v>175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7" t="s">
        <v>81</v>
      </c>
      <c r="BK96" s="145">
        <f t="shared" si="9"/>
        <v>0</v>
      </c>
      <c r="BL96" s="17" t="s">
        <v>181</v>
      </c>
      <c r="BM96" s="144" t="s">
        <v>2094</v>
      </c>
    </row>
    <row r="97" spans="2:65" s="1" customFormat="1" ht="24.2" customHeight="1">
      <c r="B97" s="32"/>
      <c r="C97" s="132" t="s">
        <v>223</v>
      </c>
      <c r="D97" s="132" t="s">
        <v>177</v>
      </c>
      <c r="E97" s="133" t="s">
        <v>2095</v>
      </c>
      <c r="F97" s="134" t="s">
        <v>2096</v>
      </c>
      <c r="G97" s="135" t="s">
        <v>358</v>
      </c>
      <c r="H97" s="136">
        <v>18</v>
      </c>
      <c r="I97" s="137"/>
      <c r="J97" s="138">
        <f t="shared" si="0"/>
        <v>0</v>
      </c>
      <c r="K97" s="139"/>
      <c r="L97" s="32"/>
      <c r="M97" s="140" t="s">
        <v>19</v>
      </c>
      <c r="N97" s="141" t="s">
        <v>44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181</v>
      </c>
      <c r="AT97" s="144" t="s">
        <v>177</v>
      </c>
      <c r="AU97" s="144" t="s">
        <v>83</v>
      </c>
      <c r="AY97" s="17" t="s">
        <v>175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7" t="s">
        <v>81</v>
      </c>
      <c r="BK97" s="145">
        <f t="shared" si="9"/>
        <v>0</v>
      </c>
      <c r="BL97" s="17" t="s">
        <v>181</v>
      </c>
      <c r="BM97" s="144" t="s">
        <v>2097</v>
      </c>
    </row>
    <row r="98" spans="2:65" s="1" customFormat="1" ht="24.2" customHeight="1">
      <c r="B98" s="32"/>
      <c r="C98" s="172" t="s">
        <v>231</v>
      </c>
      <c r="D98" s="172" t="s">
        <v>307</v>
      </c>
      <c r="E98" s="173" t="s">
        <v>2098</v>
      </c>
      <c r="F98" s="174" t="s">
        <v>2099</v>
      </c>
      <c r="G98" s="175" t="s">
        <v>358</v>
      </c>
      <c r="H98" s="176">
        <v>18</v>
      </c>
      <c r="I98" s="177"/>
      <c r="J98" s="178">
        <f t="shared" si="0"/>
        <v>0</v>
      </c>
      <c r="K98" s="179"/>
      <c r="L98" s="180"/>
      <c r="M98" s="181" t="s">
        <v>19</v>
      </c>
      <c r="N98" s="182" t="s">
        <v>44</v>
      </c>
      <c r="P98" s="142">
        <f t="shared" si="1"/>
        <v>0</v>
      </c>
      <c r="Q98" s="142">
        <v>2.4000000000000001E-4</v>
      </c>
      <c r="R98" s="142">
        <f t="shared" si="2"/>
        <v>4.3200000000000001E-3</v>
      </c>
      <c r="S98" s="142">
        <v>0</v>
      </c>
      <c r="T98" s="143">
        <f t="shared" si="3"/>
        <v>0</v>
      </c>
      <c r="AR98" s="144" t="s">
        <v>239</v>
      </c>
      <c r="AT98" s="144" t="s">
        <v>307</v>
      </c>
      <c r="AU98" s="144" t="s">
        <v>83</v>
      </c>
      <c r="AY98" s="17" t="s">
        <v>175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7" t="s">
        <v>81</v>
      </c>
      <c r="BK98" s="145">
        <f t="shared" si="9"/>
        <v>0</v>
      </c>
      <c r="BL98" s="17" t="s">
        <v>181</v>
      </c>
      <c r="BM98" s="144" t="s">
        <v>2100</v>
      </c>
    </row>
    <row r="99" spans="2:65" s="1" customFormat="1" ht="24.2" customHeight="1">
      <c r="B99" s="32"/>
      <c r="C99" s="132" t="s">
        <v>239</v>
      </c>
      <c r="D99" s="132" t="s">
        <v>177</v>
      </c>
      <c r="E99" s="133" t="s">
        <v>2101</v>
      </c>
      <c r="F99" s="134" t="s">
        <v>2102</v>
      </c>
      <c r="G99" s="135" t="s">
        <v>342</v>
      </c>
      <c r="H99" s="136">
        <v>310</v>
      </c>
      <c r="I99" s="137"/>
      <c r="J99" s="138">
        <f t="shared" si="0"/>
        <v>0</v>
      </c>
      <c r="K99" s="139"/>
      <c r="L99" s="32"/>
      <c r="M99" s="140" t="s">
        <v>19</v>
      </c>
      <c r="N99" s="141" t="s">
        <v>44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181</v>
      </c>
      <c r="AT99" s="144" t="s">
        <v>177</v>
      </c>
      <c r="AU99" s="144" t="s">
        <v>83</v>
      </c>
      <c r="AY99" s="17" t="s">
        <v>175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7" t="s">
        <v>81</v>
      </c>
      <c r="BK99" s="145">
        <f t="shared" si="9"/>
        <v>0</v>
      </c>
      <c r="BL99" s="17" t="s">
        <v>181</v>
      </c>
      <c r="BM99" s="144" t="s">
        <v>2103</v>
      </c>
    </row>
    <row r="100" spans="2:65" s="1" customFormat="1" ht="24.2" customHeight="1">
      <c r="B100" s="32"/>
      <c r="C100" s="172" t="s">
        <v>246</v>
      </c>
      <c r="D100" s="172" t="s">
        <v>307</v>
      </c>
      <c r="E100" s="173" t="s">
        <v>2104</v>
      </c>
      <c r="F100" s="174" t="s">
        <v>2105</v>
      </c>
      <c r="G100" s="175" t="s">
        <v>342</v>
      </c>
      <c r="H100" s="176">
        <v>287.5</v>
      </c>
      <c r="I100" s="177"/>
      <c r="J100" s="178">
        <f t="shared" si="0"/>
        <v>0</v>
      </c>
      <c r="K100" s="179"/>
      <c r="L100" s="180"/>
      <c r="M100" s="181" t="s">
        <v>19</v>
      </c>
      <c r="N100" s="182" t="s">
        <v>44</v>
      </c>
      <c r="P100" s="142">
        <f t="shared" si="1"/>
        <v>0</v>
      </c>
      <c r="Q100" s="142">
        <v>1.2E-4</v>
      </c>
      <c r="R100" s="142">
        <f t="shared" si="2"/>
        <v>3.4500000000000003E-2</v>
      </c>
      <c r="S100" s="142">
        <v>0</v>
      </c>
      <c r="T100" s="143">
        <f t="shared" si="3"/>
        <v>0</v>
      </c>
      <c r="AR100" s="144" t="s">
        <v>239</v>
      </c>
      <c r="AT100" s="144" t="s">
        <v>307</v>
      </c>
      <c r="AU100" s="144" t="s">
        <v>83</v>
      </c>
      <c r="AY100" s="17" t="s">
        <v>175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7" t="s">
        <v>81</v>
      </c>
      <c r="BK100" s="145">
        <f t="shared" si="9"/>
        <v>0</v>
      </c>
      <c r="BL100" s="17" t="s">
        <v>181</v>
      </c>
      <c r="BM100" s="144" t="s">
        <v>2106</v>
      </c>
    </row>
    <row r="101" spans="2:65" s="1" customFormat="1" ht="24.2" customHeight="1">
      <c r="B101" s="32"/>
      <c r="C101" s="172" t="s">
        <v>259</v>
      </c>
      <c r="D101" s="172" t="s">
        <v>307</v>
      </c>
      <c r="E101" s="173" t="s">
        <v>1582</v>
      </c>
      <c r="F101" s="174" t="s">
        <v>1583</v>
      </c>
      <c r="G101" s="175" t="s">
        <v>342</v>
      </c>
      <c r="H101" s="176">
        <v>69</v>
      </c>
      <c r="I101" s="177"/>
      <c r="J101" s="178">
        <f t="shared" si="0"/>
        <v>0</v>
      </c>
      <c r="K101" s="179"/>
      <c r="L101" s="180"/>
      <c r="M101" s="181" t="s">
        <v>19</v>
      </c>
      <c r="N101" s="182" t="s">
        <v>44</v>
      </c>
      <c r="P101" s="142">
        <f t="shared" si="1"/>
        <v>0</v>
      </c>
      <c r="Q101" s="142">
        <v>1.7000000000000001E-4</v>
      </c>
      <c r="R101" s="142">
        <f t="shared" si="2"/>
        <v>1.1730000000000001E-2</v>
      </c>
      <c r="S101" s="142">
        <v>0</v>
      </c>
      <c r="T101" s="143">
        <f t="shared" si="3"/>
        <v>0</v>
      </c>
      <c r="AR101" s="144" t="s">
        <v>239</v>
      </c>
      <c r="AT101" s="144" t="s">
        <v>307</v>
      </c>
      <c r="AU101" s="144" t="s">
        <v>83</v>
      </c>
      <c r="AY101" s="17" t="s">
        <v>175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7" t="s">
        <v>81</v>
      </c>
      <c r="BK101" s="145">
        <f t="shared" si="9"/>
        <v>0</v>
      </c>
      <c r="BL101" s="17" t="s">
        <v>181</v>
      </c>
      <c r="BM101" s="144" t="s">
        <v>2107</v>
      </c>
    </row>
    <row r="102" spans="2:65" s="1" customFormat="1" ht="24.2" customHeight="1">
      <c r="B102" s="32"/>
      <c r="C102" s="132" t="s">
        <v>266</v>
      </c>
      <c r="D102" s="132" t="s">
        <v>177</v>
      </c>
      <c r="E102" s="133" t="s">
        <v>2108</v>
      </c>
      <c r="F102" s="134" t="s">
        <v>2109</v>
      </c>
      <c r="G102" s="135" t="s">
        <v>342</v>
      </c>
      <c r="H102" s="136">
        <v>173</v>
      </c>
      <c r="I102" s="137"/>
      <c r="J102" s="138">
        <f t="shared" si="0"/>
        <v>0</v>
      </c>
      <c r="K102" s="139"/>
      <c r="L102" s="32"/>
      <c r="M102" s="140" t="s">
        <v>19</v>
      </c>
      <c r="N102" s="141" t="s">
        <v>44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181</v>
      </c>
      <c r="AT102" s="144" t="s">
        <v>177</v>
      </c>
      <c r="AU102" s="144" t="s">
        <v>83</v>
      </c>
      <c r="AY102" s="17" t="s">
        <v>175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7" t="s">
        <v>81</v>
      </c>
      <c r="BK102" s="145">
        <f t="shared" si="9"/>
        <v>0</v>
      </c>
      <c r="BL102" s="17" t="s">
        <v>181</v>
      </c>
      <c r="BM102" s="144" t="s">
        <v>2110</v>
      </c>
    </row>
    <row r="103" spans="2:65" s="1" customFormat="1" ht="24.2" customHeight="1">
      <c r="B103" s="32"/>
      <c r="C103" s="172" t="s">
        <v>272</v>
      </c>
      <c r="D103" s="172" t="s">
        <v>307</v>
      </c>
      <c r="E103" s="173" t="s">
        <v>2111</v>
      </c>
      <c r="F103" s="174" t="s">
        <v>2112</v>
      </c>
      <c r="G103" s="175" t="s">
        <v>342</v>
      </c>
      <c r="H103" s="176">
        <v>63.25</v>
      </c>
      <c r="I103" s="177"/>
      <c r="J103" s="178">
        <f t="shared" si="0"/>
        <v>0</v>
      </c>
      <c r="K103" s="179"/>
      <c r="L103" s="180"/>
      <c r="M103" s="181" t="s">
        <v>19</v>
      </c>
      <c r="N103" s="182" t="s">
        <v>44</v>
      </c>
      <c r="P103" s="142">
        <f t="shared" si="1"/>
        <v>0</v>
      </c>
      <c r="Q103" s="142">
        <v>1.6000000000000001E-4</v>
      </c>
      <c r="R103" s="142">
        <f t="shared" si="2"/>
        <v>1.0120000000000001E-2</v>
      </c>
      <c r="S103" s="142">
        <v>0</v>
      </c>
      <c r="T103" s="143">
        <f t="shared" si="3"/>
        <v>0</v>
      </c>
      <c r="AR103" s="144" t="s">
        <v>239</v>
      </c>
      <c r="AT103" s="144" t="s">
        <v>307</v>
      </c>
      <c r="AU103" s="144" t="s">
        <v>83</v>
      </c>
      <c r="AY103" s="17" t="s">
        <v>175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7" t="s">
        <v>81</v>
      </c>
      <c r="BK103" s="145">
        <f t="shared" si="9"/>
        <v>0</v>
      </c>
      <c r="BL103" s="17" t="s">
        <v>181</v>
      </c>
      <c r="BM103" s="144" t="s">
        <v>2113</v>
      </c>
    </row>
    <row r="104" spans="2:65" s="1" customFormat="1" ht="24.2" customHeight="1">
      <c r="B104" s="32"/>
      <c r="C104" s="172" t="s">
        <v>278</v>
      </c>
      <c r="D104" s="172" t="s">
        <v>307</v>
      </c>
      <c r="E104" s="173" t="s">
        <v>2114</v>
      </c>
      <c r="F104" s="174" t="s">
        <v>2115</v>
      </c>
      <c r="G104" s="175" t="s">
        <v>342</v>
      </c>
      <c r="H104" s="176">
        <v>135.69999999999999</v>
      </c>
      <c r="I104" s="177"/>
      <c r="J104" s="178">
        <f t="shared" si="0"/>
        <v>0</v>
      </c>
      <c r="K104" s="179"/>
      <c r="L104" s="180"/>
      <c r="M104" s="181" t="s">
        <v>19</v>
      </c>
      <c r="N104" s="182" t="s">
        <v>44</v>
      </c>
      <c r="P104" s="142">
        <f t="shared" si="1"/>
        <v>0</v>
      </c>
      <c r="Q104" s="142">
        <v>2.5000000000000001E-4</v>
      </c>
      <c r="R104" s="142">
        <f t="shared" si="2"/>
        <v>3.3924999999999997E-2</v>
      </c>
      <c r="S104" s="142">
        <v>0</v>
      </c>
      <c r="T104" s="143">
        <f t="shared" si="3"/>
        <v>0</v>
      </c>
      <c r="AR104" s="144" t="s">
        <v>239</v>
      </c>
      <c r="AT104" s="144" t="s">
        <v>307</v>
      </c>
      <c r="AU104" s="144" t="s">
        <v>83</v>
      </c>
      <c r="AY104" s="17" t="s">
        <v>175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7" t="s">
        <v>81</v>
      </c>
      <c r="BK104" s="145">
        <f t="shared" si="9"/>
        <v>0</v>
      </c>
      <c r="BL104" s="17" t="s">
        <v>181</v>
      </c>
      <c r="BM104" s="144" t="s">
        <v>2116</v>
      </c>
    </row>
    <row r="105" spans="2:65" s="1" customFormat="1" ht="24.2" customHeight="1">
      <c r="B105" s="32"/>
      <c r="C105" s="132" t="s">
        <v>285</v>
      </c>
      <c r="D105" s="132" t="s">
        <v>177</v>
      </c>
      <c r="E105" s="133" t="s">
        <v>2117</v>
      </c>
      <c r="F105" s="134" t="s">
        <v>2118</v>
      </c>
      <c r="G105" s="135" t="s">
        <v>342</v>
      </c>
      <c r="H105" s="136">
        <v>10</v>
      </c>
      <c r="I105" s="137"/>
      <c r="J105" s="138">
        <f t="shared" si="0"/>
        <v>0</v>
      </c>
      <c r="K105" s="139"/>
      <c r="L105" s="32"/>
      <c r="M105" s="140" t="s">
        <v>19</v>
      </c>
      <c r="N105" s="141" t="s">
        <v>44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181</v>
      </c>
      <c r="AT105" s="144" t="s">
        <v>177</v>
      </c>
      <c r="AU105" s="144" t="s">
        <v>83</v>
      </c>
      <c r="AY105" s="17" t="s">
        <v>175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7" t="s">
        <v>81</v>
      </c>
      <c r="BK105" s="145">
        <f t="shared" si="9"/>
        <v>0</v>
      </c>
      <c r="BL105" s="17" t="s">
        <v>181</v>
      </c>
      <c r="BM105" s="144" t="s">
        <v>2119</v>
      </c>
    </row>
    <row r="106" spans="2:65" s="1" customFormat="1" ht="24.2" customHeight="1">
      <c r="B106" s="32"/>
      <c r="C106" s="172" t="s">
        <v>8</v>
      </c>
      <c r="D106" s="172" t="s">
        <v>307</v>
      </c>
      <c r="E106" s="173" t="s">
        <v>1147</v>
      </c>
      <c r="F106" s="174" t="s">
        <v>1148</v>
      </c>
      <c r="G106" s="175" t="s">
        <v>342</v>
      </c>
      <c r="H106" s="176">
        <v>11.5</v>
      </c>
      <c r="I106" s="177"/>
      <c r="J106" s="178">
        <f t="shared" si="0"/>
        <v>0</v>
      </c>
      <c r="K106" s="179"/>
      <c r="L106" s="180"/>
      <c r="M106" s="181" t="s">
        <v>19</v>
      </c>
      <c r="N106" s="182" t="s">
        <v>44</v>
      </c>
      <c r="P106" s="142">
        <f t="shared" si="1"/>
        <v>0</v>
      </c>
      <c r="Q106" s="142">
        <v>3.4000000000000002E-4</v>
      </c>
      <c r="R106" s="142">
        <f t="shared" si="2"/>
        <v>3.9100000000000003E-3</v>
      </c>
      <c r="S106" s="142">
        <v>0</v>
      </c>
      <c r="T106" s="143">
        <f t="shared" si="3"/>
        <v>0</v>
      </c>
      <c r="AR106" s="144" t="s">
        <v>239</v>
      </c>
      <c r="AT106" s="144" t="s">
        <v>307</v>
      </c>
      <c r="AU106" s="144" t="s">
        <v>83</v>
      </c>
      <c r="AY106" s="17" t="s">
        <v>175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7" t="s">
        <v>81</v>
      </c>
      <c r="BK106" s="145">
        <f t="shared" si="9"/>
        <v>0</v>
      </c>
      <c r="BL106" s="17" t="s">
        <v>181</v>
      </c>
      <c r="BM106" s="144" t="s">
        <v>2120</v>
      </c>
    </row>
    <row r="107" spans="2:65" s="1" customFormat="1" ht="24.2" customHeight="1">
      <c r="B107" s="32"/>
      <c r="C107" s="132" t="s">
        <v>296</v>
      </c>
      <c r="D107" s="132" t="s">
        <v>177</v>
      </c>
      <c r="E107" s="133" t="s">
        <v>2121</v>
      </c>
      <c r="F107" s="134" t="s">
        <v>2122</v>
      </c>
      <c r="G107" s="135" t="s">
        <v>342</v>
      </c>
      <c r="H107" s="136">
        <v>5</v>
      </c>
      <c r="I107" s="137"/>
      <c r="J107" s="138">
        <f t="shared" si="0"/>
        <v>0</v>
      </c>
      <c r="K107" s="139"/>
      <c r="L107" s="32"/>
      <c r="M107" s="140" t="s">
        <v>19</v>
      </c>
      <c r="N107" s="141" t="s">
        <v>44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181</v>
      </c>
      <c r="AT107" s="144" t="s">
        <v>177</v>
      </c>
      <c r="AU107" s="144" t="s">
        <v>83</v>
      </c>
      <c r="AY107" s="17" t="s">
        <v>175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7" t="s">
        <v>81</v>
      </c>
      <c r="BK107" s="145">
        <f t="shared" si="9"/>
        <v>0</v>
      </c>
      <c r="BL107" s="17" t="s">
        <v>181</v>
      </c>
      <c r="BM107" s="144" t="s">
        <v>2123</v>
      </c>
    </row>
    <row r="108" spans="2:65" s="1" customFormat="1" ht="24.2" customHeight="1">
      <c r="B108" s="32"/>
      <c r="C108" s="172" t="s">
        <v>306</v>
      </c>
      <c r="D108" s="172" t="s">
        <v>307</v>
      </c>
      <c r="E108" s="173" t="s">
        <v>1153</v>
      </c>
      <c r="F108" s="174" t="s">
        <v>1154</v>
      </c>
      <c r="G108" s="175" t="s">
        <v>342</v>
      </c>
      <c r="H108" s="176">
        <v>5</v>
      </c>
      <c r="I108" s="177"/>
      <c r="J108" s="178">
        <f t="shared" si="0"/>
        <v>0</v>
      </c>
      <c r="K108" s="179"/>
      <c r="L108" s="180"/>
      <c r="M108" s="181" t="s">
        <v>19</v>
      </c>
      <c r="N108" s="182" t="s">
        <v>44</v>
      </c>
      <c r="P108" s="142">
        <f t="shared" si="1"/>
        <v>0</v>
      </c>
      <c r="Q108" s="142">
        <v>2.1000000000000001E-4</v>
      </c>
      <c r="R108" s="142">
        <f t="shared" si="2"/>
        <v>1.0500000000000002E-3</v>
      </c>
      <c r="S108" s="142">
        <v>0</v>
      </c>
      <c r="T108" s="143">
        <f t="shared" si="3"/>
        <v>0</v>
      </c>
      <c r="AR108" s="144" t="s">
        <v>239</v>
      </c>
      <c r="AT108" s="144" t="s">
        <v>307</v>
      </c>
      <c r="AU108" s="144" t="s">
        <v>83</v>
      </c>
      <c r="AY108" s="17" t="s">
        <v>175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7" t="s">
        <v>81</v>
      </c>
      <c r="BK108" s="145">
        <f t="shared" si="9"/>
        <v>0</v>
      </c>
      <c r="BL108" s="17" t="s">
        <v>181</v>
      </c>
      <c r="BM108" s="144" t="s">
        <v>2124</v>
      </c>
    </row>
    <row r="109" spans="2:65" s="1" customFormat="1" ht="24.2" customHeight="1">
      <c r="B109" s="32"/>
      <c r="C109" s="132" t="s">
        <v>312</v>
      </c>
      <c r="D109" s="132" t="s">
        <v>177</v>
      </c>
      <c r="E109" s="133" t="s">
        <v>2125</v>
      </c>
      <c r="F109" s="134" t="s">
        <v>2126</v>
      </c>
      <c r="G109" s="135" t="s">
        <v>358</v>
      </c>
      <c r="H109" s="136">
        <v>29</v>
      </c>
      <c r="I109" s="137"/>
      <c r="J109" s="138">
        <f t="shared" si="0"/>
        <v>0</v>
      </c>
      <c r="K109" s="139"/>
      <c r="L109" s="32"/>
      <c r="M109" s="140" t="s">
        <v>19</v>
      </c>
      <c r="N109" s="141" t="s">
        <v>44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181</v>
      </c>
      <c r="AT109" s="144" t="s">
        <v>177</v>
      </c>
      <c r="AU109" s="144" t="s">
        <v>83</v>
      </c>
      <c r="AY109" s="17" t="s">
        <v>175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7" t="s">
        <v>81</v>
      </c>
      <c r="BK109" s="145">
        <f t="shared" si="9"/>
        <v>0</v>
      </c>
      <c r="BL109" s="17" t="s">
        <v>181</v>
      </c>
      <c r="BM109" s="144" t="s">
        <v>2127</v>
      </c>
    </row>
    <row r="110" spans="2:65" s="1" customFormat="1" ht="24.2" customHeight="1">
      <c r="B110" s="32"/>
      <c r="C110" s="132" t="s">
        <v>317</v>
      </c>
      <c r="D110" s="132" t="s">
        <v>177</v>
      </c>
      <c r="E110" s="133" t="s">
        <v>2128</v>
      </c>
      <c r="F110" s="134" t="s">
        <v>2129</v>
      </c>
      <c r="G110" s="135" t="s">
        <v>358</v>
      </c>
      <c r="H110" s="136">
        <v>5</v>
      </c>
      <c r="I110" s="137"/>
      <c r="J110" s="138">
        <f t="shared" si="0"/>
        <v>0</v>
      </c>
      <c r="K110" s="139"/>
      <c r="L110" s="32"/>
      <c r="M110" s="140" t="s">
        <v>19</v>
      </c>
      <c r="N110" s="141" t="s">
        <v>44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181</v>
      </c>
      <c r="AT110" s="144" t="s">
        <v>177</v>
      </c>
      <c r="AU110" s="144" t="s">
        <v>83</v>
      </c>
      <c r="AY110" s="17" t="s">
        <v>175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7" t="s">
        <v>81</v>
      </c>
      <c r="BK110" s="145">
        <f t="shared" si="9"/>
        <v>0</v>
      </c>
      <c r="BL110" s="17" t="s">
        <v>181</v>
      </c>
      <c r="BM110" s="144" t="s">
        <v>2130</v>
      </c>
    </row>
    <row r="111" spans="2:65" s="1" customFormat="1" ht="24.2" customHeight="1">
      <c r="B111" s="32"/>
      <c r="C111" s="132" t="s">
        <v>323</v>
      </c>
      <c r="D111" s="132" t="s">
        <v>177</v>
      </c>
      <c r="E111" s="133" t="s">
        <v>2131</v>
      </c>
      <c r="F111" s="134" t="s">
        <v>2132</v>
      </c>
      <c r="G111" s="135" t="s">
        <v>358</v>
      </c>
      <c r="H111" s="136">
        <v>30</v>
      </c>
      <c r="I111" s="137"/>
      <c r="J111" s="138">
        <f t="shared" si="0"/>
        <v>0</v>
      </c>
      <c r="K111" s="139"/>
      <c r="L111" s="32"/>
      <c r="M111" s="140" t="s">
        <v>19</v>
      </c>
      <c r="N111" s="141" t="s">
        <v>44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181</v>
      </c>
      <c r="AT111" s="144" t="s">
        <v>177</v>
      </c>
      <c r="AU111" s="144" t="s">
        <v>83</v>
      </c>
      <c r="AY111" s="17" t="s">
        <v>175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7" t="s">
        <v>81</v>
      </c>
      <c r="BK111" s="145">
        <f t="shared" si="9"/>
        <v>0</v>
      </c>
      <c r="BL111" s="17" t="s">
        <v>181</v>
      </c>
      <c r="BM111" s="144" t="s">
        <v>2133</v>
      </c>
    </row>
    <row r="112" spans="2:65" s="1" customFormat="1" ht="16.5" customHeight="1">
      <c r="B112" s="32"/>
      <c r="C112" s="172" t="s">
        <v>7</v>
      </c>
      <c r="D112" s="172" t="s">
        <v>307</v>
      </c>
      <c r="E112" s="173" t="s">
        <v>1084</v>
      </c>
      <c r="F112" s="174" t="s">
        <v>1085</v>
      </c>
      <c r="G112" s="175" t="s">
        <v>342</v>
      </c>
      <c r="H112" s="176">
        <v>3</v>
      </c>
      <c r="I112" s="177"/>
      <c r="J112" s="178">
        <f t="shared" si="0"/>
        <v>0</v>
      </c>
      <c r="K112" s="179"/>
      <c r="L112" s="180"/>
      <c r="M112" s="181" t="s">
        <v>19</v>
      </c>
      <c r="N112" s="182" t="s">
        <v>44</v>
      </c>
      <c r="P112" s="142">
        <f t="shared" si="1"/>
        <v>0</v>
      </c>
      <c r="Q112" s="142">
        <v>1E-4</v>
      </c>
      <c r="R112" s="142">
        <f t="shared" si="2"/>
        <v>3.0000000000000003E-4</v>
      </c>
      <c r="S112" s="142">
        <v>0</v>
      </c>
      <c r="T112" s="143">
        <f t="shared" si="3"/>
        <v>0</v>
      </c>
      <c r="AR112" s="144" t="s">
        <v>239</v>
      </c>
      <c r="AT112" s="144" t="s">
        <v>307</v>
      </c>
      <c r="AU112" s="144" t="s">
        <v>83</v>
      </c>
      <c r="AY112" s="17" t="s">
        <v>175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7" t="s">
        <v>81</v>
      </c>
      <c r="BK112" s="145">
        <f t="shared" si="9"/>
        <v>0</v>
      </c>
      <c r="BL112" s="17" t="s">
        <v>181</v>
      </c>
      <c r="BM112" s="144" t="s">
        <v>2134</v>
      </c>
    </row>
    <row r="113" spans="2:65" s="1" customFormat="1" ht="24.2" customHeight="1">
      <c r="B113" s="32"/>
      <c r="C113" s="132" t="s">
        <v>332</v>
      </c>
      <c r="D113" s="132" t="s">
        <v>177</v>
      </c>
      <c r="E113" s="133" t="s">
        <v>2135</v>
      </c>
      <c r="F113" s="134" t="s">
        <v>2136</v>
      </c>
      <c r="G113" s="135" t="s">
        <v>358</v>
      </c>
      <c r="H113" s="136">
        <v>1</v>
      </c>
      <c r="I113" s="137"/>
      <c r="J113" s="138">
        <f t="shared" si="0"/>
        <v>0</v>
      </c>
      <c r="K113" s="139"/>
      <c r="L113" s="32"/>
      <c r="M113" s="140" t="s">
        <v>19</v>
      </c>
      <c r="N113" s="141" t="s">
        <v>44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181</v>
      </c>
      <c r="AT113" s="144" t="s">
        <v>177</v>
      </c>
      <c r="AU113" s="144" t="s">
        <v>83</v>
      </c>
      <c r="AY113" s="17" t="s">
        <v>175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7" t="s">
        <v>81</v>
      </c>
      <c r="BK113" s="145">
        <f t="shared" si="9"/>
        <v>0</v>
      </c>
      <c r="BL113" s="17" t="s">
        <v>181</v>
      </c>
      <c r="BM113" s="144" t="s">
        <v>2137</v>
      </c>
    </row>
    <row r="114" spans="2:65" s="1" customFormat="1" ht="24.2" customHeight="1">
      <c r="B114" s="32"/>
      <c r="C114" s="132" t="s">
        <v>339</v>
      </c>
      <c r="D114" s="132" t="s">
        <v>177</v>
      </c>
      <c r="E114" s="133" t="s">
        <v>2138</v>
      </c>
      <c r="F114" s="134" t="s">
        <v>2139</v>
      </c>
      <c r="G114" s="135" t="s">
        <v>358</v>
      </c>
      <c r="H114" s="136">
        <v>1</v>
      </c>
      <c r="I114" s="137"/>
      <c r="J114" s="138">
        <f t="shared" si="0"/>
        <v>0</v>
      </c>
      <c r="K114" s="139"/>
      <c r="L114" s="32"/>
      <c r="M114" s="140" t="s">
        <v>19</v>
      </c>
      <c r="N114" s="141" t="s">
        <v>44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181</v>
      </c>
      <c r="AT114" s="144" t="s">
        <v>177</v>
      </c>
      <c r="AU114" s="144" t="s">
        <v>83</v>
      </c>
      <c r="AY114" s="17" t="s">
        <v>175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7" t="s">
        <v>81</v>
      </c>
      <c r="BK114" s="145">
        <f t="shared" si="9"/>
        <v>0</v>
      </c>
      <c r="BL114" s="17" t="s">
        <v>181</v>
      </c>
      <c r="BM114" s="144" t="s">
        <v>2140</v>
      </c>
    </row>
    <row r="115" spans="2:65" s="1" customFormat="1" ht="16.5" customHeight="1">
      <c r="B115" s="32"/>
      <c r="C115" s="172" t="s">
        <v>348</v>
      </c>
      <c r="D115" s="172" t="s">
        <v>307</v>
      </c>
      <c r="E115" s="173" t="s">
        <v>2141</v>
      </c>
      <c r="F115" s="174" t="s">
        <v>2142</v>
      </c>
      <c r="G115" s="175" t="s">
        <v>358</v>
      </c>
      <c r="H115" s="176">
        <v>1</v>
      </c>
      <c r="I115" s="177"/>
      <c r="J115" s="178">
        <f t="shared" si="0"/>
        <v>0</v>
      </c>
      <c r="K115" s="179"/>
      <c r="L115" s="180"/>
      <c r="M115" s="181" t="s">
        <v>19</v>
      </c>
      <c r="N115" s="182" t="s">
        <v>44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239</v>
      </c>
      <c r="AT115" s="144" t="s">
        <v>307</v>
      </c>
      <c r="AU115" s="144" t="s">
        <v>83</v>
      </c>
      <c r="AY115" s="17" t="s">
        <v>175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7" t="s">
        <v>81</v>
      </c>
      <c r="BK115" s="145">
        <f t="shared" si="9"/>
        <v>0</v>
      </c>
      <c r="BL115" s="17" t="s">
        <v>181</v>
      </c>
      <c r="BM115" s="144" t="s">
        <v>2143</v>
      </c>
    </row>
    <row r="116" spans="2:65" s="1" customFormat="1" ht="24.2" customHeight="1">
      <c r="B116" s="32"/>
      <c r="C116" s="132" t="s">
        <v>355</v>
      </c>
      <c r="D116" s="132" t="s">
        <v>177</v>
      </c>
      <c r="E116" s="133" t="s">
        <v>2144</v>
      </c>
      <c r="F116" s="134" t="s">
        <v>2145</v>
      </c>
      <c r="G116" s="135" t="s">
        <v>358</v>
      </c>
      <c r="H116" s="136">
        <v>1</v>
      </c>
      <c r="I116" s="137"/>
      <c r="J116" s="138">
        <f t="shared" si="0"/>
        <v>0</v>
      </c>
      <c r="K116" s="139"/>
      <c r="L116" s="32"/>
      <c r="M116" s="140" t="s">
        <v>19</v>
      </c>
      <c r="N116" s="141" t="s">
        <v>44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181</v>
      </c>
      <c r="AT116" s="144" t="s">
        <v>177</v>
      </c>
      <c r="AU116" s="144" t="s">
        <v>83</v>
      </c>
      <c r="AY116" s="17" t="s">
        <v>175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7" t="s">
        <v>81</v>
      </c>
      <c r="BK116" s="145">
        <f t="shared" si="9"/>
        <v>0</v>
      </c>
      <c r="BL116" s="17" t="s">
        <v>181</v>
      </c>
      <c r="BM116" s="144" t="s">
        <v>2146</v>
      </c>
    </row>
    <row r="117" spans="2:65" s="1" customFormat="1" ht="16.5" customHeight="1">
      <c r="B117" s="32"/>
      <c r="C117" s="172" t="s">
        <v>363</v>
      </c>
      <c r="D117" s="172" t="s">
        <v>307</v>
      </c>
      <c r="E117" s="173" t="s">
        <v>2147</v>
      </c>
      <c r="F117" s="174" t="s">
        <v>2148</v>
      </c>
      <c r="G117" s="175" t="s">
        <v>358</v>
      </c>
      <c r="H117" s="176">
        <v>1</v>
      </c>
      <c r="I117" s="177"/>
      <c r="J117" s="178">
        <f t="shared" si="0"/>
        <v>0</v>
      </c>
      <c r="K117" s="179"/>
      <c r="L117" s="180"/>
      <c r="M117" s="181" t="s">
        <v>19</v>
      </c>
      <c r="N117" s="182" t="s">
        <v>44</v>
      </c>
      <c r="P117" s="142">
        <f t="shared" si="1"/>
        <v>0</v>
      </c>
      <c r="Q117" s="142">
        <v>0</v>
      </c>
      <c r="R117" s="142">
        <f t="shared" si="2"/>
        <v>0</v>
      </c>
      <c r="S117" s="142">
        <v>0</v>
      </c>
      <c r="T117" s="143">
        <f t="shared" si="3"/>
        <v>0</v>
      </c>
      <c r="AR117" s="144" t="s">
        <v>239</v>
      </c>
      <c r="AT117" s="144" t="s">
        <v>307</v>
      </c>
      <c r="AU117" s="144" t="s">
        <v>83</v>
      </c>
      <c r="AY117" s="17" t="s">
        <v>175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7" t="s">
        <v>81</v>
      </c>
      <c r="BK117" s="145">
        <f t="shared" si="9"/>
        <v>0</v>
      </c>
      <c r="BL117" s="17" t="s">
        <v>181</v>
      </c>
      <c r="BM117" s="144" t="s">
        <v>2149</v>
      </c>
    </row>
    <row r="118" spans="2:65" s="1" customFormat="1" ht="24.2" customHeight="1">
      <c r="B118" s="32"/>
      <c r="C118" s="132" t="s">
        <v>367</v>
      </c>
      <c r="D118" s="132" t="s">
        <v>177</v>
      </c>
      <c r="E118" s="133" t="s">
        <v>2150</v>
      </c>
      <c r="F118" s="134" t="s">
        <v>2151</v>
      </c>
      <c r="G118" s="135" t="s">
        <v>358</v>
      </c>
      <c r="H118" s="136">
        <v>1</v>
      </c>
      <c r="I118" s="137"/>
      <c r="J118" s="138">
        <f t="shared" si="0"/>
        <v>0</v>
      </c>
      <c r="K118" s="139"/>
      <c r="L118" s="32"/>
      <c r="M118" s="140" t="s">
        <v>19</v>
      </c>
      <c r="N118" s="141" t="s">
        <v>44</v>
      </c>
      <c r="P118" s="142">
        <f t="shared" si="1"/>
        <v>0</v>
      </c>
      <c r="Q118" s="142">
        <v>0</v>
      </c>
      <c r="R118" s="142">
        <f t="shared" si="2"/>
        <v>0</v>
      </c>
      <c r="S118" s="142">
        <v>0</v>
      </c>
      <c r="T118" s="143">
        <f t="shared" si="3"/>
        <v>0</v>
      </c>
      <c r="AR118" s="144" t="s">
        <v>181</v>
      </c>
      <c r="AT118" s="144" t="s">
        <v>177</v>
      </c>
      <c r="AU118" s="144" t="s">
        <v>83</v>
      </c>
      <c r="AY118" s="17" t="s">
        <v>175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7" t="s">
        <v>81</v>
      </c>
      <c r="BK118" s="145">
        <f t="shared" si="9"/>
        <v>0</v>
      </c>
      <c r="BL118" s="17" t="s">
        <v>181</v>
      </c>
      <c r="BM118" s="144" t="s">
        <v>2152</v>
      </c>
    </row>
    <row r="119" spans="2:65" s="1" customFormat="1" ht="24.2" customHeight="1">
      <c r="B119" s="32"/>
      <c r="C119" s="172" t="s">
        <v>372</v>
      </c>
      <c r="D119" s="172" t="s">
        <v>307</v>
      </c>
      <c r="E119" s="173" t="s">
        <v>2153</v>
      </c>
      <c r="F119" s="174" t="s">
        <v>2154</v>
      </c>
      <c r="G119" s="175" t="s">
        <v>358</v>
      </c>
      <c r="H119" s="176">
        <v>1</v>
      </c>
      <c r="I119" s="177"/>
      <c r="J119" s="178">
        <f t="shared" si="0"/>
        <v>0</v>
      </c>
      <c r="K119" s="179"/>
      <c r="L119" s="180"/>
      <c r="M119" s="181" t="s">
        <v>19</v>
      </c>
      <c r="N119" s="182" t="s">
        <v>44</v>
      </c>
      <c r="P119" s="142">
        <f t="shared" si="1"/>
        <v>0</v>
      </c>
      <c r="Q119" s="142">
        <v>1.2E-4</v>
      </c>
      <c r="R119" s="142">
        <f t="shared" si="2"/>
        <v>1.2E-4</v>
      </c>
      <c r="S119" s="142">
        <v>0</v>
      </c>
      <c r="T119" s="143">
        <f t="shared" si="3"/>
        <v>0</v>
      </c>
      <c r="AR119" s="144" t="s">
        <v>239</v>
      </c>
      <c r="AT119" s="144" t="s">
        <v>307</v>
      </c>
      <c r="AU119" s="144" t="s">
        <v>83</v>
      </c>
      <c r="AY119" s="17" t="s">
        <v>175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81</v>
      </c>
      <c r="BK119" s="145">
        <f t="shared" si="9"/>
        <v>0</v>
      </c>
      <c r="BL119" s="17" t="s">
        <v>181</v>
      </c>
      <c r="BM119" s="144" t="s">
        <v>2155</v>
      </c>
    </row>
    <row r="120" spans="2:65" s="1" customFormat="1" ht="24.2" customHeight="1">
      <c r="B120" s="32"/>
      <c r="C120" s="132" t="s">
        <v>376</v>
      </c>
      <c r="D120" s="132" t="s">
        <v>177</v>
      </c>
      <c r="E120" s="133" t="s">
        <v>2156</v>
      </c>
      <c r="F120" s="134" t="s">
        <v>2157</v>
      </c>
      <c r="G120" s="135" t="s">
        <v>358</v>
      </c>
      <c r="H120" s="136">
        <v>2</v>
      </c>
      <c r="I120" s="137"/>
      <c r="J120" s="138">
        <f t="shared" si="0"/>
        <v>0</v>
      </c>
      <c r="K120" s="139"/>
      <c r="L120" s="32"/>
      <c r="M120" s="140" t="s">
        <v>19</v>
      </c>
      <c r="N120" s="141" t="s">
        <v>44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181</v>
      </c>
      <c r="AT120" s="144" t="s">
        <v>177</v>
      </c>
      <c r="AU120" s="144" t="s">
        <v>83</v>
      </c>
      <c r="AY120" s="17" t="s">
        <v>175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7" t="s">
        <v>81</v>
      </c>
      <c r="BK120" s="145">
        <f t="shared" si="9"/>
        <v>0</v>
      </c>
      <c r="BL120" s="17" t="s">
        <v>181</v>
      </c>
      <c r="BM120" s="144" t="s">
        <v>2158</v>
      </c>
    </row>
    <row r="121" spans="2:65" s="1" customFormat="1" ht="24.2" customHeight="1">
      <c r="B121" s="32"/>
      <c r="C121" s="172" t="s">
        <v>384</v>
      </c>
      <c r="D121" s="172" t="s">
        <v>307</v>
      </c>
      <c r="E121" s="173" t="s">
        <v>2159</v>
      </c>
      <c r="F121" s="174" t="s">
        <v>2160</v>
      </c>
      <c r="G121" s="175" t="s">
        <v>358</v>
      </c>
      <c r="H121" s="176">
        <v>2</v>
      </c>
      <c r="I121" s="177"/>
      <c r="J121" s="178">
        <f t="shared" si="0"/>
        <v>0</v>
      </c>
      <c r="K121" s="179"/>
      <c r="L121" s="180"/>
      <c r="M121" s="181" t="s">
        <v>19</v>
      </c>
      <c r="N121" s="182" t="s">
        <v>44</v>
      </c>
      <c r="P121" s="142">
        <f t="shared" si="1"/>
        <v>0</v>
      </c>
      <c r="Q121" s="142">
        <v>1.2E-4</v>
      </c>
      <c r="R121" s="142">
        <f t="shared" si="2"/>
        <v>2.4000000000000001E-4</v>
      </c>
      <c r="S121" s="142">
        <v>0</v>
      </c>
      <c r="T121" s="143">
        <f t="shared" si="3"/>
        <v>0</v>
      </c>
      <c r="AR121" s="144" t="s">
        <v>239</v>
      </c>
      <c r="AT121" s="144" t="s">
        <v>307</v>
      </c>
      <c r="AU121" s="144" t="s">
        <v>83</v>
      </c>
      <c r="AY121" s="17" t="s">
        <v>175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7" t="s">
        <v>81</v>
      </c>
      <c r="BK121" s="145">
        <f t="shared" si="9"/>
        <v>0</v>
      </c>
      <c r="BL121" s="17" t="s">
        <v>181</v>
      </c>
      <c r="BM121" s="144" t="s">
        <v>2161</v>
      </c>
    </row>
    <row r="122" spans="2:65" s="1" customFormat="1" ht="24.2" customHeight="1">
      <c r="B122" s="32"/>
      <c r="C122" s="132" t="s">
        <v>238</v>
      </c>
      <c r="D122" s="132" t="s">
        <v>177</v>
      </c>
      <c r="E122" s="133" t="s">
        <v>2162</v>
      </c>
      <c r="F122" s="134" t="s">
        <v>2163</v>
      </c>
      <c r="G122" s="135" t="s">
        <v>358</v>
      </c>
      <c r="H122" s="136">
        <v>1</v>
      </c>
      <c r="I122" s="137"/>
      <c r="J122" s="138">
        <f t="shared" si="0"/>
        <v>0</v>
      </c>
      <c r="K122" s="139"/>
      <c r="L122" s="32"/>
      <c r="M122" s="140" t="s">
        <v>19</v>
      </c>
      <c r="N122" s="141" t="s">
        <v>44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181</v>
      </c>
      <c r="AT122" s="144" t="s">
        <v>177</v>
      </c>
      <c r="AU122" s="144" t="s">
        <v>83</v>
      </c>
      <c r="AY122" s="17" t="s">
        <v>175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7" t="s">
        <v>81</v>
      </c>
      <c r="BK122" s="145">
        <f t="shared" si="9"/>
        <v>0</v>
      </c>
      <c r="BL122" s="17" t="s">
        <v>181</v>
      </c>
      <c r="BM122" s="144" t="s">
        <v>2164</v>
      </c>
    </row>
    <row r="123" spans="2:65" s="1" customFormat="1" ht="24.2" customHeight="1">
      <c r="B123" s="32"/>
      <c r="C123" s="172" t="s">
        <v>396</v>
      </c>
      <c r="D123" s="172" t="s">
        <v>307</v>
      </c>
      <c r="E123" s="173" t="s">
        <v>2165</v>
      </c>
      <c r="F123" s="174" t="s">
        <v>2166</v>
      </c>
      <c r="G123" s="175" t="s">
        <v>358</v>
      </c>
      <c r="H123" s="176">
        <v>1</v>
      </c>
      <c r="I123" s="177"/>
      <c r="J123" s="178">
        <f t="shared" si="0"/>
        <v>0</v>
      </c>
      <c r="K123" s="179"/>
      <c r="L123" s="180"/>
      <c r="M123" s="181" t="s">
        <v>19</v>
      </c>
      <c r="N123" s="182" t="s">
        <v>44</v>
      </c>
      <c r="P123" s="142">
        <f t="shared" si="1"/>
        <v>0</v>
      </c>
      <c r="Q123" s="142">
        <v>4.0000000000000003E-5</v>
      </c>
      <c r="R123" s="142">
        <f t="shared" si="2"/>
        <v>4.0000000000000003E-5</v>
      </c>
      <c r="S123" s="142">
        <v>0</v>
      </c>
      <c r="T123" s="143">
        <f t="shared" si="3"/>
        <v>0</v>
      </c>
      <c r="AR123" s="144" t="s">
        <v>239</v>
      </c>
      <c r="AT123" s="144" t="s">
        <v>307</v>
      </c>
      <c r="AU123" s="144" t="s">
        <v>83</v>
      </c>
      <c r="AY123" s="17" t="s">
        <v>175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81</v>
      </c>
      <c r="BK123" s="145">
        <f t="shared" si="9"/>
        <v>0</v>
      </c>
      <c r="BL123" s="17" t="s">
        <v>181</v>
      </c>
      <c r="BM123" s="144" t="s">
        <v>2167</v>
      </c>
    </row>
    <row r="124" spans="2:65" s="1" customFormat="1" ht="21.75" customHeight="1">
      <c r="B124" s="32"/>
      <c r="C124" s="132" t="s">
        <v>401</v>
      </c>
      <c r="D124" s="132" t="s">
        <v>177</v>
      </c>
      <c r="E124" s="133" t="s">
        <v>2168</v>
      </c>
      <c r="F124" s="134" t="s">
        <v>2169</v>
      </c>
      <c r="G124" s="135" t="s">
        <v>358</v>
      </c>
      <c r="H124" s="136">
        <v>2</v>
      </c>
      <c r="I124" s="137"/>
      <c r="J124" s="138">
        <f t="shared" ref="J124:J155" si="10">ROUND(I124*H124,2)</f>
        <v>0</v>
      </c>
      <c r="K124" s="139"/>
      <c r="L124" s="32"/>
      <c r="M124" s="140" t="s">
        <v>19</v>
      </c>
      <c r="N124" s="141" t="s">
        <v>44</v>
      </c>
      <c r="P124" s="142">
        <f t="shared" ref="P124:P155" si="11">O124*H124</f>
        <v>0</v>
      </c>
      <c r="Q124" s="142">
        <v>0</v>
      </c>
      <c r="R124" s="142">
        <f t="shared" ref="R124:R155" si="12">Q124*H124</f>
        <v>0</v>
      </c>
      <c r="S124" s="142">
        <v>0</v>
      </c>
      <c r="T124" s="143">
        <f t="shared" ref="T124:T155" si="13">S124*H124</f>
        <v>0</v>
      </c>
      <c r="AR124" s="144" t="s">
        <v>181</v>
      </c>
      <c r="AT124" s="144" t="s">
        <v>177</v>
      </c>
      <c r="AU124" s="144" t="s">
        <v>83</v>
      </c>
      <c r="AY124" s="17" t="s">
        <v>175</v>
      </c>
      <c r="BE124" s="145">
        <f t="shared" ref="BE124:BE160" si="14">IF(N124="základní",J124,0)</f>
        <v>0</v>
      </c>
      <c r="BF124" s="145">
        <f t="shared" ref="BF124:BF160" si="15">IF(N124="snížená",J124,0)</f>
        <v>0</v>
      </c>
      <c r="BG124" s="145">
        <f t="shared" ref="BG124:BG160" si="16">IF(N124="zákl. přenesená",J124,0)</f>
        <v>0</v>
      </c>
      <c r="BH124" s="145">
        <f t="shared" ref="BH124:BH160" si="17">IF(N124="sníž. přenesená",J124,0)</f>
        <v>0</v>
      </c>
      <c r="BI124" s="145">
        <f t="shared" ref="BI124:BI160" si="18">IF(N124="nulová",J124,0)</f>
        <v>0</v>
      </c>
      <c r="BJ124" s="17" t="s">
        <v>81</v>
      </c>
      <c r="BK124" s="145">
        <f t="shared" ref="BK124:BK160" si="19">ROUND(I124*H124,2)</f>
        <v>0</v>
      </c>
      <c r="BL124" s="17" t="s">
        <v>181</v>
      </c>
      <c r="BM124" s="144" t="s">
        <v>2170</v>
      </c>
    </row>
    <row r="125" spans="2:65" s="1" customFormat="1" ht="16.5" customHeight="1">
      <c r="B125" s="32"/>
      <c r="C125" s="172" t="s">
        <v>406</v>
      </c>
      <c r="D125" s="172" t="s">
        <v>307</v>
      </c>
      <c r="E125" s="173" t="s">
        <v>2171</v>
      </c>
      <c r="F125" s="174" t="s">
        <v>2172</v>
      </c>
      <c r="G125" s="175" t="s">
        <v>358</v>
      </c>
      <c r="H125" s="176">
        <v>2</v>
      </c>
      <c r="I125" s="177"/>
      <c r="J125" s="178">
        <f t="shared" si="10"/>
        <v>0</v>
      </c>
      <c r="K125" s="179"/>
      <c r="L125" s="180"/>
      <c r="M125" s="181" t="s">
        <v>19</v>
      </c>
      <c r="N125" s="182" t="s">
        <v>44</v>
      </c>
      <c r="P125" s="142">
        <f t="shared" si="11"/>
        <v>0</v>
      </c>
      <c r="Q125" s="142">
        <v>8.0000000000000007E-5</v>
      </c>
      <c r="R125" s="142">
        <f t="shared" si="12"/>
        <v>1.6000000000000001E-4</v>
      </c>
      <c r="S125" s="142">
        <v>0</v>
      </c>
      <c r="T125" s="143">
        <f t="shared" si="13"/>
        <v>0</v>
      </c>
      <c r="AR125" s="144" t="s">
        <v>239</v>
      </c>
      <c r="AT125" s="144" t="s">
        <v>307</v>
      </c>
      <c r="AU125" s="144" t="s">
        <v>83</v>
      </c>
      <c r="AY125" s="17" t="s">
        <v>175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7" t="s">
        <v>81</v>
      </c>
      <c r="BK125" s="145">
        <f t="shared" si="19"/>
        <v>0</v>
      </c>
      <c r="BL125" s="17" t="s">
        <v>181</v>
      </c>
      <c r="BM125" s="144" t="s">
        <v>2173</v>
      </c>
    </row>
    <row r="126" spans="2:65" s="1" customFormat="1" ht="24.2" customHeight="1">
      <c r="B126" s="32"/>
      <c r="C126" s="132" t="s">
        <v>413</v>
      </c>
      <c r="D126" s="132" t="s">
        <v>177</v>
      </c>
      <c r="E126" s="133" t="s">
        <v>2174</v>
      </c>
      <c r="F126" s="134" t="s">
        <v>2175</v>
      </c>
      <c r="G126" s="135" t="s">
        <v>358</v>
      </c>
      <c r="H126" s="136">
        <v>8</v>
      </c>
      <c r="I126" s="137"/>
      <c r="J126" s="138">
        <f t="shared" si="10"/>
        <v>0</v>
      </c>
      <c r="K126" s="139"/>
      <c r="L126" s="32"/>
      <c r="M126" s="140" t="s">
        <v>19</v>
      </c>
      <c r="N126" s="141" t="s">
        <v>44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181</v>
      </c>
      <c r="AT126" s="144" t="s">
        <v>177</v>
      </c>
      <c r="AU126" s="144" t="s">
        <v>83</v>
      </c>
      <c r="AY126" s="17" t="s">
        <v>175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7" t="s">
        <v>81</v>
      </c>
      <c r="BK126" s="145">
        <f t="shared" si="19"/>
        <v>0</v>
      </c>
      <c r="BL126" s="17" t="s">
        <v>181</v>
      </c>
      <c r="BM126" s="144" t="s">
        <v>2176</v>
      </c>
    </row>
    <row r="127" spans="2:65" s="1" customFormat="1" ht="24.2" customHeight="1">
      <c r="B127" s="32"/>
      <c r="C127" s="172" t="s">
        <v>418</v>
      </c>
      <c r="D127" s="172" t="s">
        <v>307</v>
      </c>
      <c r="E127" s="173" t="s">
        <v>2177</v>
      </c>
      <c r="F127" s="174" t="s">
        <v>2178</v>
      </c>
      <c r="G127" s="175" t="s">
        <v>358</v>
      </c>
      <c r="H127" s="176">
        <v>8</v>
      </c>
      <c r="I127" s="177"/>
      <c r="J127" s="178">
        <f t="shared" si="10"/>
        <v>0</v>
      </c>
      <c r="K127" s="179"/>
      <c r="L127" s="180"/>
      <c r="M127" s="181" t="s">
        <v>19</v>
      </c>
      <c r="N127" s="182" t="s">
        <v>44</v>
      </c>
      <c r="P127" s="142">
        <f t="shared" si="11"/>
        <v>0</v>
      </c>
      <c r="Q127" s="142">
        <v>2.7E-4</v>
      </c>
      <c r="R127" s="142">
        <f t="shared" si="12"/>
        <v>2.16E-3</v>
      </c>
      <c r="S127" s="142">
        <v>0</v>
      </c>
      <c r="T127" s="143">
        <f t="shared" si="13"/>
        <v>0</v>
      </c>
      <c r="AR127" s="144" t="s">
        <v>239</v>
      </c>
      <c r="AT127" s="144" t="s">
        <v>307</v>
      </c>
      <c r="AU127" s="144" t="s">
        <v>83</v>
      </c>
      <c r="AY127" s="17" t="s">
        <v>175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7" t="s">
        <v>81</v>
      </c>
      <c r="BK127" s="145">
        <f t="shared" si="19"/>
        <v>0</v>
      </c>
      <c r="BL127" s="17" t="s">
        <v>181</v>
      </c>
      <c r="BM127" s="144" t="s">
        <v>2179</v>
      </c>
    </row>
    <row r="128" spans="2:65" s="1" customFormat="1" ht="16.5" customHeight="1">
      <c r="B128" s="32"/>
      <c r="C128" s="132" t="s">
        <v>424</v>
      </c>
      <c r="D128" s="132" t="s">
        <v>177</v>
      </c>
      <c r="E128" s="133" t="s">
        <v>2180</v>
      </c>
      <c r="F128" s="134" t="s">
        <v>2181</v>
      </c>
      <c r="G128" s="135" t="s">
        <v>358</v>
      </c>
      <c r="H128" s="136">
        <v>19</v>
      </c>
      <c r="I128" s="137"/>
      <c r="J128" s="138">
        <f t="shared" si="10"/>
        <v>0</v>
      </c>
      <c r="K128" s="139"/>
      <c r="L128" s="32"/>
      <c r="M128" s="140" t="s">
        <v>19</v>
      </c>
      <c r="N128" s="141" t="s">
        <v>44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181</v>
      </c>
      <c r="AT128" s="144" t="s">
        <v>177</v>
      </c>
      <c r="AU128" s="144" t="s">
        <v>83</v>
      </c>
      <c r="AY128" s="17" t="s">
        <v>175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7" t="s">
        <v>81</v>
      </c>
      <c r="BK128" s="145">
        <f t="shared" si="19"/>
        <v>0</v>
      </c>
      <c r="BL128" s="17" t="s">
        <v>181</v>
      </c>
      <c r="BM128" s="144" t="s">
        <v>2182</v>
      </c>
    </row>
    <row r="129" spans="2:65" s="1" customFormat="1" ht="33" customHeight="1">
      <c r="B129" s="32"/>
      <c r="C129" s="172" t="s">
        <v>429</v>
      </c>
      <c r="D129" s="172" t="s">
        <v>307</v>
      </c>
      <c r="E129" s="173" t="s">
        <v>2183</v>
      </c>
      <c r="F129" s="174" t="s">
        <v>2184</v>
      </c>
      <c r="G129" s="175" t="s">
        <v>358</v>
      </c>
      <c r="H129" s="176">
        <v>17</v>
      </c>
      <c r="I129" s="177"/>
      <c r="J129" s="178">
        <f t="shared" si="10"/>
        <v>0</v>
      </c>
      <c r="K129" s="179"/>
      <c r="L129" s="180"/>
      <c r="M129" s="181" t="s">
        <v>19</v>
      </c>
      <c r="N129" s="182" t="s">
        <v>44</v>
      </c>
      <c r="P129" s="142">
        <f t="shared" si="11"/>
        <v>0</v>
      </c>
      <c r="Q129" s="142">
        <v>0</v>
      </c>
      <c r="R129" s="142">
        <f t="shared" si="12"/>
        <v>0</v>
      </c>
      <c r="S129" s="142">
        <v>0</v>
      </c>
      <c r="T129" s="143">
        <f t="shared" si="13"/>
        <v>0</v>
      </c>
      <c r="AR129" s="144" t="s">
        <v>239</v>
      </c>
      <c r="AT129" s="144" t="s">
        <v>307</v>
      </c>
      <c r="AU129" s="144" t="s">
        <v>83</v>
      </c>
      <c r="AY129" s="17" t="s">
        <v>175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7" t="s">
        <v>81</v>
      </c>
      <c r="BK129" s="145">
        <f t="shared" si="19"/>
        <v>0</v>
      </c>
      <c r="BL129" s="17" t="s">
        <v>181</v>
      </c>
      <c r="BM129" s="144" t="s">
        <v>2185</v>
      </c>
    </row>
    <row r="130" spans="2:65" s="1" customFormat="1" ht="24.2" customHeight="1">
      <c r="B130" s="32"/>
      <c r="C130" s="172" t="s">
        <v>435</v>
      </c>
      <c r="D130" s="172" t="s">
        <v>307</v>
      </c>
      <c r="E130" s="173" t="s">
        <v>2186</v>
      </c>
      <c r="F130" s="174" t="s">
        <v>2187</v>
      </c>
      <c r="G130" s="175" t="s">
        <v>358</v>
      </c>
      <c r="H130" s="176">
        <v>2</v>
      </c>
      <c r="I130" s="177"/>
      <c r="J130" s="178">
        <f t="shared" si="10"/>
        <v>0</v>
      </c>
      <c r="K130" s="179"/>
      <c r="L130" s="180"/>
      <c r="M130" s="181" t="s">
        <v>19</v>
      </c>
      <c r="N130" s="182" t="s">
        <v>44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239</v>
      </c>
      <c r="AT130" s="144" t="s">
        <v>307</v>
      </c>
      <c r="AU130" s="144" t="s">
        <v>83</v>
      </c>
      <c r="AY130" s="17" t="s">
        <v>175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7" t="s">
        <v>81</v>
      </c>
      <c r="BK130" s="145">
        <f t="shared" si="19"/>
        <v>0</v>
      </c>
      <c r="BL130" s="17" t="s">
        <v>181</v>
      </c>
      <c r="BM130" s="144" t="s">
        <v>2188</v>
      </c>
    </row>
    <row r="131" spans="2:65" s="1" customFormat="1" ht="24.2" customHeight="1">
      <c r="B131" s="32"/>
      <c r="C131" s="132" t="s">
        <v>440</v>
      </c>
      <c r="D131" s="132" t="s">
        <v>177</v>
      </c>
      <c r="E131" s="133" t="s">
        <v>2189</v>
      </c>
      <c r="F131" s="134" t="s">
        <v>2190</v>
      </c>
      <c r="G131" s="135" t="s">
        <v>342</v>
      </c>
      <c r="H131" s="136">
        <v>114</v>
      </c>
      <c r="I131" s="137"/>
      <c r="J131" s="138">
        <f t="shared" si="10"/>
        <v>0</v>
      </c>
      <c r="K131" s="139"/>
      <c r="L131" s="32"/>
      <c r="M131" s="140" t="s">
        <v>19</v>
      </c>
      <c r="N131" s="141" t="s">
        <v>44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181</v>
      </c>
      <c r="AT131" s="144" t="s">
        <v>177</v>
      </c>
      <c r="AU131" s="144" t="s">
        <v>83</v>
      </c>
      <c r="AY131" s="17" t="s">
        <v>175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7" t="s">
        <v>81</v>
      </c>
      <c r="BK131" s="145">
        <f t="shared" si="19"/>
        <v>0</v>
      </c>
      <c r="BL131" s="17" t="s">
        <v>181</v>
      </c>
      <c r="BM131" s="144" t="s">
        <v>2191</v>
      </c>
    </row>
    <row r="132" spans="2:65" s="1" customFormat="1" ht="16.5" customHeight="1">
      <c r="B132" s="32"/>
      <c r="C132" s="172" t="s">
        <v>445</v>
      </c>
      <c r="D132" s="172" t="s">
        <v>307</v>
      </c>
      <c r="E132" s="173" t="s">
        <v>1102</v>
      </c>
      <c r="F132" s="174" t="s">
        <v>1103</v>
      </c>
      <c r="G132" s="175" t="s">
        <v>335</v>
      </c>
      <c r="H132" s="176">
        <v>107.38800000000001</v>
      </c>
      <c r="I132" s="177"/>
      <c r="J132" s="178">
        <f t="shared" si="10"/>
        <v>0</v>
      </c>
      <c r="K132" s="179"/>
      <c r="L132" s="180"/>
      <c r="M132" s="181" t="s">
        <v>19</v>
      </c>
      <c r="N132" s="182" t="s">
        <v>44</v>
      </c>
      <c r="P132" s="142">
        <f t="shared" si="11"/>
        <v>0</v>
      </c>
      <c r="Q132" s="142">
        <v>1E-3</v>
      </c>
      <c r="R132" s="142">
        <f t="shared" si="12"/>
        <v>0.10738800000000001</v>
      </c>
      <c r="S132" s="142">
        <v>0</v>
      </c>
      <c r="T132" s="143">
        <f t="shared" si="13"/>
        <v>0</v>
      </c>
      <c r="AR132" s="144" t="s">
        <v>239</v>
      </c>
      <c r="AT132" s="144" t="s">
        <v>307</v>
      </c>
      <c r="AU132" s="144" t="s">
        <v>83</v>
      </c>
      <c r="AY132" s="17" t="s">
        <v>175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7" t="s">
        <v>81</v>
      </c>
      <c r="BK132" s="145">
        <f t="shared" si="19"/>
        <v>0</v>
      </c>
      <c r="BL132" s="17" t="s">
        <v>181</v>
      </c>
      <c r="BM132" s="144" t="s">
        <v>2192</v>
      </c>
    </row>
    <row r="133" spans="2:65" s="1" customFormat="1" ht="24.2" customHeight="1">
      <c r="B133" s="32"/>
      <c r="C133" s="172" t="s">
        <v>451</v>
      </c>
      <c r="D133" s="172" t="s">
        <v>307</v>
      </c>
      <c r="E133" s="173" t="s">
        <v>2193</v>
      </c>
      <c r="F133" s="174" t="s">
        <v>2194</v>
      </c>
      <c r="G133" s="175" t="s">
        <v>358</v>
      </c>
      <c r="H133" s="176">
        <v>22</v>
      </c>
      <c r="I133" s="177"/>
      <c r="J133" s="178">
        <f t="shared" si="10"/>
        <v>0</v>
      </c>
      <c r="K133" s="179"/>
      <c r="L133" s="180"/>
      <c r="M133" s="181" t="s">
        <v>19</v>
      </c>
      <c r="N133" s="182" t="s">
        <v>44</v>
      </c>
      <c r="P133" s="142">
        <f t="shared" si="11"/>
        <v>0</v>
      </c>
      <c r="Q133" s="142">
        <v>6.0000000000000002E-5</v>
      </c>
      <c r="R133" s="142">
        <f t="shared" si="12"/>
        <v>1.32E-3</v>
      </c>
      <c r="S133" s="142">
        <v>0</v>
      </c>
      <c r="T133" s="143">
        <f t="shared" si="13"/>
        <v>0</v>
      </c>
      <c r="AR133" s="144" t="s">
        <v>239</v>
      </c>
      <c r="AT133" s="144" t="s">
        <v>307</v>
      </c>
      <c r="AU133" s="144" t="s">
        <v>83</v>
      </c>
      <c r="AY133" s="17" t="s">
        <v>175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7" t="s">
        <v>81</v>
      </c>
      <c r="BK133" s="145">
        <f t="shared" si="19"/>
        <v>0</v>
      </c>
      <c r="BL133" s="17" t="s">
        <v>181</v>
      </c>
      <c r="BM133" s="144" t="s">
        <v>2195</v>
      </c>
    </row>
    <row r="134" spans="2:65" s="1" customFormat="1" ht="16.5" customHeight="1">
      <c r="B134" s="32"/>
      <c r="C134" s="172" t="s">
        <v>456</v>
      </c>
      <c r="D134" s="172" t="s">
        <v>307</v>
      </c>
      <c r="E134" s="173" t="s">
        <v>2196</v>
      </c>
      <c r="F134" s="174" t="s">
        <v>2197</v>
      </c>
      <c r="G134" s="175" t="s">
        <v>358</v>
      </c>
      <c r="H134" s="176">
        <v>46</v>
      </c>
      <c r="I134" s="177"/>
      <c r="J134" s="178">
        <f t="shared" si="10"/>
        <v>0</v>
      </c>
      <c r="K134" s="179"/>
      <c r="L134" s="180"/>
      <c r="M134" s="181" t="s">
        <v>19</v>
      </c>
      <c r="N134" s="182" t="s">
        <v>44</v>
      </c>
      <c r="P134" s="142">
        <f t="shared" si="11"/>
        <v>0</v>
      </c>
      <c r="Q134" s="142">
        <v>4.0000000000000002E-4</v>
      </c>
      <c r="R134" s="142">
        <f t="shared" si="12"/>
        <v>1.84E-2</v>
      </c>
      <c r="S134" s="142">
        <v>0</v>
      </c>
      <c r="T134" s="143">
        <f t="shared" si="13"/>
        <v>0</v>
      </c>
      <c r="AR134" s="144" t="s">
        <v>239</v>
      </c>
      <c r="AT134" s="144" t="s">
        <v>307</v>
      </c>
      <c r="AU134" s="144" t="s">
        <v>83</v>
      </c>
      <c r="AY134" s="17" t="s">
        <v>175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7" t="s">
        <v>81</v>
      </c>
      <c r="BK134" s="145">
        <f t="shared" si="19"/>
        <v>0</v>
      </c>
      <c r="BL134" s="17" t="s">
        <v>181</v>
      </c>
      <c r="BM134" s="144" t="s">
        <v>2198</v>
      </c>
    </row>
    <row r="135" spans="2:65" s="1" customFormat="1" ht="24.2" customHeight="1">
      <c r="B135" s="32"/>
      <c r="C135" s="132" t="s">
        <v>461</v>
      </c>
      <c r="D135" s="132" t="s">
        <v>177</v>
      </c>
      <c r="E135" s="133" t="s">
        <v>2199</v>
      </c>
      <c r="F135" s="134" t="s">
        <v>2200</v>
      </c>
      <c r="G135" s="135" t="s">
        <v>342</v>
      </c>
      <c r="H135" s="136">
        <v>45</v>
      </c>
      <c r="I135" s="137"/>
      <c r="J135" s="138">
        <f t="shared" si="10"/>
        <v>0</v>
      </c>
      <c r="K135" s="139"/>
      <c r="L135" s="32"/>
      <c r="M135" s="140" t="s">
        <v>19</v>
      </c>
      <c r="N135" s="141" t="s">
        <v>44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181</v>
      </c>
      <c r="AT135" s="144" t="s">
        <v>177</v>
      </c>
      <c r="AU135" s="144" t="s">
        <v>83</v>
      </c>
      <c r="AY135" s="17" t="s">
        <v>175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7" t="s">
        <v>81</v>
      </c>
      <c r="BK135" s="145">
        <f t="shared" si="19"/>
        <v>0</v>
      </c>
      <c r="BL135" s="17" t="s">
        <v>181</v>
      </c>
      <c r="BM135" s="144" t="s">
        <v>2201</v>
      </c>
    </row>
    <row r="136" spans="2:65" s="1" customFormat="1" ht="24.2" customHeight="1">
      <c r="B136" s="32"/>
      <c r="C136" s="172" t="s">
        <v>466</v>
      </c>
      <c r="D136" s="172" t="s">
        <v>307</v>
      </c>
      <c r="E136" s="173" t="s">
        <v>2202</v>
      </c>
      <c r="F136" s="174" t="s">
        <v>2203</v>
      </c>
      <c r="G136" s="175" t="s">
        <v>342</v>
      </c>
      <c r="H136" s="176">
        <v>17.25</v>
      </c>
      <c r="I136" s="177"/>
      <c r="J136" s="178">
        <f t="shared" si="10"/>
        <v>0</v>
      </c>
      <c r="K136" s="179"/>
      <c r="L136" s="180"/>
      <c r="M136" s="181" t="s">
        <v>19</v>
      </c>
      <c r="N136" s="182" t="s">
        <v>44</v>
      </c>
      <c r="P136" s="142">
        <f t="shared" si="11"/>
        <v>0</v>
      </c>
      <c r="Q136" s="142">
        <v>2.2000000000000001E-4</v>
      </c>
      <c r="R136" s="142">
        <f t="shared" si="12"/>
        <v>3.7950000000000002E-3</v>
      </c>
      <c r="S136" s="142">
        <v>0</v>
      </c>
      <c r="T136" s="143">
        <f t="shared" si="13"/>
        <v>0</v>
      </c>
      <c r="AR136" s="144" t="s">
        <v>239</v>
      </c>
      <c r="AT136" s="144" t="s">
        <v>307</v>
      </c>
      <c r="AU136" s="144" t="s">
        <v>83</v>
      </c>
      <c r="AY136" s="17" t="s">
        <v>175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7" t="s">
        <v>81</v>
      </c>
      <c r="BK136" s="145">
        <f t="shared" si="19"/>
        <v>0</v>
      </c>
      <c r="BL136" s="17" t="s">
        <v>181</v>
      </c>
      <c r="BM136" s="144" t="s">
        <v>2204</v>
      </c>
    </row>
    <row r="137" spans="2:65" s="1" customFormat="1" ht="24.2" customHeight="1">
      <c r="B137" s="32"/>
      <c r="C137" s="172" t="s">
        <v>471</v>
      </c>
      <c r="D137" s="172" t="s">
        <v>307</v>
      </c>
      <c r="E137" s="173" t="s">
        <v>2205</v>
      </c>
      <c r="F137" s="174" t="s">
        <v>2206</v>
      </c>
      <c r="G137" s="175" t="s">
        <v>342</v>
      </c>
      <c r="H137" s="176">
        <v>34.5</v>
      </c>
      <c r="I137" s="177"/>
      <c r="J137" s="178">
        <f t="shared" si="10"/>
        <v>0</v>
      </c>
      <c r="K137" s="179"/>
      <c r="L137" s="180"/>
      <c r="M137" s="181" t="s">
        <v>19</v>
      </c>
      <c r="N137" s="182" t="s">
        <v>44</v>
      </c>
      <c r="P137" s="142">
        <f t="shared" si="11"/>
        <v>0</v>
      </c>
      <c r="Q137" s="142">
        <v>9.0000000000000006E-5</v>
      </c>
      <c r="R137" s="142">
        <f t="shared" si="12"/>
        <v>3.1050000000000001E-3</v>
      </c>
      <c r="S137" s="142">
        <v>0</v>
      </c>
      <c r="T137" s="143">
        <f t="shared" si="13"/>
        <v>0</v>
      </c>
      <c r="AR137" s="144" t="s">
        <v>239</v>
      </c>
      <c r="AT137" s="144" t="s">
        <v>307</v>
      </c>
      <c r="AU137" s="144" t="s">
        <v>83</v>
      </c>
      <c r="AY137" s="17" t="s">
        <v>175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7" t="s">
        <v>81</v>
      </c>
      <c r="BK137" s="145">
        <f t="shared" si="19"/>
        <v>0</v>
      </c>
      <c r="BL137" s="17" t="s">
        <v>181</v>
      </c>
      <c r="BM137" s="144" t="s">
        <v>2207</v>
      </c>
    </row>
    <row r="138" spans="2:65" s="1" customFormat="1" ht="24.2" customHeight="1">
      <c r="B138" s="32"/>
      <c r="C138" s="132" t="s">
        <v>478</v>
      </c>
      <c r="D138" s="132" t="s">
        <v>177</v>
      </c>
      <c r="E138" s="133" t="s">
        <v>2208</v>
      </c>
      <c r="F138" s="134" t="s">
        <v>2209</v>
      </c>
      <c r="G138" s="135" t="s">
        <v>342</v>
      </c>
      <c r="H138" s="136">
        <v>66</v>
      </c>
      <c r="I138" s="137"/>
      <c r="J138" s="138">
        <f t="shared" si="10"/>
        <v>0</v>
      </c>
      <c r="K138" s="139"/>
      <c r="L138" s="32"/>
      <c r="M138" s="140" t="s">
        <v>19</v>
      </c>
      <c r="N138" s="141" t="s">
        <v>44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181</v>
      </c>
      <c r="AT138" s="144" t="s">
        <v>177</v>
      </c>
      <c r="AU138" s="144" t="s">
        <v>83</v>
      </c>
      <c r="AY138" s="17" t="s">
        <v>175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7" t="s">
        <v>81</v>
      </c>
      <c r="BK138" s="145">
        <f t="shared" si="19"/>
        <v>0</v>
      </c>
      <c r="BL138" s="17" t="s">
        <v>181</v>
      </c>
      <c r="BM138" s="144" t="s">
        <v>2210</v>
      </c>
    </row>
    <row r="139" spans="2:65" s="1" customFormat="1" ht="16.5" customHeight="1">
      <c r="B139" s="32"/>
      <c r="C139" s="172" t="s">
        <v>483</v>
      </c>
      <c r="D139" s="172" t="s">
        <v>307</v>
      </c>
      <c r="E139" s="173" t="s">
        <v>1108</v>
      </c>
      <c r="F139" s="174" t="s">
        <v>1109</v>
      </c>
      <c r="G139" s="175" t="s">
        <v>335</v>
      </c>
      <c r="H139" s="176">
        <v>40.722000000000001</v>
      </c>
      <c r="I139" s="177"/>
      <c r="J139" s="178">
        <f t="shared" si="10"/>
        <v>0</v>
      </c>
      <c r="K139" s="179"/>
      <c r="L139" s="180"/>
      <c r="M139" s="181" t="s">
        <v>19</v>
      </c>
      <c r="N139" s="182" t="s">
        <v>44</v>
      </c>
      <c r="P139" s="142">
        <f t="shared" si="11"/>
        <v>0</v>
      </c>
      <c r="Q139" s="142">
        <v>1E-3</v>
      </c>
      <c r="R139" s="142">
        <f t="shared" si="12"/>
        <v>4.0722000000000001E-2</v>
      </c>
      <c r="S139" s="142">
        <v>0</v>
      </c>
      <c r="T139" s="143">
        <f t="shared" si="13"/>
        <v>0</v>
      </c>
      <c r="AR139" s="144" t="s">
        <v>239</v>
      </c>
      <c r="AT139" s="144" t="s">
        <v>307</v>
      </c>
      <c r="AU139" s="144" t="s">
        <v>83</v>
      </c>
      <c r="AY139" s="17" t="s">
        <v>175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7" t="s">
        <v>81</v>
      </c>
      <c r="BK139" s="145">
        <f t="shared" si="19"/>
        <v>0</v>
      </c>
      <c r="BL139" s="17" t="s">
        <v>181</v>
      </c>
      <c r="BM139" s="144" t="s">
        <v>2211</v>
      </c>
    </row>
    <row r="140" spans="2:65" s="1" customFormat="1" ht="16.5" customHeight="1">
      <c r="B140" s="32"/>
      <c r="C140" s="172" t="s">
        <v>489</v>
      </c>
      <c r="D140" s="172" t="s">
        <v>307</v>
      </c>
      <c r="E140" s="173" t="s">
        <v>2212</v>
      </c>
      <c r="F140" s="174" t="s">
        <v>2213</v>
      </c>
      <c r="G140" s="175" t="s">
        <v>358</v>
      </c>
      <c r="H140" s="176">
        <v>22</v>
      </c>
      <c r="I140" s="177"/>
      <c r="J140" s="178">
        <f t="shared" si="10"/>
        <v>0</v>
      </c>
      <c r="K140" s="179"/>
      <c r="L140" s="180"/>
      <c r="M140" s="181" t="s">
        <v>19</v>
      </c>
      <c r="N140" s="182" t="s">
        <v>44</v>
      </c>
      <c r="P140" s="142">
        <f t="shared" si="11"/>
        <v>0</v>
      </c>
      <c r="Q140" s="142">
        <v>1.2999999999999999E-4</v>
      </c>
      <c r="R140" s="142">
        <f t="shared" si="12"/>
        <v>2.8599999999999997E-3</v>
      </c>
      <c r="S140" s="142">
        <v>0</v>
      </c>
      <c r="T140" s="143">
        <f t="shared" si="13"/>
        <v>0</v>
      </c>
      <c r="AR140" s="144" t="s">
        <v>239</v>
      </c>
      <c r="AT140" s="144" t="s">
        <v>307</v>
      </c>
      <c r="AU140" s="144" t="s">
        <v>83</v>
      </c>
      <c r="AY140" s="17" t="s">
        <v>175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7" t="s">
        <v>81</v>
      </c>
      <c r="BK140" s="145">
        <f t="shared" si="19"/>
        <v>0</v>
      </c>
      <c r="BL140" s="17" t="s">
        <v>181</v>
      </c>
      <c r="BM140" s="144" t="s">
        <v>2214</v>
      </c>
    </row>
    <row r="141" spans="2:65" s="1" customFormat="1" ht="16.5" customHeight="1">
      <c r="B141" s="32"/>
      <c r="C141" s="132" t="s">
        <v>494</v>
      </c>
      <c r="D141" s="132" t="s">
        <v>177</v>
      </c>
      <c r="E141" s="133" t="s">
        <v>2215</v>
      </c>
      <c r="F141" s="134" t="s">
        <v>2216</v>
      </c>
      <c r="G141" s="135" t="s">
        <v>358</v>
      </c>
      <c r="H141" s="136">
        <v>44</v>
      </c>
      <c r="I141" s="137"/>
      <c r="J141" s="138">
        <f t="shared" si="10"/>
        <v>0</v>
      </c>
      <c r="K141" s="139"/>
      <c r="L141" s="32"/>
      <c r="M141" s="140" t="s">
        <v>19</v>
      </c>
      <c r="N141" s="141" t="s">
        <v>44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181</v>
      </c>
      <c r="AT141" s="144" t="s">
        <v>177</v>
      </c>
      <c r="AU141" s="144" t="s">
        <v>83</v>
      </c>
      <c r="AY141" s="17" t="s">
        <v>175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7" t="s">
        <v>81</v>
      </c>
      <c r="BK141" s="145">
        <f t="shared" si="19"/>
        <v>0</v>
      </c>
      <c r="BL141" s="17" t="s">
        <v>181</v>
      </c>
      <c r="BM141" s="144" t="s">
        <v>2217</v>
      </c>
    </row>
    <row r="142" spans="2:65" s="1" customFormat="1" ht="24.2" customHeight="1">
      <c r="B142" s="32"/>
      <c r="C142" s="172" t="s">
        <v>499</v>
      </c>
      <c r="D142" s="172" t="s">
        <v>307</v>
      </c>
      <c r="E142" s="173" t="s">
        <v>1114</v>
      </c>
      <c r="F142" s="174" t="s">
        <v>1115</v>
      </c>
      <c r="G142" s="175" t="s">
        <v>358</v>
      </c>
      <c r="H142" s="176">
        <v>44</v>
      </c>
      <c r="I142" s="177"/>
      <c r="J142" s="178">
        <f t="shared" si="10"/>
        <v>0</v>
      </c>
      <c r="K142" s="179"/>
      <c r="L142" s="180"/>
      <c r="M142" s="181" t="s">
        <v>19</v>
      </c>
      <c r="N142" s="182" t="s">
        <v>44</v>
      </c>
      <c r="P142" s="142">
        <f t="shared" si="11"/>
        <v>0</v>
      </c>
      <c r="Q142" s="142">
        <v>6.9999999999999999E-4</v>
      </c>
      <c r="R142" s="142">
        <f t="shared" si="12"/>
        <v>3.0800000000000001E-2</v>
      </c>
      <c r="S142" s="142">
        <v>0</v>
      </c>
      <c r="T142" s="143">
        <f t="shared" si="13"/>
        <v>0</v>
      </c>
      <c r="AR142" s="144" t="s">
        <v>239</v>
      </c>
      <c r="AT142" s="144" t="s">
        <v>307</v>
      </c>
      <c r="AU142" s="144" t="s">
        <v>83</v>
      </c>
      <c r="AY142" s="17" t="s">
        <v>175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7" t="s">
        <v>81</v>
      </c>
      <c r="BK142" s="145">
        <f t="shared" si="19"/>
        <v>0</v>
      </c>
      <c r="BL142" s="17" t="s">
        <v>181</v>
      </c>
      <c r="BM142" s="144" t="s">
        <v>2218</v>
      </c>
    </row>
    <row r="143" spans="2:65" s="1" customFormat="1" ht="16.5" customHeight="1">
      <c r="B143" s="32"/>
      <c r="C143" s="132" t="s">
        <v>505</v>
      </c>
      <c r="D143" s="132" t="s">
        <v>177</v>
      </c>
      <c r="E143" s="133" t="s">
        <v>2219</v>
      </c>
      <c r="F143" s="134" t="s">
        <v>2220</v>
      </c>
      <c r="G143" s="135" t="s">
        <v>358</v>
      </c>
      <c r="H143" s="136">
        <v>92</v>
      </c>
      <c r="I143" s="137"/>
      <c r="J143" s="138">
        <f t="shared" si="10"/>
        <v>0</v>
      </c>
      <c r="K143" s="139"/>
      <c r="L143" s="32"/>
      <c r="M143" s="140" t="s">
        <v>19</v>
      </c>
      <c r="N143" s="141" t="s">
        <v>44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181</v>
      </c>
      <c r="AT143" s="144" t="s">
        <v>177</v>
      </c>
      <c r="AU143" s="144" t="s">
        <v>83</v>
      </c>
      <c r="AY143" s="17" t="s">
        <v>175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7" t="s">
        <v>81</v>
      </c>
      <c r="BK143" s="145">
        <f t="shared" si="19"/>
        <v>0</v>
      </c>
      <c r="BL143" s="17" t="s">
        <v>181</v>
      </c>
      <c r="BM143" s="144" t="s">
        <v>2221</v>
      </c>
    </row>
    <row r="144" spans="2:65" s="1" customFormat="1" ht="24.2" customHeight="1">
      <c r="B144" s="32"/>
      <c r="C144" s="172" t="s">
        <v>509</v>
      </c>
      <c r="D144" s="172" t="s">
        <v>307</v>
      </c>
      <c r="E144" s="173" t="s">
        <v>1120</v>
      </c>
      <c r="F144" s="174" t="s">
        <v>1121</v>
      </c>
      <c r="G144" s="175" t="s">
        <v>358</v>
      </c>
      <c r="H144" s="176">
        <v>48</v>
      </c>
      <c r="I144" s="177"/>
      <c r="J144" s="178">
        <f t="shared" si="10"/>
        <v>0</v>
      </c>
      <c r="K144" s="179"/>
      <c r="L144" s="180"/>
      <c r="M144" s="181" t="s">
        <v>19</v>
      </c>
      <c r="N144" s="182" t="s">
        <v>44</v>
      </c>
      <c r="P144" s="142">
        <f t="shared" si="11"/>
        <v>0</v>
      </c>
      <c r="Q144" s="142">
        <v>2.5999999999999998E-4</v>
      </c>
      <c r="R144" s="142">
        <f t="shared" si="12"/>
        <v>1.2479999999999998E-2</v>
      </c>
      <c r="S144" s="142">
        <v>0</v>
      </c>
      <c r="T144" s="143">
        <f t="shared" si="13"/>
        <v>0</v>
      </c>
      <c r="AR144" s="144" t="s">
        <v>239</v>
      </c>
      <c r="AT144" s="144" t="s">
        <v>307</v>
      </c>
      <c r="AU144" s="144" t="s">
        <v>83</v>
      </c>
      <c r="AY144" s="17" t="s">
        <v>175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81</v>
      </c>
      <c r="BK144" s="145">
        <f t="shared" si="19"/>
        <v>0</v>
      </c>
      <c r="BL144" s="17" t="s">
        <v>181</v>
      </c>
      <c r="BM144" s="144" t="s">
        <v>2222</v>
      </c>
    </row>
    <row r="145" spans="2:65" s="1" customFormat="1" ht="16.5" customHeight="1">
      <c r="B145" s="32"/>
      <c r="C145" s="172" t="s">
        <v>517</v>
      </c>
      <c r="D145" s="172" t="s">
        <v>307</v>
      </c>
      <c r="E145" s="173" t="s">
        <v>2223</v>
      </c>
      <c r="F145" s="174" t="s">
        <v>2224</v>
      </c>
      <c r="G145" s="175" t="s">
        <v>358</v>
      </c>
      <c r="H145" s="176">
        <v>22</v>
      </c>
      <c r="I145" s="177"/>
      <c r="J145" s="178">
        <f t="shared" si="10"/>
        <v>0</v>
      </c>
      <c r="K145" s="179"/>
      <c r="L145" s="180"/>
      <c r="M145" s="181" t="s">
        <v>19</v>
      </c>
      <c r="N145" s="182" t="s">
        <v>44</v>
      </c>
      <c r="P145" s="142">
        <f t="shared" si="11"/>
        <v>0</v>
      </c>
      <c r="Q145" s="142">
        <v>1.6000000000000001E-4</v>
      </c>
      <c r="R145" s="142">
        <f t="shared" si="12"/>
        <v>3.5200000000000001E-3</v>
      </c>
      <c r="S145" s="142">
        <v>0</v>
      </c>
      <c r="T145" s="143">
        <f t="shared" si="13"/>
        <v>0</v>
      </c>
      <c r="AR145" s="144" t="s">
        <v>239</v>
      </c>
      <c r="AT145" s="144" t="s">
        <v>307</v>
      </c>
      <c r="AU145" s="144" t="s">
        <v>83</v>
      </c>
      <c r="AY145" s="17" t="s">
        <v>175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7" t="s">
        <v>81</v>
      </c>
      <c r="BK145" s="145">
        <f t="shared" si="19"/>
        <v>0</v>
      </c>
      <c r="BL145" s="17" t="s">
        <v>181</v>
      </c>
      <c r="BM145" s="144" t="s">
        <v>2225</v>
      </c>
    </row>
    <row r="146" spans="2:65" s="1" customFormat="1" ht="24.2" customHeight="1">
      <c r="B146" s="32"/>
      <c r="C146" s="172" t="s">
        <v>522</v>
      </c>
      <c r="D146" s="172" t="s">
        <v>307</v>
      </c>
      <c r="E146" s="173" t="s">
        <v>2226</v>
      </c>
      <c r="F146" s="174" t="s">
        <v>2227</v>
      </c>
      <c r="G146" s="175" t="s">
        <v>358</v>
      </c>
      <c r="H146" s="176">
        <v>22</v>
      </c>
      <c r="I146" s="177"/>
      <c r="J146" s="178">
        <f t="shared" si="10"/>
        <v>0</v>
      </c>
      <c r="K146" s="179"/>
      <c r="L146" s="180"/>
      <c r="M146" s="181" t="s">
        <v>19</v>
      </c>
      <c r="N146" s="182" t="s">
        <v>44</v>
      </c>
      <c r="P146" s="142">
        <f t="shared" si="11"/>
        <v>0</v>
      </c>
      <c r="Q146" s="142">
        <v>1.8000000000000001E-4</v>
      </c>
      <c r="R146" s="142">
        <f t="shared" si="12"/>
        <v>3.96E-3</v>
      </c>
      <c r="S146" s="142">
        <v>0</v>
      </c>
      <c r="T146" s="143">
        <f t="shared" si="13"/>
        <v>0</v>
      </c>
      <c r="AR146" s="144" t="s">
        <v>239</v>
      </c>
      <c r="AT146" s="144" t="s">
        <v>307</v>
      </c>
      <c r="AU146" s="144" t="s">
        <v>83</v>
      </c>
      <c r="AY146" s="17" t="s">
        <v>175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7" t="s">
        <v>81</v>
      </c>
      <c r="BK146" s="145">
        <f t="shared" si="19"/>
        <v>0</v>
      </c>
      <c r="BL146" s="17" t="s">
        <v>181</v>
      </c>
      <c r="BM146" s="144" t="s">
        <v>2228</v>
      </c>
    </row>
    <row r="147" spans="2:65" s="1" customFormat="1" ht="16.5" customHeight="1">
      <c r="B147" s="32"/>
      <c r="C147" s="132" t="s">
        <v>526</v>
      </c>
      <c r="D147" s="132" t="s">
        <v>177</v>
      </c>
      <c r="E147" s="133" t="s">
        <v>2229</v>
      </c>
      <c r="F147" s="134" t="s">
        <v>2230</v>
      </c>
      <c r="G147" s="135" t="s">
        <v>358</v>
      </c>
      <c r="H147" s="136">
        <v>22</v>
      </c>
      <c r="I147" s="137"/>
      <c r="J147" s="138">
        <f t="shared" si="10"/>
        <v>0</v>
      </c>
      <c r="K147" s="139"/>
      <c r="L147" s="32"/>
      <c r="M147" s="140" t="s">
        <v>19</v>
      </c>
      <c r="N147" s="141" t="s">
        <v>44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181</v>
      </c>
      <c r="AT147" s="144" t="s">
        <v>177</v>
      </c>
      <c r="AU147" s="144" t="s">
        <v>83</v>
      </c>
      <c r="AY147" s="17" t="s">
        <v>175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7" t="s">
        <v>81</v>
      </c>
      <c r="BK147" s="145">
        <f t="shared" si="19"/>
        <v>0</v>
      </c>
      <c r="BL147" s="17" t="s">
        <v>181</v>
      </c>
      <c r="BM147" s="144" t="s">
        <v>2231</v>
      </c>
    </row>
    <row r="148" spans="2:65" s="1" customFormat="1" ht="21.75" customHeight="1">
      <c r="B148" s="32"/>
      <c r="C148" s="132" t="s">
        <v>531</v>
      </c>
      <c r="D148" s="132" t="s">
        <v>177</v>
      </c>
      <c r="E148" s="133" t="s">
        <v>2232</v>
      </c>
      <c r="F148" s="134" t="s">
        <v>2233</v>
      </c>
      <c r="G148" s="135" t="s">
        <v>358</v>
      </c>
      <c r="H148" s="136">
        <v>44</v>
      </c>
      <c r="I148" s="137"/>
      <c r="J148" s="138">
        <f t="shared" si="10"/>
        <v>0</v>
      </c>
      <c r="K148" s="139"/>
      <c r="L148" s="32"/>
      <c r="M148" s="140" t="s">
        <v>19</v>
      </c>
      <c r="N148" s="141" t="s">
        <v>44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181</v>
      </c>
      <c r="AT148" s="144" t="s">
        <v>177</v>
      </c>
      <c r="AU148" s="144" t="s">
        <v>83</v>
      </c>
      <c r="AY148" s="17" t="s">
        <v>175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7" t="s">
        <v>81</v>
      </c>
      <c r="BK148" s="145">
        <f t="shared" si="19"/>
        <v>0</v>
      </c>
      <c r="BL148" s="17" t="s">
        <v>181</v>
      </c>
      <c r="BM148" s="144" t="s">
        <v>2234</v>
      </c>
    </row>
    <row r="149" spans="2:65" s="1" customFormat="1" ht="16.5" customHeight="1">
      <c r="B149" s="32"/>
      <c r="C149" s="172" t="s">
        <v>535</v>
      </c>
      <c r="D149" s="172" t="s">
        <v>307</v>
      </c>
      <c r="E149" s="173" t="s">
        <v>1129</v>
      </c>
      <c r="F149" s="174" t="s">
        <v>1130</v>
      </c>
      <c r="G149" s="175" t="s">
        <v>358</v>
      </c>
      <c r="H149" s="176">
        <v>22</v>
      </c>
      <c r="I149" s="177"/>
      <c r="J149" s="178">
        <f t="shared" si="10"/>
        <v>0</v>
      </c>
      <c r="K149" s="179"/>
      <c r="L149" s="180"/>
      <c r="M149" s="181" t="s">
        <v>19</v>
      </c>
      <c r="N149" s="182" t="s">
        <v>44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239</v>
      </c>
      <c r="AT149" s="144" t="s">
        <v>307</v>
      </c>
      <c r="AU149" s="144" t="s">
        <v>83</v>
      </c>
      <c r="AY149" s="17" t="s">
        <v>175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7" t="s">
        <v>81</v>
      </c>
      <c r="BK149" s="145">
        <f t="shared" si="19"/>
        <v>0</v>
      </c>
      <c r="BL149" s="17" t="s">
        <v>181</v>
      </c>
      <c r="BM149" s="144" t="s">
        <v>2235</v>
      </c>
    </row>
    <row r="150" spans="2:65" s="1" customFormat="1" ht="16.5" customHeight="1">
      <c r="B150" s="32"/>
      <c r="C150" s="172" t="s">
        <v>540</v>
      </c>
      <c r="D150" s="172" t="s">
        <v>307</v>
      </c>
      <c r="E150" s="173" t="s">
        <v>2236</v>
      </c>
      <c r="F150" s="174" t="s">
        <v>2237</v>
      </c>
      <c r="G150" s="175" t="s">
        <v>358</v>
      </c>
      <c r="H150" s="176">
        <v>22</v>
      </c>
      <c r="I150" s="177"/>
      <c r="J150" s="178">
        <f t="shared" si="10"/>
        <v>0</v>
      </c>
      <c r="K150" s="179"/>
      <c r="L150" s="180"/>
      <c r="M150" s="181" t="s">
        <v>19</v>
      </c>
      <c r="N150" s="182" t="s">
        <v>44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239</v>
      </c>
      <c r="AT150" s="144" t="s">
        <v>307</v>
      </c>
      <c r="AU150" s="144" t="s">
        <v>83</v>
      </c>
      <c r="AY150" s="17" t="s">
        <v>175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7" t="s">
        <v>81</v>
      </c>
      <c r="BK150" s="145">
        <f t="shared" si="19"/>
        <v>0</v>
      </c>
      <c r="BL150" s="17" t="s">
        <v>181</v>
      </c>
      <c r="BM150" s="144" t="s">
        <v>2238</v>
      </c>
    </row>
    <row r="151" spans="2:65" s="1" customFormat="1" ht="16.5" customHeight="1">
      <c r="B151" s="32"/>
      <c r="C151" s="132" t="s">
        <v>544</v>
      </c>
      <c r="D151" s="132" t="s">
        <v>177</v>
      </c>
      <c r="E151" s="133" t="s">
        <v>2239</v>
      </c>
      <c r="F151" s="134" t="s">
        <v>2240</v>
      </c>
      <c r="G151" s="135" t="s">
        <v>342</v>
      </c>
      <c r="H151" s="136">
        <v>60</v>
      </c>
      <c r="I151" s="137"/>
      <c r="J151" s="138">
        <f t="shared" si="10"/>
        <v>0</v>
      </c>
      <c r="K151" s="139"/>
      <c r="L151" s="32"/>
      <c r="M151" s="140" t="s">
        <v>19</v>
      </c>
      <c r="N151" s="141" t="s">
        <v>44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181</v>
      </c>
      <c r="AT151" s="144" t="s">
        <v>177</v>
      </c>
      <c r="AU151" s="144" t="s">
        <v>83</v>
      </c>
      <c r="AY151" s="17" t="s">
        <v>175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7" t="s">
        <v>81</v>
      </c>
      <c r="BK151" s="145">
        <f t="shared" si="19"/>
        <v>0</v>
      </c>
      <c r="BL151" s="17" t="s">
        <v>181</v>
      </c>
      <c r="BM151" s="144" t="s">
        <v>2241</v>
      </c>
    </row>
    <row r="152" spans="2:65" s="1" customFormat="1" ht="21.75" customHeight="1">
      <c r="B152" s="32"/>
      <c r="C152" s="172" t="s">
        <v>549</v>
      </c>
      <c r="D152" s="172" t="s">
        <v>307</v>
      </c>
      <c r="E152" s="173" t="s">
        <v>2242</v>
      </c>
      <c r="F152" s="174" t="s">
        <v>2243</v>
      </c>
      <c r="G152" s="175" t="s">
        <v>342</v>
      </c>
      <c r="H152" s="176">
        <v>60</v>
      </c>
      <c r="I152" s="177"/>
      <c r="J152" s="178">
        <f t="shared" si="10"/>
        <v>0</v>
      </c>
      <c r="K152" s="179"/>
      <c r="L152" s="180"/>
      <c r="M152" s="181" t="s">
        <v>19</v>
      </c>
      <c r="N152" s="182" t="s">
        <v>44</v>
      </c>
      <c r="P152" s="142">
        <f t="shared" si="11"/>
        <v>0</v>
      </c>
      <c r="Q152" s="142">
        <v>2.2499999999999998E-3</v>
      </c>
      <c r="R152" s="142">
        <f t="shared" si="12"/>
        <v>0.13499999999999998</v>
      </c>
      <c r="S152" s="142">
        <v>0</v>
      </c>
      <c r="T152" s="143">
        <f t="shared" si="13"/>
        <v>0</v>
      </c>
      <c r="AR152" s="144" t="s">
        <v>239</v>
      </c>
      <c r="AT152" s="144" t="s">
        <v>307</v>
      </c>
      <c r="AU152" s="144" t="s">
        <v>83</v>
      </c>
      <c r="AY152" s="17" t="s">
        <v>175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7" t="s">
        <v>81</v>
      </c>
      <c r="BK152" s="145">
        <f t="shared" si="19"/>
        <v>0</v>
      </c>
      <c r="BL152" s="17" t="s">
        <v>181</v>
      </c>
      <c r="BM152" s="144" t="s">
        <v>2244</v>
      </c>
    </row>
    <row r="153" spans="2:65" s="1" customFormat="1" ht="24.2" customHeight="1">
      <c r="B153" s="32"/>
      <c r="C153" s="132" t="s">
        <v>553</v>
      </c>
      <c r="D153" s="132" t="s">
        <v>177</v>
      </c>
      <c r="E153" s="133" t="s">
        <v>2245</v>
      </c>
      <c r="F153" s="134" t="s">
        <v>2246</v>
      </c>
      <c r="G153" s="135" t="s">
        <v>358</v>
      </c>
      <c r="H153" s="136">
        <v>30</v>
      </c>
      <c r="I153" s="137"/>
      <c r="J153" s="138">
        <f t="shared" si="10"/>
        <v>0</v>
      </c>
      <c r="K153" s="139"/>
      <c r="L153" s="32"/>
      <c r="M153" s="140" t="s">
        <v>19</v>
      </c>
      <c r="N153" s="141" t="s">
        <v>44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181</v>
      </c>
      <c r="AT153" s="144" t="s">
        <v>177</v>
      </c>
      <c r="AU153" s="144" t="s">
        <v>83</v>
      </c>
      <c r="AY153" s="17" t="s">
        <v>175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7" t="s">
        <v>81</v>
      </c>
      <c r="BK153" s="145">
        <f t="shared" si="19"/>
        <v>0</v>
      </c>
      <c r="BL153" s="17" t="s">
        <v>181</v>
      </c>
      <c r="BM153" s="144" t="s">
        <v>2247</v>
      </c>
    </row>
    <row r="154" spans="2:65" s="1" customFormat="1" ht="24.2" customHeight="1">
      <c r="B154" s="32"/>
      <c r="C154" s="132" t="s">
        <v>558</v>
      </c>
      <c r="D154" s="132" t="s">
        <v>177</v>
      </c>
      <c r="E154" s="133" t="s">
        <v>2248</v>
      </c>
      <c r="F154" s="134" t="s">
        <v>2249</v>
      </c>
      <c r="G154" s="135" t="s">
        <v>358</v>
      </c>
      <c r="H154" s="136">
        <v>30</v>
      </c>
      <c r="I154" s="137"/>
      <c r="J154" s="138">
        <f t="shared" si="10"/>
        <v>0</v>
      </c>
      <c r="K154" s="139"/>
      <c r="L154" s="32"/>
      <c r="M154" s="140" t="s">
        <v>19</v>
      </c>
      <c r="N154" s="141" t="s">
        <v>44</v>
      </c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AR154" s="144" t="s">
        <v>181</v>
      </c>
      <c r="AT154" s="144" t="s">
        <v>177</v>
      </c>
      <c r="AU154" s="144" t="s">
        <v>83</v>
      </c>
      <c r="AY154" s="17" t="s">
        <v>175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7" t="s">
        <v>81</v>
      </c>
      <c r="BK154" s="145">
        <f t="shared" si="19"/>
        <v>0</v>
      </c>
      <c r="BL154" s="17" t="s">
        <v>181</v>
      </c>
      <c r="BM154" s="144" t="s">
        <v>2250</v>
      </c>
    </row>
    <row r="155" spans="2:65" s="1" customFormat="1" ht="24.2" customHeight="1">
      <c r="B155" s="32"/>
      <c r="C155" s="132" t="s">
        <v>565</v>
      </c>
      <c r="D155" s="132" t="s">
        <v>177</v>
      </c>
      <c r="E155" s="133" t="s">
        <v>2251</v>
      </c>
      <c r="F155" s="134" t="s">
        <v>2252</v>
      </c>
      <c r="G155" s="135" t="s">
        <v>358</v>
      </c>
      <c r="H155" s="136">
        <v>1</v>
      </c>
      <c r="I155" s="137"/>
      <c r="J155" s="138">
        <f t="shared" si="10"/>
        <v>0</v>
      </c>
      <c r="K155" s="139"/>
      <c r="L155" s="32"/>
      <c r="M155" s="140" t="s">
        <v>19</v>
      </c>
      <c r="N155" s="141" t="s">
        <v>44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181</v>
      </c>
      <c r="AT155" s="144" t="s">
        <v>177</v>
      </c>
      <c r="AU155" s="144" t="s">
        <v>83</v>
      </c>
      <c r="AY155" s="17" t="s">
        <v>175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7" t="s">
        <v>81</v>
      </c>
      <c r="BK155" s="145">
        <f t="shared" si="19"/>
        <v>0</v>
      </c>
      <c r="BL155" s="17" t="s">
        <v>181</v>
      </c>
      <c r="BM155" s="144" t="s">
        <v>2253</v>
      </c>
    </row>
    <row r="156" spans="2:65" s="1" customFormat="1" ht="24.2" customHeight="1">
      <c r="B156" s="32"/>
      <c r="C156" s="172" t="s">
        <v>569</v>
      </c>
      <c r="D156" s="172" t="s">
        <v>307</v>
      </c>
      <c r="E156" s="173" t="s">
        <v>2254</v>
      </c>
      <c r="F156" s="174" t="s">
        <v>2255</v>
      </c>
      <c r="G156" s="175" t="s">
        <v>281</v>
      </c>
      <c r="H156" s="176">
        <v>0.02</v>
      </c>
      <c r="I156" s="177"/>
      <c r="J156" s="178">
        <f t="shared" ref="J156:J187" si="20">ROUND(I156*H156,2)</f>
        <v>0</v>
      </c>
      <c r="K156" s="179"/>
      <c r="L156" s="180"/>
      <c r="M156" s="181" t="s">
        <v>19</v>
      </c>
      <c r="N156" s="182" t="s">
        <v>44</v>
      </c>
      <c r="P156" s="142">
        <f t="shared" ref="P156:P187" si="21">O156*H156</f>
        <v>0</v>
      </c>
      <c r="Q156" s="142">
        <v>1</v>
      </c>
      <c r="R156" s="142">
        <f t="shared" ref="R156:R187" si="22">Q156*H156</f>
        <v>0.02</v>
      </c>
      <c r="S156" s="142">
        <v>0</v>
      </c>
      <c r="T156" s="143">
        <f t="shared" ref="T156:T187" si="23">S156*H156</f>
        <v>0</v>
      </c>
      <c r="AR156" s="144" t="s">
        <v>239</v>
      </c>
      <c r="AT156" s="144" t="s">
        <v>307</v>
      </c>
      <c r="AU156" s="144" t="s">
        <v>83</v>
      </c>
      <c r="AY156" s="17" t="s">
        <v>175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7" t="s">
        <v>81</v>
      </c>
      <c r="BK156" s="145">
        <f t="shared" si="19"/>
        <v>0</v>
      </c>
      <c r="BL156" s="17" t="s">
        <v>181</v>
      </c>
      <c r="BM156" s="144" t="s">
        <v>2256</v>
      </c>
    </row>
    <row r="157" spans="2:65" s="1" customFormat="1" ht="16.5" customHeight="1">
      <c r="B157" s="32"/>
      <c r="C157" s="172" t="s">
        <v>574</v>
      </c>
      <c r="D157" s="172" t="s">
        <v>307</v>
      </c>
      <c r="E157" s="173" t="s">
        <v>2257</v>
      </c>
      <c r="F157" s="174" t="s">
        <v>2258</v>
      </c>
      <c r="G157" s="175" t="s">
        <v>281</v>
      </c>
      <c r="H157" s="176">
        <v>0.04</v>
      </c>
      <c r="I157" s="177"/>
      <c r="J157" s="178">
        <f t="shared" si="20"/>
        <v>0</v>
      </c>
      <c r="K157" s="179"/>
      <c r="L157" s="180"/>
      <c r="M157" s="181" t="s">
        <v>19</v>
      </c>
      <c r="N157" s="182" t="s">
        <v>44</v>
      </c>
      <c r="P157" s="142">
        <f t="shared" si="21"/>
        <v>0</v>
      </c>
      <c r="Q157" s="142">
        <v>1</v>
      </c>
      <c r="R157" s="142">
        <f t="shared" si="22"/>
        <v>0.04</v>
      </c>
      <c r="S157" s="142">
        <v>0</v>
      </c>
      <c r="T157" s="143">
        <f t="shared" si="23"/>
        <v>0</v>
      </c>
      <c r="AR157" s="144" t="s">
        <v>239</v>
      </c>
      <c r="AT157" s="144" t="s">
        <v>307</v>
      </c>
      <c r="AU157" s="144" t="s">
        <v>83</v>
      </c>
      <c r="AY157" s="17" t="s">
        <v>175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7" t="s">
        <v>81</v>
      </c>
      <c r="BK157" s="145">
        <f t="shared" si="19"/>
        <v>0</v>
      </c>
      <c r="BL157" s="17" t="s">
        <v>181</v>
      </c>
      <c r="BM157" s="144" t="s">
        <v>2259</v>
      </c>
    </row>
    <row r="158" spans="2:65" s="1" customFormat="1" ht="16.5" customHeight="1">
      <c r="B158" s="32"/>
      <c r="C158" s="132" t="s">
        <v>581</v>
      </c>
      <c r="D158" s="132" t="s">
        <v>177</v>
      </c>
      <c r="E158" s="133" t="s">
        <v>1163</v>
      </c>
      <c r="F158" s="134" t="s">
        <v>1164</v>
      </c>
      <c r="G158" s="135" t="s">
        <v>1158</v>
      </c>
      <c r="H158" s="189"/>
      <c r="I158" s="137"/>
      <c r="J158" s="138">
        <f t="shared" si="20"/>
        <v>0</v>
      </c>
      <c r="K158" s="139"/>
      <c r="L158" s="32"/>
      <c r="M158" s="140" t="s">
        <v>19</v>
      </c>
      <c r="N158" s="141" t="s">
        <v>44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181</v>
      </c>
      <c r="AT158" s="144" t="s">
        <v>177</v>
      </c>
      <c r="AU158" s="144" t="s">
        <v>83</v>
      </c>
      <c r="AY158" s="17" t="s">
        <v>175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7" t="s">
        <v>81</v>
      </c>
      <c r="BK158" s="145">
        <f t="shared" si="19"/>
        <v>0</v>
      </c>
      <c r="BL158" s="17" t="s">
        <v>181</v>
      </c>
      <c r="BM158" s="144" t="s">
        <v>2260</v>
      </c>
    </row>
    <row r="159" spans="2:65" s="1" customFormat="1" ht="16.5" customHeight="1">
      <c r="B159" s="32"/>
      <c r="C159" s="132" t="s">
        <v>587</v>
      </c>
      <c r="D159" s="132" t="s">
        <v>177</v>
      </c>
      <c r="E159" s="133" t="s">
        <v>1166</v>
      </c>
      <c r="F159" s="134" t="s">
        <v>1167</v>
      </c>
      <c r="G159" s="135" t="s">
        <v>1158</v>
      </c>
      <c r="H159" s="189"/>
      <c r="I159" s="137"/>
      <c r="J159" s="138">
        <f t="shared" si="20"/>
        <v>0</v>
      </c>
      <c r="K159" s="139"/>
      <c r="L159" s="32"/>
      <c r="M159" s="140" t="s">
        <v>19</v>
      </c>
      <c r="N159" s="141" t="s">
        <v>44</v>
      </c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AR159" s="144" t="s">
        <v>181</v>
      </c>
      <c r="AT159" s="144" t="s">
        <v>177</v>
      </c>
      <c r="AU159" s="144" t="s">
        <v>83</v>
      </c>
      <c r="AY159" s="17" t="s">
        <v>175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7" t="s">
        <v>81</v>
      </c>
      <c r="BK159" s="145">
        <f t="shared" si="19"/>
        <v>0</v>
      </c>
      <c r="BL159" s="17" t="s">
        <v>181</v>
      </c>
      <c r="BM159" s="144" t="s">
        <v>2261</v>
      </c>
    </row>
    <row r="160" spans="2:65" s="1" customFormat="1" ht="16.5" customHeight="1">
      <c r="B160" s="32"/>
      <c r="C160" s="132" t="s">
        <v>592</v>
      </c>
      <c r="D160" s="132" t="s">
        <v>177</v>
      </c>
      <c r="E160" s="133" t="s">
        <v>1169</v>
      </c>
      <c r="F160" s="134" t="s">
        <v>1170</v>
      </c>
      <c r="G160" s="135" t="s">
        <v>1158</v>
      </c>
      <c r="H160" s="189"/>
      <c r="I160" s="137"/>
      <c r="J160" s="138">
        <f t="shared" si="20"/>
        <v>0</v>
      </c>
      <c r="K160" s="139"/>
      <c r="L160" s="32"/>
      <c r="M160" s="140" t="s">
        <v>19</v>
      </c>
      <c r="N160" s="141" t="s">
        <v>44</v>
      </c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AR160" s="144" t="s">
        <v>181</v>
      </c>
      <c r="AT160" s="144" t="s">
        <v>177</v>
      </c>
      <c r="AU160" s="144" t="s">
        <v>83</v>
      </c>
      <c r="AY160" s="17" t="s">
        <v>175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7" t="s">
        <v>81</v>
      </c>
      <c r="BK160" s="145">
        <f t="shared" si="19"/>
        <v>0</v>
      </c>
      <c r="BL160" s="17" t="s">
        <v>181</v>
      </c>
      <c r="BM160" s="144" t="s">
        <v>2262</v>
      </c>
    </row>
    <row r="161" spans="2:65" s="11" customFormat="1" ht="20.85" customHeight="1">
      <c r="B161" s="120"/>
      <c r="D161" s="121" t="s">
        <v>72</v>
      </c>
      <c r="E161" s="130" t="s">
        <v>173</v>
      </c>
      <c r="F161" s="130" t="s">
        <v>173</v>
      </c>
      <c r="I161" s="123"/>
      <c r="J161" s="131">
        <f>BK161</f>
        <v>0</v>
      </c>
      <c r="L161" s="120"/>
      <c r="M161" s="125"/>
      <c r="P161" s="126">
        <v>0</v>
      </c>
      <c r="R161" s="126">
        <v>0</v>
      </c>
      <c r="T161" s="127">
        <v>0</v>
      </c>
      <c r="AR161" s="121" t="s">
        <v>81</v>
      </c>
      <c r="AT161" s="128" t="s">
        <v>72</v>
      </c>
      <c r="AU161" s="128" t="s">
        <v>83</v>
      </c>
      <c r="AY161" s="121" t="s">
        <v>175</v>
      </c>
      <c r="BK161" s="129">
        <v>0</v>
      </c>
    </row>
    <row r="162" spans="2:65" s="11" customFormat="1" ht="20.85" customHeight="1">
      <c r="B162" s="120"/>
      <c r="D162" s="121" t="s">
        <v>72</v>
      </c>
      <c r="E162" s="130" t="s">
        <v>1237</v>
      </c>
      <c r="F162" s="130" t="s">
        <v>1238</v>
      </c>
      <c r="I162" s="123"/>
      <c r="J162" s="131">
        <f>BK162</f>
        <v>0</v>
      </c>
      <c r="L162" s="120"/>
      <c r="M162" s="125"/>
      <c r="P162" s="126">
        <f>SUM(P163:P168)</f>
        <v>0</v>
      </c>
      <c r="R162" s="126">
        <f>SUM(R163:R168)</f>
        <v>0</v>
      </c>
      <c r="T162" s="127">
        <f>SUM(T163:T168)</f>
        <v>0</v>
      </c>
      <c r="AR162" s="121" t="s">
        <v>81</v>
      </c>
      <c r="AT162" s="128" t="s">
        <v>72</v>
      </c>
      <c r="AU162" s="128" t="s">
        <v>83</v>
      </c>
      <c r="AY162" s="121" t="s">
        <v>175</v>
      </c>
      <c r="BK162" s="129">
        <f>SUM(BK163:BK168)</f>
        <v>0</v>
      </c>
    </row>
    <row r="163" spans="2:65" s="1" customFormat="1" ht="16.5" customHeight="1">
      <c r="B163" s="32"/>
      <c r="C163" s="132" t="s">
        <v>598</v>
      </c>
      <c r="D163" s="132" t="s">
        <v>177</v>
      </c>
      <c r="E163" s="133" t="s">
        <v>1239</v>
      </c>
      <c r="F163" s="134" t="s">
        <v>1240</v>
      </c>
      <c r="G163" s="135" t="s">
        <v>1241</v>
      </c>
      <c r="H163" s="136">
        <v>16</v>
      </c>
      <c r="I163" s="137"/>
      <c r="J163" s="138">
        <f t="shared" ref="J163:J168" si="24">ROUND(I163*H163,2)</f>
        <v>0</v>
      </c>
      <c r="K163" s="139"/>
      <c r="L163" s="32"/>
      <c r="M163" s="140" t="s">
        <v>19</v>
      </c>
      <c r="N163" s="141" t="s">
        <v>44</v>
      </c>
      <c r="P163" s="142">
        <f t="shared" ref="P163:P168" si="25">O163*H163</f>
        <v>0</v>
      </c>
      <c r="Q163" s="142">
        <v>0</v>
      </c>
      <c r="R163" s="142">
        <f t="shared" ref="R163:R168" si="26">Q163*H163</f>
        <v>0</v>
      </c>
      <c r="S163" s="142">
        <v>0</v>
      </c>
      <c r="T163" s="143">
        <f t="shared" ref="T163:T168" si="27">S163*H163</f>
        <v>0</v>
      </c>
      <c r="AR163" s="144" t="s">
        <v>181</v>
      </c>
      <c r="AT163" s="144" t="s">
        <v>177</v>
      </c>
      <c r="AU163" s="144" t="s">
        <v>191</v>
      </c>
      <c r="AY163" s="17" t="s">
        <v>175</v>
      </c>
      <c r="BE163" s="145">
        <f t="shared" ref="BE163:BE168" si="28">IF(N163="základní",J163,0)</f>
        <v>0</v>
      </c>
      <c r="BF163" s="145">
        <f t="shared" ref="BF163:BF168" si="29">IF(N163="snížená",J163,0)</f>
        <v>0</v>
      </c>
      <c r="BG163" s="145">
        <f t="shared" ref="BG163:BG168" si="30">IF(N163="zákl. přenesená",J163,0)</f>
        <v>0</v>
      </c>
      <c r="BH163" s="145">
        <f t="shared" ref="BH163:BH168" si="31">IF(N163="sníž. přenesená",J163,0)</f>
        <v>0</v>
      </c>
      <c r="BI163" s="145">
        <f t="shared" ref="BI163:BI168" si="32">IF(N163="nulová",J163,0)</f>
        <v>0</v>
      </c>
      <c r="BJ163" s="17" t="s">
        <v>81</v>
      </c>
      <c r="BK163" s="145">
        <f t="shared" ref="BK163:BK168" si="33">ROUND(I163*H163,2)</f>
        <v>0</v>
      </c>
      <c r="BL163" s="17" t="s">
        <v>181</v>
      </c>
      <c r="BM163" s="144" t="s">
        <v>2263</v>
      </c>
    </row>
    <row r="164" spans="2:65" s="1" customFormat="1" ht="16.5" customHeight="1">
      <c r="B164" s="32"/>
      <c r="C164" s="132" t="s">
        <v>603</v>
      </c>
      <c r="D164" s="132" t="s">
        <v>177</v>
      </c>
      <c r="E164" s="133" t="s">
        <v>1243</v>
      </c>
      <c r="F164" s="134" t="s">
        <v>1244</v>
      </c>
      <c r="G164" s="135" t="s">
        <v>358</v>
      </c>
      <c r="H164" s="136">
        <v>1</v>
      </c>
      <c r="I164" s="137"/>
      <c r="J164" s="138">
        <f t="shared" si="24"/>
        <v>0</v>
      </c>
      <c r="K164" s="139"/>
      <c r="L164" s="32"/>
      <c r="M164" s="140" t="s">
        <v>19</v>
      </c>
      <c r="N164" s="141" t="s">
        <v>44</v>
      </c>
      <c r="P164" s="142">
        <f t="shared" si="25"/>
        <v>0</v>
      </c>
      <c r="Q164" s="142">
        <v>0</v>
      </c>
      <c r="R164" s="142">
        <f t="shared" si="26"/>
        <v>0</v>
      </c>
      <c r="S164" s="142">
        <v>0</v>
      </c>
      <c r="T164" s="143">
        <f t="shared" si="27"/>
        <v>0</v>
      </c>
      <c r="AR164" s="144" t="s">
        <v>181</v>
      </c>
      <c r="AT164" s="144" t="s">
        <v>177</v>
      </c>
      <c r="AU164" s="144" t="s">
        <v>191</v>
      </c>
      <c r="AY164" s="17" t="s">
        <v>175</v>
      </c>
      <c r="BE164" s="145">
        <f t="shared" si="28"/>
        <v>0</v>
      </c>
      <c r="BF164" s="145">
        <f t="shared" si="29"/>
        <v>0</v>
      </c>
      <c r="BG164" s="145">
        <f t="shared" si="30"/>
        <v>0</v>
      </c>
      <c r="BH164" s="145">
        <f t="shared" si="31"/>
        <v>0</v>
      </c>
      <c r="BI164" s="145">
        <f t="shared" si="32"/>
        <v>0</v>
      </c>
      <c r="BJ164" s="17" t="s">
        <v>81</v>
      </c>
      <c r="BK164" s="145">
        <f t="shared" si="33"/>
        <v>0</v>
      </c>
      <c r="BL164" s="17" t="s">
        <v>181</v>
      </c>
      <c r="BM164" s="144" t="s">
        <v>2264</v>
      </c>
    </row>
    <row r="165" spans="2:65" s="1" customFormat="1" ht="16.5" customHeight="1">
      <c r="B165" s="32"/>
      <c r="C165" s="132" t="s">
        <v>612</v>
      </c>
      <c r="D165" s="132" t="s">
        <v>177</v>
      </c>
      <c r="E165" s="133" t="s">
        <v>1246</v>
      </c>
      <c r="F165" s="134" t="s">
        <v>1247</v>
      </c>
      <c r="G165" s="135" t="s">
        <v>358</v>
      </c>
      <c r="H165" s="136">
        <v>1</v>
      </c>
      <c r="I165" s="137"/>
      <c r="J165" s="138">
        <f t="shared" si="24"/>
        <v>0</v>
      </c>
      <c r="K165" s="139"/>
      <c r="L165" s="32"/>
      <c r="M165" s="140" t="s">
        <v>19</v>
      </c>
      <c r="N165" s="141" t="s">
        <v>44</v>
      </c>
      <c r="P165" s="142">
        <f t="shared" si="25"/>
        <v>0</v>
      </c>
      <c r="Q165" s="142">
        <v>0</v>
      </c>
      <c r="R165" s="142">
        <f t="shared" si="26"/>
        <v>0</v>
      </c>
      <c r="S165" s="142">
        <v>0</v>
      </c>
      <c r="T165" s="143">
        <f t="shared" si="27"/>
        <v>0</v>
      </c>
      <c r="AR165" s="144" t="s">
        <v>181</v>
      </c>
      <c r="AT165" s="144" t="s">
        <v>177</v>
      </c>
      <c r="AU165" s="144" t="s">
        <v>191</v>
      </c>
      <c r="AY165" s="17" t="s">
        <v>175</v>
      </c>
      <c r="BE165" s="145">
        <f t="shared" si="28"/>
        <v>0</v>
      </c>
      <c r="BF165" s="145">
        <f t="shared" si="29"/>
        <v>0</v>
      </c>
      <c r="BG165" s="145">
        <f t="shared" si="30"/>
        <v>0</v>
      </c>
      <c r="BH165" s="145">
        <f t="shared" si="31"/>
        <v>0</v>
      </c>
      <c r="BI165" s="145">
        <f t="shared" si="32"/>
        <v>0</v>
      </c>
      <c r="BJ165" s="17" t="s">
        <v>81</v>
      </c>
      <c r="BK165" s="145">
        <f t="shared" si="33"/>
        <v>0</v>
      </c>
      <c r="BL165" s="17" t="s">
        <v>181</v>
      </c>
      <c r="BM165" s="144" t="s">
        <v>2265</v>
      </c>
    </row>
    <row r="166" spans="2:65" s="1" customFormat="1" ht="16.5" customHeight="1">
      <c r="B166" s="32"/>
      <c r="C166" s="132" t="s">
        <v>620</v>
      </c>
      <c r="D166" s="132" t="s">
        <v>177</v>
      </c>
      <c r="E166" s="133" t="s">
        <v>1252</v>
      </c>
      <c r="F166" s="134" t="s">
        <v>1253</v>
      </c>
      <c r="G166" s="135" t="s">
        <v>1254</v>
      </c>
      <c r="H166" s="136">
        <v>1</v>
      </c>
      <c r="I166" s="137"/>
      <c r="J166" s="138">
        <f t="shared" si="24"/>
        <v>0</v>
      </c>
      <c r="K166" s="139"/>
      <c r="L166" s="32"/>
      <c r="M166" s="140" t="s">
        <v>19</v>
      </c>
      <c r="N166" s="141" t="s">
        <v>44</v>
      </c>
      <c r="P166" s="142">
        <f t="shared" si="25"/>
        <v>0</v>
      </c>
      <c r="Q166" s="142">
        <v>0</v>
      </c>
      <c r="R166" s="142">
        <f t="shared" si="26"/>
        <v>0</v>
      </c>
      <c r="S166" s="142">
        <v>0</v>
      </c>
      <c r="T166" s="143">
        <f t="shared" si="27"/>
        <v>0</v>
      </c>
      <c r="AR166" s="144" t="s">
        <v>181</v>
      </c>
      <c r="AT166" s="144" t="s">
        <v>177</v>
      </c>
      <c r="AU166" s="144" t="s">
        <v>191</v>
      </c>
      <c r="AY166" s="17" t="s">
        <v>175</v>
      </c>
      <c r="BE166" s="145">
        <f t="shared" si="28"/>
        <v>0</v>
      </c>
      <c r="BF166" s="145">
        <f t="shared" si="29"/>
        <v>0</v>
      </c>
      <c r="BG166" s="145">
        <f t="shared" si="30"/>
        <v>0</v>
      </c>
      <c r="BH166" s="145">
        <f t="shared" si="31"/>
        <v>0</v>
      </c>
      <c r="BI166" s="145">
        <f t="shared" si="32"/>
        <v>0</v>
      </c>
      <c r="BJ166" s="17" t="s">
        <v>81</v>
      </c>
      <c r="BK166" s="145">
        <f t="shared" si="33"/>
        <v>0</v>
      </c>
      <c r="BL166" s="17" t="s">
        <v>181</v>
      </c>
      <c r="BM166" s="144" t="s">
        <v>2266</v>
      </c>
    </row>
    <row r="167" spans="2:65" s="1" customFormat="1" ht="16.5" customHeight="1">
      <c r="B167" s="32"/>
      <c r="C167" s="132" t="s">
        <v>626</v>
      </c>
      <c r="D167" s="132" t="s">
        <v>177</v>
      </c>
      <c r="E167" s="133" t="s">
        <v>1256</v>
      </c>
      <c r="F167" s="134" t="s">
        <v>1257</v>
      </c>
      <c r="G167" s="135" t="s">
        <v>1241</v>
      </c>
      <c r="H167" s="136">
        <v>4</v>
      </c>
      <c r="I167" s="137"/>
      <c r="J167" s="138">
        <f t="shared" si="24"/>
        <v>0</v>
      </c>
      <c r="K167" s="139"/>
      <c r="L167" s="32"/>
      <c r="M167" s="140" t="s">
        <v>19</v>
      </c>
      <c r="N167" s="141" t="s">
        <v>44</v>
      </c>
      <c r="P167" s="142">
        <f t="shared" si="25"/>
        <v>0</v>
      </c>
      <c r="Q167" s="142">
        <v>0</v>
      </c>
      <c r="R167" s="142">
        <f t="shared" si="26"/>
        <v>0</v>
      </c>
      <c r="S167" s="142">
        <v>0</v>
      </c>
      <c r="T167" s="143">
        <f t="shared" si="27"/>
        <v>0</v>
      </c>
      <c r="AR167" s="144" t="s">
        <v>181</v>
      </c>
      <c r="AT167" s="144" t="s">
        <v>177</v>
      </c>
      <c r="AU167" s="144" t="s">
        <v>191</v>
      </c>
      <c r="AY167" s="17" t="s">
        <v>175</v>
      </c>
      <c r="BE167" s="145">
        <f t="shared" si="28"/>
        <v>0</v>
      </c>
      <c r="BF167" s="145">
        <f t="shared" si="29"/>
        <v>0</v>
      </c>
      <c r="BG167" s="145">
        <f t="shared" si="30"/>
        <v>0</v>
      </c>
      <c r="BH167" s="145">
        <f t="shared" si="31"/>
        <v>0</v>
      </c>
      <c r="BI167" s="145">
        <f t="shared" si="32"/>
        <v>0</v>
      </c>
      <c r="BJ167" s="17" t="s">
        <v>81</v>
      </c>
      <c r="BK167" s="145">
        <f t="shared" si="33"/>
        <v>0</v>
      </c>
      <c r="BL167" s="17" t="s">
        <v>181</v>
      </c>
      <c r="BM167" s="144" t="s">
        <v>2267</v>
      </c>
    </row>
    <row r="168" spans="2:65" s="1" customFormat="1" ht="16.5" customHeight="1">
      <c r="B168" s="32"/>
      <c r="C168" s="132" t="s">
        <v>630</v>
      </c>
      <c r="D168" s="132" t="s">
        <v>177</v>
      </c>
      <c r="E168" s="133" t="s">
        <v>1259</v>
      </c>
      <c r="F168" s="134" t="s">
        <v>1260</v>
      </c>
      <c r="G168" s="135" t="s">
        <v>1241</v>
      </c>
      <c r="H168" s="136">
        <v>4</v>
      </c>
      <c r="I168" s="137"/>
      <c r="J168" s="138">
        <f t="shared" si="24"/>
        <v>0</v>
      </c>
      <c r="K168" s="139"/>
      <c r="L168" s="32"/>
      <c r="M168" s="190" t="s">
        <v>19</v>
      </c>
      <c r="N168" s="191" t="s">
        <v>44</v>
      </c>
      <c r="O168" s="187"/>
      <c r="P168" s="192">
        <f t="shared" si="25"/>
        <v>0</v>
      </c>
      <c r="Q168" s="192">
        <v>0</v>
      </c>
      <c r="R168" s="192">
        <f t="shared" si="26"/>
        <v>0</v>
      </c>
      <c r="S168" s="192">
        <v>0</v>
      </c>
      <c r="T168" s="193">
        <f t="shared" si="27"/>
        <v>0</v>
      </c>
      <c r="AR168" s="144" t="s">
        <v>181</v>
      </c>
      <c r="AT168" s="144" t="s">
        <v>177</v>
      </c>
      <c r="AU168" s="144" t="s">
        <v>191</v>
      </c>
      <c r="AY168" s="17" t="s">
        <v>175</v>
      </c>
      <c r="BE168" s="145">
        <f t="shared" si="28"/>
        <v>0</v>
      </c>
      <c r="BF168" s="145">
        <f t="shared" si="29"/>
        <v>0</v>
      </c>
      <c r="BG168" s="145">
        <f t="shared" si="30"/>
        <v>0</v>
      </c>
      <c r="BH168" s="145">
        <f t="shared" si="31"/>
        <v>0</v>
      </c>
      <c r="BI168" s="145">
        <f t="shared" si="32"/>
        <v>0</v>
      </c>
      <c r="BJ168" s="17" t="s">
        <v>81</v>
      </c>
      <c r="BK168" s="145">
        <f t="shared" si="33"/>
        <v>0</v>
      </c>
      <c r="BL168" s="17" t="s">
        <v>181</v>
      </c>
      <c r="BM168" s="144" t="s">
        <v>2268</v>
      </c>
    </row>
    <row r="169" spans="2:65" s="1" customFormat="1" ht="6.95" customHeight="1"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32"/>
    </row>
  </sheetData>
  <sheetProtection algorithmName="SHA-512" hashValue="srKjcg7TplAt1gkKudzM5dWyyWgkqt/TTKLqEfrlCKL/nlV5AK4LF7EaVl2vdNrGoNz1Ubj30qqEqu0JPupljQ==" saltValue="oJTITNRgwPnRq+Tq5yHaVFuzqHRHJkuhdvCFsl1fBCRY29C8lhk5opwSmtbVoEC9QGhLe5cVdhQbx08rI/sbpQ==" spinCount="100000" sheet="1" objects="1" scenarios="1" formatColumns="0" formatRows="0" autoFilter="0"/>
  <autoFilter ref="C88:K168" xr:uid="{00000000-0009-0000-0000-000009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714"/>
  <sheetViews>
    <sheetView showGridLines="0" tabSelected="1" topLeftCell="A595" workbookViewId="0">
      <selection activeCell="H627" sqref="H62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2269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ROUND(J100,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ROUND((SUM(BE100:BE713)),  2)</f>
        <v>0</v>
      </c>
      <c r="I33" s="93">
        <v>0.21</v>
      </c>
      <c r="J33" s="83">
        <f>ROUND(((SUM(BE100:BE713))*I33),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ROUND((SUM(BF100:BF713)),  2)</f>
        <v>0</v>
      </c>
      <c r="I34" s="93">
        <v>0.15</v>
      </c>
      <c r="J34" s="83">
        <f>ROUND(((SUM(BF100:BF713))*I34),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ROUND((SUM(BG100:BG713)),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ROUND((SUM(BH100:BH713)),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ROUND((SUM(BI100:BI713)),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SO 02 - Objekt obsluhy SD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J100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147</v>
      </c>
      <c r="E60" s="105"/>
      <c r="F60" s="105"/>
      <c r="G60" s="105"/>
      <c r="H60" s="105"/>
      <c r="I60" s="105"/>
      <c r="J60" s="106">
        <f>J101</f>
        <v>0</v>
      </c>
      <c r="L60" s="103"/>
    </row>
    <row r="61" spans="2:47" s="9" customFormat="1" ht="19.899999999999999" customHeight="1">
      <c r="B61" s="107"/>
      <c r="D61" s="108" t="s">
        <v>148</v>
      </c>
      <c r="E61" s="109"/>
      <c r="F61" s="109"/>
      <c r="G61" s="109"/>
      <c r="H61" s="109"/>
      <c r="I61" s="109"/>
      <c r="J61" s="110">
        <f>J102</f>
        <v>0</v>
      </c>
      <c r="L61" s="107"/>
    </row>
    <row r="62" spans="2:47" s="9" customFormat="1" ht="19.899999999999999" customHeight="1">
      <c r="B62" s="107"/>
      <c r="D62" s="108" t="s">
        <v>149</v>
      </c>
      <c r="E62" s="109"/>
      <c r="F62" s="109"/>
      <c r="G62" s="109"/>
      <c r="H62" s="109"/>
      <c r="I62" s="109"/>
      <c r="J62" s="110">
        <f>J163</f>
        <v>0</v>
      </c>
      <c r="L62" s="107"/>
    </row>
    <row r="63" spans="2:47" s="9" customFormat="1" ht="19.899999999999999" customHeight="1">
      <c r="B63" s="107"/>
      <c r="D63" s="108" t="s">
        <v>753</v>
      </c>
      <c r="E63" s="109"/>
      <c r="F63" s="109"/>
      <c r="G63" s="109"/>
      <c r="H63" s="109"/>
      <c r="I63" s="109"/>
      <c r="J63" s="110">
        <f>J201</f>
        <v>0</v>
      </c>
      <c r="L63" s="107"/>
    </row>
    <row r="64" spans="2:47" s="9" customFormat="1" ht="19.899999999999999" customHeight="1">
      <c r="B64" s="107"/>
      <c r="D64" s="108" t="s">
        <v>150</v>
      </c>
      <c r="E64" s="109"/>
      <c r="F64" s="109"/>
      <c r="G64" s="109"/>
      <c r="H64" s="109"/>
      <c r="I64" s="109"/>
      <c r="J64" s="110">
        <f>J232</f>
        <v>0</v>
      </c>
      <c r="L64" s="107"/>
    </row>
    <row r="65" spans="2:12" s="9" customFormat="1" ht="19.899999999999999" customHeight="1">
      <c r="B65" s="107"/>
      <c r="D65" s="108" t="s">
        <v>1659</v>
      </c>
      <c r="E65" s="109"/>
      <c r="F65" s="109"/>
      <c r="G65" s="109"/>
      <c r="H65" s="109"/>
      <c r="I65" s="109"/>
      <c r="J65" s="110">
        <f>J253</f>
        <v>0</v>
      </c>
      <c r="L65" s="107"/>
    </row>
    <row r="66" spans="2:12" s="9" customFormat="1" ht="19.899999999999999" customHeight="1">
      <c r="B66" s="107"/>
      <c r="D66" s="108" t="s">
        <v>153</v>
      </c>
      <c r="E66" s="109"/>
      <c r="F66" s="109"/>
      <c r="G66" s="109"/>
      <c r="H66" s="109"/>
      <c r="I66" s="109"/>
      <c r="J66" s="110">
        <f>J380</f>
        <v>0</v>
      </c>
      <c r="L66" s="107"/>
    </row>
    <row r="67" spans="2:12" s="9" customFormat="1" ht="19.899999999999999" customHeight="1">
      <c r="B67" s="107"/>
      <c r="D67" s="108" t="s">
        <v>155</v>
      </c>
      <c r="E67" s="109"/>
      <c r="F67" s="109"/>
      <c r="G67" s="109"/>
      <c r="H67" s="109"/>
      <c r="I67" s="109"/>
      <c r="J67" s="110">
        <f>J415</f>
        <v>0</v>
      </c>
      <c r="L67" s="107"/>
    </row>
    <row r="68" spans="2:12" s="8" customFormat="1" ht="24.95" customHeight="1">
      <c r="B68" s="103"/>
      <c r="D68" s="104" t="s">
        <v>156</v>
      </c>
      <c r="E68" s="105"/>
      <c r="F68" s="105"/>
      <c r="G68" s="105"/>
      <c r="H68" s="105"/>
      <c r="I68" s="105"/>
      <c r="J68" s="106">
        <f>J419</f>
        <v>0</v>
      </c>
      <c r="L68" s="103"/>
    </row>
    <row r="69" spans="2:12" s="9" customFormat="1" ht="19.899999999999999" customHeight="1">
      <c r="B69" s="107"/>
      <c r="D69" s="108" t="s">
        <v>1660</v>
      </c>
      <c r="E69" s="109"/>
      <c r="F69" s="109"/>
      <c r="G69" s="109"/>
      <c r="H69" s="109"/>
      <c r="I69" s="109"/>
      <c r="J69" s="110">
        <f>J420</f>
        <v>0</v>
      </c>
      <c r="L69" s="107"/>
    </row>
    <row r="70" spans="2:12" s="9" customFormat="1" ht="19.899999999999999" customHeight="1">
      <c r="B70" s="107"/>
      <c r="D70" s="108" t="s">
        <v>2270</v>
      </c>
      <c r="E70" s="109"/>
      <c r="F70" s="109"/>
      <c r="G70" s="109"/>
      <c r="H70" s="109"/>
      <c r="I70" s="109"/>
      <c r="J70" s="110">
        <f>J440</f>
        <v>0</v>
      </c>
      <c r="L70" s="107"/>
    </row>
    <row r="71" spans="2:12" s="9" customFormat="1" ht="19.899999999999999" customHeight="1">
      <c r="B71" s="107"/>
      <c r="D71" s="108" t="s">
        <v>2271</v>
      </c>
      <c r="E71" s="109"/>
      <c r="F71" s="109"/>
      <c r="G71" s="109"/>
      <c r="H71" s="109"/>
      <c r="I71" s="109"/>
      <c r="J71" s="110">
        <f>J492</f>
        <v>0</v>
      </c>
      <c r="L71" s="107"/>
    </row>
    <row r="72" spans="2:12" s="9" customFormat="1" ht="19.899999999999999" customHeight="1">
      <c r="B72" s="107"/>
      <c r="D72" s="108" t="s">
        <v>2272</v>
      </c>
      <c r="E72" s="109"/>
      <c r="F72" s="109"/>
      <c r="G72" s="109"/>
      <c r="H72" s="109"/>
      <c r="I72" s="109"/>
      <c r="J72" s="110">
        <f>J533</f>
        <v>0</v>
      </c>
      <c r="L72" s="107"/>
    </row>
    <row r="73" spans="2:12" s="9" customFormat="1" ht="19.899999999999999" customHeight="1">
      <c r="B73" s="107"/>
      <c r="D73" s="108" t="s">
        <v>2273</v>
      </c>
      <c r="E73" s="109"/>
      <c r="F73" s="109"/>
      <c r="G73" s="109"/>
      <c r="H73" s="109"/>
      <c r="I73" s="109"/>
      <c r="J73" s="110">
        <f>J543</f>
        <v>0</v>
      </c>
      <c r="L73" s="107"/>
    </row>
    <row r="74" spans="2:12" s="9" customFormat="1" ht="19.899999999999999" customHeight="1">
      <c r="B74" s="107"/>
      <c r="D74" s="108" t="s">
        <v>1661</v>
      </c>
      <c r="E74" s="109"/>
      <c r="F74" s="109"/>
      <c r="G74" s="109"/>
      <c r="H74" s="109"/>
      <c r="I74" s="109"/>
      <c r="J74" s="110">
        <f>J554</f>
        <v>0</v>
      </c>
      <c r="L74" s="107"/>
    </row>
    <row r="75" spans="2:12" s="9" customFormat="1" ht="19.899999999999999" customHeight="1">
      <c r="B75" s="107"/>
      <c r="D75" s="108" t="s">
        <v>2274</v>
      </c>
      <c r="E75" s="109"/>
      <c r="F75" s="109"/>
      <c r="G75" s="109"/>
      <c r="H75" s="109"/>
      <c r="I75" s="109"/>
      <c r="J75" s="110">
        <f>J577</f>
        <v>0</v>
      </c>
      <c r="L75" s="107"/>
    </row>
    <row r="76" spans="2:12" s="9" customFormat="1" ht="19.899999999999999" customHeight="1">
      <c r="B76" s="107"/>
      <c r="D76" s="108" t="s">
        <v>1662</v>
      </c>
      <c r="E76" s="109"/>
      <c r="F76" s="109"/>
      <c r="G76" s="109"/>
      <c r="H76" s="109"/>
      <c r="I76" s="109"/>
      <c r="J76" s="110">
        <f>J608</f>
        <v>0</v>
      </c>
      <c r="L76" s="107"/>
    </row>
    <row r="77" spans="2:12" s="9" customFormat="1" ht="19.899999999999999" customHeight="1">
      <c r="B77" s="107"/>
      <c r="D77" s="108" t="s">
        <v>2275</v>
      </c>
      <c r="E77" s="109"/>
      <c r="F77" s="109"/>
      <c r="G77" s="109"/>
      <c r="H77" s="109"/>
      <c r="I77" s="109"/>
      <c r="J77" s="110">
        <f>J614</f>
        <v>0</v>
      </c>
      <c r="L77" s="107"/>
    </row>
    <row r="78" spans="2:12" s="9" customFormat="1" ht="19.899999999999999" customHeight="1">
      <c r="B78" s="107"/>
      <c r="D78" s="108" t="s">
        <v>2276</v>
      </c>
      <c r="E78" s="109"/>
      <c r="F78" s="109"/>
      <c r="G78" s="109"/>
      <c r="H78" s="109"/>
      <c r="I78" s="109"/>
      <c r="J78" s="110">
        <f>J643</f>
        <v>0</v>
      </c>
      <c r="L78" s="107"/>
    </row>
    <row r="79" spans="2:12" s="9" customFormat="1" ht="19.899999999999999" customHeight="1">
      <c r="B79" s="107"/>
      <c r="D79" s="108" t="s">
        <v>2277</v>
      </c>
      <c r="E79" s="109"/>
      <c r="F79" s="109"/>
      <c r="G79" s="109"/>
      <c r="H79" s="109"/>
      <c r="I79" s="109"/>
      <c r="J79" s="110">
        <f>J664</f>
        <v>0</v>
      </c>
      <c r="L79" s="107"/>
    </row>
    <row r="80" spans="2:12" s="9" customFormat="1" ht="19.899999999999999" customHeight="1">
      <c r="B80" s="107"/>
      <c r="D80" s="108" t="s">
        <v>1664</v>
      </c>
      <c r="E80" s="109"/>
      <c r="F80" s="109"/>
      <c r="G80" s="109"/>
      <c r="H80" s="109"/>
      <c r="I80" s="109"/>
      <c r="J80" s="110">
        <f>J691</f>
        <v>0</v>
      </c>
      <c r="L80" s="107"/>
    </row>
    <row r="81" spans="2:12" s="1" customFormat="1" ht="21.75" customHeight="1">
      <c r="B81" s="32"/>
      <c r="L81" s="32"/>
    </row>
    <row r="82" spans="2:12" s="1" customFormat="1" ht="6.95" customHeight="1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2"/>
    </row>
    <row r="86" spans="2:12" s="1" customFormat="1" ht="6.95" customHeight="1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32"/>
    </row>
    <row r="87" spans="2:12" s="1" customFormat="1" ht="24.95" customHeight="1">
      <c r="B87" s="32"/>
      <c r="C87" s="21" t="s">
        <v>160</v>
      </c>
      <c r="L87" s="32"/>
    </row>
    <row r="88" spans="2:12" s="1" customFormat="1" ht="6.95" customHeight="1">
      <c r="B88" s="32"/>
      <c r="L88" s="32"/>
    </row>
    <row r="89" spans="2:12" s="1" customFormat="1" ht="12" customHeight="1">
      <c r="B89" s="32"/>
      <c r="C89" s="27" t="s">
        <v>16</v>
      </c>
      <c r="L89" s="32"/>
    </row>
    <row r="90" spans="2:12" s="1" customFormat="1" ht="16.5" customHeight="1">
      <c r="B90" s="32"/>
      <c r="E90" s="317" t="str">
        <f>E7</f>
        <v>Kylešovice - sběrný dvůr</v>
      </c>
      <c r="F90" s="318"/>
      <c r="G90" s="318"/>
      <c r="H90" s="318"/>
      <c r="L90" s="32"/>
    </row>
    <row r="91" spans="2:12" s="1" customFormat="1" ht="12" customHeight="1">
      <c r="B91" s="32"/>
      <c r="C91" s="27" t="s">
        <v>141</v>
      </c>
      <c r="L91" s="32"/>
    </row>
    <row r="92" spans="2:12" s="1" customFormat="1" ht="16.5" customHeight="1">
      <c r="B92" s="32"/>
      <c r="E92" s="276" t="str">
        <f>E9</f>
        <v>SO 02 - Objekt obsluhy SD</v>
      </c>
      <c r="F92" s="319"/>
      <c r="G92" s="319"/>
      <c r="H92" s="319"/>
      <c r="L92" s="32"/>
    </row>
    <row r="93" spans="2:12" s="1" customFormat="1" ht="6.95" customHeight="1">
      <c r="B93" s="32"/>
      <c r="L93" s="32"/>
    </row>
    <row r="94" spans="2:12" s="1" customFormat="1" ht="12" customHeight="1">
      <c r="B94" s="32"/>
      <c r="C94" s="27" t="s">
        <v>21</v>
      </c>
      <c r="F94" s="25" t="str">
        <f>F12</f>
        <v>Kylešovice</v>
      </c>
      <c r="I94" s="27" t="s">
        <v>23</v>
      </c>
      <c r="J94" s="49" t="str">
        <f>IF(J12="","",J12)</f>
        <v>19. 10. 2023</v>
      </c>
      <c r="L94" s="32"/>
    </row>
    <row r="95" spans="2:12" s="1" customFormat="1" ht="6.95" customHeight="1">
      <c r="B95" s="32"/>
      <c r="L95" s="32"/>
    </row>
    <row r="96" spans="2:12" s="1" customFormat="1" ht="25.7" customHeight="1">
      <c r="B96" s="32"/>
      <c r="C96" s="27" t="s">
        <v>25</v>
      </c>
      <c r="F96" s="25" t="str">
        <f>E15</f>
        <v>statutární město Opava, Horní náměstí 69, Opava</v>
      </c>
      <c r="I96" s="27" t="s">
        <v>32</v>
      </c>
      <c r="J96" s="30" t="str">
        <f>E21</f>
        <v>Agroprojekt Jihlava, spol. s.r.o.</v>
      </c>
      <c r="L96" s="32"/>
    </row>
    <row r="97" spans="2:65" s="1" customFormat="1" ht="25.7" customHeight="1">
      <c r="B97" s="32"/>
      <c r="C97" s="27" t="s">
        <v>30</v>
      </c>
      <c r="F97" s="25" t="str">
        <f>IF(E18="","",E18)</f>
        <v>Vyplň údaj</v>
      </c>
      <c r="I97" s="27" t="s">
        <v>36</v>
      </c>
      <c r="J97" s="30" t="str">
        <f>E24</f>
        <v>Agroprojekt Jihlava, spol. s.r.o.</v>
      </c>
      <c r="L97" s="32"/>
    </row>
    <row r="98" spans="2:65" s="1" customFormat="1" ht="10.35" customHeight="1">
      <c r="B98" s="32"/>
      <c r="L98" s="32"/>
    </row>
    <row r="99" spans="2:65" s="10" customFormat="1" ht="29.25" customHeight="1">
      <c r="B99" s="111"/>
      <c r="C99" s="112" t="s">
        <v>161</v>
      </c>
      <c r="D99" s="113" t="s">
        <v>58</v>
      </c>
      <c r="E99" s="113" t="s">
        <v>54</v>
      </c>
      <c r="F99" s="113" t="s">
        <v>55</v>
      </c>
      <c r="G99" s="113" t="s">
        <v>162</v>
      </c>
      <c r="H99" s="113" t="s">
        <v>163</v>
      </c>
      <c r="I99" s="113" t="s">
        <v>164</v>
      </c>
      <c r="J99" s="114" t="s">
        <v>145</v>
      </c>
      <c r="K99" s="115" t="s">
        <v>165</v>
      </c>
      <c r="L99" s="111"/>
      <c r="M99" s="56" t="s">
        <v>19</v>
      </c>
      <c r="N99" s="57" t="s">
        <v>43</v>
      </c>
      <c r="O99" s="57" t="s">
        <v>166</v>
      </c>
      <c r="P99" s="57" t="s">
        <v>167</v>
      </c>
      <c r="Q99" s="57" t="s">
        <v>168</v>
      </c>
      <c r="R99" s="57" t="s">
        <v>169</v>
      </c>
      <c r="S99" s="57" t="s">
        <v>170</v>
      </c>
      <c r="T99" s="58" t="s">
        <v>171</v>
      </c>
    </row>
    <row r="100" spans="2:65" s="1" customFormat="1" ht="22.9" customHeight="1">
      <c r="B100" s="32"/>
      <c r="C100" s="61" t="s">
        <v>172</v>
      </c>
      <c r="J100" s="116">
        <f>BK100</f>
        <v>0</v>
      </c>
      <c r="L100" s="32"/>
      <c r="M100" s="59"/>
      <c r="N100" s="50"/>
      <c r="O100" s="50"/>
      <c r="P100" s="117">
        <f>P101+P419</f>
        <v>0</v>
      </c>
      <c r="Q100" s="50"/>
      <c r="R100" s="117">
        <f>R101+R419</f>
        <v>141.74163491000002</v>
      </c>
      <c r="S100" s="50"/>
      <c r="T100" s="118">
        <f>T101+T419</f>
        <v>0</v>
      </c>
      <c r="AT100" s="17" t="s">
        <v>72</v>
      </c>
      <c r="AU100" s="17" t="s">
        <v>146</v>
      </c>
      <c r="BK100" s="119">
        <f>BK101+BK419</f>
        <v>0</v>
      </c>
    </row>
    <row r="101" spans="2:65" s="11" customFormat="1" ht="25.9" customHeight="1">
      <c r="B101" s="120"/>
      <c r="D101" s="121" t="s">
        <v>72</v>
      </c>
      <c r="E101" s="122" t="s">
        <v>173</v>
      </c>
      <c r="F101" s="122" t="s">
        <v>174</v>
      </c>
      <c r="I101" s="123"/>
      <c r="J101" s="124">
        <f>BK101</f>
        <v>0</v>
      </c>
      <c r="L101" s="120"/>
      <c r="M101" s="125"/>
      <c r="P101" s="126">
        <f>P102+P163+P201+P232+P253+P380+P415</f>
        <v>0</v>
      </c>
      <c r="R101" s="126">
        <f>R102+R163+R201+R232+R253+R380+R415</f>
        <v>136.98636631000002</v>
      </c>
      <c r="T101" s="127">
        <f>T102+T163+T201+T232+T253+T380+T415</f>
        <v>0</v>
      </c>
      <c r="AR101" s="121" t="s">
        <v>81</v>
      </c>
      <c r="AT101" s="128" t="s">
        <v>72</v>
      </c>
      <c r="AU101" s="128" t="s">
        <v>73</v>
      </c>
      <c r="AY101" s="121" t="s">
        <v>175</v>
      </c>
      <c r="BK101" s="129">
        <f>BK102+BK163+BK201+BK232+BK253+BK380+BK415</f>
        <v>0</v>
      </c>
    </row>
    <row r="102" spans="2:65" s="11" customFormat="1" ht="22.9" customHeight="1">
      <c r="B102" s="120"/>
      <c r="D102" s="121" t="s">
        <v>72</v>
      </c>
      <c r="E102" s="130" t="s">
        <v>81</v>
      </c>
      <c r="F102" s="130" t="s">
        <v>176</v>
      </c>
      <c r="I102" s="123"/>
      <c r="J102" s="131">
        <f>BK102</f>
        <v>0</v>
      </c>
      <c r="L102" s="120"/>
      <c r="M102" s="125"/>
      <c r="P102" s="126">
        <f>SUM(P103:P162)</f>
        <v>0</v>
      </c>
      <c r="R102" s="126">
        <f>SUM(R103:R162)</f>
        <v>0</v>
      </c>
      <c r="T102" s="127">
        <f>SUM(T103:T162)</f>
        <v>0</v>
      </c>
      <c r="AR102" s="121" t="s">
        <v>81</v>
      </c>
      <c r="AT102" s="128" t="s">
        <v>72</v>
      </c>
      <c r="AU102" s="128" t="s">
        <v>81</v>
      </c>
      <c r="AY102" s="121" t="s">
        <v>175</v>
      </c>
      <c r="BK102" s="129">
        <f>SUM(BK103:BK162)</f>
        <v>0</v>
      </c>
    </row>
    <row r="103" spans="2:65" s="1" customFormat="1" ht="24.2" customHeight="1">
      <c r="B103" s="32"/>
      <c r="C103" s="132" t="s">
        <v>81</v>
      </c>
      <c r="D103" s="132" t="s">
        <v>177</v>
      </c>
      <c r="E103" s="133" t="s">
        <v>754</v>
      </c>
      <c r="F103" s="134" t="s">
        <v>755</v>
      </c>
      <c r="G103" s="135" t="s">
        <v>180</v>
      </c>
      <c r="H103" s="136">
        <v>89.7</v>
      </c>
      <c r="I103" s="137"/>
      <c r="J103" s="138">
        <f>ROUND(I103*H103,2)</f>
        <v>0</v>
      </c>
      <c r="K103" s="139"/>
      <c r="L103" s="32"/>
      <c r="M103" s="140" t="s">
        <v>19</v>
      </c>
      <c r="N103" s="141" t="s">
        <v>44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181</v>
      </c>
      <c r="AT103" s="144" t="s">
        <v>177</v>
      </c>
      <c r="AU103" s="144" t="s">
        <v>83</v>
      </c>
      <c r="AY103" s="17" t="s">
        <v>175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7" t="s">
        <v>81</v>
      </c>
      <c r="BK103" s="145">
        <f>ROUND(I103*H103,2)</f>
        <v>0</v>
      </c>
      <c r="BL103" s="17" t="s">
        <v>181</v>
      </c>
      <c r="BM103" s="144" t="s">
        <v>2278</v>
      </c>
    </row>
    <row r="104" spans="2:65" s="1" customFormat="1" ht="11.25">
      <c r="B104" s="32"/>
      <c r="D104" s="146" t="s">
        <v>183</v>
      </c>
      <c r="F104" s="147" t="s">
        <v>757</v>
      </c>
      <c r="I104" s="148"/>
      <c r="L104" s="32"/>
      <c r="M104" s="149"/>
      <c r="T104" s="53"/>
      <c r="AT104" s="17" t="s">
        <v>183</v>
      </c>
      <c r="AU104" s="17" t="s">
        <v>83</v>
      </c>
    </row>
    <row r="105" spans="2:65" s="1" customFormat="1" ht="136.5">
      <c r="B105" s="32"/>
      <c r="D105" s="151" t="s">
        <v>203</v>
      </c>
      <c r="F105" s="165" t="s">
        <v>204</v>
      </c>
      <c r="I105" s="148"/>
      <c r="L105" s="32"/>
      <c r="M105" s="149"/>
      <c r="T105" s="53"/>
      <c r="AT105" s="17" t="s">
        <v>203</v>
      </c>
      <c r="AU105" s="17" t="s">
        <v>83</v>
      </c>
    </row>
    <row r="106" spans="2:65" s="12" customFormat="1" ht="11.25">
      <c r="B106" s="150"/>
      <c r="D106" s="151" t="s">
        <v>189</v>
      </c>
      <c r="E106" s="152" t="s">
        <v>19</v>
      </c>
      <c r="F106" s="153" t="s">
        <v>2279</v>
      </c>
      <c r="H106" s="154">
        <v>89.7</v>
      </c>
      <c r="I106" s="155"/>
      <c r="L106" s="150"/>
      <c r="M106" s="156"/>
      <c r="T106" s="157"/>
      <c r="AT106" s="152" t="s">
        <v>189</v>
      </c>
      <c r="AU106" s="152" t="s">
        <v>83</v>
      </c>
      <c r="AV106" s="12" t="s">
        <v>83</v>
      </c>
      <c r="AW106" s="12" t="s">
        <v>35</v>
      </c>
      <c r="AX106" s="12" t="s">
        <v>81</v>
      </c>
      <c r="AY106" s="152" t="s">
        <v>175</v>
      </c>
    </row>
    <row r="107" spans="2:65" s="1" customFormat="1" ht="44.25" customHeight="1">
      <c r="B107" s="32"/>
      <c r="C107" s="132" t="s">
        <v>83</v>
      </c>
      <c r="D107" s="132" t="s">
        <v>177</v>
      </c>
      <c r="E107" s="133" t="s">
        <v>759</v>
      </c>
      <c r="F107" s="134" t="s">
        <v>760</v>
      </c>
      <c r="G107" s="135" t="s">
        <v>215</v>
      </c>
      <c r="H107" s="136">
        <v>0.52500000000000002</v>
      </c>
      <c r="I107" s="137"/>
      <c r="J107" s="138">
        <f>ROUND(I107*H107,2)</f>
        <v>0</v>
      </c>
      <c r="K107" s="139"/>
      <c r="L107" s="32"/>
      <c r="M107" s="140" t="s">
        <v>19</v>
      </c>
      <c r="N107" s="141" t="s">
        <v>44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181</v>
      </c>
      <c r="AT107" s="144" t="s">
        <v>177</v>
      </c>
      <c r="AU107" s="144" t="s">
        <v>83</v>
      </c>
      <c r="AY107" s="17" t="s">
        <v>175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81</v>
      </c>
      <c r="BK107" s="145">
        <f>ROUND(I107*H107,2)</f>
        <v>0</v>
      </c>
      <c r="BL107" s="17" t="s">
        <v>181</v>
      </c>
      <c r="BM107" s="144" t="s">
        <v>2280</v>
      </c>
    </row>
    <row r="108" spans="2:65" s="1" customFormat="1" ht="11.25">
      <c r="B108" s="32"/>
      <c r="D108" s="146" t="s">
        <v>183</v>
      </c>
      <c r="F108" s="147" t="s">
        <v>762</v>
      </c>
      <c r="I108" s="148"/>
      <c r="L108" s="32"/>
      <c r="M108" s="149"/>
      <c r="T108" s="53"/>
      <c r="AT108" s="17" t="s">
        <v>183</v>
      </c>
      <c r="AU108" s="17" t="s">
        <v>83</v>
      </c>
    </row>
    <row r="109" spans="2:65" s="12" customFormat="1" ht="11.25">
      <c r="B109" s="150"/>
      <c r="D109" s="151" t="s">
        <v>189</v>
      </c>
      <c r="E109" s="152" t="s">
        <v>19</v>
      </c>
      <c r="F109" s="153" t="s">
        <v>2281</v>
      </c>
      <c r="H109" s="154">
        <v>0.52500000000000002</v>
      </c>
      <c r="I109" s="155"/>
      <c r="L109" s="150"/>
      <c r="M109" s="156"/>
      <c r="T109" s="157"/>
      <c r="AT109" s="152" t="s">
        <v>189</v>
      </c>
      <c r="AU109" s="152" t="s">
        <v>83</v>
      </c>
      <c r="AV109" s="12" t="s">
        <v>83</v>
      </c>
      <c r="AW109" s="12" t="s">
        <v>35</v>
      </c>
      <c r="AX109" s="12" t="s">
        <v>81</v>
      </c>
      <c r="AY109" s="152" t="s">
        <v>175</v>
      </c>
    </row>
    <row r="110" spans="2:65" s="1" customFormat="1" ht="44.25" customHeight="1">
      <c r="B110" s="32"/>
      <c r="C110" s="132" t="s">
        <v>191</v>
      </c>
      <c r="D110" s="132" t="s">
        <v>177</v>
      </c>
      <c r="E110" s="133" t="s">
        <v>2282</v>
      </c>
      <c r="F110" s="134" t="s">
        <v>2283</v>
      </c>
      <c r="G110" s="135" t="s">
        <v>215</v>
      </c>
      <c r="H110" s="136">
        <v>5.8680000000000003</v>
      </c>
      <c r="I110" s="137"/>
      <c r="J110" s="138">
        <f>ROUND(I110*H110,2)</f>
        <v>0</v>
      </c>
      <c r="K110" s="139"/>
      <c r="L110" s="32"/>
      <c r="M110" s="140" t="s">
        <v>19</v>
      </c>
      <c r="N110" s="141" t="s">
        <v>44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181</v>
      </c>
      <c r="AT110" s="144" t="s">
        <v>177</v>
      </c>
      <c r="AU110" s="144" t="s">
        <v>83</v>
      </c>
      <c r="AY110" s="17" t="s">
        <v>175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81</v>
      </c>
      <c r="BK110" s="145">
        <f>ROUND(I110*H110,2)</f>
        <v>0</v>
      </c>
      <c r="BL110" s="17" t="s">
        <v>181</v>
      </c>
      <c r="BM110" s="144" t="s">
        <v>2284</v>
      </c>
    </row>
    <row r="111" spans="2:65" s="1" customFormat="1" ht="11.25">
      <c r="B111" s="32"/>
      <c r="D111" s="146" t="s">
        <v>183</v>
      </c>
      <c r="F111" s="147" t="s">
        <v>2285</v>
      </c>
      <c r="I111" s="148"/>
      <c r="L111" s="32"/>
      <c r="M111" s="149"/>
      <c r="T111" s="53"/>
      <c r="AT111" s="17" t="s">
        <v>183</v>
      </c>
      <c r="AU111" s="17" t="s">
        <v>83</v>
      </c>
    </row>
    <row r="112" spans="2:65" s="1" customFormat="1" ht="39">
      <c r="B112" s="32"/>
      <c r="D112" s="151" t="s">
        <v>203</v>
      </c>
      <c r="F112" s="165" t="s">
        <v>1693</v>
      </c>
      <c r="I112" s="148"/>
      <c r="L112" s="32"/>
      <c r="M112" s="149"/>
      <c r="T112" s="53"/>
      <c r="AT112" s="17" t="s">
        <v>203</v>
      </c>
      <c r="AU112" s="17" t="s">
        <v>83</v>
      </c>
    </row>
    <row r="113" spans="2:65" s="12" customFormat="1" ht="11.25">
      <c r="B113" s="150"/>
      <c r="D113" s="151" t="s">
        <v>189</v>
      </c>
      <c r="E113" s="152" t="s">
        <v>19</v>
      </c>
      <c r="F113" s="153" t="s">
        <v>2286</v>
      </c>
      <c r="H113" s="154">
        <v>5.8680000000000003</v>
      </c>
      <c r="I113" s="155"/>
      <c r="L113" s="150"/>
      <c r="M113" s="156"/>
      <c r="T113" s="157"/>
      <c r="AT113" s="152" t="s">
        <v>189</v>
      </c>
      <c r="AU113" s="152" t="s">
        <v>83</v>
      </c>
      <c r="AV113" s="12" t="s">
        <v>83</v>
      </c>
      <c r="AW113" s="12" t="s">
        <v>35</v>
      </c>
      <c r="AX113" s="12" t="s">
        <v>81</v>
      </c>
      <c r="AY113" s="152" t="s">
        <v>175</v>
      </c>
    </row>
    <row r="114" spans="2:65" s="1" customFormat="1" ht="49.15" customHeight="1">
      <c r="B114" s="32"/>
      <c r="C114" s="132" t="s">
        <v>181</v>
      </c>
      <c r="D114" s="132" t="s">
        <v>177</v>
      </c>
      <c r="E114" s="133" t="s">
        <v>232</v>
      </c>
      <c r="F114" s="134" t="s">
        <v>233</v>
      </c>
      <c r="G114" s="135" t="s">
        <v>215</v>
      </c>
      <c r="H114" s="136">
        <v>23.5</v>
      </c>
      <c r="I114" s="137"/>
      <c r="J114" s="138">
        <f>ROUND(I114*H114,2)</f>
        <v>0</v>
      </c>
      <c r="K114" s="139"/>
      <c r="L114" s="32"/>
      <c r="M114" s="140" t="s">
        <v>19</v>
      </c>
      <c r="N114" s="141" t="s">
        <v>44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181</v>
      </c>
      <c r="AT114" s="144" t="s">
        <v>177</v>
      </c>
      <c r="AU114" s="144" t="s">
        <v>83</v>
      </c>
      <c r="AY114" s="17" t="s">
        <v>175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81</v>
      </c>
      <c r="BK114" s="145">
        <f>ROUND(I114*H114,2)</f>
        <v>0</v>
      </c>
      <c r="BL114" s="17" t="s">
        <v>181</v>
      </c>
      <c r="BM114" s="144" t="s">
        <v>2287</v>
      </c>
    </row>
    <row r="115" spans="2:65" s="1" customFormat="1" ht="11.25">
      <c r="B115" s="32"/>
      <c r="D115" s="146" t="s">
        <v>183</v>
      </c>
      <c r="F115" s="147" t="s">
        <v>235</v>
      </c>
      <c r="I115" s="148"/>
      <c r="L115" s="32"/>
      <c r="M115" s="149"/>
      <c r="T115" s="53"/>
      <c r="AT115" s="17" t="s">
        <v>183</v>
      </c>
      <c r="AU115" s="17" t="s">
        <v>83</v>
      </c>
    </row>
    <row r="116" spans="2:65" s="1" customFormat="1" ht="48.75">
      <c r="B116" s="32"/>
      <c r="D116" s="151" t="s">
        <v>203</v>
      </c>
      <c r="F116" s="165" t="s">
        <v>2288</v>
      </c>
      <c r="I116" s="148"/>
      <c r="L116" s="32"/>
      <c r="M116" s="149"/>
      <c r="T116" s="53"/>
      <c r="AT116" s="17" t="s">
        <v>203</v>
      </c>
      <c r="AU116" s="17" t="s">
        <v>83</v>
      </c>
    </row>
    <row r="117" spans="2:65" s="12" customFormat="1" ht="11.25">
      <c r="B117" s="150"/>
      <c r="D117" s="151" t="s">
        <v>189</v>
      </c>
      <c r="E117" s="152" t="s">
        <v>19</v>
      </c>
      <c r="F117" s="153" t="s">
        <v>2289</v>
      </c>
      <c r="H117" s="154">
        <v>23.472000000000001</v>
      </c>
      <c r="I117" s="155"/>
      <c r="L117" s="150"/>
      <c r="M117" s="156"/>
      <c r="T117" s="157"/>
      <c r="AT117" s="152" t="s">
        <v>189</v>
      </c>
      <c r="AU117" s="152" t="s">
        <v>83</v>
      </c>
      <c r="AV117" s="12" t="s">
        <v>83</v>
      </c>
      <c r="AW117" s="12" t="s">
        <v>35</v>
      </c>
      <c r="AX117" s="12" t="s">
        <v>73</v>
      </c>
      <c r="AY117" s="152" t="s">
        <v>175</v>
      </c>
    </row>
    <row r="118" spans="2:65" s="12" customFormat="1" ht="11.25">
      <c r="B118" s="150"/>
      <c r="D118" s="151" t="s">
        <v>189</v>
      </c>
      <c r="E118" s="152" t="s">
        <v>19</v>
      </c>
      <c r="F118" s="153" t="s">
        <v>2290</v>
      </c>
      <c r="H118" s="154">
        <v>23.5</v>
      </c>
      <c r="I118" s="155"/>
      <c r="L118" s="150"/>
      <c r="M118" s="156"/>
      <c r="T118" s="157"/>
      <c r="AT118" s="152" t="s">
        <v>189</v>
      </c>
      <c r="AU118" s="152" t="s">
        <v>83</v>
      </c>
      <c r="AV118" s="12" t="s">
        <v>83</v>
      </c>
      <c r="AW118" s="12" t="s">
        <v>35</v>
      </c>
      <c r="AX118" s="12" t="s">
        <v>81</v>
      </c>
      <c r="AY118" s="152" t="s">
        <v>175</v>
      </c>
    </row>
    <row r="119" spans="2:65" s="1" customFormat="1" ht="62.65" customHeight="1">
      <c r="B119" s="32"/>
      <c r="C119" s="132" t="s">
        <v>212</v>
      </c>
      <c r="D119" s="132" t="s">
        <v>177</v>
      </c>
      <c r="E119" s="133" t="s">
        <v>247</v>
      </c>
      <c r="F119" s="329" t="s">
        <v>248</v>
      </c>
      <c r="G119" s="135" t="s">
        <v>215</v>
      </c>
      <c r="H119" s="330">
        <v>30</v>
      </c>
      <c r="I119" s="137"/>
      <c r="J119" s="138">
        <f>ROUND(I119*H119,2)</f>
        <v>0</v>
      </c>
      <c r="K119" s="139"/>
      <c r="L119" s="32"/>
      <c r="M119" s="140" t="s">
        <v>19</v>
      </c>
      <c r="N119" s="141" t="s">
        <v>44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181</v>
      </c>
      <c r="AT119" s="144" t="s">
        <v>177</v>
      </c>
      <c r="AU119" s="144" t="s">
        <v>83</v>
      </c>
      <c r="AY119" s="17" t="s">
        <v>175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81</v>
      </c>
      <c r="BK119" s="145">
        <f>ROUND(I119*H119,2)</f>
        <v>0</v>
      </c>
      <c r="BL119" s="17" t="s">
        <v>181</v>
      </c>
      <c r="BM119" s="144" t="s">
        <v>2291</v>
      </c>
    </row>
    <row r="120" spans="2:65" s="1" customFormat="1" ht="11.25">
      <c r="B120" s="32"/>
      <c r="D120" s="146" t="s">
        <v>183</v>
      </c>
      <c r="F120" s="147" t="s">
        <v>250</v>
      </c>
      <c r="I120" s="148"/>
      <c r="L120" s="32"/>
      <c r="M120" s="149"/>
      <c r="T120" s="53"/>
      <c r="AT120" s="17" t="s">
        <v>183</v>
      </c>
      <c r="AU120" s="17" t="s">
        <v>83</v>
      </c>
    </row>
    <row r="121" spans="2:65" s="12" customFormat="1" ht="11.25">
      <c r="B121" s="150"/>
      <c r="D121" s="151" t="s">
        <v>189</v>
      </c>
      <c r="E121" s="152" t="s">
        <v>19</v>
      </c>
      <c r="F121" s="153" t="s">
        <v>2292</v>
      </c>
      <c r="H121" s="154">
        <v>1.9</v>
      </c>
      <c r="I121" s="155"/>
      <c r="L121" s="150"/>
      <c r="M121" s="156"/>
      <c r="T121" s="157"/>
      <c r="AT121" s="152" t="s">
        <v>189</v>
      </c>
      <c r="AU121" s="152" t="s">
        <v>83</v>
      </c>
      <c r="AV121" s="12" t="s">
        <v>83</v>
      </c>
      <c r="AW121" s="12" t="s">
        <v>35</v>
      </c>
      <c r="AX121" s="12" t="s">
        <v>73</v>
      </c>
      <c r="AY121" s="152" t="s">
        <v>175</v>
      </c>
    </row>
    <row r="122" spans="2:65" s="12" customFormat="1" ht="11.25">
      <c r="B122" s="150"/>
      <c r="D122" s="151" t="s">
        <v>189</v>
      </c>
      <c r="E122" s="152" t="s">
        <v>19</v>
      </c>
      <c r="F122" s="153" t="s">
        <v>2293</v>
      </c>
      <c r="H122" s="154">
        <v>1.224</v>
      </c>
      <c r="I122" s="155"/>
      <c r="L122" s="150"/>
      <c r="M122" s="156"/>
      <c r="T122" s="157"/>
      <c r="AT122" s="152" t="s">
        <v>189</v>
      </c>
      <c r="AU122" s="152" t="s">
        <v>83</v>
      </c>
      <c r="AV122" s="12" t="s">
        <v>83</v>
      </c>
      <c r="AW122" s="12" t="s">
        <v>35</v>
      </c>
      <c r="AX122" s="12" t="s">
        <v>73</v>
      </c>
      <c r="AY122" s="152" t="s">
        <v>175</v>
      </c>
    </row>
    <row r="123" spans="2:65" s="12" customFormat="1" ht="11.25">
      <c r="B123" s="150"/>
      <c r="D123" s="151" t="s">
        <v>189</v>
      </c>
      <c r="E123" s="152" t="s">
        <v>19</v>
      </c>
      <c r="F123" s="153" t="s">
        <v>2294</v>
      </c>
      <c r="H123" s="154">
        <v>26.5</v>
      </c>
      <c r="I123" s="155"/>
      <c r="L123" s="150"/>
      <c r="M123" s="156"/>
      <c r="T123" s="157"/>
      <c r="AT123" s="152" t="s">
        <v>189</v>
      </c>
      <c r="AU123" s="152" t="s">
        <v>83</v>
      </c>
      <c r="AV123" s="12" t="s">
        <v>83</v>
      </c>
      <c r="AW123" s="12" t="s">
        <v>35</v>
      </c>
      <c r="AX123" s="12" t="s">
        <v>73</v>
      </c>
      <c r="AY123" s="152" t="s">
        <v>175</v>
      </c>
    </row>
    <row r="124" spans="2:65" s="13" customFormat="1" ht="11.25">
      <c r="B124" s="158"/>
      <c r="D124" s="151" t="s">
        <v>189</v>
      </c>
      <c r="E124" s="159" t="s">
        <v>19</v>
      </c>
      <c r="F124" s="160" t="s">
        <v>198</v>
      </c>
      <c r="H124" s="161">
        <v>29.623999999999999</v>
      </c>
      <c r="I124" s="162"/>
      <c r="L124" s="158"/>
      <c r="M124" s="163"/>
      <c r="T124" s="164"/>
      <c r="AT124" s="159" t="s">
        <v>189</v>
      </c>
      <c r="AU124" s="159" t="s">
        <v>83</v>
      </c>
      <c r="AV124" s="13" t="s">
        <v>181</v>
      </c>
      <c r="AW124" s="13" t="s">
        <v>35</v>
      </c>
      <c r="AX124" s="13" t="s">
        <v>73</v>
      </c>
      <c r="AY124" s="159" t="s">
        <v>175</v>
      </c>
    </row>
    <row r="125" spans="2:65" s="12" customFormat="1" ht="11.25">
      <c r="B125" s="150"/>
      <c r="D125" s="151" t="s">
        <v>189</v>
      </c>
      <c r="E125" s="152" t="s">
        <v>19</v>
      </c>
      <c r="F125" s="153" t="s">
        <v>384</v>
      </c>
      <c r="H125" s="154">
        <v>30</v>
      </c>
      <c r="I125" s="155"/>
      <c r="L125" s="150"/>
      <c r="M125" s="156"/>
      <c r="T125" s="157"/>
      <c r="AT125" s="152" t="s">
        <v>189</v>
      </c>
      <c r="AU125" s="152" t="s">
        <v>83</v>
      </c>
      <c r="AV125" s="12" t="s">
        <v>83</v>
      </c>
      <c r="AW125" s="12" t="s">
        <v>35</v>
      </c>
      <c r="AX125" s="12" t="s">
        <v>81</v>
      </c>
      <c r="AY125" s="152" t="s">
        <v>175</v>
      </c>
    </row>
    <row r="126" spans="2:65" s="1" customFormat="1" ht="62.65" customHeight="1">
      <c r="B126" s="32"/>
      <c r="C126" s="132" t="s">
        <v>223</v>
      </c>
      <c r="D126" s="132" t="s">
        <v>177</v>
      </c>
      <c r="E126" s="133" t="s">
        <v>260</v>
      </c>
      <c r="F126" s="134" t="s">
        <v>261</v>
      </c>
      <c r="G126" s="135" t="s">
        <v>215</v>
      </c>
      <c r="H126" s="136">
        <v>35.880000000000003</v>
      </c>
      <c r="I126" s="137"/>
      <c r="J126" s="138">
        <f>ROUND(I126*H126,2)</f>
        <v>0</v>
      </c>
      <c r="K126" s="139"/>
      <c r="L126" s="32"/>
      <c r="M126" s="140" t="s">
        <v>19</v>
      </c>
      <c r="N126" s="141" t="s">
        <v>44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181</v>
      </c>
      <c r="AT126" s="144" t="s">
        <v>177</v>
      </c>
      <c r="AU126" s="144" t="s">
        <v>83</v>
      </c>
      <c r="AY126" s="17" t="s">
        <v>175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81</v>
      </c>
      <c r="BK126" s="145">
        <f>ROUND(I126*H126,2)</f>
        <v>0</v>
      </c>
      <c r="BL126" s="17" t="s">
        <v>181</v>
      </c>
      <c r="BM126" s="144" t="s">
        <v>2295</v>
      </c>
    </row>
    <row r="127" spans="2:65" s="1" customFormat="1" ht="11.25">
      <c r="B127" s="32"/>
      <c r="D127" s="146" t="s">
        <v>183</v>
      </c>
      <c r="F127" s="147" t="s">
        <v>263</v>
      </c>
      <c r="I127" s="148"/>
      <c r="L127" s="32"/>
      <c r="M127" s="149"/>
      <c r="T127" s="53"/>
      <c r="AT127" s="17" t="s">
        <v>183</v>
      </c>
      <c r="AU127" s="17" t="s">
        <v>83</v>
      </c>
    </row>
    <row r="128" spans="2:65" s="14" customFormat="1" ht="22.5">
      <c r="B128" s="166"/>
      <c r="D128" s="151" t="s">
        <v>189</v>
      </c>
      <c r="E128" s="167" t="s">
        <v>19</v>
      </c>
      <c r="F128" s="168" t="s">
        <v>264</v>
      </c>
      <c r="H128" s="167" t="s">
        <v>19</v>
      </c>
      <c r="I128" s="169"/>
      <c r="L128" s="166"/>
      <c r="M128" s="170"/>
      <c r="T128" s="171"/>
      <c r="AT128" s="167" t="s">
        <v>189</v>
      </c>
      <c r="AU128" s="167" t="s">
        <v>83</v>
      </c>
      <c r="AV128" s="14" t="s">
        <v>81</v>
      </c>
      <c r="AW128" s="14" t="s">
        <v>35</v>
      </c>
      <c r="AX128" s="14" t="s">
        <v>73</v>
      </c>
      <c r="AY128" s="167" t="s">
        <v>175</v>
      </c>
    </row>
    <row r="129" spans="2:65" s="12" customFormat="1" ht="11.25">
      <c r="B129" s="150"/>
      <c r="D129" s="151" t="s">
        <v>189</v>
      </c>
      <c r="E129" s="152" t="s">
        <v>19</v>
      </c>
      <c r="F129" s="153" t="s">
        <v>2296</v>
      </c>
      <c r="H129" s="154">
        <v>35.880000000000003</v>
      </c>
      <c r="I129" s="155"/>
      <c r="L129" s="150"/>
      <c r="M129" s="156"/>
      <c r="T129" s="157"/>
      <c r="AT129" s="152" t="s">
        <v>189</v>
      </c>
      <c r="AU129" s="152" t="s">
        <v>83</v>
      </c>
      <c r="AV129" s="12" t="s">
        <v>83</v>
      </c>
      <c r="AW129" s="12" t="s">
        <v>35</v>
      </c>
      <c r="AX129" s="12" t="s">
        <v>81</v>
      </c>
      <c r="AY129" s="152" t="s">
        <v>175</v>
      </c>
    </row>
    <row r="130" spans="2:65" s="1" customFormat="1" ht="37.9" customHeight="1">
      <c r="B130" s="32"/>
      <c r="C130" s="132" t="s">
        <v>231</v>
      </c>
      <c r="D130" s="132" t="s">
        <v>177</v>
      </c>
      <c r="E130" s="133" t="s">
        <v>267</v>
      </c>
      <c r="F130" s="134" t="s">
        <v>268</v>
      </c>
      <c r="G130" s="135" t="s">
        <v>215</v>
      </c>
      <c r="H130" s="136">
        <v>840</v>
      </c>
      <c r="I130" s="137"/>
      <c r="J130" s="138">
        <f>ROUND(I130*H130,2)</f>
        <v>0</v>
      </c>
      <c r="K130" s="139"/>
      <c r="L130" s="32"/>
      <c r="M130" s="140" t="s">
        <v>19</v>
      </c>
      <c r="N130" s="141" t="s">
        <v>44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181</v>
      </c>
      <c r="AT130" s="144" t="s">
        <v>177</v>
      </c>
      <c r="AU130" s="144" t="s">
        <v>83</v>
      </c>
      <c r="AY130" s="17" t="s">
        <v>175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81</v>
      </c>
      <c r="BK130" s="145">
        <f>ROUND(I130*H130,2)</f>
        <v>0</v>
      </c>
      <c r="BL130" s="17" t="s">
        <v>181</v>
      </c>
      <c r="BM130" s="144" t="s">
        <v>2297</v>
      </c>
    </row>
    <row r="131" spans="2:65" s="1" customFormat="1" ht="11.25">
      <c r="B131" s="32"/>
      <c r="D131" s="146" t="s">
        <v>183</v>
      </c>
      <c r="F131" s="147" t="s">
        <v>270</v>
      </c>
      <c r="I131" s="148"/>
      <c r="L131" s="32"/>
      <c r="M131" s="149"/>
      <c r="T131" s="53"/>
      <c r="AT131" s="17" t="s">
        <v>183</v>
      </c>
      <c r="AU131" s="17" t="s">
        <v>83</v>
      </c>
    </row>
    <row r="132" spans="2:65" s="12" customFormat="1" ht="11.25">
      <c r="B132" s="150"/>
      <c r="D132" s="151" t="s">
        <v>189</v>
      </c>
      <c r="E132" s="152" t="s">
        <v>19</v>
      </c>
      <c r="F132" s="153" t="s">
        <v>2298</v>
      </c>
      <c r="H132" s="154">
        <v>29.893000000000001</v>
      </c>
      <c r="I132" s="155"/>
      <c r="L132" s="150"/>
      <c r="M132" s="156"/>
      <c r="T132" s="157"/>
      <c r="AT132" s="152" t="s">
        <v>189</v>
      </c>
      <c r="AU132" s="152" t="s">
        <v>83</v>
      </c>
      <c r="AV132" s="12" t="s">
        <v>83</v>
      </c>
      <c r="AW132" s="12" t="s">
        <v>35</v>
      </c>
      <c r="AX132" s="12" t="s">
        <v>73</v>
      </c>
      <c r="AY132" s="152" t="s">
        <v>175</v>
      </c>
    </row>
    <row r="133" spans="2:65" s="12" customFormat="1" ht="11.25">
      <c r="B133" s="150"/>
      <c r="D133" s="151" t="s">
        <v>189</v>
      </c>
      <c r="E133" s="152" t="s">
        <v>19</v>
      </c>
      <c r="F133" s="153" t="s">
        <v>2299</v>
      </c>
      <c r="H133" s="154">
        <v>-1.9</v>
      </c>
      <c r="I133" s="155"/>
      <c r="L133" s="150"/>
      <c r="M133" s="156"/>
      <c r="T133" s="157"/>
      <c r="AT133" s="152" t="s">
        <v>189</v>
      </c>
      <c r="AU133" s="152" t="s">
        <v>83</v>
      </c>
      <c r="AV133" s="12" t="s">
        <v>83</v>
      </c>
      <c r="AW133" s="12" t="s">
        <v>35</v>
      </c>
      <c r="AX133" s="12" t="s">
        <v>73</v>
      </c>
      <c r="AY133" s="152" t="s">
        <v>175</v>
      </c>
    </row>
    <row r="134" spans="2:65" s="13" customFormat="1" ht="11.25">
      <c r="B134" s="158"/>
      <c r="D134" s="151" t="s">
        <v>189</v>
      </c>
      <c r="E134" s="159" t="s">
        <v>19</v>
      </c>
      <c r="F134" s="160" t="s">
        <v>198</v>
      </c>
      <c r="H134" s="161">
        <v>27.993000000000002</v>
      </c>
      <c r="I134" s="162"/>
      <c r="L134" s="158"/>
      <c r="M134" s="163"/>
      <c r="T134" s="164"/>
      <c r="AT134" s="159" t="s">
        <v>189</v>
      </c>
      <c r="AU134" s="159" t="s">
        <v>83</v>
      </c>
      <c r="AV134" s="13" t="s">
        <v>181</v>
      </c>
      <c r="AW134" s="13" t="s">
        <v>35</v>
      </c>
      <c r="AX134" s="13" t="s">
        <v>73</v>
      </c>
      <c r="AY134" s="159" t="s">
        <v>175</v>
      </c>
    </row>
    <row r="135" spans="2:65" s="14" customFormat="1" ht="11.25">
      <c r="B135" s="166"/>
      <c r="D135" s="151" t="s">
        <v>189</v>
      </c>
      <c r="E135" s="167" t="s">
        <v>19</v>
      </c>
      <c r="F135" s="168" t="s">
        <v>1294</v>
      </c>
      <c r="H135" s="167" t="s">
        <v>19</v>
      </c>
      <c r="I135" s="169"/>
      <c r="L135" s="166"/>
      <c r="M135" s="170"/>
      <c r="T135" s="171"/>
      <c r="AT135" s="167" t="s">
        <v>189</v>
      </c>
      <c r="AU135" s="167" t="s">
        <v>83</v>
      </c>
      <c r="AV135" s="14" t="s">
        <v>81</v>
      </c>
      <c r="AW135" s="14" t="s">
        <v>35</v>
      </c>
      <c r="AX135" s="14" t="s">
        <v>73</v>
      </c>
      <c r="AY135" s="167" t="s">
        <v>175</v>
      </c>
    </row>
    <row r="136" spans="2:65" s="12" customFormat="1" ht="11.25">
      <c r="B136" s="150"/>
      <c r="D136" s="151" t="s">
        <v>189</v>
      </c>
      <c r="E136" s="152" t="s">
        <v>19</v>
      </c>
      <c r="F136" s="153" t="s">
        <v>2300</v>
      </c>
      <c r="H136" s="154">
        <v>840</v>
      </c>
      <c r="I136" s="155"/>
      <c r="L136" s="150"/>
      <c r="M136" s="156"/>
      <c r="T136" s="157"/>
      <c r="AT136" s="152" t="s">
        <v>189</v>
      </c>
      <c r="AU136" s="152" t="s">
        <v>83</v>
      </c>
      <c r="AV136" s="12" t="s">
        <v>83</v>
      </c>
      <c r="AW136" s="12" t="s">
        <v>35</v>
      </c>
      <c r="AX136" s="12" t="s">
        <v>81</v>
      </c>
      <c r="AY136" s="152" t="s">
        <v>175</v>
      </c>
    </row>
    <row r="137" spans="2:65" s="1" customFormat="1" ht="44.25" customHeight="1">
      <c r="B137" s="32"/>
      <c r="C137" s="132" t="s">
        <v>239</v>
      </c>
      <c r="D137" s="132" t="s">
        <v>177</v>
      </c>
      <c r="E137" s="133" t="s">
        <v>1298</v>
      </c>
      <c r="F137" s="329" t="s">
        <v>1299</v>
      </c>
      <c r="G137" s="135" t="s">
        <v>215</v>
      </c>
      <c r="H137" s="330">
        <v>30</v>
      </c>
      <c r="I137" s="137"/>
      <c r="J137" s="138">
        <f>ROUND(I137*H137,2)</f>
        <v>0</v>
      </c>
      <c r="K137" s="139"/>
      <c r="L137" s="32"/>
      <c r="M137" s="140" t="s">
        <v>19</v>
      </c>
      <c r="N137" s="141" t="s">
        <v>44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181</v>
      </c>
      <c r="AT137" s="144" t="s">
        <v>177</v>
      </c>
      <c r="AU137" s="144" t="s">
        <v>83</v>
      </c>
      <c r="AY137" s="17" t="s">
        <v>175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81</v>
      </c>
      <c r="BK137" s="145">
        <f>ROUND(I137*H137,2)</f>
        <v>0</v>
      </c>
      <c r="BL137" s="17" t="s">
        <v>181</v>
      </c>
      <c r="BM137" s="144" t="s">
        <v>2301</v>
      </c>
    </row>
    <row r="138" spans="2:65" s="1" customFormat="1" ht="11.25">
      <c r="B138" s="32"/>
      <c r="D138" s="146" t="s">
        <v>183</v>
      </c>
      <c r="F138" s="147" t="s">
        <v>1301</v>
      </c>
      <c r="I138" s="148"/>
      <c r="L138" s="32"/>
      <c r="M138" s="149"/>
      <c r="T138" s="53"/>
      <c r="AT138" s="17" t="s">
        <v>183</v>
      </c>
      <c r="AU138" s="17" t="s">
        <v>83</v>
      </c>
    </row>
    <row r="139" spans="2:65" s="1" customFormat="1" ht="44.25" customHeight="1">
      <c r="B139" s="32"/>
      <c r="C139" s="132" t="s">
        <v>246</v>
      </c>
      <c r="D139" s="132" t="s">
        <v>177</v>
      </c>
      <c r="E139" s="133" t="s">
        <v>279</v>
      </c>
      <c r="F139" s="329" t="s">
        <v>280</v>
      </c>
      <c r="G139" s="135" t="s">
        <v>281</v>
      </c>
      <c r="H139" s="330">
        <v>50.4</v>
      </c>
      <c r="I139" s="137"/>
      <c r="J139" s="138">
        <f>ROUND(I139*H139,2)</f>
        <v>0</v>
      </c>
      <c r="K139" s="139"/>
      <c r="L139" s="32"/>
      <c r="M139" s="140" t="s">
        <v>19</v>
      </c>
      <c r="N139" s="141" t="s">
        <v>44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181</v>
      </c>
      <c r="AT139" s="144" t="s">
        <v>177</v>
      </c>
      <c r="AU139" s="144" t="s">
        <v>83</v>
      </c>
      <c r="AY139" s="17" t="s">
        <v>175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81</v>
      </c>
      <c r="BK139" s="145">
        <f>ROUND(I139*H139,2)</f>
        <v>0</v>
      </c>
      <c r="BL139" s="17" t="s">
        <v>181</v>
      </c>
      <c r="BM139" s="144" t="s">
        <v>2302</v>
      </c>
    </row>
    <row r="140" spans="2:65" s="1" customFormat="1" ht="11.25">
      <c r="B140" s="32"/>
      <c r="D140" s="146" t="s">
        <v>183</v>
      </c>
      <c r="F140" s="147" t="s">
        <v>283</v>
      </c>
      <c r="I140" s="148"/>
      <c r="L140" s="32"/>
      <c r="M140" s="149"/>
      <c r="T140" s="53"/>
      <c r="AT140" s="17" t="s">
        <v>183</v>
      </c>
      <c r="AU140" s="17" t="s">
        <v>83</v>
      </c>
    </row>
    <row r="141" spans="2:65" s="12" customFormat="1" ht="11.25">
      <c r="B141" s="150"/>
      <c r="D141" s="151" t="s">
        <v>189</v>
      </c>
      <c r="E141" s="152" t="s">
        <v>19</v>
      </c>
      <c r="F141" s="153" t="s">
        <v>2303</v>
      </c>
      <c r="H141" s="154">
        <v>50.4</v>
      </c>
      <c r="I141" s="155"/>
      <c r="L141" s="150"/>
      <c r="M141" s="156"/>
      <c r="T141" s="157"/>
      <c r="AT141" s="152" t="s">
        <v>189</v>
      </c>
      <c r="AU141" s="152" t="s">
        <v>83</v>
      </c>
      <c r="AV141" s="12" t="s">
        <v>83</v>
      </c>
      <c r="AW141" s="12" t="s">
        <v>35</v>
      </c>
      <c r="AX141" s="12" t="s">
        <v>81</v>
      </c>
      <c r="AY141" s="152" t="s">
        <v>175</v>
      </c>
    </row>
    <row r="142" spans="2:65" s="1" customFormat="1" ht="37.9" customHeight="1">
      <c r="B142" s="32"/>
      <c r="C142" s="132" t="s">
        <v>259</v>
      </c>
      <c r="D142" s="132" t="s">
        <v>177</v>
      </c>
      <c r="E142" s="133" t="s">
        <v>286</v>
      </c>
      <c r="F142" s="329" t="s">
        <v>287</v>
      </c>
      <c r="G142" s="135" t="s">
        <v>215</v>
      </c>
      <c r="H142" s="330">
        <v>28</v>
      </c>
      <c r="I142" s="137"/>
      <c r="J142" s="138">
        <f>ROUND(I142*H142,2)</f>
        <v>0</v>
      </c>
      <c r="K142" s="139"/>
      <c r="L142" s="32"/>
      <c r="M142" s="140" t="s">
        <v>19</v>
      </c>
      <c r="N142" s="141" t="s">
        <v>44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181</v>
      </c>
      <c r="AT142" s="144" t="s">
        <v>177</v>
      </c>
      <c r="AU142" s="144" t="s">
        <v>83</v>
      </c>
      <c r="AY142" s="17" t="s">
        <v>175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81</v>
      </c>
      <c r="BK142" s="145">
        <f>ROUND(I142*H142,2)</f>
        <v>0</v>
      </c>
      <c r="BL142" s="17" t="s">
        <v>181</v>
      </c>
      <c r="BM142" s="144" t="s">
        <v>2304</v>
      </c>
    </row>
    <row r="143" spans="2:65" s="1" customFormat="1" ht="11.25">
      <c r="B143" s="32"/>
      <c r="D143" s="146" t="s">
        <v>183</v>
      </c>
      <c r="F143" s="147" t="s">
        <v>289</v>
      </c>
      <c r="I143" s="148"/>
      <c r="L143" s="32"/>
      <c r="M143" s="149"/>
      <c r="T143" s="53"/>
      <c r="AT143" s="17" t="s">
        <v>183</v>
      </c>
      <c r="AU143" s="17" t="s">
        <v>83</v>
      </c>
    </row>
    <row r="144" spans="2:65" s="12" customFormat="1" ht="11.25">
      <c r="B144" s="150"/>
      <c r="D144" s="151" t="s">
        <v>189</v>
      </c>
      <c r="E144" s="152" t="s">
        <v>19</v>
      </c>
      <c r="F144" s="153" t="s">
        <v>2298</v>
      </c>
      <c r="H144" s="154">
        <v>29.893000000000001</v>
      </c>
      <c r="I144" s="155"/>
      <c r="L144" s="150"/>
      <c r="M144" s="156"/>
      <c r="T144" s="157"/>
      <c r="AT144" s="152" t="s">
        <v>189</v>
      </c>
      <c r="AU144" s="152" t="s">
        <v>83</v>
      </c>
      <c r="AV144" s="12" t="s">
        <v>83</v>
      </c>
      <c r="AW144" s="12" t="s">
        <v>35</v>
      </c>
      <c r="AX144" s="12" t="s">
        <v>73</v>
      </c>
      <c r="AY144" s="152" t="s">
        <v>175</v>
      </c>
    </row>
    <row r="145" spans="2:65" s="12" customFormat="1" ht="11.25">
      <c r="B145" s="150"/>
      <c r="D145" s="151" t="s">
        <v>189</v>
      </c>
      <c r="E145" s="152" t="s">
        <v>19</v>
      </c>
      <c r="F145" s="153" t="s">
        <v>2299</v>
      </c>
      <c r="H145" s="154">
        <v>-1.9</v>
      </c>
      <c r="I145" s="155"/>
      <c r="L145" s="150"/>
      <c r="M145" s="156"/>
      <c r="T145" s="157"/>
      <c r="AT145" s="152" t="s">
        <v>189</v>
      </c>
      <c r="AU145" s="152" t="s">
        <v>83</v>
      </c>
      <c r="AV145" s="12" t="s">
        <v>83</v>
      </c>
      <c r="AW145" s="12" t="s">
        <v>35</v>
      </c>
      <c r="AX145" s="12" t="s">
        <v>73</v>
      </c>
      <c r="AY145" s="152" t="s">
        <v>175</v>
      </c>
    </row>
    <row r="146" spans="2:65" s="13" customFormat="1" ht="11.25">
      <c r="B146" s="158"/>
      <c r="D146" s="151" t="s">
        <v>189</v>
      </c>
      <c r="E146" s="159" t="s">
        <v>19</v>
      </c>
      <c r="F146" s="160" t="s">
        <v>198</v>
      </c>
      <c r="H146" s="161">
        <v>27.993000000000002</v>
      </c>
      <c r="I146" s="162"/>
      <c r="L146" s="158"/>
      <c r="M146" s="163"/>
      <c r="T146" s="164"/>
      <c r="AT146" s="159" t="s">
        <v>189</v>
      </c>
      <c r="AU146" s="159" t="s">
        <v>83</v>
      </c>
      <c r="AV146" s="13" t="s">
        <v>181</v>
      </c>
      <c r="AW146" s="13" t="s">
        <v>35</v>
      </c>
      <c r="AX146" s="13" t="s">
        <v>73</v>
      </c>
      <c r="AY146" s="159" t="s">
        <v>175</v>
      </c>
    </row>
    <row r="147" spans="2:65" s="12" customFormat="1" ht="11.25">
      <c r="B147" s="150"/>
      <c r="D147" s="151" t="s">
        <v>189</v>
      </c>
      <c r="E147" s="152" t="s">
        <v>19</v>
      </c>
      <c r="F147" s="153" t="s">
        <v>372</v>
      </c>
      <c r="H147" s="154">
        <v>28</v>
      </c>
      <c r="I147" s="155"/>
      <c r="L147" s="150"/>
      <c r="M147" s="156"/>
      <c r="T147" s="157"/>
      <c r="AT147" s="152" t="s">
        <v>189</v>
      </c>
      <c r="AU147" s="152" t="s">
        <v>83</v>
      </c>
      <c r="AV147" s="12" t="s">
        <v>83</v>
      </c>
      <c r="AW147" s="12" t="s">
        <v>35</v>
      </c>
      <c r="AX147" s="12" t="s">
        <v>81</v>
      </c>
      <c r="AY147" s="152" t="s">
        <v>175</v>
      </c>
    </row>
    <row r="148" spans="2:65" s="1" customFormat="1" ht="44.25" customHeight="1">
      <c r="B148" s="32"/>
      <c r="C148" s="132" t="s">
        <v>266</v>
      </c>
      <c r="D148" s="132" t="s">
        <v>177</v>
      </c>
      <c r="E148" s="133" t="s">
        <v>2305</v>
      </c>
      <c r="F148" s="134" t="s">
        <v>2306</v>
      </c>
      <c r="G148" s="135" t="s">
        <v>215</v>
      </c>
      <c r="H148" s="136">
        <v>1.9</v>
      </c>
      <c r="I148" s="137"/>
      <c r="J148" s="138">
        <f>ROUND(I148*H148,2)</f>
        <v>0</v>
      </c>
      <c r="K148" s="139"/>
      <c r="L148" s="32"/>
      <c r="M148" s="140" t="s">
        <v>19</v>
      </c>
      <c r="N148" s="141" t="s">
        <v>44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181</v>
      </c>
      <c r="AT148" s="144" t="s">
        <v>177</v>
      </c>
      <c r="AU148" s="144" t="s">
        <v>83</v>
      </c>
      <c r="AY148" s="17" t="s">
        <v>175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81</v>
      </c>
      <c r="BK148" s="145">
        <f>ROUND(I148*H148,2)</f>
        <v>0</v>
      </c>
      <c r="BL148" s="17" t="s">
        <v>181</v>
      </c>
      <c r="BM148" s="144" t="s">
        <v>2307</v>
      </c>
    </row>
    <row r="149" spans="2:65" s="1" customFormat="1" ht="11.25">
      <c r="B149" s="32"/>
      <c r="D149" s="146" t="s">
        <v>183</v>
      </c>
      <c r="F149" s="147" t="s">
        <v>2308</v>
      </c>
      <c r="I149" s="148"/>
      <c r="L149" s="32"/>
      <c r="M149" s="149"/>
      <c r="T149" s="53"/>
      <c r="AT149" s="17" t="s">
        <v>183</v>
      </c>
      <c r="AU149" s="17" t="s">
        <v>83</v>
      </c>
    </row>
    <row r="150" spans="2:65" s="12" customFormat="1" ht="22.5">
      <c r="B150" s="150"/>
      <c r="D150" s="151" t="s">
        <v>189</v>
      </c>
      <c r="E150" s="152" t="s">
        <v>19</v>
      </c>
      <c r="F150" s="153" t="s">
        <v>2309</v>
      </c>
      <c r="H150" s="154">
        <v>1.9</v>
      </c>
      <c r="I150" s="155"/>
      <c r="L150" s="150"/>
      <c r="M150" s="156"/>
      <c r="T150" s="157"/>
      <c r="AT150" s="152" t="s">
        <v>189</v>
      </c>
      <c r="AU150" s="152" t="s">
        <v>83</v>
      </c>
      <c r="AV150" s="12" t="s">
        <v>83</v>
      </c>
      <c r="AW150" s="12" t="s">
        <v>35</v>
      </c>
      <c r="AX150" s="12" t="s">
        <v>81</v>
      </c>
      <c r="AY150" s="152" t="s">
        <v>175</v>
      </c>
    </row>
    <row r="151" spans="2:65" s="1" customFormat="1" ht="16.5" customHeight="1">
      <c r="B151" s="32"/>
      <c r="C151" s="172" t="s">
        <v>272</v>
      </c>
      <c r="D151" s="172" t="s">
        <v>307</v>
      </c>
      <c r="E151" s="173" t="s">
        <v>1326</v>
      </c>
      <c r="F151" s="174" t="s">
        <v>1327</v>
      </c>
      <c r="G151" s="175" t="s">
        <v>281</v>
      </c>
      <c r="H151" s="176">
        <v>5.05</v>
      </c>
      <c r="I151" s="177"/>
      <c r="J151" s="178">
        <f>ROUND(I151*H151,2)</f>
        <v>0</v>
      </c>
      <c r="K151" s="179"/>
      <c r="L151" s="180"/>
      <c r="M151" s="181" t="s">
        <v>19</v>
      </c>
      <c r="N151" s="182" t="s">
        <v>44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239</v>
      </c>
      <c r="AT151" s="144" t="s">
        <v>307</v>
      </c>
      <c r="AU151" s="144" t="s">
        <v>83</v>
      </c>
      <c r="AY151" s="17" t="s">
        <v>175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81</v>
      </c>
      <c r="BK151" s="145">
        <f>ROUND(I151*H151,2)</f>
        <v>0</v>
      </c>
      <c r="BL151" s="17" t="s">
        <v>181</v>
      </c>
      <c r="BM151" s="144" t="s">
        <v>2310</v>
      </c>
    </row>
    <row r="152" spans="2:65" s="14" customFormat="1" ht="11.25">
      <c r="B152" s="166"/>
      <c r="D152" s="151" t="s">
        <v>189</v>
      </c>
      <c r="E152" s="167" t="s">
        <v>19</v>
      </c>
      <c r="F152" s="168" t="s">
        <v>2311</v>
      </c>
      <c r="H152" s="167" t="s">
        <v>19</v>
      </c>
      <c r="I152" s="169"/>
      <c r="L152" s="166"/>
      <c r="M152" s="170"/>
      <c r="T152" s="171"/>
      <c r="AT152" s="167" t="s">
        <v>189</v>
      </c>
      <c r="AU152" s="167" t="s">
        <v>83</v>
      </c>
      <c r="AV152" s="14" t="s">
        <v>81</v>
      </c>
      <c r="AW152" s="14" t="s">
        <v>35</v>
      </c>
      <c r="AX152" s="14" t="s">
        <v>73</v>
      </c>
      <c r="AY152" s="167" t="s">
        <v>175</v>
      </c>
    </row>
    <row r="153" spans="2:65" s="12" customFormat="1" ht="11.25">
      <c r="B153" s="150"/>
      <c r="D153" s="151" t="s">
        <v>189</v>
      </c>
      <c r="E153" s="152" t="s">
        <v>19</v>
      </c>
      <c r="F153" s="153" t="s">
        <v>2312</v>
      </c>
      <c r="H153" s="154">
        <v>5.05</v>
      </c>
      <c r="I153" s="155"/>
      <c r="L153" s="150"/>
      <c r="M153" s="156"/>
      <c r="T153" s="157"/>
      <c r="AT153" s="152" t="s">
        <v>189</v>
      </c>
      <c r="AU153" s="152" t="s">
        <v>83</v>
      </c>
      <c r="AV153" s="12" t="s">
        <v>83</v>
      </c>
      <c r="AW153" s="12" t="s">
        <v>35</v>
      </c>
      <c r="AX153" s="12" t="s">
        <v>81</v>
      </c>
      <c r="AY153" s="152" t="s">
        <v>175</v>
      </c>
    </row>
    <row r="154" spans="2:65" s="1" customFormat="1" ht="44.25" customHeight="1">
      <c r="B154" s="32"/>
      <c r="C154" s="132" t="s">
        <v>278</v>
      </c>
      <c r="D154" s="132" t="s">
        <v>177</v>
      </c>
      <c r="E154" s="133" t="s">
        <v>1712</v>
      </c>
      <c r="F154" s="134" t="s">
        <v>1713</v>
      </c>
      <c r="G154" s="135" t="s">
        <v>215</v>
      </c>
      <c r="H154" s="136">
        <v>26.5</v>
      </c>
      <c r="I154" s="137"/>
      <c r="J154" s="138">
        <f>ROUND(I154*H154,2)</f>
        <v>0</v>
      </c>
      <c r="K154" s="139"/>
      <c r="L154" s="32"/>
      <c r="M154" s="140" t="s">
        <v>19</v>
      </c>
      <c r="N154" s="141" t="s">
        <v>44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181</v>
      </c>
      <c r="AT154" s="144" t="s">
        <v>177</v>
      </c>
      <c r="AU154" s="144" t="s">
        <v>83</v>
      </c>
      <c r="AY154" s="17" t="s">
        <v>175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81</v>
      </c>
      <c r="BK154" s="145">
        <f>ROUND(I154*H154,2)</f>
        <v>0</v>
      </c>
      <c r="BL154" s="17" t="s">
        <v>181</v>
      </c>
      <c r="BM154" s="144" t="s">
        <v>2313</v>
      </c>
    </row>
    <row r="155" spans="2:65" s="1" customFormat="1" ht="11.25">
      <c r="B155" s="32"/>
      <c r="D155" s="146" t="s">
        <v>183</v>
      </c>
      <c r="F155" s="147" t="s">
        <v>1715</v>
      </c>
      <c r="I155" s="148"/>
      <c r="L155" s="32"/>
      <c r="M155" s="149"/>
      <c r="T155" s="53"/>
      <c r="AT155" s="17" t="s">
        <v>183</v>
      </c>
      <c r="AU155" s="17" t="s">
        <v>83</v>
      </c>
    </row>
    <row r="156" spans="2:65" s="12" customFormat="1" ht="11.25">
      <c r="B156" s="150"/>
      <c r="D156" s="151" t="s">
        <v>189</v>
      </c>
      <c r="E156" s="152" t="s">
        <v>19</v>
      </c>
      <c r="F156" s="153" t="s">
        <v>2314</v>
      </c>
      <c r="H156" s="154">
        <v>29.893000000000001</v>
      </c>
      <c r="I156" s="155"/>
      <c r="L156" s="150"/>
      <c r="M156" s="156"/>
      <c r="T156" s="157"/>
      <c r="AT156" s="152" t="s">
        <v>189</v>
      </c>
      <c r="AU156" s="152" t="s">
        <v>83</v>
      </c>
      <c r="AV156" s="12" t="s">
        <v>83</v>
      </c>
      <c r="AW156" s="12" t="s">
        <v>35</v>
      </c>
      <c r="AX156" s="12" t="s">
        <v>73</v>
      </c>
      <c r="AY156" s="152" t="s">
        <v>175</v>
      </c>
    </row>
    <row r="157" spans="2:65" s="12" customFormat="1" ht="11.25">
      <c r="B157" s="150"/>
      <c r="D157" s="151" t="s">
        <v>189</v>
      </c>
      <c r="E157" s="152" t="s">
        <v>19</v>
      </c>
      <c r="F157" s="153" t="s">
        <v>2315</v>
      </c>
      <c r="H157" s="154">
        <v>-5.8680000000000003</v>
      </c>
      <c r="I157" s="155"/>
      <c r="L157" s="150"/>
      <c r="M157" s="156"/>
      <c r="T157" s="157"/>
      <c r="AT157" s="152" t="s">
        <v>189</v>
      </c>
      <c r="AU157" s="152" t="s">
        <v>83</v>
      </c>
      <c r="AV157" s="12" t="s">
        <v>83</v>
      </c>
      <c r="AW157" s="12" t="s">
        <v>35</v>
      </c>
      <c r="AX157" s="12" t="s">
        <v>73</v>
      </c>
      <c r="AY157" s="152" t="s">
        <v>175</v>
      </c>
    </row>
    <row r="158" spans="2:65" s="12" customFormat="1" ht="22.5">
      <c r="B158" s="150"/>
      <c r="D158" s="151" t="s">
        <v>189</v>
      </c>
      <c r="E158" s="152" t="s">
        <v>19</v>
      </c>
      <c r="F158" s="153" t="s">
        <v>2316</v>
      </c>
      <c r="H158" s="154">
        <v>-2.3420000000000001</v>
      </c>
      <c r="I158" s="155"/>
      <c r="L158" s="150"/>
      <c r="M158" s="156"/>
      <c r="T158" s="157"/>
      <c r="AT158" s="152" t="s">
        <v>189</v>
      </c>
      <c r="AU158" s="152" t="s">
        <v>83</v>
      </c>
      <c r="AV158" s="12" t="s">
        <v>83</v>
      </c>
      <c r="AW158" s="12" t="s">
        <v>35</v>
      </c>
      <c r="AX158" s="12" t="s">
        <v>73</v>
      </c>
      <c r="AY158" s="152" t="s">
        <v>175</v>
      </c>
    </row>
    <row r="159" spans="2:65" s="12" customFormat="1" ht="11.25">
      <c r="B159" s="150"/>
      <c r="D159" s="151" t="s">
        <v>189</v>
      </c>
      <c r="E159" s="152" t="s">
        <v>19</v>
      </c>
      <c r="F159" s="153" t="s">
        <v>2317</v>
      </c>
      <c r="H159" s="154">
        <v>7.0880000000000001</v>
      </c>
      <c r="I159" s="155"/>
      <c r="L159" s="150"/>
      <c r="M159" s="156"/>
      <c r="T159" s="157"/>
      <c r="AT159" s="152" t="s">
        <v>189</v>
      </c>
      <c r="AU159" s="152" t="s">
        <v>83</v>
      </c>
      <c r="AV159" s="12" t="s">
        <v>83</v>
      </c>
      <c r="AW159" s="12" t="s">
        <v>35</v>
      </c>
      <c r="AX159" s="12" t="s">
        <v>73</v>
      </c>
      <c r="AY159" s="152" t="s">
        <v>175</v>
      </c>
    </row>
    <row r="160" spans="2:65" s="12" customFormat="1" ht="11.25">
      <c r="B160" s="150"/>
      <c r="D160" s="151" t="s">
        <v>189</v>
      </c>
      <c r="E160" s="152" t="s">
        <v>19</v>
      </c>
      <c r="F160" s="153" t="s">
        <v>2318</v>
      </c>
      <c r="H160" s="154">
        <v>-2.2749999999999999</v>
      </c>
      <c r="I160" s="155"/>
      <c r="L160" s="150"/>
      <c r="M160" s="156"/>
      <c r="T160" s="157"/>
      <c r="AT160" s="152" t="s">
        <v>189</v>
      </c>
      <c r="AU160" s="152" t="s">
        <v>83</v>
      </c>
      <c r="AV160" s="12" t="s">
        <v>83</v>
      </c>
      <c r="AW160" s="12" t="s">
        <v>35</v>
      </c>
      <c r="AX160" s="12" t="s">
        <v>73</v>
      </c>
      <c r="AY160" s="152" t="s">
        <v>175</v>
      </c>
    </row>
    <row r="161" spans="2:65" s="13" customFormat="1" ht="11.25">
      <c r="B161" s="158"/>
      <c r="D161" s="151" t="s">
        <v>189</v>
      </c>
      <c r="E161" s="159" t="s">
        <v>19</v>
      </c>
      <c r="F161" s="160" t="s">
        <v>198</v>
      </c>
      <c r="H161" s="161">
        <v>26.496000000000002</v>
      </c>
      <c r="I161" s="162"/>
      <c r="L161" s="158"/>
      <c r="M161" s="163"/>
      <c r="T161" s="164"/>
      <c r="AT161" s="159" t="s">
        <v>189</v>
      </c>
      <c r="AU161" s="159" t="s">
        <v>83</v>
      </c>
      <c r="AV161" s="13" t="s">
        <v>181</v>
      </c>
      <c r="AW161" s="13" t="s">
        <v>35</v>
      </c>
      <c r="AX161" s="13" t="s">
        <v>73</v>
      </c>
      <c r="AY161" s="159" t="s">
        <v>175</v>
      </c>
    </row>
    <row r="162" spans="2:65" s="12" customFormat="1" ht="11.25">
      <c r="B162" s="150"/>
      <c r="D162" s="151" t="s">
        <v>189</v>
      </c>
      <c r="E162" s="152" t="s">
        <v>19</v>
      </c>
      <c r="F162" s="153" t="s">
        <v>2319</v>
      </c>
      <c r="H162" s="154">
        <v>26.5</v>
      </c>
      <c r="I162" s="155"/>
      <c r="L162" s="150"/>
      <c r="M162" s="156"/>
      <c r="T162" s="157"/>
      <c r="AT162" s="152" t="s">
        <v>189</v>
      </c>
      <c r="AU162" s="152" t="s">
        <v>83</v>
      </c>
      <c r="AV162" s="12" t="s">
        <v>83</v>
      </c>
      <c r="AW162" s="12" t="s">
        <v>35</v>
      </c>
      <c r="AX162" s="12" t="s">
        <v>81</v>
      </c>
      <c r="AY162" s="152" t="s">
        <v>175</v>
      </c>
    </row>
    <row r="163" spans="2:65" s="11" customFormat="1" ht="22.9" customHeight="1">
      <c r="B163" s="120"/>
      <c r="D163" s="121" t="s">
        <v>72</v>
      </c>
      <c r="E163" s="130" t="s">
        <v>83</v>
      </c>
      <c r="F163" s="130" t="s">
        <v>338</v>
      </c>
      <c r="I163" s="123"/>
      <c r="J163" s="131">
        <f>BK163</f>
        <v>0</v>
      </c>
      <c r="L163" s="120"/>
      <c r="M163" s="125"/>
      <c r="P163" s="126">
        <f>SUM(P164:P200)</f>
        <v>0</v>
      </c>
      <c r="R163" s="126">
        <f>SUM(R164:R200)</f>
        <v>51.692472889999998</v>
      </c>
      <c r="T163" s="127">
        <f>SUM(T164:T200)</f>
        <v>0</v>
      </c>
      <c r="AR163" s="121" t="s">
        <v>81</v>
      </c>
      <c r="AT163" s="128" t="s">
        <v>72</v>
      </c>
      <c r="AU163" s="128" t="s">
        <v>81</v>
      </c>
      <c r="AY163" s="121" t="s">
        <v>175</v>
      </c>
      <c r="BK163" s="129">
        <f>SUM(BK164:BK200)</f>
        <v>0</v>
      </c>
    </row>
    <row r="164" spans="2:65" s="1" customFormat="1" ht="24.2" customHeight="1">
      <c r="B164" s="32"/>
      <c r="C164" s="132" t="s">
        <v>285</v>
      </c>
      <c r="D164" s="132" t="s">
        <v>177</v>
      </c>
      <c r="E164" s="133" t="s">
        <v>2320</v>
      </c>
      <c r="F164" s="134" t="s">
        <v>2321</v>
      </c>
      <c r="G164" s="135" t="s">
        <v>215</v>
      </c>
      <c r="H164" s="136">
        <v>15.696</v>
      </c>
      <c r="I164" s="137"/>
      <c r="J164" s="138">
        <f>ROUND(I164*H164,2)</f>
        <v>0</v>
      </c>
      <c r="K164" s="139"/>
      <c r="L164" s="32"/>
      <c r="M164" s="140" t="s">
        <v>19</v>
      </c>
      <c r="N164" s="141" t="s">
        <v>44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181</v>
      </c>
      <c r="AT164" s="144" t="s">
        <v>177</v>
      </c>
      <c r="AU164" s="144" t="s">
        <v>83</v>
      </c>
      <c r="AY164" s="17" t="s">
        <v>175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81</v>
      </c>
      <c r="BK164" s="145">
        <f>ROUND(I164*H164,2)</f>
        <v>0</v>
      </c>
      <c r="BL164" s="17" t="s">
        <v>181</v>
      </c>
      <c r="BM164" s="144" t="s">
        <v>2322</v>
      </c>
    </row>
    <row r="165" spans="2:65" s="1" customFormat="1" ht="11.25">
      <c r="B165" s="32"/>
      <c r="D165" s="146" t="s">
        <v>183</v>
      </c>
      <c r="F165" s="147" t="s">
        <v>2323</v>
      </c>
      <c r="I165" s="148"/>
      <c r="L165" s="32"/>
      <c r="M165" s="149"/>
      <c r="T165" s="53"/>
      <c r="AT165" s="17" t="s">
        <v>183</v>
      </c>
      <c r="AU165" s="17" t="s">
        <v>83</v>
      </c>
    </row>
    <row r="166" spans="2:65" s="1" customFormat="1" ht="29.25">
      <c r="B166" s="32"/>
      <c r="D166" s="151" t="s">
        <v>203</v>
      </c>
      <c r="F166" s="165" t="s">
        <v>2324</v>
      </c>
      <c r="I166" s="148"/>
      <c r="L166" s="32"/>
      <c r="M166" s="149"/>
      <c r="T166" s="53"/>
      <c r="AT166" s="17" t="s">
        <v>203</v>
      </c>
      <c r="AU166" s="17" t="s">
        <v>83</v>
      </c>
    </row>
    <row r="167" spans="2:65" s="12" customFormat="1" ht="11.25">
      <c r="B167" s="150"/>
      <c r="D167" s="151" t="s">
        <v>189</v>
      </c>
      <c r="E167" s="152" t="s">
        <v>19</v>
      </c>
      <c r="F167" s="153" t="s">
        <v>2325</v>
      </c>
      <c r="H167" s="154">
        <v>15.696</v>
      </c>
      <c r="I167" s="155"/>
      <c r="L167" s="150"/>
      <c r="M167" s="156"/>
      <c r="T167" s="157"/>
      <c r="AT167" s="152" t="s">
        <v>189</v>
      </c>
      <c r="AU167" s="152" t="s">
        <v>83</v>
      </c>
      <c r="AV167" s="12" t="s">
        <v>83</v>
      </c>
      <c r="AW167" s="12" t="s">
        <v>35</v>
      </c>
      <c r="AX167" s="12" t="s">
        <v>81</v>
      </c>
      <c r="AY167" s="152" t="s">
        <v>175</v>
      </c>
    </row>
    <row r="168" spans="2:65" s="1" customFormat="1" ht="24.2" customHeight="1">
      <c r="B168" s="32"/>
      <c r="C168" s="132" t="s">
        <v>8</v>
      </c>
      <c r="D168" s="132" t="s">
        <v>177</v>
      </c>
      <c r="E168" s="133" t="s">
        <v>1737</v>
      </c>
      <c r="F168" s="134" t="s">
        <v>1738</v>
      </c>
      <c r="G168" s="135" t="s">
        <v>215</v>
      </c>
      <c r="H168" s="136">
        <v>4.1859999999999999</v>
      </c>
      <c r="I168" s="137"/>
      <c r="J168" s="138">
        <f>ROUND(I168*H168,2)</f>
        <v>0</v>
      </c>
      <c r="K168" s="139"/>
      <c r="L168" s="32"/>
      <c r="M168" s="140" t="s">
        <v>19</v>
      </c>
      <c r="N168" s="141" t="s">
        <v>44</v>
      </c>
      <c r="P168" s="142">
        <f>O168*H168</f>
        <v>0</v>
      </c>
      <c r="Q168" s="142">
        <v>2.3010199999999998</v>
      </c>
      <c r="R168" s="142">
        <f>Q168*H168</f>
        <v>9.6320697199999987</v>
      </c>
      <c r="S168" s="142">
        <v>0</v>
      </c>
      <c r="T168" s="143">
        <f>S168*H168</f>
        <v>0</v>
      </c>
      <c r="AR168" s="144" t="s">
        <v>181</v>
      </c>
      <c r="AT168" s="144" t="s">
        <v>177</v>
      </c>
      <c r="AU168" s="144" t="s">
        <v>83</v>
      </c>
      <c r="AY168" s="17" t="s">
        <v>175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81</v>
      </c>
      <c r="BK168" s="145">
        <f>ROUND(I168*H168,2)</f>
        <v>0</v>
      </c>
      <c r="BL168" s="17" t="s">
        <v>181</v>
      </c>
      <c r="BM168" s="144" t="s">
        <v>2326</v>
      </c>
    </row>
    <row r="169" spans="2:65" s="1" customFormat="1" ht="11.25">
      <c r="B169" s="32"/>
      <c r="D169" s="146" t="s">
        <v>183</v>
      </c>
      <c r="F169" s="147" t="s">
        <v>1740</v>
      </c>
      <c r="I169" s="148"/>
      <c r="L169" s="32"/>
      <c r="M169" s="149"/>
      <c r="T169" s="53"/>
      <c r="AT169" s="17" t="s">
        <v>183</v>
      </c>
      <c r="AU169" s="17" t="s">
        <v>83</v>
      </c>
    </row>
    <row r="170" spans="2:65" s="1" customFormat="1" ht="19.5">
      <c r="B170" s="32"/>
      <c r="D170" s="151" t="s">
        <v>203</v>
      </c>
      <c r="F170" s="165" t="s">
        <v>2327</v>
      </c>
      <c r="I170" s="148"/>
      <c r="L170" s="32"/>
      <c r="M170" s="149"/>
      <c r="T170" s="53"/>
      <c r="AT170" s="17" t="s">
        <v>203</v>
      </c>
      <c r="AU170" s="17" t="s">
        <v>83</v>
      </c>
    </row>
    <row r="171" spans="2:65" s="14" customFormat="1" ht="11.25">
      <c r="B171" s="166"/>
      <c r="D171" s="151" t="s">
        <v>189</v>
      </c>
      <c r="E171" s="167" t="s">
        <v>19</v>
      </c>
      <c r="F171" s="168" t="s">
        <v>1742</v>
      </c>
      <c r="H171" s="167" t="s">
        <v>19</v>
      </c>
      <c r="I171" s="169"/>
      <c r="L171" s="166"/>
      <c r="M171" s="170"/>
      <c r="T171" s="171"/>
      <c r="AT171" s="167" t="s">
        <v>189</v>
      </c>
      <c r="AU171" s="167" t="s">
        <v>83</v>
      </c>
      <c r="AV171" s="14" t="s">
        <v>81</v>
      </c>
      <c r="AW171" s="14" t="s">
        <v>35</v>
      </c>
      <c r="AX171" s="14" t="s">
        <v>73</v>
      </c>
      <c r="AY171" s="167" t="s">
        <v>175</v>
      </c>
    </row>
    <row r="172" spans="2:65" s="12" customFormat="1" ht="11.25">
      <c r="B172" s="150"/>
      <c r="D172" s="151" t="s">
        <v>189</v>
      </c>
      <c r="E172" s="152" t="s">
        <v>19</v>
      </c>
      <c r="F172" s="153" t="s">
        <v>2328</v>
      </c>
      <c r="H172" s="154">
        <v>4.1859999999999999</v>
      </c>
      <c r="I172" s="155"/>
      <c r="L172" s="150"/>
      <c r="M172" s="156"/>
      <c r="T172" s="157"/>
      <c r="AT172" s="152" t="s">
        <v>189</v>
      </c>
      <c r="AU172" s="152" t="s">
        <v>83</v>
      </c>
      <c r="AV172" s="12" t="s">
        <v>83</v>
      </c>
      <c r="AW172" s="12" t="s">
        <v>35</v>
      </c>
      <c r="AX172" s="12" t="s">
        <v>81</v>
      </c>
      <c r="AY172" s="152" t="s">
        <v>175</v>
      </c>
    </row>
    <row r="173" spans="2:65" s="1" customFormat="1" ht="33" customHeight="1">
      <c r="B173" s="32"/>
      <c r="C173" s="132" t="s">
        <v>296</v>
      </c>
      <c r="D173" s="132" t="s">
        <v>177</v>
      </c>
      <c r="E173" s="133" t="s">
        <v>2329</v>
      </c>
      <c r="F173" s="134" t="s">
        <v>2330</v>
      </c>
      <c r="G173" s="135" t="s">
        <v>215</v>
      </c>
      <c r="H173" s="136">
        <v>9.3149999999999995</v>
      </c>
      <c r="I173" s="137"/>
      <c r="J173" s="138">
        <f>ROUND(I173*H173,2)</f>
        <v>0</v>
      </c>
      <c r="K173" s="139"/>
      <c r="L173" s="32"/>
      <c r="M173" s="140" t="s">
        <v>19</v>
      </c>
      <c r="N173" s="141" t="s">
        <v>44</v>
      </c>
      <c r="P173" s="142">
        <f>O173*H173</f>
        <v>0</v>
      </c>
      <c r="Q173" s="142">
        <v>2.5018699999999998</v>
      </c>
      <c r="R173" s="142">
        <f>Q173*H173</f>
        <v>23.304919049999999</v>
      </c>
      <c r="S173" s="142">
        <v>0</v>
      </c>
      <c r="T173" s="143">
        <f>S173*H173</f>
        <v>0</v>
      </c>
      <c r="AR173" s="144" t="s">
        <v>181</v>
      </c>
      <c r="AT173" s="144" t="s">
        <v>177</v>
      </c>
      <c r="AU173" s="144" t="s">
        <v>83</v>
      </c>
      <c r="AY173" s="17" t="s">
        <v>175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81</v>
      </c>
      <c r="BK173" s="145">
        <f>ROUND(I173*H173,2)</f>
        <v>0</v>
      </c>
      <c r="BL173" s="17" t="s">
        <v>181</v>
      </c>
      <c r="BM173" s="144" t="s">
        <v>2331</v>
      </c>
    </row>
    <row r="174" spans="2:65" s="1" customFormat="1" ht="11.25">
      <c r="B174" s="32"/>
      <c r="D174" s="146" t="s">
        <v>183</v>
      </c>
      <c r="F174" s="147" t="s">
        <v>2332</v>
      </c>
      <c r="I174" s="148"/>
      <c r="L174" s="32"/>
      <c r="M174" s="149"/>
      <c r="T174" s="53"/>
      <c r="AT174" s="17" t="s">
        <v>183</v>
      </c>
      <c r="AU174" s="17" t="s">
        <v>83</v>
      </c>
    </row>
    <row r="175" spans="2:65" s="1" customFormat="1" ht="19.5">
      <c r="B175" s="32"/>
      <c r="D175" s="151" t="s">
        <v>203</v>
      </c>
      <c r="F175" s="165" t="s">
        <v>2327</v>
      </c>
      <c r="I175" s="148"/>
      <c r="L175" s="32"/>
      <c r="M175" s="149"/>
      <c r="T175" s="53"/>
      <c r="AT175" s="17" t="s">
        <v>203</v>
      </c>
      <c r="AU175" s="17" t="s">
        <v>83</v>
      </c>
    </row>
    <row r="176" spans="2:65" s="12" customFormat="1" ht="11.25">
      <c r="B176" s="150"/>
      <c r="D176" s="151" t="s">
        <v>189</v>
      </c>
      <c r="E176" s="152" t="s">
        <v>19</v>
      </c>
      <c r="F176" s="153" t="s">
        <v>2333</v>
      </c>
      <c r="H176" s="154">
        <v>9.3149999999999995</v>
      </c>
      <c r="I176" s="155"/>
      <c r="L176" s="150"/>
      <c r="M176" s="156"/>
      <c r="T176" s="157"/>
      <c r="AT176" s="152" t="s">
        <v>189</v>
      </c>
      <c r="AU176" s="152" t="s">
        <v>83</v>
      </c>
      <c r="AV176" s="12" t="s">
        <v>83</v>
      </c>
      <c r="AW176" s="12" t="s">
        <v>35</v>
      </c>
      <c r="AX176" s="12" t="s">
        <v>81</v>
      </c>
      <c r="AY176" s="152" t="s">
        <v>175</v>
      </c>
    </row>
    <row r="177" spans="2:65" s="1" customFormat="1" ht="16.5" customHeight="1">
      <c r="B177" s="32"/>
      <c r="C177" s="132" t="s">
        <v>306</v>
      </c>
      <c r="D177" s="132" t="s">
        <v>177</v>
      </c>
      <c r="E177" s="133" t="s">
        <v>1749</v>
      </c>
      <c r="F177" s="134" t="s">
        <v>1750</v>
      </c>
      <c r="G177" s="135" t="s">
        <v>180</v>
      </c>
      <c r="H177" s="136">
        <v>10.14</v>
      </c>
      <c r="I177" s="137"/>
      <c r="J177" s="138">
        <f>ROUND(I177*H177,2)</f>
        <v>0</v>
      </c>
      <c r="K177" s="139"/>
      <c r="L177" s="32"/>
      <c r="M177" s="140" t="s">
        <v>19</v>
      </c>
      <c r="N177" s="141" t="s">
        <v>44</v>
      </c>
      <c r="P177" s="142">
        <f>O177*H177</f>
        <v>0</v>
      </c>
      <c r="Q177" s="142">
        <v>2.47E-3</v>
      </c>
      <c r="R177" s="142">
        <f>Q177*H177</f>
        <v>2.50458E-2</v>
      </c>
      <c r="S177" s="142">
        <v>0</v>
      </c>
      <c r="T177" s="143">
        <f>S177*H177</f>
        <v>0</v>
      </c>
      <c r="AR177" s="144" t="s">
        <v>181</v>
      </c>
      <c r="AT177" s="144" t="s">
        <v>177</v>
      </c>
      <c r="AU177" s="144" t="s">
        <v>83</v>
      </c>
      <c r="AY177" s="17" t="s">
        <v>175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81</v>
      </c>
      <c r="BK177" s="145">
        <f>ROUND(I177*H177,2)</f>
        <v>0</v>
      </c>
      <c r="BL177" s="17" t="s">
        <v>181</v>
      </c>
      <c r="BM177" s="144" t="s">
        <v>2334</v>
      </c>
    </row>
    <row r="178" spans="2:65" s="1" customFormat="1" ht="11.25">
      <c r="B178" s="32"/>
      <c r="D178" s="146" t="s">
        <v>183</v>
      </c>
      <c r="F178" s="147" t="s">
        <v>1752</v>
      </c>
      <c r="I178" s="148"/>
      <c r="L178" s="32"/>
      <c r="M178" s="149"/>
      <c r="T178" s="53"/>
      <c r="AT178" s="17" t="s">
        <v>183</v>
      </c>
      <c r="AU178" s="17" t="s">
        <v>83</v>
      </c>
    </row>
    <row r="179" spans="2:65" s="12" customFormat="1" ht="11.25">
      <c r="B179" s="150"/>
      <c r="D179" s="151" t="s">
        <v>189</v>
      </c>
      <c r="E179" s="152" t="s">
        <v>19</v>
      </c>
      <c r="F179" s="153" t="s">
        <v>2335</v>
      </c>
      <c r="H179" s="154">
        <v>10.14</v>
      </c>
      <c r="I179" s="155"/>
      <c r="L179" s="150"/>
      <c r="M179" s="156"/>
      <c r="T179" s="157"/>
      <c r="AT179" s="152" t="s">
        <v>189</v>
      </c>
      <c r="AU179" s="152" t="s">
        <v>83</v>
      </c>
      <c r="AV179" s="12" t="s">
        <v>83</v>
      </c>
      <c r="AW179" s="12" t="s">
        <v>35</v>
      </c>
      <c r="AX179" s="12" t="s">
        <v>81</v>
      </c>
      <c r="AY179" s="152" t="s">
        <v>175</v>
      </c>
    </row>
    <row r="180" spans="2:65" s="1" customFormat="1" ht="16.5" customHeight="1">
      <c r="B180" s="32"/>
      <c r="C180" s="132" t="s">
        <v>312</v>
      </c>
      <c r="D180" s="132" t="s">
        <v>177</v>
      </c>
      <c r="E180" s="133" t="s">
        <v>1754</v>
      </c>
      <c r="F180" s="134" t="s">
        <v>1755</v>
      </c>
      <c r="G180" s="135" t="s">
        <v>180</v>
      </c>
      <c r="H180" s="136">
        <v>10.14</v>
      </c>
      <c r="I180" s="137"/>
      <c r="J180" s="138">
        <f>ROUND(I180*H180,2)</f>
        <v>0</v>
      </c>
      <c r="K180" s="139"/>
      <c r="L180" s="32"/>
      <c r="M180" s="140" t="s">
        <v>19</v>
      </c>
      <c r="N180" s="141" t="s">
        <v>44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181</v>
      </c>
      <c r="AT180" s="144" t="s">
        <v>177</v>
      </c>
      <c r="AU180" s="144" t="s">
        <v>83</v>
      </c>
      <c r="AY180" s="17" t="s">
        <v>175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81</v>
      </c>
      <c r="BK180" s="145">
        <f>ROUND(I180*H180,2)</f>
        <v>0</v>
      </c>
      <c r="BL180" s="17" t="s">
        <v>181</v>
      </c>
      <c r="BM180" s="144" t="s">
        <v>2336</v>
      </c>
    </row>
    <row r="181" spans="2:65" s="1" customFormat="1" ht="11.25">
      <c r="B181" s="32"/>
      <c r="D181" s="146" t="s">
        <v>183</v>
      </c>
      <c r="F181" s="147" t="s">
        <v>1757</v>
      </c>
      <c r="I181" s="148"/>
      <c r="L181" s="32"/>
      <c r="M181" s="149"/>
      <c r="T181" s="53"/>
      <c r="AT181" s="17" t="s">
        <v>183</v>
      </c>
      <c r="AU181" s="17" t="s">
        <v>83</v>
      </c>
    </row>
    <row r="182" spans="2:65" s="1" customFormat="1" ht="24.2" customHeight="1">
      <c r="B182" s="32"/>
      <c r="C182" s="132" t="s">
        <v>317</v>
      </c>
      <c r="D182" s="132" t="s">
        <v>177</v>
      </c>
      <c r="E182" s="133" t="s">
        <v>1764</v>
      </c>
      <c r="F182" s="134" t="s">
        <v>1765</v>
      </c>
      <c r="G182" s="135" t="s">
        <v>281</v>
      </c>
      <c r="H182" s="136">
        <v>0.27600000000000002</v>
      </c>
      <c r="I182" s="137"/>
      <c r="J182" s="138">
        <f>ROUND(I182*H182,2)</f>
        <v>0</v>
      </c>
      <c r="K182" s="139"/>
      <c r="L182" s="32"/>
      <c r="M182" s="140" t="s">
        <v>19</v>
      </c>
      <c r="N182" s="141" t="s">
        <v>44</v>
      </c>
      <c r="P182" s="142">
        <f>O182*H182</f>
        <v>0</v>
      </c>
      <c r="Q182" s="142">
        <v>1.06277</v>
      </c>
      <c r="R182" s="142">
        <f>Q182*H182</f>
        <v>0.29332452000000003</v>
      </c>
      <c r="S182" s="142">
        <v>0</v>
      </c>
      <c r="T182" s="143">
        <f>S182*H182</f>
        <v>0</v>
      </c>
      <c r="AR182" s="144" t="s">
        <v>181</v>
      </c>
      <c r="AT182" s="144" t="s">
        <v>177</v>
      </c>
      <c r="AU182" s="144" t="s">
        <v>83</v>
      </c>
      <c r="AY182" s="17" t="s">
        <v>175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81</v>
      </c>
      <c r="BK182" s="145">
        <f>ROUND(I182*H182,2)</f>
        <v>0</v>
      </c>
      <c r="BL182" s="17" t="s">
        <v>181</v>
      </c>
      <c r="BM182" s="144" t="s">
        <v>2337</v>
      </c>
    </row>
    <row r="183" spans="2:65" s="1" customFormat="1" ht="11.25">
      <c r="B183" s="32"/>
      <c r="D183" s="146" t="s">
        <v>183</v>
      </c>
      <c r="F183" s="147" t="s">
        <v>1767</v>
      </c>
      <c r="I183" s="148"/>
      <c r="L183" s="32"/>
      <c r="M183" s="149"/>
      <c r="T183" s="53"/>
      <c r="AT183" s="17" t="s">
        <v>183</v>
      </c>
      <c r="AU183" s="17" t="s">
        <v>83</v>
      </c>
    </row>
    <row r="184" spans="2:65" s="14" customFormat="1" ht="11.25">
      <c r="B184" s="166"/>
      <c r="D184" s="151" t="s">
        <v>189</v>
      </c>
      <c r="E184" s="167" t="s">
        <v>19</v>
      </c>
      <c r="F184" s="168" t="s">
        <v>1768</v>
      </c>
      <c r="H184" s="167" t="s">
        <v>19</v>
      </c>
      <c r="I184" s="169"/>
      <c r="L184" s="166"/>
      <c r="M184" s="170"/>
      <c r="T184" s="171"/>
      <c r="AT184" s="167" t="s">
        <v>189</v>
      </c>
      <c r="AU184" s="167" t="s">
        <v>83</v>
      </c>
      <c r="AV184" s="14" t="s">
        <v>81</v>
      </c>
      <c r="AW184" s="14" t="s">
        <v>35</v>
      </c>
      <c r="AX184" s="14" t="s">
        <v>73</v>
      </c>
      <c r="AY184" s="167" t="s">
        <v>175</v>
      </c>
    </row>
    <row r="185" spans="2:65" s="12" customFormat="1" ht="11.25">
      <c r="B185" s="150"/>
      <c r="D185" s="151" t="s">
        <v>189</v>
      </c>
      <c r="E185" s="152" t="s">
        <v>19</v>
      </c>
      <c r="F185" s="153" t="s">
        <v>2338</v>
      </c>
      <c r="H185" s="154">
        <v>0.27600000000000002</v>
      </c>
      <c r="I185" s="155"/>
      <c r="L185" s="150"/>
      <c r="M185" s="156"/>
      <c r="T185" s="157"/>
      <c r="AT185" s="152" t="s">
        <v>189</v>
      </c>
      <c r="AU185" s="152" t="s">
        <v>83</v>
      </c>
      <c r="AV185" s="12" t="s">
        <v>83</v>
      </c>
      <c r="AW185" s="12" t="s">
        <v>35</v>
      </c>
      <c r="AX185" s="12" t="s">
        <v>81</v>
      </c>
      <c r="AY185" s="152" t="s">
        <v>175</v>
      </c>
    </row>
    <row r="186" spans="2:65" s="1" customFormat="1" ht="24.2" customHeight="1">
      <c r="B186" s="32"/>
      <c r="C186" s="132" t="s">
        <v>323</v>
      </c>
      <c r="D186" s="132" t="s">
        <v>177</v>
      </c>
      <c r="E186" s="133" t="s">
        <v>2339</v>
      </c>
      <c r="F186" s="134" t="s">
        <v>2340</v>
      </c>
      <c r="G186" s="135" t="s">
        <v>215</v>
      </c>
      <c r="H186" s="136">
        <v>5.8680000000000003</v>
      </c>
      <c r="I186" s="137"/>
      <c r="J186" s="138">
        <f>ROUND(I186*H186,2)</f>
        <v>0</v>
      </c>
      <c r="K186" s="139"/>
      <c r="L186" s="32"/>
      <c r="M186" s="140" t="s">
        <v>19</v>
      </c>
      <c r="N186" s="141" t="s">
        <v>44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181</v>
      </c>
      <c r="AT186" s="144" t="s">
        <v>177</v>
      </c>
      <c r="AU186" s="144" t="s">
        <v>83</v>
      </c>
      <c r="AY186" s="17" t="s">
        <v>175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81</v>
      </c>
      <c r="BK186" s="145">
        <f>ROUND(I186*H186,2)</f>
        <v>0</v>
      </c>
      <c r="BL186" s="17" t="s">
        <v>181</v>
      </c>
      <c r="BM186" s="144" t="s">
        <v>2341</v>
      </c>
    </row>
    <row r="187" spans="2:65" s="1" customFormat="1" ht="11.25">
      <c r="B187" s="32"/>
      <c r="D187" s="146" t="s">
        <v>183</v>
      </c>
      <c r="F187" s="147" t="s">
        <v>2342</v>
      </c>
      <c r="I187" s="148"/>
      <c r="L187" s="32"/>
      <c r="M187" s="149"/>
      <c r="T187" s="53"/>
      <c r="AT187" s="17" t="s">
        <v>183</v>
      </c>
      <c r="AU187" s="17" t="s">
        <v>83</v>
      </c>
    </row>
    <row r="188" spans="2:65" s="12" customFormat="1" ht="11.25">
      <c r="B188" s="150"/>
      <c r="D188" s="151" t="s">
        <v>189</v>
      </c>
      <c r="E188" s="152" t="s">
        <v>19</v>
      </c>
      <c r="F188" s="153" t="s">
        <v>2343</v>
      </c>
      <c r="H188" s="154">
        <v>5.8680000000000003</v>
      </c>
      <c r="I188" s="155"/>
      <c r="L188" s="150"/>
      <c r="M188" s="156"/>
      <c r="T188" s="157"/>
      <c r="AT188" s="152" t="s">
        <v>189</v>
      </c>
      <c r="AU188" s="152" t="s">
        <v>83</v>
      </c>
      <c r="AV188" s="12" t="s">
        <v>83</v>
      </c>
      <c r="AW188" s="12" t="s">
        <v>35</v>
      </c>
      <c r="AX188" s="12" t="s">
        <v>81</v>
      </c>
      <c r="AY188" s="152" t="s">
        <v>175</v>
      </c>
    </row>
    <row r="189" spans="2:65" s="1" customFormat="1" ht="44.25" customHeight="1">
      <c r="B189" s="32"/>
      <c r="C189" s="132" t="s">
        <v>7</v>
      </c>
      <c r="D189" s="132" t="s">
        <v>177</v>
      </c>
      <c r="E189" s="133" t="s">
        <v>2344</v>
      </c>
      <c r="F189" s="134" t="s">
        <v>2345</v>
      </c>
      <c r="G189" s="135" t="s">
        <v>180</v>
      </c>
      <c r="H189" s="136">
        <v>25.7</v>
      </c>
      <c r="I189" s="137"/>
      <c r="J189" s="138">
        <f>ROUND(I189*H189,2)</f>
        <v>0</v>
      </c>
      <c r="K189" s="139"/>
      <c r="L189" s="32"/>
      <c r="M189" s="140" t="s">
        <v>19</v>
      </c>
      <c r="N189" s="141" t="s">
        <v>44</v>
      </c>
      <c r="P189" s="142">
        <f>O189*H189</f>
        <v>0</v>
      </c>
      <c r="Q189" s="142">
        <v>0.71545999999999998</v>
      </c>
      <c r="R189" s="142">
        <f>Q189*H189</f>
        <v>18.387321999999998</v>
      </c>
      <c r="S189" s="142">
        <v>0</v>
      </c>
      <c r="T189" s="143">
        <f>S189*H189</f>
        <v>0</v>
      </c>
      <c r="AR189" s="144" t="s">
        <v>181</v>
      </c>
      <c r="AT189" s="144" t="s">
        <v>177</v>
      </c>
      <c r="AU189" s="144" t="s">
        <v>83</v>
      </c>
      <c r="AY189" s="17" t="s">
        <v>175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81</v>
      </c>
      <c r="BK189" s="145">
        <f>ROUND(I189*H189,2)</f>
        <v>0</v>
      </c>
      <c r="BL189" s="17" t="s">
        <v>181</v>
      </c>
      <c r="BM189" s="144" t="s">
        <v>2346</v>
      </c>
    </row>
    <row r="190" spans="2:65" s="1" customFormat="1" ht="11.25">
      <c r="B190" s="32"/>
      <c r="D190" s="146" t="s">
        <v>183</v>
      </c>
      <c r="F190" s="147" t="s">
        <v>2347</v>
      </c>
      <c r="I190" s="148"/>
      <c r="L190" s="32"/>
      <c r="M190" s="149"/>
      <c r="T190" s="53"/>
      <c r="AT190" s="17" t="s">
        <v>183</v>
      </c>
      <c r="AU190" s="17" t="s">
        <v>83</v>
      </c>
    </row>
    <row r="191" spans="2:65" s="1" customFormat="1" ht="19.5">
      <c r="B191" s="32"/>
      <c r="D191" s="151" t="s">
        <v>203</v>
      </c>
      <c r="F191" s="165" t="s">
        <v>2348</v>
      </c>
      <c r="I191" s="148"/>
      <c r="L191" s="32"/>
      <c r="M191" s="149"/>
      <c r="T191" s="53"/>
      <c r="AT191" s="17" t="s">
        <v>203</v>
      </c>
      <c r="AU191" s="17" t="s">
        <v>83</v>
      </c>
    </row>
    <row r="192" spans="2:65" s="12" customFormat="1" ht="11.25">
      <c r="B192" s="150"/>
      <c r="D192" s="151" t="s">
        <v>189</v>
      </c>
      <c r="E192" s="152" t="s">
        <v>19</v>
      </c>
      <c r="F192" s="153" t="s">
        <v>2349</v>
      </c>
      <c r="H192" s="154">
        <v>24.45</v>
      </c>
      <c r="I192" s="155"/>
      <c r="L192" s="150"/>
      <c r="M192" s="156"/>
      <c r="T192" s="157"/>
      <c r="AT192" s="152" t="s">
        <v>189</v>
      </c>
      <c r="AU192" s="152" t="s">
        <v>83</v>
      </c>
      <c r="AV192" s="12" t="s">
        <v>83</v>
      </c>
      <c r="AW192" s="12" t="s">
        <v>35</v>
      </c>
      <c r="AX192" s="12" t="s">
        <v>73</v>
      </c>
      <c r="AY192" s="152" t="s">
        <v>175</v>
      </c>
    </row>
    <row r="193" spans="2:65" s="12" customFormat="1" ht="11.25">
      <c r="B193" s="150"/>
      <c r="D193" s="151" t="s">
        <v>189</v>
      </c>
      <c r="E193" s="152" t="s">
        <v>19</v>
      </c>
      <c r="F193" s="153" t="s">
        <v>2350</v>
      </c>
      <c r="H193" s="154">
        <v>1.25</v>
      </c>
      <c r="I193" s="155"/>
      <c r="L193" s="150"/>
      <c r="M193" s="156"/>
      <c r="T193" s="157"/>
      <c r="AT193" s="152" t="s">
        <v>189</v>
      </c>
      <c r="AU193" s="152" t="s">
        <v>83</v>
      </c>
      <c r="AV193" s="12" t="s">
        <v>83</v>
      </c>
      <c r="AW193" s="12" t="s">
        <v>35</v>
      </c>
      <c r="AX193" s="12" t="s">
        <v>73</v>
      </c>
      <c r="AY193" s="152" t="s">
        <v>175</v>
      </c>
    </row>
    <row r="194" spans="2:65" s="13" customFormat="1" ht="11.25">
      <c r="B194" s="158"/>
      <c r="D194" s="151" t="s">
        <v>189</v>
      </c>
      <c r="E194" s="159" t="s">
        <v>19</v>
      </c>
      <c r="F194" s="160" t="s">
        <v>198</v>
      </c>
      <c r="H194" s="161">
        <v>25.7</v>
      </c>
      <c r="I194" s="162"/>
      <c r="L194" s="158"/>
      <c r="M194" s="163"/>
      <c r="T194" s="164"/>
      <c r="AT194" s="159" t="s">
        <v>189</v>
      </c>
      <c r="AU194" s="159" t="s">
        <v>83</v>
      </c>
      <c r="AV194" s="13" t="s">
        <v>181</v>
      </c>
      <c r="AW194" s="13" t="s">
        <v>35</v>
      </c>
      <c r="AX194" s="13" t="s">
        <v>81</v>
      </c>
      <c r="AY194" s="159" t="s">
        <v>175</v>
      </c>
    </row>
    <row r="195" spans="2:65" s="1" customFormat="1" ht="55.5" customHeight="1">
      <c r="B195" s="32"/>
      <c r="C195" s="132" t="s">
        <v>332</v>
      </c>
      <c r="D195" s="132" t="s">
        <v>177</v>
      </c>
      <c r="E195" s="133" t="s">
        <v>2351</v>
      </c>
      <c r="F195" s="134" t="s">
        <v>2352</v>
      </c>
      <c r="G195" s="135" t="s">
        <v>281</v>
      </c>
      <c r="H195" s="136">
        <v>4.7E-2</v>
      </c>
      <c r="I195" s="137"/>
      <c r="J195" s="138">
        <f>ROUND(I195*H195,2)</f>
        <v>0</v>
      </c>
      <c r="K195" s="139"/>
      <c r="L195" s="32"/>
      <c r="M195" s="140" t="s">
        <v>19</v>
      </c>
      <c r="N195" s="141" t="s">
        <v>44</v>
      </c>
      <c r="P195" s="142">
        <f>O195*H195</f>
        <v>0</v>
      </c>
      <c r="Q195" s="142">
        <v>1.0593999999999999</v>
      </c>
      <c r="R195" s="142">
        <f>Q195*H195</f>
        <v>4.9791799999999997E-2</v>
      </c>
      <c r="S195" s="142">
        <v>0</v>
      </c>
      <c r="T195" s="143">
        <f>S195*H195</f>
        <v>0</v>
      </c>
      <c r="AR195" s="144" t="s">
        <v>181</v>
      </c>
      <c r="AT195" s="144" t="s">
        <v>177</v>
      </c>
      <c r="AU195" s="144" t="s">
        <v>83</v>
      </c>
      <c r="AY195" s="17" t="s">
        <v>175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81</v>
      </c>
      <c r="BK195" s="145">
        <f>ROUND(I195*H195,2)</f>
        <v>0</v>
      </c>
      <c r="BL195" s="17" t="s">
        <v>181</v>
      </c>
      <c r="BM195" s="144" t="s">
        <v>2353</v>
      </c>
    </row>
    <row r="196" spans="2:65" s="1" customFormat="1" ht="11.25">
      <c r="B196" s="32"/>
      <c r="D196" s="146" t="s">
        <v>183</v>
      </c>
      <c r="F196" s="147" t="s">
        <v>2354</v>
      </c>
      <c r="I196" s="148"/>
      <c r="L196" s="32"/>
      <c r="M196" s="149"/>
      <c r="T196" s="53"/>
      <c r="AT196" s="17" t="s">
        <v>183</v>
      </c>
      <c r="AU196" s="17" t="s">
        <v>83</v>
      </c>
    </row>
    <row r="197" spans="2:65" s="14" customFormat="1" ht="22.5">
      <c r="B197" s="166"/>
      <c r="D197" s="151" t="s">
        <v>189</v>
      </c>
      <c r="E197" s="167" t="s">
        <v>19</v>
      </c>
      <c r="F197" s="168" t="s">
        <v>2355</v>
      </c>
      <c r="H197" s="167" t="s">
        <v>19</v>
      </c>
      <c r="I197" s="169"/>
      <c r="L197" s="166"/>
      <c r="M197" s="170"/>
      <c r="T197" s="171"/>
      <c r="AT197" s="167" t="s">
        <v>189</v>
      </c>
      <c r="AU197" s="167" t="s">
        <v>83</v>
      </c>
      <c r="AV197" s="14" t="s">
        <v>81</v>
      </c>
      <c r="AW197" s="14" t="s">
        <v>35</v>
      </c>
      <c r="AX197" s="14" t="s">
        <v>73</v>
      </c>
      <c r="AY197" s="167" t="s">
        <v>175</v>
      </c>
    </row>
    <row r="198" spans="2:65" s="14" customFormat="1" ht="11.25">
      <c r="B198" s="166"/>
      <c r="D198" s="151" t="s">
        <v>189</v>
      </c>
      <c r="E198" s="167" t="s">
        <v>19</v>
      </c>
      <c r="F198" s="168" t="s">
        <v>2356</v>
      </c>
      <c r="H198" s="167" t="s">
        <v>19</v>
      </c>
      <c r="I198" s="169"/>
      <c r="L198" s="166"/>
      <c r="M198" s="170"/>
      <c r="T198" s="171"/>
      <c r="AT198" s="167" t="s">
        <v>189</v>
      </c>
      <c r="AU198" s="167" t="s">
        <v>83</v>
      </c>
      <c r="AV198" s="14" t="s">
        <v>81</v>
      </c>
      <c r="AW198" s="14" t="s">
        <v>35</v>
      </c>
      <c r="AX198" s="14" t="s">
        <v>73</v>
      </c>
      <c r="AY198" s="167" t="s">
        <v>175</v>
      </c>
    </row>
    <row r="199" spans="2:65" s="14" customFormat="1" ht="11.25">
      <c r="B199" s="166"/>
      <c r="D199" s="151" t="s">
        <v>189</v>
      </c>
      <c r="E199" s="167" t="s">
        <v>19</v>
      </c>
      <c r="F199" s="168" t="s">
        <v>2357</v>
      </c>
      <c r="H199" s="167" t="s">
        <v>19</v>
      </c>
      <c r="I199" s="169"/>
      <c r="L199" s="166"/>
      <c r="M199" s="170"/>
      <c r="T199" s="171"/>
      <c r="AT199" s="167" t="s">
        <v>189</v>
      </c>
      <c r="AU199" s="167" t="s">
        <v>83</v>
      </c>
      <c r="AV199" s="14" t="s">
        <v>81</v>
      </c>
      <c r="AW199" s="14" t="s">
        <v>35</v>
      </c>
      <c r="AX199" s="14" t="s">
        <v>73</v>
      </c>
      <c r="AY199" s="167" t="s">
        <v>175</v>
      </c>
    </row>
    <row r="200" spans="2:65" s="12" customFormat="1" ht="11.25">
      <c r="B200" s="150"/>
      <c r="D200" s="151" t="s">
        <v>189</v>
      </c>
      <c r="E200" s="152" t="s">
        <v>19</v>
      </c>
      <c r="F200" s="153" t="s">
        <v>2358</v>
      </c>
      <c r="H200" s="154">
        <v>4.7E-2</v>
      </c>
      <c r="I200" s="155"/>
      <c r="L200" s="150"/>
      <c r="M200" s="156"/>
      <c r="T200" s="157"/>
      <c r="AT200" s="152" t="s">
        <v>189</v>
      </c>
      <c r="AU200" s="152" t="s">
        <v>83</v>
      </c>
      <c r="AV200" s="12" t="s">
        <v>83</v>
      </c>
      <c r="AW200" s="12" t="s">
        <v>35</v>
      </c>
      <c r="AX200" s="12" t="s">
        <v>81</v>
      </c>
      <c r="AY200" s="152" t="s">
        <v>175</v>
      </c>
    </row>
    <row r="201" spans="2:65" s="11" customFormat="1" ht="22.9" customHeight="1">
      <c r="B201" s="120"/>
      <c r="D201" s="121" t="s">
        <v>72</v>
      </c>
      <c r="E201" s="130" t="s">
        <v>191</v>
      </c>
      <c r="F201" s="130" t="s">
        <v>821</v>
      </c>
      <c r="I201" s="123"/>
      <c r="J201" s="131">
        <f>BK201</f>
        <v>0</v>
      </c>
      <c r="L201" s="120"/>
      <c r="M201" s="125"/>
      <c r="P201" s="126">
        <f>SUM(P202:P231)</f>
        <v>0</v>
      </c>
      <c r="R201" s="126">
        <f>SUM(R202:R231)</f>
        <v>48.504363590000004</v>
      </c>
      <c r="T201" s="127">
        <f>SUM(T202:T231)</f>
        <v>0</v>
      </c>
      <c r="AR201" s="121" t="s">
        <v>81</v>
      </c>
      <c r="AT201" s="128" t="s">
        <v>72</v>
      </c>
      <c r="AU201" s="128" t="s">
        <v>81</v>
      </c>
      <c r="AY201" s="121" t="s">
        <v>175</v>
      </c>
      <c r="BK201" s="129">
        <f>SUM(BK202:BK231)</f>
        <v>0</v>
      </c>
    </row>
    <row r="202" spans="2:65" s="1" customFormat="1" ht="101.25" customHeight="1">
      <c r="B202" s="32"/>
      <c r="C202" s="132" t="s">
        <v>339</v>
      </c>
      <c r="D202" s="132" t="s">
        <v>177</v>
      </c>
      <c r="E202" s="133" t="s">
        <v>2359</v>
      </c>
      <c r="F202" s="134" t="s">
        <v>2360</v>
      </c>
      <c r="G202" s="135" t="s">
        <v>342</v>
      </c>
      <c r="H202" s="136">
        <v>0.3</v>
      </c>
      <c r="I202" s="137"/>
      <c r="J202" s="138">
        <f>ROUND(I202*H202,2)</f>
        <v>0</v>
      </c>
      <c r="K202" s="139"/>
      <c r="L202" s="32"/>
      <c r="M202" s="140" t="s">
        <v>19</v>
      </c>
      <c r="N202" s="141" t="s">
        <v>44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181</v>
      </c>
      <c r="AT202" s="144" t="s">
        <v>177</v>
      </c>
      <c r="AU202" s="144" t="s">
        <v>83</v>
      </c>
      <c r="AY202" s="17" t="s">
        <v>175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81</v>
      </c>
      <c r="BK202" s="145">
        <f>ROUND(I202*H202,2)</f>
        <v>0</v>
      </c>
      <c r="BL202" s="17" t="s">
        <v>181</v>
      </c>
      <c r="BM202" s="144" t="s">
        <v>2361</v>
      </c>
    </row>
    <row r="203" spans="2:65" s="1" customFormat="1" ht="11.25">
      <c r="B203" s="32"/>
      <c r="D203" s="146" t="s">
        <v>183</v>
      </c>
      <c r="F203" s="147" t="s">
        <v>2362</v>
      </c>
      <c r="I203" s="148"/>
      <c r="L203" s="32"/>
      <c r="M203" s="149"/>
      <c r="T203" s="53"/>
      <c r="AT203" s="17" t="s">
        <v>183</v>
      </c>
      <c r="AU203" s="17" t="s">
        <v>83</v>
      </c>
    </row>
    <row r="204" spans="2:65" s="14" customFormat="1" ht="11.25">
      <c r="B204" s="166"/>
      <c r="D204" s="151" t="s">
        <v>189</v>
      </c>
      <c r="E204" s="167" t="s">
        <v>19</v>
      </c>
      <c r="F204" s="168" t="s">
        <v>2363</v>
      </c>
      <c r="H204" s="167" t="s">
        <v>19</v>
      </c>
      <c r="I204" s="169"/>
      <c r="L204" s="166"/>
      <c r="M204" s="170"/>
      <c r="T204" s="171"/>
      <c r="AT204" s="167" t="s">
        <v>189</v>
      </c>
      <c r="AU204" s="167" t="s">
        <v>83</v>
      </c>
      <c r="AV204" s="14" t="s">
        <v>81</v>
      </c>
      <c r="AW204" s="14" t="s">
        <v>35</v>
      </c>
      <c r="AX204" s="14" t="s">
        <v>73</v>
      </c>
      <c r="AY204" s="167" t="s">
        <v>175</v>
      </c>
    </row>
    <row r="205" spans="2:65" s="12" customFormat="1" ht="11.25">
      <c r="B205" s="150"/>
      <c r="D205" s="151" t="s">
        <v>189</v>
      </c>
      <c r="E205" s="152" t="s">
        <v>19</v>
      </c>
      <c r="F205" s="153" t="s">
        <v>2364</v>
      </c>
      <c r="H205" s="154">
        <v>0.3</v>
      </c>
      <c r="I205" s="155"/>
      <c r="L205" s="150"/>
      <c r="M205" s="156"/>
      <c r="T205" s="157"/>
      <c r="AT205" s="152" t="s">
        <v>189</v>
      </c>
      <c r="AU205" s="152" t="s">
        <v>83</v>
      </c>
      <c r="AV205" s="12" t="s">
        <v>83</v>
      </c>
      <c r="AW205" s="12" t="s">
        <v>35</v>
      </c>
      <c r="AX205" s="12" t="s">
        <v>81</v>
      </c>
      <c r="AY205" s="152" t="s">
        <v>175</v>
      </c>
    </row>
    <row r="206" spans="2:65" s="1" customFormat="1" ht="16.5" customHeight="1">
      <c r="B206" s="32"/>
      <c r="C206" s="172" t="s">
        <v>348</v>
      </c>
      <c r="D206" s="172" t="s">
        <v>307</v>
      </c>
      <c r="E206" s="173" t="s">
        <v>2365</v>
      </c>
      <c r="F206" s="174" t="s">
        <v>2366</v>
      </c>
      <c r="G206" s="175" t="s">
        <v>342</v>
      </c>
      <c r="H206" s="176">
        <v>0.30299999999999999</v>
      </c>
      <c r="I206" s="177"/>
      <c r="J206" s="178">
        <f>ROUND(I206*H206,2)</f>
        <v>0</v>
      </c>
      <c r="K206" s="179"/>
      <c r="L206" s="180"/>
      <c r="M206" s="181" t="s">
        <v>19</v>
      </c>
      <c r="N206" s="182" t="s">
        <v>44</v>
      </c>
      <c r="P206" s="142">
        <f>O206*H206</f>
        <v>0</v>
      </c>
      <c r="Q206" s="142">
        <v>3.2000000000000002E-3</v>
      </c>
      <c r="R206" s="142">
        <f>Q206*H206</f>
        <v>9.6960000000000004E-4</v>
      </c>
      <c r="S206" s="142">
        <v>0</v>
      </c>
      <c r="T206" s="143">
        <f>S206*H206</f>
        <v>0</v>
      </c>
      <c r="AR206" s="144" t="s">
        <v>239</v>
      </c>
      <c r="AT206" s="144" t="s">
        <v>307</v>
      </c>
      <c r="AU206" s="144" t="s">
        <v>83</v>
      </c>
      <c r="AY206" s="17" t="s">
        <v>175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81</v>
      </c>
      <c r="BK206" s="145">
        <f>ROUND(I206*H206,2)</f>
        <v>0</v>
      </c>
      <c r="BL206" s="17" t="s">
        <v>181</v>
      </c>
      <c r="BM206" s="144" t="s">
        <v>2367</v>
      </c>
    </row>
    <row r="207" spans="2:65" s="12" customFormat="1" ht="11.25">
      <c r="B207" s="150"/>
      <c r="D207" s="151" t="s">
        <v>189</v>
      </c>
      <c r="F207" s="153" t="s">
        <v>2368</v>
      </c>
      <c r="H207" s="154">
        <v>0.30299999999999999</v>
      </c>
      <c r="I207" s="155"/>
      <c r="L207" s="150"/>
      <c r="M207" s="156"/>
      <c r="T207" s="157"/>
      <c r="AT207" s="152" t="s">
        <v>189</v>
      </c>
      <c r="AU207" s="152" t="s">
        <v>83</v>
      </c>
      <c r="AV207" s="12" t="s">
        <v>83</v>
      </c>
      <c r="AW207" s="12" t="s">
        <v>4</v>
      </c>
      <c r="AX207" s="12" t="s">
        <v>81</v>
      </c>
      <c r="AY207" s="152" t="s">
        <v>175</v>
      </c>
    </row>
    <row r="208" spans="2:65" s="1" customFormat="1" ht="101.25" customHeight="1">
      <c r="B208" s="32"/>
      <c r="C208" s="132" t="s">
        <v>355</v>
      </c>
      <c r="D208" s="132" t="s">
        <v>177</v>
      </c>
      <c r="E208" s="133" t="s">
        <v>2369</v>
      </c>
      <c r="F208" s="134" t="s">
        <v>2370</v>
      </c>
      <c r="G208" s="135" t="s">
        <v>342</v>
      </c>
      <c r="H208" s="136">
        <v>0.6</v>
      </c>
      <c r="I208" s="137"/>
      <c r="J208" s="138">
        <f>ROUND(I208*H208,2)</f>
        <v>0</v>
      </c>
      <c r="K208" s="139"/>
      <c r="L208" s="32"/>
      <c r="M208" s="140" t="s">
        <v>19</v>
      </c>
      <c r="N208" s="141" t="s">
        <v>44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181</v>
      </c>
      <c r="AT208" s="144" t="s">
        <v>177</v>
      </c>
      <c r="AU208" s="144" t="s">
        <v>83</v>
      </c>
      <c r="AY208" s="17" t="s">
        <v>175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81</v>
      </c>
      <c r="BK208" s="145">
        <f>ROUND(I208*H208,2)</f>
        <v>0</v>
      </c>
      <c r="BL208" s="17" t="s">
        <v>181</v>
      </c>
      <c r="BM208" s="144" t="s">
        <v>2371</v>
      </c>
    </row>
    <row r="209" spans="2:65" s="1" customFormat="1" ht="11.25">
      <c r="B209" s="32"/>
      <c r="D209" s="146" t="s">
        <v>183</v>
      </c>
      <c r="F209" s="147" t="s">
        <v>2372</v>
      </c>
      <c r="I209" s="148"/>
      <c r="L209" s="32"/>
      <c r="M209" s="149"/>
      <c r="T209" s="53"/>
      <c r="AT209" s="17" t="s">
        <v>183</v>
      </c>
      <c r="AU209" s="17" t="s">
        <v>83</v>
      </c>
    </row>
    <row r="210" spans="2:65" s="14" customFormat="1" ht="11.25">
      <c r="B210" s="166"/>
      <c r="D210" s="151" t="s">
        <v>189</v>
      </c>
      <c r="E210" s="167" t="s">
        <v>19</v>
      </c>
      <c r="F210" s="168" t="s">
        <v>2373</v>
      </c>
      <c r="H210" s="167" t="s">
        <v>19</v>
      </c>
      <c r="I210" s="169"/>
      <c r="L210" s="166"/>
      <c r="M210" s="170"/>
      <c r="T210" s="171"/>
      <c r="AT210" s="167" t="s">
        <v>189</v>
      </c>
      <c r="AU210" s="167" t="s">
        <v>83</v>
      </c>
      <c r="AV210" s="14" t="s">
        <v>81</v>
      </c>
      <c r="AW210" s="14" t="s">
        <v>35</v>
      </c>
      <c r="AX210" s="14" t="s">
        <v>73</v>
      </c>
      <c r="AY210" s="167" t="s">
        <v>175</v>
      </c>
    </row>
    <row r="211" spans="2:65" s="12" customFormat="1" ht="11.25">
      <c r="B211" s="150"/>
      <c r="D211" s="151" t="s">
        <v>189</v>
      </c>
      <c r="E211" s="152" t="s">
        <v>19</v>
      </c>
      <c r="F211" s="153" t="s">
        <v>2374</v>
      </c>
      <c r="H211" s="154">
        <v>0.6</v>
      </c>
      <c r="I211" s="155"/>
      <c r="L211" s="150"/>
      <c r="M211" s="156"/>
      <c r="T211" s="157"/>
      <c r="AT211" s="152" t="s">
        <v>189</v>
      </c>
      <c r="AU211" s="152" t="s">
        <v>83</v>
      </c>
      <c r="AV211" s="12" t="s">
        <v>83</v>
      </c>
      <c r="AW211" s="12" t="s">
        <v>35</v>
      </c>
      <c r="AX211" s="12" t="s">
        <v>81</v>
      </c>
      <c r="AY211" s="152" t="s">
        <v>175</v>
      </c>
    </row>
    <row r="212" spans="2:65" s="1" customFormat="1" ht="16.5" customHeight="1">
      <c r="B212" s="32"/>
      <c r="C212" s="172" t="s">
        <v>363</v>
      </c>
      <c r="D212" s="172" t="s">
        <v>307</v>
      </c>
      <c r="E212" s="173" t="s">
        <v>2375</v>
      </c>
      <c r="F212" s="174" t="s">
        <v>2376</v>
      </c>
      <c r="G212" s="175" t="s">
        <v>342</v>
      </c>
      <c r="H212" s="176">
        <v>0.60599999999999998</v>
      </c>
      <c r="I212" s="177"/>
      <c r="J212" s="178">
        <f>ROUND(I212*H212,2)</f>
        <v>0</v>
      </c>
      <c r="K212" s="179"/>
      <c r="L212" s="180"/>
      <c r="M212" s="181" t="s">
        <v>19</v>
      </c>
      <c r="N212" s="182" t="s">
        <v>44</v>
      </c>
      <c r="P212" s="142">
        <f>O212*H212</f>
        <v>0</v>
      </c>
      <c r="Q212" s="142">
        <v>8.1399999999999997E-3</v>
      </c>
      <c r="R212" s="142">
        <f>Q212*H212</f>
        <v>4.93284E-3</v>
      </c>
      <c r="S212" s="142">
        <v>0</v>
      </c>
      <c r="T212" s="143">
        <f>S212*H212</f>
        <v>0</v>
      </c>
      <c r="AR212" s="144" t="s">
        <v>239</v>
      </c>
      <c r="AT212" s="144" t="s">
        <v>307</v>
      </c>
      <c r="AU212" s="144" t="s">
        <v>83</v>
      </c>
      <c r="AY212" s="17" t="s">
        <v>175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81</v>
      </c>
      <c r="BK212" s="145">
        <f>ROUND(I212*H212,2)</f>
        <v>0</v>
      </c>
      <c r="BL212" s="17" t="s">
        <v>181</v>
      </c>
      <c r="BM212" s="144" t="s">
        <v>2377</v>
      </c>
    </row>
    <row r="213" spans="2:65" s="12" customFormat="1" ht="11.25">
      <c r="B213" s="150"/>
      <c r="D213" s="151" t="s">
        <v>189</v>
      </c>
      <c r="F213" s="153" t="s">
        <v>2378</v>
      </c>
      <c r="H213" s="154">
        <v>0.60599999999999998</v>
      </c>
      <c r="I213" s="155"/>
      <c r="L213" s="150"/>
      <c r="M213" s="156"/>
      <c r="T213" s="157"/>
      <c r="AT213" s="152" t="s">
        <v>189</v>
      </c>
      <c r="AU213" s="152" t="s">
        <v>83</v>
      </c>
      <c r="AV213" s="12" t="s">
        <v>83</v>
      </c>
      <c r="AW213" s="12" t="s">
        <v>4</v>
      </c>
      <c r="AX213" s="12" t="s">
        <v>81</v>
      </c>
      <c r="AY213" s="152" t="s">
        <v>175</v>
      </c>
    </row>
    <row r="214" spans="2:65" s="1" customFormat="1" ht="49.15" customHeight="1">
      <c r="B214" s="32"/>
      <c r="C214" s="132" t="s">
        <v>367</v>
      </c>
      <c r="D214" s="132" t="s">
        <v>177</v>
      </c>
      <c r="E214" s="133" t="s">
        <v>1812</v>
      </c>
      <c r="F214" s="134" t="s">
        <v>1813</v>
      </c>
      <c r="G214" s="135" t="s">
        <v>180</v>
      </c>
      <c r="H214" s="136">
        <v>90.65</v>
      </c>
      <c r="I214" s="137"/>
      <c r="J214" s="138">
        <f>ROUND(I214*H214,2)</f>
        <v>0</v>
      </c>
      <c r="K214" s="139"/>
      <c r="L214" s="32"/>
      <c r="M214" s="140" t="s">
        <v>19</v>
      </c>
      <c r="N214" s="141" t="s">
        <v>44</v>
      </c>
      <c r="P214" s="142">
        <f>O214*H214</f>
        <v>0</v>
      </c>
      <c r="Q214" s="142">
        <v>0.37536000000000003</v>
      </c>
      <c r="R214" s="142">
        <f>Q214*H214</f>
        <v>34.026384000000007</v>
      </c>
      <c r="S214" s="142">
        <v>0</v>
      </c>
      <c r="T214" s="143">
        <f>S214*H214</f>
        <v>0</v>
      </c>
      <c r="AR214" s="144" t="s">
        <v>181</v>
      </c>
      <c r="AT214" s="144" t="s">
        <v>177</v>
      </c>
      <c r="AU214" s="144" t="s">
        <v>83</v>
      </c>
      <c r="AY214" s="17" t="s">
        <v>175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81</v>
      </c>
      <c r="BK214" s="145">
        <f>ROUND(I214*H214,2)</f>
        <v>0</v>
      </c>
      <c r="BL214" s="17" t="s">
        <v>181</v>
      </c>
      <c r="BM214" s="144" t="s">
        <v>2379</v>
      </c>
    </row>
    <row r="215" spans="2:65" s="1" customFormat="1" ht="11.25">
      <c r="B215" s="32"/>
      <c r="D215" s="146" t="s">
        <v>183</v>
      </c>
      <c r="F215" s="147" t="s">
        <v>1815</v>
      </c>
      <c r="I215" s="148"/>
      <c r="L215" s="32"/>
      <c r="M215" s="149"/>
      <c r="T215" s="53"/>
      <c r="AT215" s="17" t="s">
        <v>183</v>
      </c>
      <c r="AU215" s="17" t="s">
        <v>83</v>
      </c>
    </row>
    <row r="216" spans="2:65" s="14" customFormat="1" ht="11.25">
      <c r="B216" s="166"/>
      <c r="D216" s="151" t="s">
        <v>189</v>
      </c>
      <c r="E216" s="167" t="s">
        <v>19</v>
      </c>
      <c r="F216" s="168" t="s">
        <v>2380</v>
      </c>
      <c r="H216" s="167" t="s">
        <v>19</v>
      </c>
      <c r="I216" s="169"/>
      <c r="L216" s="166"/>
      <c r="M216" s="170"/>
      <c r="T216" s="171"/>
      <c r="AT216" s="167" t="s">
        <v>189</v>
      </c>
      <c r="AU216" s="167" t="s">
        <v>83</v>
      </c>
      <c r="AV216" s="14" t="s">
        <v>81</v>
      </c>
      <c r="AW216" s="14" t="s">
        <v>35</v>
      </c>
      <c r="AX216" s="14" t="s">
        <v>73</v>
      </c>
      <c r="AY216" s="167" t="s">
        <v>175</v>
      </c>
    </row>
    <row r="217" spans="2:65" s="12" customFormat="1" ht="11.25">
      <c r="B217" s="150"/>
      <c r="D217" s="151" t="s">
        <v>189</v>
      </c>
      <c r="E217" s="152" t="s">
        <v>19</v>
      </c>
      <c r="F217" s="153" t="s">
        <v>2381</v>
      </c>
      <c r="H217" s="154">
        <v>79.7</v>
      </c>
      <c r="I217" s="155"/>
      <c r="L217" s="150"/>
      <c r="M217" s="156"/>
      <c r="T217" s="157"/>
      <c r="AT217" s="152" t="s">
        <v>189</v>
      </c>
      <c r="AU217" s="152" t="s">
        <v>83</v>
      </c>
      <c r="AV217" s="12" t="s">
        <v>83</v>
      </c>
      <c r="AW217" s="12" t="s">
        <v>35</v>
      </c>
      <c r="AX217" s="12" t="s">
        <v>73</v>
      </c>
      <c r="AY217" s="152" t="s">
        <v>175</v>
      </c>
    </row>
    <row r="218" spans="2:65" s="14" customFormat="1" ht="11.25">
      <c r="B218" s="166"/>
      <c r="D218" s="151" t="s">
        <v>189</v>
      </c>
      <c r="E218" s="167" t="s">
        <v>19</v>
      </c>
      <c r="F218" s="168" t="s">
        <v>2382</v>
      </c>
      <c r="H218" s="167" t="s">
        <v>19</v>
      </c>
      <c r="I218" s="169"/>
      <c r="L218" s="166"/>
      <c r="M218" s="170"/>
      <c r="T218" s="171"/>
      <c r="AT218" s="167" t="s">
        <v>189</v>
      </c>
      <c r="AU218" s="167" t="s">
        <v>83</v>
      </c>
      <c r="AV218" s="14" t="s">
        <v>81</v>
      </c>
      <c r="AW218" s="14" t="s">
        <v>35</v>
      </c>
      <c r="AX218" s="14" t="s">
        <v>73</v>
      </c>
      <c r="AY218" s="167" t="s">
        <v>175</v>
      </c>
    </row>
    <row r="219" spans="2:65" s="12" customFormat="1" ht="11.25">
      <c r="B219" s="150"/>
      <c r="D219" s="151" t="s">
        <v>189</v>
      </c>
      <c r="E219" s="152" t="s">
        <v>19</v>
      </c>
      <c r="F219" s="153" t="s">
        <v>2383</v>
      </c>
      <c r="H219" s="154">
        <v>10.95</v>
      </c>
      <c r="I219" s="155"/>
      <c r="L219" s="150"/>
      <c r="M219" s="156"/>
      <c r="T219" s="157"/>
      <c r="AT219" s="152" t="s">
        <v>189</v>
      </c>
      <c r="AU219" s="152" t="s">
        <v>83</v>
      </c>
      <c r="AV219" s="12" t="s">
        <v>83</v>
      </c>
      <c r="AW219" s="12" t="s">
        <v>35</v>
      </c>
      <c r="AX219" s="12" t="s">
        <v>73</v>
      </c>
      <c r="AY219" s="152" t="s">
        <v>175</v>
      </c>
    </row>
    <row r="220" spans="2:65" s="13" customFormat="1" ht="11.25">
      <c r="B220" s="158"/>
      <c r="D220" s="151" t="s">
        <v>189</v>
      </c>
      <c r="E220" s="159" t="s">
        <v>19</v>
      </c>
      <c r="F220" s="160" t="s">
        <v>198</v>
      </c>
      <c r="H220" s="161">
        <v>90.65</v>
      </c>
      <c r="I220" s="162"/>
      <c r="L220" s="158"/>
      <c r="M220" s="163"/>
      <c r="T220" s="164"/>
      <c r="AT220" s="159" t="s">
        <v>189</v>
      </c>
      <c r="AU220" s="159" t="s">
        <v>83</v>
      </c>
      <c r="AV220" s="13" t="s">
        <v>181</v>
      </c>
      <c r="AW220" s="13" t="s">
        <v>35</v>
      </c>
      <c r="AX220" s="13" t="s">
        <v>81</v>
      </c>
      <c r="AY220" s="159" t="s">
        <v>175</v>
      </c>
    </row>
    <row r="221" spans="2:65" s="1" customFormat="1" ht="33" customHeight="1">
      <c r="B221" s="32"/>
      <c r="C221" s="132" t="s">
        <v>372</v>
      </c>
      <c r="D221" s="132" t="s">
        <v>177</v>
      </c>
      <c r="E221" s="133" t="s">
        <v>2384</v>
      </c>
      <c r="F221" s="134" t="s">
        <v>2385</v>
      </c>
      <c r="G221" s="135" t="s">
        <v>358</v>
      </c>
      <c r="H221" s="136">
        <v>5</v>
      </c>
      <c r="I221" s="137"/>
      <c r="J221" s="138">
        <f>ROUND(I221*H221,2)</f>
        <v>0</v>
      </c>
      <c r="K221" s="139"/>
      <c r="L221" s="32"/>
      <c r="M221" s="140" t="s">
        <v>19</v>
      </c>
      <c r="N221" s="141" t="s">
        <v>44</v>
      </c>
      <c r="P221" s="142">
        <f>O221*H221</f>
        <v>0</v>
      </c>
      <c r="Q221" s="142">
        <v>5.0200000000000002E-2</v>
      </c>
      <c r="R221" s="142">
        <f>Q221*H221</f>
        <v>0.251</v>
      </c>
      <c r="S221" s="142">
        <v>0</v>
      </c>
      <c r="T221" s="143">
        <f>S221*H221</f>
        <v>0</v>
      </c>
      <c r="AR221" s="144" t="s">
        <v>181</v>
      </c>
      <c r="AT221" s="144" t="s">
        <v>177</v>
      </c>
      <c r="AU221" s="144" t="s">
        <v>83</v>
      </c>
      <c r="AY221" s="17" t="s">
        <v>175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81</v>
      </c>
      <c r="BK221" s="145">
        <f>ROUND(I221*H221,2)</f>
        <v>0</v>
      </c>
      <c r="BL221" s="17" t="s">
        <v>181</v>
      </c>
      <c r="BM221" s="144" t="s">
        <v>2386</v>
      </c>
    </row>
    <row r="222" spans="2:65" s="1" customFormat="1" ht="11.25">
      <c r="B222" s="32"/>
      <c r="D222" s="146" t="s">
        <v>183</v>
      </c>
      <c r="F222" s="147" t="s">
        <v>2387</v>
      </c>
      <c r="I222" s="148"/>
      <c r="L222" s="32"/>
      <c r="M222" s="149"/>
      <c r="T222" s="53"/>
      <c r="AT222" s="17" t="s">
        <v>183</v>
      </c>
      <c r="AU222" s="17" t="s">
        <v>83</v>
      </c>
    </row>
    <row r="223" spans="2:65" s="1" customFormat="1" ht="33" customHeight="1">
      <c r="B223" s="32"/>
      <c r="C223" s="132" t="s">
        <v>376</v>
      </c>
      <c r="D223" s="132" t="s">
        <v>177</v>
      </c>
      <c r="E223" s="133" t="s">
        <v>2388</v>
      </c>
      <c r="F223" s="134" t="s">
        <v>2389</v>
      </c>
      <c r="G223" s="135" t="s">
        <v>358</v>
      </c>
      <c r="H223" s="136">
        <v>2</v>
      </c>
      <c r="I223" s="137"/>
      <c r="J223" s="138">
        <f>ROUND(I223*H223,2)</f>
        <v>0</v>
      </c>
      <c r="K223" s="139"/>
      <c r="L223" s="32"/>
      <c r="M223" s="140" t="s">
        <v>19</v>
      </c>
      <c r="N223" s="141" t="s">
        <v>44</v>
      </c>
      <c r="P223" s="142">
        <f>O223*H223</f>
        <v>0</v>
      </c>
      <c r="Q223" s="142">
        <v>6.2300000000000001E-2</v>
      </c>
      <c r="R223" s="142">
        <f>Q223*H223</f>
        <v>0.1246</v>
      </c>
      <c r="S223" s="142">
        <v>0</v>
      </c>
      <c r="T223" s="143">
        <f>S223*H223</f>
        <v>0</v>
      </c>
      <c r="AR223" s="144" t="s">
        <v>181</v>
      </c>
      <c r="AT223" s="144" t="s">
        <v>177</v>
      </c>
      <c r="AU223" s="144" t="s">
        <v>83</v>
      </c>
      <c r="AY223" s="17" t="s">
        <v>175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81</v>
      </c>
      <c r="BK223" s="145">
        <f>ROUND(I223*H223,2)</f>
        <v>0</v>
      </c>
      <c r="BL223" s="17" t="s">
        <v>181</v>
      </c>
      <c r="BM223" s="144" t="s">
        <v>2390</v>
      </c>
    </row>
    <row r="224" spans="2:65" s="1" customFormat="1" ht="11.25">
      <c r="B224" s="32"/>
      <c r="D224" s="146" t="s">
        <v>183</v>
      </c>
      <c r="F224" s="147" t="s">
        <v>2391</v>
      </c>
      <c r="I224" s="148"/>
      <c r="L224" s="32"/>
      <c r="M224" s="149"/>
      <c r="T224" s="53"/>
      <c r="AT224" s="17" t="s">
        <v>183</v>
      </c>
      <c r="AU224" s="17" t="s">
        <v>83</v>
      </c>
    </row>
    <row r="225" spans="2:65" s="1" customFormat="1" ht="33" customHeight="1">
      <c r="B225" s="32"/>
      <c r="C225" s="132" t="s">
        <v>384</v>
      </c>
      <c r="D225" s="132" t="s">
        <v>177</v>
      </c>
      <c r="E225" s="133" t="s">
        <v>2392</v>
      </c>
      <c r="F225" s="134" t="s">
        <v>2393</v>
      </c>
      <c r="G225" s="135" t="s">
        <v>358</v>
      </c>
      <c r="H225" s="136">
        <v>5</v>
      </c>
      <c r="I225" s="137"/>
      <c r="J225" s="138">
        <f>ROUND(I225*H225,2)</f>
        <v>0</v>
      </c>
      <c r="K225" s="139"/>
      <c r="L225" s="32"/>
      <c r="M225" s="140" t="s">
        <v>19</v>
      </c>
      <c r="N225" s="141" t="s">
        <v>44</v>
      </c>
      <c r="P225" s="142">
        <f>O225*H225</f>
        <v>0</v>
      </c>
      <c r="Q225" s="142">
        <v>0.1384</v>
      </c>
      <c r="R225" s="142">
        <f>Q225*H225</f>
        <v>0.69199999999999995</v>
      </c>
      <c r="S225" s="142">
        <v>0</v>
      </c>
      <c r="T225" s="143">
        <f>S225*H225</f>
        <v>0</v>
      </c>
      <c r="AR225" s="144" t="s">
        <v>181</v>
      </c>
      <c r="AT225" s="144" t="s">
        <v>177</v>
      </c>
      <c r="AU225" s="144" t="s">
        <v>83</v>
      </c>
      <c r="AY225" s="17" t="s">
        <v>175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81</v>
      </c>
      <c r="BK225" s="145">
        <f>ROUND(I225*H225,2)</f>
        <v>0</v>
      </c>
      <c r="BL225" s="17" t="s">
        <v>181</v>
      </c>
      <c r="BM225" s="144" t="s">
        <v>2394</v>
      </c>
    </row>
    <row r="226" spans="2:65" s="1" customFormat="1" ht="11.25">
      <c r="B226" s="32"/>
      <c r="D226" s="146" t="s">
        <v>183</v>
      </c>
      <c r="F226" s="147" t="s">
        <v>2395</v>
      </c>
      <c r="I226" s="148"/>
      <c r="L226" s="32"/>
      <c r="M226" s="149"/>
      <c r="T226" s="53"/>
      <c r="AT226" s="17" t="s">
        <v>183</v>
      </c>
      <c r="AU226" s="17" t="s">
        <v>83</v>
      </c>
    </row>
    <row r="227" spans="2:65" s="1" customFormat="1" ht="33" customHeight="1">
      <c r="B227" s="32"/>
      <c r="C227" s="132" t="s">
        <v>238</v>
      </c>
      <c r="D227" s="132" t="s">
        <v>177</v>
      </c>
      <c r="E227" s="133" t="s">
        <v>2396</v>
      </c>
      <c r="F227" s="134" t="s">
        <v>2397</v>
      </c>
      <c r="G227" s="135" t="s">
        <v>358</v>
      </c>
      <c r="H227" s="136">
        <v>5</v>
      </c>
      <c r="I227" s="137"/>
      <c r="J227" s="138">
        <f>ROUND(I227*H227,2)</f>
        <v>0</v>
      </c>
      <c r="K227" s="139"/>
      <c r="L227" s="32"/>
      <c r="M227" s="140" t="s">
        <v>19</v>
      </c>
      <c r="N227" s="141" t="s">
        <v>44</v>
      </c>
      <c r="P227" s="142">
        <f>O227*H227</f>
        <v>0</v>
      </c>
      <c r="Q227" s="142">
        <v>0.18360000000000001</v>
      </c>
      <c r="R227" s="142">
        <f>Q227*H227</f>
        <v>0.91800000000000004</v>
      </c>
      <c r="S227" s="142">
        <v>0</v>
      </c>
      <c r="T227" s="143">
        <f>S227*H227</f>
        <v>0</v>
      </c>
      <c r="AR227" s="144" t="s">
        <v>181</v>
      </c>
      <c r="AT227" s="144" t="s">
        <v>177</v>
      </c>
      <c r="AU227" s="144" t="s">
        <v>83</v>
      </c>
      <c r="AY227" s="17" t="s">
        <v>175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81</v>
      </c>
      <c r="BK227" s="145">
        <f>ROUND(I227*H227,2)</f>
        <v>0</v>
      </c>
      <c r="BL227" s="17" t="s">
        <v>181</v>
      </c>
      <c r="BM227" s="144" t="s">
        <v>2398</v>
      </c>
    </row>
    <row r="228" spans="2:65" s="1" customFormat="1" ht="11.25">
      <c r="B228" s="32"/>
      <c r="D228" s="146" t="s">
        <v>183</v>
      </c>
      <c r="F228" s="147" t="s">
        <v>2399</v>
      </c>
      <c r="I228" s="148"/>
      <c r="L228" s="32"/>
      <c r="M228" s="149"/>
      <c r="T228" s="53"/>
      <c r="AT228" s="17" t="s">
        <v>183</v>
      </c>
      <c r="AU228" s="17" t="s">
        <v>83</v>
      </c>
    </row>
    <row r="229" spans="2:65" s="1" customFormat="1" ht="49.15" customHeight="1">
      <c r="B229" s="32"/>
      <c r="C229" s="132" t="s">
        <v>396</v>
      </c>
      <c r="D229" s="132" t="s">
        <v>177</v>
      </c>
      <c r="E229" s="133" t="s">
        <v>2400</v>
      </c>
      <c r="F229" s="134" t="s">
        <v>2401</v>
      </c>
      <c r="G229" s="135" t="s">
        <v>180</v>
      </c>
      <c r="H229" s="136">
        <v>52.295000000000002</v>
      </c>
      <c r="I229" s="137"/>
      <c r="J229" s="138">
        <f>ROUND(I229*H229,2)</f>
        <v>0</v>
      </c>
      <c r="K229" s="139"/>
      <c r="L229" s="32"/>
      <c r="M229" s="140" t="s">
        <v>19</v>
      </c>
      <c r="N229" s="141" t="s">
        <v>44</v>
      </c>
      <c r="P229" s="142">
        <f>O229*H229</f>
        <v>0</v>
      </c>
      <c r="Q229" s="142">
        <v>0.23877000000000001</v>
      </c>
      <c r="R229" s="142">
        <f>Q229*H229</f>
        <v>12.486477150000001</v>
      </c>
      <c r="S229" s="142">
        <v>0</v>
      </c>
      <c r="T229" s="143">
        <f>S229*H229</f>
        <v>0</v>
      </c>
      <c r="AR229" s="144" t="s">
        <v>181</v>
      </c>
      <c r="AT229" s="144" t="s">
        <v>177</v>
      </c>
      <c r="AU229" s="144" t="s">
        <v>83</v>
      </c>
      <c r="AY229" s="17" t="s">
        <v>175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81</v>
      </c>
      <c r="BK229" s="145">
        <f>ROUND(I229*H229,2)</f>
        <v>0</v>
      </c>
      <c r="BL229" s="17" t="s">
        <v>181</v>
      </c>
      <c r="BM229" s="144" t="s">
        <v>2402</v>
      </c>
    </row>
    <row r="230" spans="2:65" s="1" customFormat="1" ht="11.25">
      <c r="B230" s="32"/>
      <c r="D230" s="146" t="s">
        <v>183</v>
      </c>
      <c r="F230" s="147" t="s">
        <v>2403</v>
      </c>
      <c r="I230" s="148"/>
      <c r="L230" s="32"/>
      <c r="M230" s="149"/>
      <c r="T230" s="53"/>
      <c r="AT230" s="17" t="s">
        <v>183</v>
      </c>
      <c r="AU230" s="17" t="s">
        <v>83</v>
      </c>
    </row>
    <row r="231" spans="2:65" s="12" customFormat="1" ht="11.25">
      <c r="B231" s="150"/>
      <c r="D231" s="151" t="s">
        <v>189</v>
      </c>
      <c r="E231" s="152" t="s">
        <v>19</v>
      </c>
      <c r="F231" s="153" t="s">
        <v>2404</v>
      </c>
      <c r="H231" s="154">
        <v>52.295000000000002</v>
      </c>
      <c r="I231" s="155"/>
      <c r="L231" s="150"/>
      <c r="M231" s="156"/>
      <c r="T231" s="157"/>
      <c r="AT231" s="152" t="s">
        <v>189</v>
      </c>
      <c r="AU231" s="152" t="s">
        <v>83</v>
      </c>
      <c r="AV231" s="12" t="s">
        <v>83</v>
      </c>
      <c r="AW231" s="12" t="s">
        <v>35</v>
      </c>
      <c r="AX231" s="12" t="s">
        <v>81</v>
      </c>
      <c r="AY231" s="152" t="s">
        <v>175</v>
      </c>
    </row>
    <row r="232" spans="2:65" s="11" customFormat="1" ht="22.9" customHeight="1">
      <c r="B232" s="120"/>
      <c r="D232" s="121" t="s">
        <v>72</v>
      </c>
      <c r="E232" s="130" t="s">
        <v>181</v>
      </c>
      <c r="F232" s="130" t="s">
        <v>347</v>
      </c>
      <c r="I232" s="123"/>
      <c r="J232" s="131">
        <f>BK232</f>
        <v>0</v>
      </c>
      <c r="L232" s="120"/>
      <c r="M232" s="125"/>
      <c r="P232" s="126">
        <f>SUM(P233:P252)</f>
        <v>0</v>
      </c>
      <c r="R232" s="126">
        <f>SUM(R233:R252)</f>
        <v>22.8276039</v>
      </c>
      <c r="T232" s="127">
        <f>SUM(T233:T252)</f>
        <v>0</v>
      </c>
      <c r="AR232" s="121" t="s">
        <v>81</v>
      </c>
      <c r="AT232" s="128" t="s">
        <v>72</v>
      </c>
      <c r="AU232" s="128" t="s">
        <v>81</v>
      </c>
      <c r="AY232" s="121" t="s">
        <v>175</v>
      </c>
      <c r="BK232" s="129">
        <f>SUM(BK233:BK252)</f>
        <v>0</v>
      </c>
    </row>
    <row r="233" spans="2:65" s="1" customFormat="1" ht="78" customHeight="1">
      <c r="B233" s="32"/>
      <c r="C233" s="132" t="s">
        <v>401</v>
      </c>
      <c r="D233" s="132" t="s">
        <v>177</v>
      </c>
      <c r="E233" s="133" t="s">
        <v>2405</v>
      </c>
      <c r="F233" s="134" t="s">
        <v>2406</v>
      </c>
      <c r="G233" s="135" t="s">
        <v>180</v>
      </c>
      <c r="H233" s="136">
        <v>55.5</v>
      </c>
      <c r="I233" s="137"/>
      <c r="J233" s="138">
        <f>ROUND(I233*H233,2)</f>
        <v>0</v>
      </c>
      <c r="K233" s="139"/>
      <c r="L233" s="32"/>
      <c r="M233" s="140" t="s">
        <v>19</v>
      </c>
      <c r="N233" s="141" t="s">
        <v>44</v>
      </c>
      <c r="P233" s="142">
        <f>O233*H233</f>
        <v>0</v>
      </c>
      <c r="Q233" s="142">
        <v>0.34508</v>
      </c>
      <c r="R233" s="142">
        <f>Q233*H233</f>
        <v>19.15194</v>
      </c>
      <c r="S233" s="142">
        <v>0</v>
      </c>
      <c r="T233" s="143">
        <f>S233*H233</f>
        <v>0</v>
      </c>
      <c r="AR233" s="144" t="s">
        <v>181</v>
      </c>
      <c r="AT233" s="144" t="s">
        <v>177</v>
      </c>
      <c r="AU233" s="144" t="s">
        <v>83</v>
      </c>
      <c r="AY233" s="17" t="s">
        <v>175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81</v>
      </c>
      <c r="BK233" s="145">
        <f>ROUND(I233*H233,2)</f>
        <v>0</v>
      </c>
      <c r="BL233" s="17" t="s">
        <v>181</v>
      </c>
      <c r="BM233" s="144" t="s">
        <v>2407</v>
      </c>
    </row>
    <row r="234" spans="2:65" s="1" customFormat="1" ht="11.25">
      <c r="B234" s="32"/>
      <c r="D234" s="146" t="s">
        <v>183</v>
      </c>
      <c r="F234" s="147" t="s">
        <v>2408</v>
      </c>
      <c r="I234" s="148"/>
      <c r="L234" s="32"/>
      <c r="M234" s="149"/>
      <c r="T234" s="53"/>
      <c r="AT234" s="17" t="s">
        <v>183</v>
      </c>
      <c r="AU234" s="17" t="s">
        <v>83</v>
      </c>
    </row>
    <row r="235" spans="2:65" s="1" customFormat="1" ht="273">
      <c r="B235" s="32"/>
      <c r="D235" s="151" t="s">
        <v>203</v>
      </c>
      <c r="F235" s="165" t="s">
        <v>2409</v>
      </c>
      <c r="I235" s="148"/>
      <c r="L235" s="32"/>
      <c r="M235" s="149"/>
      <c r="T235" s="53"/>
      <c r="AT235" s="17" t="s">
        <v>203</v>
      </c>
      <c r="AU235" s="17" t="s">
        <v>83</v>
      </c>
    </row>
    <row r="236" spans="2:65" s="12" customFormat="1" ht="11.25">
      <c r="B236" s="150"/>
      <c r="D236" s="151" t="s">
        <v>189</v>
      </c>
      <c r="E236" s="152" t="s">
        <v>19</v>
      </c>
      <c r="F236" s="153" t="s">
        <v>2410</v>
      </c>
      <c r="H236" s="154">
        <v>55.5</v>
      </c>
      <c r="I236" s="155"/>
      <c r="L236" s="150"/>
      <c r="M236" s="156"/>
      <c r="T236" s="157"/>
      <c r="AT236" s="152" t="s">
        <v>189</v>
      </c>
      <c r="AU236" s="152" t="s">
        <v>83</v>
      </c>
      <c r="AV236" s="12" t="s">
        <v>83</v>
      </c>
      <c r="AW236" s="12" t="s">
        <v>35</v>
      </c>
      <c r="AX236" s="12" t="s">
        <v>81</v>
      </c>
      <c r="AY236" s="152" t="s">
        <v>175</v>
      </c>
    </row>
    <row r="237" spans="2:65" s="1" customFormat="1" ht="24.2" customHeight="1">
      <c r="B237" s="32"/>
      <c r="C237" s="132" t="s">
        <v>406</v>
      </c>
      <c r="D237" s="132" t="s">
        <v>177</v>
      </c>
      <c r="E237" s="133" t="s">
        <v>2411</v>
      </c>
      <c r="F237" s="134" t="s">
        <v>2412</v>
      </c>
      <c r="G237" s="135" t="s">
        <v>215</v>
      </c>
      <c r="H237" s="136">
        <v>1.3859999999999999</v>
      </c>
      <c r="I237" s="137"/>
      <c r="J237" s="138">
        <f>ROUND(I237*H237,2)</f>
        <v>0</v>
      </c>
      <c r="K237" s="139"/>
      <c r="L237" s="32"/>
      <c r="M237" s="140" t="s">
        <v>19</v>
      </c>
      <c r="N237" s="141" t="s">
        <v>44</v>
      </c>
      <c r="P237" s="142">
        <f>O237*H237</f>
        <v>0</v>
      </c>
      <c r="Q237" s="142">
        <v>2.5019800000000001</v>
      </c>
      <c r="R237" s="142">
        <f>Q237*H237</f>
        <v>3.4677442799999998</v>
      </c>
      <c r="S237" s="142">
        <v>0</v>
      </c>
      <c r="T237" s="143">
        <f>S237*H237</f>
        <v>0</v>
      </c>
      <c r="AR237" s="144" t="s">
        <v>181</v>
      </c>
      <c r="AT237" s="144" t="s">
        <v>177</v>
      </c>
      <c r="AU237" s="144" t="s">
        <v>83</v>
      </c>
      <c r="AY237" s="17" t="s">
        <v>175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81</v>
      </c>
      <c r="BK237" s="145">
        <f>ROUND(I237*H237,2)</f>
        <v>0</v>
      </c>
      <c r="BL237" s="17" t="s">
        <v>181</v>
      </c>
      <c r="BM237" s="144" t="s">
        <v>2413</v>
      </c>
    </row>
    <row r="238" spans="2:65" s="1" customFormat="1" ht="11.25">
      <c r="B238" s="32"/>
      <c r="D238" s="146" t="s">
        <v>183</v>
      </c>
      <c r="F238" s="147" t="s">
        <v>2414</v>
      </c>
      <c r="I238" s="148"/>
      <c r="L238" s="32"/>
      <c r="M238" s="149"/>
      <c r="T238" s="53"/>
      <c r="AT238" s="17" t="s">
        <v>183</v>
      </c>
      <c r="AU238" s="17" t="s">
        <v>83</v>
      </c>
    </row>
    <row r="239" spans="2:65" s="12" customFormat="1" ht="11.25">
      <c r="B239" s="150"/>
      <c r="D239" s="151" t="s">
        <v>189</v>
      </c>
      <c r="E239" s="152" t="s">
        <v>19</v>
      </c>
      <c r="F239" s="153" t="s">
        <v>2415</v>
      </c>
      <c r="H239" s="154">
        <v>1.3859999999999999</v>
      </c>
      <c r="I239" s="155"/>
      <c r="L239" s="150"/>
      <c r="M239" s="156"/>
      <c r="T239" s="157"/>
      <c r="AT239" s="152" t="s">
        <v>189</v>
      </c>
      <c r="AU239" s="152" t="s">
        <v>83</v>
      </c>
      <c r="AV239" s="12" t="s">
        <v>83</v>
      </c>
      <c r="AW239" s="12" t="s">
        <v>35</v>
      </c>
      <c r="AX239" s="12" t="s">
        <v>81</v>
      </c>
      <c r="AY239" s="152" t="s">
        <v>175</v>
      </c>
    </row>
    <row r="240" spans="2:65" s="1" customFormat="1" ht="24.2" customHeight="1">
      <c r="B240" s="32"/>
      <c r="C240" s="132" t="s">
        <v>413</v>
      </c>
      <c r="D240" s="132" t="s">
        <v>177</v>
      </c>
      <c r="E240" s="133" t="s">
        <v>2416</v>
      </c>
      <c r="F240" s="134" t="s">
        <v>2417</v>
      </c>
      <c r="G240" s="135" t="s">
        <v>180</v>
      </c>
      <c r="H240" s="136">
        <v>10.14</v>
      </c>
      <c r="I240" s="137"/>
      <c r="J240" s="138">
        <f>ROUND(I240*H240,2)</f>
        <v>0</v>
      </c>
      <c r="K240" s="139"/>
      <c r="L240" s="32"/>
      <c r="M240" s="140" t="s">
        <v>19</v>
      </c>
      <c r="N240" s="141" t="s">
        <v>44</v>
      </c>
      <c r="P240" s="142">
        <f>O240*H240</f>
        <v>0</v>
      </c>
      <c r="Q240" s="142">
        <v>5.7600000000000004E-3</v>
      </c>
      <c r="R240" s="142">
        <f>Q240*H240</f>
        <v>5.8406400000000004E-2</v>
      </c>
      <c r="S240" s="142">
        <v>0</v>
      </c>
      <c r="T240" s="143">
        <f>S240*H240</f>
        <v>0</v>
      </c>
      <c r="AR240" s="144" t="s">
        <v>181</v>
      </c>
      <c r="AT240" s="144" t="s">
        <v>177</v>
      </c>
      <c r="AU240" s="144" t="s">
        <v>83</v>
      </c>
      <c r="AY240" s="17" t="s">
        <v>175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81</v>
      </c>
      <c r="BK240" s="145">
        <f>ROUND(I240*H240,2)</f>
        <v>0</v>
      </c>
      <c r="BL240" s="17" t="s">
        <v>181</v>
      </c>
      <c r="BM240" s="144" t="s">
        <v>2418</v>
      </c>
    </row>
    <row r="241" spans="2:65" s="1" customFormat="1" ht="11.25">
      <c r="B241" s="32"/>
      <c r="D241" s="146" t="s">
        <v>183</v>
      </c>
      <c r="F241" s="147" t="s">
        <v>2419</v>
      </c>
      <c r="I241" s="148"/>
      <c r="L241" s="32"/>
      <c r="M241" s="149"/>
      <c r="T241" s="53"/>
      <c r="AT241" s="17" t="s">
        <v>183</v>
      </c>
      <c r="AU241" s="17" t="s">
        <v>83</v>
      </c>
    </row>
    <row r="242" spans="2:65" s="12" customFormat="1" ht="11.25">
      <c r="B242" s="150"/>
      <c r="D242" s="151" t="s">
        <v>189</v>
      </c>
      <c r="E242" s="152" t="s">
        <v>19</v>
      </c>
      <c r="F242" s="153" t="s">
        <v>2420</v>
      </c>
      <c r="H242" s="154">
        <v>10.14</v>
      </c>
      <c r="I242" s="155"/>
      <c r="L242" s="150"/>
      <c r="M242" s="156"/>
      <c r="T242" s="157"/>
      <c r="AT242" s="152" t="s">
        <v>189</v>
      </c>
      <c r="AU242" s="152" t="s">
        <v>83</v>
      </c>
      <c r="AV242" s="12" t="s">
        <v>83</v>
      </c>
      <c r="AW242" s="12" t="s">
        <v>35</v>
      </c>
      <c r="AX242" s="12" t="s">
        <v>81</v>
      </c>
      <c r="AY242" s="152" t="s">
        <v>175</v>
      </c>
    </row>
    <row r="243" spans="2:65" s="1" customFormat="1" ht="24.2" customHeight="1">
      <c r="B243" s="32"/>
      <c r="C243" s="132" t="s">
        <v>418</v>
      </c>
      <c r="D243" s="132" t="s">
        <v>177</v>
      </c>
      <c r="E243" s="133" t="s">
        <v>2421</v>
      </c>
      <c r="F243" s="134" t="s">
        <v>2422</v>
      </c>
      <c r="G243" s="135" t="s">
        <v>180</v>
      </c>
      <c r="H243" s="136">
        <v>10.14</v>
      </c>
      <c r="I243" s="137"/>
      <c r="J243" s="138">
        <f>ROUND(I243*H243,2)</f>
        <v>0</v>
      </c>
      <c r="K243" s="139"/>
      <c r="L243" s="32"/>
      <c r="M243" s="140" t="s">
        <v>19</v>
      </c>
      <c r="N243" s="141" t="s">
        <v>44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181</v>
      </c>
      <c r="AT243" s="144" t="s">
        <v>177</v>
      </c>
      <c r="AU243" s="144" t="s">
        <v>83</v>
      </c>
      <c r="AY243" s="17" t="s">
        <v>175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81</v>
      </c>
      <c r="BK243" s="145">
        <f>ROUND(I243*H243,2)</f>
        <v>0</v>
      </c>
      <c r="BL243" s="17" t="s">
        <v>181</v>
      </c>
      <c r="BM243" s="144" t="s">
        <v>2423</v>
      </c>
    </row>
    <row r="244" spans="2:65" s="1" customFormat="1" ht="11.25">
      <c r="B244" s="32"/>
      <c r="D244" s="146" t="s">
        <v>183</v>
      </c>
      <c r="F244" s="147" t="s">
        <v>2424</v>
      </c>
      <c r="I244" s="148"/>
      <c r="L244" s="32"/>
      <c r="M244" s="149"/>
      <c r="T244" s="53"/>
      <c r="AT244" s="17" t="s">
        <v>183</v>
      </c>
      <c r="AU244" s="17" t="s">
        <v>83</v>
      </c>
    </row>
    <row r="245" spans="2:65" s="1" customFormat="1" ht="24.2" customHeight="1">
      <c r="B245" s="32"/>
      <c r="C245" s="132" t="s">
        <v>424</v>
      </c>
      <c r="D245" s="132" t="s">
        <v>177</v>
      </c>
      <c r="E245" s="133" t="s">
        <v>2425</v>
      </c>
      <c r="F245" s="134" t="s">
        <v>2426</v>
      </c>
      <c r="G245" s="135" t="s">
        <v>281</v>
      </c>
      <c r="H245" s="136">
        <v>0.14199999999999999</v>
      </c>
      <c r="I245" s="137"/>
      <c r="J245" s="138">
        <f>ROUND(I245*H245,2)</f>
        <v>0</v>
      </c>
      <c r="K245" s="139"/>
      <c r="L245" s="32"/>
      <c r="M245" s="140" t="s">
        <v>19</v>
      </c>
      <c r="N245" s="141" t="s">
        <v>44</v>
      </c>
      <c r="P245" s="142">
        <f>O245*H245</f>
        <v>0</v>
      </c>
      <c r="Q245" s="142">
        <v>1.05291</v>
      </c>
      <c r="R245" s="142">
        <f>Q245*H245</f>
        <v>0.14951322</v>
      </c>
      <c r="S245" s="142">
        <v>0</v>
      </c>
      <c r="T245" s="143">
        <f>S245*H245</f>
        <v>0</v>
      </c>
      <c r="AR245" s="144" t="s">
        <v>181</v>
      </c>
      <c r="AT245" s="144" t="s">
        <v>177</v>
      </c>
      <c r="AU245" s="144" t="s">
        <v>83</v>
      </c>
      <c r="AY245" s="17" t="s">
        <v>175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81</v>
      </c>
      <c r="BK245" s="145">
        <f>ROUND(I245*H245,2)</f>
        <v>0</v>
      </c>
      <c r="BL245" s="17" t="s">
        <v>181</v>
      </c>
      <c r="BM245" s="144" t="s">
        <v>2427</v>
      </c>
    </row>
    <row r="246" spans="2:65" s="1" customFormat="1" ht="11.25">
      <c r="B246" s="32"/>
      <c r="D246" s="146" t="s">
        <v>183</v>
      </c>
      <c r="F246" s="147" t="s">
        <v>2428</v>
      </c>
      <c r="I246" s="148"/>
      <c r="L246" s="32"/>
      <c r="M246" s="149"/>
      <c r="T246" s="53"/>
      <c r="AT246" s="17" t="s">
        <v>183</v>
      </c>
      <c r="AU246" s="17" t="s">
        <v>83</v>
      </c>
    </row>
    <row r="247" spans="2:65" s="14" customFormat="1" ht="11.25">
      <c r="B247" s="166"/>
      <c r="D247" s="151" t="s">
        <v>189</v>
      </c>
      <c r="E247" s="167" t="s">
        <v>19</v>
      </c>
      <c r="F247" s="168" t="s">
        <v>2429</v>
      </c>
      <c r="H247" s="167" t="s">
        <v>19</v>
      </c>
      <c r="I247" s="169"/>
      <c r="L247" s="166"/>
      <c r="M247" s="170"/>
      <c r="T247" s="171"/>
      <c r="AT247" s="167" t="s">
        <v>189</v>
      </c>
      <c r="AU247" s="167" t="s">
        <v>83</v>
      </c>
      <c r="AV247" s="14" t="s">
        <v>81</v>
      </c>
      <c r="AW247" s="14" t="s">
        <v>35</v>
      </c>
      <c r="AX247" s="14" t="s">
        <v>73</v>
      </c>
      <c r="AY247" s="167" t="s">
        <v>175</v>
      </c>
    </row>
    <row r="248" spans="2:65" s="12" customFormat="1" ht="11.25">
      <c r="B248" s="150"/>
      <c r="D248" s="151" t="s">
        <v>189</v>
      </c>
      <c r="E248" s="152" t="s">
        <v>19</v>
      </c>
      <c r="F248" s="153" t="s">
        <v>2430</v>
      </c>
      <c r="H248" s="154">
        <v>0.12</v>
      </c>
      <c r="I248" s="155"/>
      <c r="L248" s="150"/>
      <c r="M248" s="156"/>
      <c r="T248" s="157"/>
      <c r="AT248" s="152" t="s">
        <v>189</v>
      </c>
      <c r="AU248" s="152" t="s">
        <v>83</v>
      </c>
      <c r="AV248" s="12" t="s">
        <v>83</v>
      </c>
      <c r="AW248" s="12" t="s">
        <v>35</v>
      </c>
      <c r="AX248" s="12" t="s">
        <v>73</v>
      </c>
      <c r="AY248" s="152" t="s">
        <v>175</v>
      </c>
    </row>
    <row r="249" spans="2:65" s="14" customFormat="1" ht="22.5">
      <c r="B249" s="166"/>
      <c r="D249" s="151" t="s">
        <v>189</v>
      </c>
      <c r="E249" s="167" t="s">
        <v>19</v>
      </c>
      <c r="F249" s="168" t="s">
        <v>2431</v>
      </c>
      <c r="H249" s="167" t="s">
        <v>19</v>
      </c>
      <c r="I249" s="169"/>
      <c r="L249" s="166"/>
      <c r="M249" s="170"/>
      <c r="T249" s="171"/>
      <c r="AT249" s="167" t="s">
        <v>189</v>
      </c>
      <c r="AU249" s="167" t="s">
        <v>83</v>
      </c>
      <c r="AV249" s="14" t="s">
        <v>81</v>
      </c>
      <c r="AW249" s="14" t="s">
        <v>35</v>
      </c>
      <c r="AX249" s="14" t="s">
        <v>73</v>
      </c>
      <c r="AY249" s="167" t="s">
        <v>175</v>
      </c>
    </row>
    <row r="250" spans="2:65" s="14" customFormat="1" ht="11.25">
      <c r="B250" s="166"/>
      <c r="D250" s="151" t="s">
        <v>189</v>
      </c>
      <c r="E250" s="167" t="s">
        <v>19</v>
      </c>
      <c r="F250" s="168" t="s">
        <v>2432</v>
      </c>
      <c r="H250" s="167" t="s">
        <v>19</v>
      </c>
      <c r="I250" s="169"/>
      <c r="L250" s="166"/>
      <c r="M250" s="170"/>
      <c r="T250" s="171"/>
      <c r="AT250" s="167" t="s">
        <v>189</v>
      </c>
      <c r="AU250" s="167" t="s">
        <v>83</v>
      </c>
      <c r="AV250" s="14" t="s">
        <v>81</v>
      </c>
      <c r="AW250" s="14" t="s">
        <v>35</v>
      </c>
      <c r="AX250" s="14" t="s">
        <v>73</v>
      </c>
      <c r="AY250" s="167" t="s">
        <v>175</v>
      </c>
    </row>
    <row r="251" spans="2:65" s="12" customFormat="1" ht="11.25">
      <c r="B251" s="150"/>
      <c r="D251" s="151" t="s">
        <v>189</v>
      </c>
      <c r="E251" s="152" t="s">
        <v>19</v>
      </c>
      <c r="F251" s="153" t="s">
        <v>2433</v>
      </c>
      <c r="H251" s="154">
        <v>2.1999999999999999E-2</v>
      </c>
      <c r="I251" s="155"/>
      <c r="L251" s="150"/>
      <c r="M251" s="156"/>
      <c r="T251" s="157"/>
      <c r="AT251" s="152" t="s">
        <v>189</v>
      </c>
      <c r="AU251" s="152" t="s">
        <v>83</v>
      </c>
      <c r="AV251" s="12" t="s">
        <v>83</v>
      </c>
      <c r="AW251" s="12" t="s">
        <v>35</v>
      </c>
      <c r="AX251" s="12" t="s">
        <v>73</v>
      </c>
      <c r="AY251" s="152" t="s">
        <v>175</v>
      </c>
    </row>
    <row r="252" spans="2:65" s="13" customFormat="1" ht="11.25">
      <c r="B252" s="158"/>
      <c r="D252" s="151" t="s">
        <v>189</v>
      </c>
      <c r="E252" s="159" t="s">
        <v>19</v>
      </c>
      <c r="F252" s="160" t="s">
        <v>198</v>
      </c>
      <c r="H252" s="161">
        <v>0.14199999999999999</v>
      </c>
      <c r="I252" s="162"/>
      <c r="L252" s="158"/>
      <c r="M252" s="163"/>
      <c r="T252" s="164"/>
      <c r="AT252" s="159" t="s">
        <v>189</v>
      </c>
      <c r="AU252" s="159" t="s">
        <v>83</v>
      </c>
      <c r="AV252" s="13" t="s">
        <v>181</v>
      </c>
      <c r="AW252" s="13" t="s">
        <v>35</v>
      </c>
      <c r="AX252" s="13" t="s">
        <v>81</v>
      </c>
      <c r="AY252" s="159" t="s">
        <v>175</v>
      </c>
    </row>
    <row r="253" spans="2:65" s="11" customFormat="1" ht="22.9" customHeight="1">
      <c r="B253" s="120"/>
      <c r="D253" s="121" t="s">
        <v>72</v>
      </c>
      <c r="E253" s="130" t="s">
        <v>223</v>
      </c>
      <c r="F253" s="130" t="s">
        <v>1871</v>
      </c>
      <c r="I253" s="123"/>
      <c r="J253" s="131">
        <f>BK253</f>
        <v>0</v>
      </c>
      <c r="L253" s="120"/>
      <c r="M253" s="125"/>
      <c r="P253" s="126">
        <f>SUM(P254:P379)</f>
        <v>0</v>
      </c>
      <c r="R253" s="126">
        <f>SUM(R254:R379)</f>
        <v>13.95500603</v>
      </c>
      <c r="T253" s="127">
        <f>SUM(T254:T379)</f>
        <v>0</v>
      </c>
      <c r="AR253" s="121" t="s">
        <v>81</v>
      </c>
      <c r="AT253" s="128" t="s">
        <v>72</v>
      </c>
      <c r="AU253" s="128" t="s">
        <v>81</v>
      </c>
      <c r="AY253" s="121" t="s">
        <v>175</v>
      </c>
      <c r="BK253" s="129">
        <f>SUM(BK254:BK379)</f>
        <v>0</v>
      </c>
    </row>
    <row r="254" spans="2:65" s="1" customFormat="1" ht="49.15" customHeight="1">
      <c r="B254" s="32"/>
      <c r="C254" s="132" t="s">
        <v>429</v>
      </c>
      <c r="D254" s="132" t="s">
        <v>177</v>
      </c>
      <c r="E254" s="133" t="s">
        <v>2434</v>
      </c>
      <c r="F254" s="134" t="s">
        <v>2435</v>
      </c>
      <c r="G254" s="135" t="s">
        <v>180</v>
      </c>
      <c r="H254" s="136">
        <v>53.1</v>
      </c>
      <c r="I254" s="137"/>
      <c r="J254" s="138">
        <f>ROUND(I254*H254,2)</f>
        <v>0</v>
      </c>
      <c r="K254" s="139"/>
      <c r="L254" s="32"/>
      <c r="M254" s="140" t="s">
        <v>19</v>
      </c>
      <c r="N254" s="141" t="s">
        <v>44</v>
      </c>
      <c r="P254" s="142">
        <f>O254*H254</f>
        <v>0</v>
      </c>
      <c r="Q254" s="142">
        <v>1.6279999999999999E-2</v>
      </c>
      <c r="R254" s="142">
        <f>Q254*H254</f>
        <v>0.86446800000000001</v>
      </c>
      <c r="S254" s="142">
        <v>0</v>
      </c>
      <c r="T254" s="143">
        <f>S254*H254</f>
        <v>0</v>
      </c>
      <c r="AR254" s="144" t="s">
        <v>181</v>
      </c>
      <c r="AT254" s="144" t="s">
        <v>177</v>
      </c>
      <c r="AU254" s="144" t="s">
        <v>83</v>
      </c>
      <c r="AY254" s="17" t="s">
        <v>175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81</v>
      </c>
      <c r="BK254" s="145">
        <f>ROUND(I254*H254,2)</f>
        <v>0</v>
      </c>
      <c r="BL254" s="17" t="s">
        <v>181</v>
      </c>
      <c r="BM254" s="144" t="s">
        <v>2436</v>
      </c>
    </row>
    <row r="255" spans="2:65" s="1" customFormat="1" ht="11.25">
      <c r="B255" s="32"/>
      <c r="D255" s="146" t="s">
        <v>183</v>
      </c>
      <c r="F255" s="147" t="s">
        <v>2437</v>
      </c>
      <c r="I255" s="148"/>
      <c r="L255" s="32"/>
      <c r="M255" s="149"/>
      <c r="T255" s="53"/>
      <c r="AT255" s="17" t="s">
        <v>183</v>
      </c>
      <c r="AU255" s="17" t="s">
        <v>83</v>
      </c>
    </row>
    <row r="256" spans="2:65" s="12" customFormat="1" ht="11.25">
      <c r="B256" s="150"/>
      <c r="D256" s="151" t="s">
        <v>189</v>
      </c>
      <c r="E256" s="152" t="s">
        <v>19</v>
      </c>
      <c r="F256" s="153" t="s">
        <v>2438</v>
      </c>
      <c r="H256" s="154">
        <v>5.0549999999999997</v>
      </c>
      <c r="I256" s="155"/>
      <c r="L256" s="150"/>
      <c r="M256" s="156"/>
      <c r="T256" s="157"/>
      <c r="AT256" s="152" t="s">
        <v>189</v>
      </c>
      <c r="AU256" s="152" t="s">
        <v>83</v>
      </c>
      <c r="AV256" s="12" t="s">
        <v>83</v>
      </c>
      <c r="AW256" s="12" t="s">
        <v>35</v>
      </c>
      <c r="AX256" s="12" t="s">
        <v>73</v>
      </c>
      <c r="AY256" s="152" t="s">
        <v>175</v>
      </c>
    </row>
    <row r="257" spans="2:65" s="12" customFormat="1" ht="11.25">
      <c r="B257" s="150"/>
      <c r="D257" s="151" t="s">
        <v>189</v>
      </c>
      <c r="E257" s="152" t="s">
        <v>19</v>
      </c>
      <c r="F257" s="153" t="s">
        <v>2439</v>
      </c>
      <c r="H257" s="154">
        <v>3.95</v>
      </c>
      <c r="I257" s="155"/>
      <c r="L257" s="150"/>
      <c r="M257" s="156"/>
      <c r="T257" s="157"/>
      <c r="AT257" s="152" t="s">
        <v>189</v>
      </c>
      <c r="AU257" s="152" t="s">
        <v>83</v>
      </c>
      <c r="AV257" s="12" t="s">
        <v>83</v>
      </c>
      <c r="AW257" s="12" t="s">
        <v>35</v>
      </c>
      <c r="AX257" s="12" t="s">
        <v>73</v>
      </c>
      <c r="AY257" s="152" t="s">
        <v>175</v>
      </c>
    </row>
    <row r="258" spans="2:65" s="12" customFormat="1" ht="11.25">
      <c r="B258" s="150"/>
      <c r="D258" s="151" t="s">
        <v>189</v>
      </c>
      <c r="E258" s="152" t="s">
        <v>19</v>
      </c>
      <c r="F258" s="153" t="s">
        <v>2440</v>
      </c>
      <c r="H258" s="154">
        <v>33.414000000000001</v>
      </c>
      <c r="I258" s="155"/>
      <c r="L258" s="150"/>
      <c r="M258" s="156"/>
      <c r="T258" s="157"/>
      <c r="AT258" s="152" t="s">
        <v>189</v>
      </c>
      <c r="AU258" s="152" t="s">
        <v>83</v>
      </c>
      <c r="AV258" s="12" t="s">
        <v>83</v>
      </c>
      <c r="AW258" s="12" t="s">
        <v>35</v>
      </c>
      <c r="AX258" s="12" t="s">
        <v>73</v>
      </c>
      <c r="AY258" s="152" t="s">
        <v>175</v>
      </c>
    </row>
    <row r="259" spans="2:65" s="12" customFormat="1" ht="11.25">
      <c r="B259" s="150"/>
      <c r="D259" s="151" t="s">
        <v>189</v>
      </c>
      <c r="E259" s="152" t="s">
        <v>19</v>
      </c>
      <c r="F259" s="153" t="s">
        <v>2441</v>
      </c>
      <c r="H259" s="154">
        <v>5.4329999999999998</v>
      </c>
      <c r="I259" s="155"/>
      <c r="L259" s="150"/>
      <c r="M259" s="156"/>
      <c r="T259" s="157"/>
      <c r="AT259" s="152" t="s">
        <v>189</v>
      </c>
      <c r="AU259" s="152" t="s">
        <v>83</v>
      </c>
      <c r="AV259" s="12" t="s">
        <v>83</v>
      </c>
      <c r="AW259" s="12" t="s">
        <v>35</v>
      </c>
      <c r="AX259" s="12" t="s">
        <v>73</v>
      </c>
      <c r="AY259" s="152" t="s">
        <v>175</v>
      </c>
    </row>
    <row r="260" spans="2:65" s="12" customFormat="1" ht="11.25">
      <c r="B260" s="150"/>
      <c r="D260" s="151" t="s">
        <v>189</v>
      </c>
      <c r="E260" s="152" t="s">
        <v>19</v>
      </c>
      <c r="F260" s="153" t="s">
        <v>2442</v>
      </c>
      <c r="H260" s="154">
        <v>1.8560000000000001</v>
      </c>
      <c r="I260" s="155"/>
      <c r="L260" s="150"/>
      <c r="M260" s="156"/>
      <c r="T260" s="157"/>
      <c r="AT260" s="152" t="s">
        <v>189</v>
      </c>
      <c r="AU260" s="152" t="s">
        <v>83</v>
      </c>
      <c r="AV260" s="12" t="s">
        <v>83</v>
      </c>
      <c r="AW260" s="12" t="s">
        <v>35</v>
      </c>
      <c r="AX260" s="12" t="s">
        <v>73</v>
      </c>
      <c r="AY260" s="152" t="s">
        <v>175</v>
      </c>
    </row>
    <row r="261" spans="2:65" s="12" customFormat="1" ht="11.25">
      <c r="B261" s="150"/>
      <c r="D261" s="151" t="s">
        <v>189</v>
      </c>
      <c r="E261" s="152" t="s">
        <v>19</v>
      </c>
      <c r="F261" s="153" t="s">
        <v>2443</v>
      </c>
      <c r="H261" s="154">
        <v>1.46</v>
      </c>
      <c r="I261" s="155"/>
      <c r="L261" s="150"/>
      <c r="M261" s="156"/>
      <c r="T261" s="157"/>
      <c r="AT261" s="152" t="s">
        <v>189</v>
      </c>
      <c r="AU261" s="152" t="s">
        <v>83</v>
      </c>
      <c r="AV261" s="12" t="s">
        <v>83</v>
      </c>
      <c r="AW261" s="12" t="s">
        <v>35</v>
      </c>
      <c r="AX261" s="12" t="s">
        <v>73</v>
      </c>
      <c r="AY261" s="152" t="s">
        <v>175</v>
      </c>
    </row>
    <row r="262" spans="2:65" s="12" customFormat="1" ht="11.25">
      <c r="B262" s="150"/>
      <c r="D262" s="151" t="s">
        <v>189</v>
      </c>
      <c r="E262" s="152" t="s">
        <v>19</v>
      </c>
      <c r="F262" s="153" t="s">
        <v>2444</v>
      </c>
      <c r="H262" s="154">
        <v>1.8959999999999999</v>
      </c>
      <c r="I262" s="155"/>
      <c r="L262" s="150"/>
      <c r="M262" s="156"/>
      <c r="T262" s="157"/>
      <c r="AT262" s="152" t="s">
        <v>189</v>
      </c>
      <c r="AU262" s="152" t="s">
        <v>83</v>
      </c>
      <c r="AV262" s="12" t="s">
        <v>83</v>
      </c>
      <c r="AW262" s="12" t="s">
        <v>35</v>
      </c>
      <c r="AX262" s="12" t="s">
        <v>73</v>
      </c>
      <c r="AY262" s="152" t="s">
        <v>175</v>
      </c>
    </row>
    <row r="263" spans="2:65" s="13" customFormat="1" ht="11.25">
      <c r="B263" s="158"/>
      <c r="D263" s="151" t="s">
        <v>189</v>
      </c>
      <c r="E263" s="159" t="s">
        <v>19</v>
      </c>
      <c r="F263" s="160" t="s">
        <v>198</v>
      </c>
      <c r="H263" s="161">
        <v>53.064</v>
      </c>
      <c r="I263" s="162"/>
      <c r="L263" s="158"/>
      <c r="M263" s="163"/>
      <c r="T263" s="164"/>
      <c r="AT263" s="159" t="s">
        <v>189</v>
      </c>
      <c r="AU263" s="159" t="s">
        <v>83</v>
      </c>
      <c r="AV263" s="13" t="s">
        <v>181</v>
      </c>
      <c r="AW263" s="13" t="s">
        <v>35</v>
      </c>
      <c r="AX263" s="13" t="s">
        <v>73</v>
      </c>
      <c r="AY263" s="159" t="s">
        <v>175</v>
      </c>
    </row>
    <row r="264" spans="2:65" s="12" customFormat="1" ht="11.25">
      <c r="B264" s="150"/>
      <c r="D264" s="151" t="s">
        <v>189</v>
      </c>
      <c r="E264" s="152" t="s">
        <v>19</v>
      </c>
      <c r="F264" s="153" t="s">
        <v>2445</v>
      </c>
      <c r="H264" s="154">
        <v>53.1</v>
      </c>
      <c r="I264" s="155"/>
      <c r="L264" s="150"/>
      <c r="M264" s="156"/>
      <c r="T264" s="157"/>
      <c r="AT264" s="152" t="s">
        <v>189</v>
      </c>
      <c r="AU264" s="152" t="s">
        <v>83</v>
      </c>
      <c r="AV264" s="12" t="s">
        <v>83</v>
      </c>
      <c r="AW264" s="12" t="s">
        <v>35</v>
      </c>
      <c r="AX264" s="12" t="s">
        <v>81</v>
      </c>
      <c r="AY264" s="152" t="s">
        <v>175</v>
      </c>
    </row>
    <row r="265" spans="2:65" s="1" customFormat="1" ht="44.25" customHeight="1">
      <c r="B265" s="32"/>
      <c r="C265" s="132" t="s">
        <v>435</v>
      </c>
      <c r="D265" s="132" t="s">
        <v>177</v>
      </c>
      <c r="E265" s="133" t="s">
        <v>1872</v>
      </c>
      <c r="F265" s="134" t="s">
        <v>1873</v>
      </c>
      <c r="G265" s="135" t="s">
        <v>180</v>
      </c>
      <c r="H265" s="136">
        <v>160.19999999999999</v>
      </c>
      <c r="I265" s="137"/>
      <c r="J265" s="138">
        <f>ROUND(I265*H265,2)</f>
        <v>0</v>
      </c>
      <c r="K265" s="139"/>
      <c r="L265" s="32"/>
      <c r="M265" s="140" t="s">
        <v>19</v>
      </c>
      <c r="N265" s="141" t="s">
        <v>44</v>
      </c>
      <c r="P265" s="142">
        <f>O265*H265</f>
        <v>0</v>
      </c>
      <c r="Q265" s="142">
        <v>1.6279999999999999E-2</v>
      </c>
      <c r="R265" s="142">
        <f>Q265*H265</f>
        <v>2.6080559999999999</v>
      </c>
      <c r="S265" s="142">
        <v>0</v>
      </c>
      <c r="T265" s="143">
        <f>S265*H265</f>
        <v>0</v>
      </c>
      <c r="AR265" s="144" t="s">
        <v>181</v>
      </c>
      <c r="AT265" s="144" t="s">
        <v>177</v>
      </c>
      <c r="AU265" s="144" t="s">
        <v>83</v>
      </c>
      <c r="AY265" s="17" t="s">
        <v>175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81</v>
      </c>
      <c r="BK265" s="145">
        <f>ROUND(I265*H265,2)</f>
        <v>0</v>
      </c>
      <c r="BL265" s="17" t="s">
        <v>181</v>
      </c>
      <c r="BM265" s="144" t="s">
        <v>2446</v>
      </c>
    </row>
    <row r="266" spans="2:65" s="1" customFormat="1" ht="11.25">
      <c r="B266" s="32"/>
      <c r="D266" s="146" t="s">
        <v>183</v>
      </c>
      <c r="F266" s="147" t="s">
        <v>1875</v>
      </c>
      <c r="I266" s="148"/>
      <c r="L266" s="32"/>
      <c r="M266" s="149"/>
      <c r="T266" s="53"/>
      <c r="AT266" s="17" t="s">
        <v>183</v>
      </c>
      <c r="AU266" s="17" t="s">
        <v>83</v>
      </c>
    </row>
    <row r="267" spans="2:65" s="12" customFormat="1" ht="11.25">
      <c r="B267" s="150"/>
      <c r="D267" s="151" t="s">
        <v>189</v>
      </c>
      <c r="E267" s="152" t="s">
        <v>19</v>
      </c>
      <c r="F267" s="153" t="s">
        <v>2447</v>
      </c>
      <c r="H267" s="154">
        <v>18.489999999999998</v>
      </c>
      <c r="I267" s="155"/>
      <c r="L267" s="150"/>
      <c r="M267" s="156"/>
      <c r="T267" s="157"/>
      <c r="AT267" s="152" t="s">
        <v>189</v>
      </c>
      <c r="AU267" s="152" t="s">
        <v>83</v>
      </c>
      <c r="AV267" s="12" t="s">
        <v>83</v>
      </c>
      <c r="AW267" s="12" t="s">
        <v>35</v>
      </c>
      <c r="AX267" s="12" t="s">
        <v>73</v>
      </c>
      <c r="AY267" s="152" t="s">
        <v>175</v>
      </c>
    </row>
    <row r="268" spans="2:65" s="12" customFormat="1" ht="11.25">
      <c r="B268" s="150"/>
      <c r="D268" s="151" t="s">
        <v>189</v>
      </c>
      <c r="E268" s="152" t="s">
        <v>19</v>
      </c>
      <c r="F268" s="153" t="s">
        <v>2448</v>
      </c>
      <c r="H268" s="154">
        <v>17.082999999999998</v>
      </c>
      <c r="I268" s="155"/>
      <c r="L268" s="150"/>
      <c r="M268" s="156"/>
      <c r="T268" s="157"/>
      <c r="AT268" s="152" t="s">
        <v>189</v>
      </c>
      <c r="AU268" s="152" t="s">
        <v>83</v>
      </c>
      <c r="AV268" s="12" t="s">
        <v>83</v>
      </c>
      <c r="AW268" s="12" t="s">
        <v>35</v>
      </c>
      <c r="AX268" s="12" t="s">
        <v>73</v>
      </c>
      <c r="AY268" s="152" t="s">
        <v>175</v>
      </c>
    </row>
    <row r="269" spans="2:65" s="12" customFormat="1" ht="22.5">
      <c r="B269" s="150"/>
      <c r="D269" s="151" t="s">
        <v>189</v>
      </c>
      <c r="E269" s="152" t="s">
        <v>19</v>
      </c>
      <c r="F269" s="153" t="s">
        <v>2449</v>
      </c>
      <c r="H269" s="154">
        <v>61.784999999999997</v>
      </c>
      <c r="I269" s="155"/>
      <c r="L269" s="150"/>
      <c r="M269" s="156"/>
      <c r="T269" s="157"/>
      <c r="AT269" s="152" t="s">
        <v>189</v>
      </c>
      <c r="AU269" s="152" t="s">
        <v>83</v>
      </c>
      <c r="AV269" s="12" t="s">
        <v>83</v>
      </c>
      <c r="AW269" s="12" t="s">
        <v>35</v>
      </c>
      <c r="AX269" s="12" t="s">
        <v>73</v>
      </c>
      <c r="AY269" s="152" t="s">
        <v>175</v>
      </c>
    </row>
    <row r="270" spans="2:65" s="12" customFormat="1" ht="11.25">
      <c r="B270" s="150"/>
      <c r="D270" s="151" t="s">
        <v>189</v>
      </c>
      <c r="E270" s="152" t="s">
        <v>19</v>
      </c>
      <c r="F270" s="153" t="s">
        <v>2450</v>
      </c>
      <c r="H270" s="154">
        <v>22.774999999999999</v>
      </c>
      <c r="I270" s="155"/>
      <c r="L270" s="150"/>
      <c r="M270" s="156"/>
      <c r="T270" s="157"/>
      <c r="AT270" s="152" t="s">
        <v>189</v>
      </c>
      <c r="AU270" s="152" t="s">
        <v>83</v>
      </c>
      <c r="AV270" s="12" t="s">
        <v>83</v>
      </c>
      <c r="AW270" s="12" t="s">
        <v>35</v>
      </c>
      <c r="AX270" s="12" t="s">
        <v>73</v>
      </c>
      <c r="AY270" s="152" t="s">
        <v>175</v>
      </c>
    </row>
    <row r="271" spans="2:65" s="12" customFormat="1" ht="11.25">
      <c r="B271" s="150"/>
      <c r="D271" s="151" t="s">
        <v>189</v>
      </c>
      <c r="E271" s="152" t="s">
        <v>19</v>
      </c>
      <c r="F271" s="153" t="s">
        <v>2451</v>
      </c>
      <c r="H271" s="154">
        <v>8.5809999999999995</v>
      </c>
      <c r="I271" s="155"/>
      <c r="L271" s="150"/>
      <c r="M271" s="156"/>
      <c r="T271" s="157"/>
      <c r="AT271" s="152" t="s">
        <v>189</v>
      </c>
      <c r="AU271" s="152" t="s">
        <v>83</v>
      </c>
      <c r="AV271" s="12" t="s">
        <v>83</v>
      </c>
      <c r="AW271" s="12" t="s">
        <v>35</v>
      </c>
      <c r="AX271" s="12" t="s">
        <v>73</v>
      </c>
      <c r="AY271" s="152" t="s">
        <v>175</v>
      </c>
    </row>
    <row r="272" spans="2:65" s="12" customFormat="1" ht="11.25">
      <c r="B272" s="150"/>
      <c r="D272" s="151" t="s">
        <v>189</v>
      </c>
      <c r="E272" s="152" t="s">
        <v>19</v>
      </c>
      <c r="F272" s="153" t="s">
        <v>2452</v>
      </c>
      <c r="H272" s="154">
        <v>10.494</v>
      </c>
      <c r="I272" s="155"/>
      <c r="L272" s="150"/>
      <c r="M272" s="156"/>
      <c r="T272" s="157"/>
      <c r="AT272" s="152" t="s">
        <v>189</v>
      </c>
      <c r="AU272" s="152" t="s">
        <v>83</v>
      </c>
      <c r="AV272" s="12" t="s">
        <v>83</v>
      </c>
      <c r="AW272" s="12" t="s">
        <v>35</v>
      </c>
      <c r="AX272" s="12" t="s">
        <v>73</v>
      </c>
      <c r="AY272" s="152" t="s">
        <v>175</v>
      </c>
    </row>
    <row r="273" spans="2:65" s="12" customFormat="1" ht="11.25">
      <c r="B273" s="150"/>
      <c r="D273" s="151" t="s">
        <v>189</v>
      </c>
      <c r="E273" s="152" t="s">
        <v>19</v>
      </c>
      <c r="F273" s="153" t="s">
        <v>2453</v>
      </c>
      <c r="H273" s="154">
        <v>7.2009999999999996</v>
      </c>
      <c r="I273" s="155"/>
      <c r="L273" s="150"/>
      <c r="M273" s="156"/>
      <c r="T273" s="157"/>
      <c r="AT273" s="152" t="s">
        <v>189</v>
      </c>
      <c r="AU273" s="152" t="s">
        <v>83</v>
      </c>
      <c r="AV273" s="12" t="s">
        <v>83</v>
      </c>
      <c r="AW273" s="12" t="s">
        <v>35</v>
      </c>
      <c r="AX273" s="12" t="s">
        <v>73</v>
      </c>
      <c r="AY273" s="152" t="s">
        <v>175</v>
      </c>
    </row>
    <row r="274" spans="2:65" s="12" customFormat="1" ht="11.25">
      <c r="B274" s="150"/>
      <c r="D274" s="151" t="s">
        <v>189</v>
      </c>
      <c r="E274" s="152" t="s">
        <v>19</v>
      </c>
      <c r="F274" s="153" t="s">
        <v>2454</v>
      </c>
      <c r="H274" s="154">
        <v>7.4740000000000002</v>
      </c>
      <c r="I274" s="155"/>
      <c r="L274" s="150"/>
      <c r="M274" s="156"/>
      <c r="T274" s="157"/>
      <c r="AT274" s="152" t="s">
        <v>189</v>
      </c>
      <c r="AU274" s="152" t="s">
        <v>83</v>
      </c>
      <c r="AV274" s="12" t="s">
        <v>83</v>
      </c>
      <c r="AW274" s="12" t="s">
        <v>35</v>
      </c>
      <c r="AX274" s="12" t="s">
        <v>73</v>
      </c>
      <c r="AY274" s="152" t="s">
        <v>175</v>
      </c>
    </row>
    <row r="275" spans="2:65" s="12" customFormat="1" ht="11.25">
      <c r="B275" s="150"/>
      <c r="D275" s="151" t="s">
        <v>189</v>
      </c>
      <c r="E275" s="152" t="s">
        <v>19</v>
      </c>
      <c r="F275" s="153" t="s">
        <v>2455</v>
      </c>
      <c r="H275" s="154">
        <v>5.7750000000000004</v>
      </c>
      <c r="I275" s="155"/>
      <c r="L275" s="150"/>
      <c r="M275" s="156"/>
      <c r="T275" s="157"/>
      <c r="AT275" s="152" t="s">
        <v>189</v>
      </c>
      <c r="AU275" s="152" t="s">
        <v>83</v>
      </c>
      <c r="AV275" s="12" t="s">
        <v>83</v>
      </c>
      <c r="AW275" s="12" t="s">
        <v>35</v>
      </c>
      <c r="AX275" s="12" t="s">
        <v>73</v>
      </c>
      <c r="AY275" s="152" t="s">
        <v>175</v>
      </c>
    </row>
    <row r="276" spans="2:65" s="12" customFormat="1" ht="11.25">
      <c r="B276" s="150"/>
      <c r="D276" s="151" t="s">
        <v>189</v>
      </c>
      <c r="E276" s="152" t="s">
        <v>19</v>
      </c>
      <c r="F276" s="153" t="s">
        <v>2456</v>
      </c>
      <c r="H276" s="154">
        <v>0.51</v>
      </c>
      <c r="I276" s="155"/>
      <c r="L276" s="150"/>
      <c r="M276" s="156"/>
      <c r="T276" s="157"/>
      <c r="AT276" s="152" t="s">
        <v>189</v>
      </c>
      <c r="AU276" s="152" t="s">
        <v>83</v>
      </c>
      <c r="AV276" s="12" t="s">
        <v>83</v>
      </c>
      <c r="AW276" s="12" t="s">
        <v>35</v>
      </c>
      <c r="AX276" s="12" t="s">
        <v>73</v>
      </c>
      <c r="AY276" s="152" t="s">
        <v>175</v>
      </c>
    </row>
    <row r="277" spans="2:65" s="13" customFormat="1" ht="11.25">
      <c r="B277" s="158"/>
      <c r="D277" s="151" t="s">
        <v>189</v>
      </c>
      <c r="E277" s="159" t="s">
        <v>19</v>
      </c>
      <c r="F277" s="160" t="s">
        <v>198</v>
      </c>
      <c r="H277" s="161">
        <v>160.16799999999995</v>
      </c>
      <c r="I277" s="162"/>
      <c r="L277" s="158"/>
      <c r="M277" s="163"/>
      <c r="T277" s="164"/>
      <c r="AT277" s="159" t="s">
        <v>189</v>
      </c>
      <c r="AU277" s="159" t="s">
        <v>83</v>
      </c>
      <c r="AV277" s="13" t="s">
        <v>181</v>
      </c>
      <c r="AW277" s="13" t="s">
        <v>35</v>
      </c>
      <c r="AX277" s="13" t="s">
        <v>73</v>
      </c>
      <c r="AY277" s="159" t="s">
        <v>175</v>
      </c>
    </row>
    <row r="278" spans="2:65" s="12" customFormat="1" ht="11.25">
      <c r="B278" s="150"/>
      <c r="D278" s="151" t="s">
        <v>189</v>
      </c>
      <c r="E278" s="152" t="s">
        <v>19</v>
      </c>
      <c r="F278" s="153" t="s">
        <v>2457</v>
      </c>
      <c r="H278" s="154">
        <v>160.19999999999999</v>
      </c>
      <c r="I278" s="155"/>
      <c r="L278" s="150"/>
      <c r="M278" s="156"/>
      <c r="T278" s="157"/>
      <c r="AT278" s="152" t="s">
        <v>189</v>
      </c>
      <c r="AU278" s="152" t="s">
        <v>83</v>
      </c>
      <c r="AV278" s="12" t="s">
        <v>83</v>
      </c>
      <c r="AW278" s="12" t="s">
        <v>35</v>
      </c>
      <c r="AX278" s="12" t="s">
        <v>81</v>
      </c>
      <c r="AY278" s="152" t="s">
        <v>175</v>
      </c>
    </row>
    <row r="279" spans="2:65" s="1" customFormat="1" ht="37.9" customHeight="1">
      <c r="B279" s="32"/>
      <c r="C279" s="132" t="s">
        <v>440</v>
      </c>
      <c r="D279" s="132" t="s">
        <v>177</v>
      </c>
      <c r="E279" s="133" t="s">
        <v>2458</v>
      </c>
      <c r="F279" s="134" t="s">
        <v>2459</v>
      </c>
      <c r="G279" s="135" t="s">
        <v>180</v>
      </c>
      <c r="H279" s="136">
        <v>17.25</v>
      </c>
      <c r="I279" s="137"/>
      <c r="J279" s="138">
        <f>ROUND(I279*H279,2)</f>
        <v>0</v>
      </c>
      <c r="K279" s="139"/>
      <c r="L279" s="32"/>
      <c r="M279" s="140" t="s">
        <v>19</v>
      </c>
      <c r="N279" s="141" t="s">
        <v>44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181</v>
      </c>
      <c r="AT279" s="144" t="s">
        <v>177</v>
      </c>
      <c r="AU279" s="144" t="s">
        <v>83</v>
      </c>
      <c r="AY279" s="17" t="s">
        <v>175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81</v>
      </c>
      <c r="BK279" s="145">
        <f>ROUND(I279*H279,2)</f>
        <v>0</v>
      </c>
      <c r="BL279" s="17" t="s">
        <v>181</v>
      </c>
      <c r="BM279" s="144" t="s">
        <v>2460</v>
      </c>
    </row>
    <row r="280" spans="2:65" s="1" customFormat="1" ht="11.25">
      <c r="B280" s="32"/>
      <c r="D280" s="146" t="s">
        <v>183</v>
      </c>
      <c r="F280" s="147" t="s">
        <v>2461</v>
      </c>
      <c r="I280" s="148"/>
      <c r="L280" s="32"/>
      <c r="M280" s="149"/>
      <c r="T280" s="53"/>
      <c r="AT280" s="17" t="s">
        <v>183</v>
      </c>
      <c r="AU280" s="17" t="s">
        <v>83</v>
      </c>
    </row>
    <row r="281" spans="2:65" s="12" customFormat="1" ht="11.25">
      <c r="B281" s="150"/>
      <c r="D281" s="151" t="s">
        <v>189</v>
      </c>
      <c r="E281" s="152" t="s">
        <v>19</v>
      </c>
      <c r="F281" s="153" t="s">
        <v>2462</v>
      </c>
      <c r="H281" s="154">
        <v>17.25</v>
      </c>
      <c r="I281" s="155"/>
      <c r="L281" s="150"/>
      <c r="M281" s="156"/>
      <c r="T281" s="157"/>
      <c r="AT281" s="152" t="s">
        <v>189</v>
      </c>
      <c r="AU281" s="152" t="s">
        <v>83</v>
      </c>
      <c r="AV281" s="12" t="s">
        <v>83</v>
      </c>
      <c r="AW281" s="12" t="s">
        <v>35</v>
      </c>
      <c r="AX281" s="12" t="s">
        <v>81</v>
      </c>
      <c r="AY281" s="152" t="s">
        <v>175</v>
      </c>
    </row>
    <row r="282" spans="2:65" s="1" customFormat="1" ht="37.9" customHeight="1">
      <c r="B282" s="32"/>
      <c r="C282" s="132" t="s">
        <v>445</v>
      </c>
      <c r="D282" s="132" t="s">
        <v>177</v>
      </c>
      <c r="E282" s="133" t="s">
        <v>2463</v>
      </c>
      <c r="F282" s="134" t="s">
        <v>2464</v>
      </c>
      <c r="G282" s="135" t="s">
        <v>342</v>
      </c>
      <c r="H282" s="136">
        <v>82</v>
      </c>
      <c r="I282" s="137"/>
      <c r="J282" s="138">
        <f>ROUND(I282*H282,2)</f>
        <v>0</v>
      </c>
      <c r="K282" s="139"/>
      <c r="L282" s="32"/>
      <c r="M282" s="140" t="s">
        <v>19</v>
      </c>
      <c r="N282" s="141" t="s">
        <v>44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181</v>
      </c>
      <c r="AT282" s="144" t="s">
        <v>177</v>
      </c>
      <c r="AU282" s="144" t="s">
        <v>83</v>
      </c>
      <c r="AY282" s="17" t="s">
        <v>175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81</v>
      </c>
      <c r="BK282" s="145">
        <f>ROUND(I282*H282,2)</f>
        <v>0</v>
      </c>
      <c r="BL282" s="17" t="s">
        <v>181</v>
      </c>
      <c r="BM282" s="144" t="s">
        <v>2465</v>
      </c>
    </row>
    <row r="283" spans="2:65" s="1" customFormat="1" ht="11.25">
      <c r="B283" s="32"/>
      <c r="D283" s="146" t="s">
        <v>183</v>
      </c>
      <c r="F283" s="147" t="s">
        <v>2466</v>
      </c>
      <c r="I283" s="148"/>
      <c r="L283" s="32"/>
      <c r="M283" s="149"/>
      <c r="T283" s="53"/>
      <c r="AT283" s="17" t="s">
        <v>183</v>
      </c>
      <c r="AU283" s="17" t="s">
        <v>83</v>
      </c>
    </row>
    <row r="284" spans="2:65" s="14" customFormat="1" ht="11.25">
      <c r="B284" s="166"/>
      <c r="D284" s="151" t="s">
        <v>189</v>
      </c>
      <c r="E284" s="167" t="s">
        <v>19</v>
      </c>
      <c r="F284" s="168" t="s">
        <v>2467</v>
      </c>
      <c r="H284" s="167" t="s">
        <v>19</v>
      </c>
      <c r="I284" s="169"/>
      <c r="L284" s="166"/>
      <c r="M284" s="170"/>
      <c r="T284" s="171"/>
      <c r="AT284" s="167" t="s">
        <v>189</v>
      </c>
      <c r="AU284" s="167" t="s">
        <v>83</v>
      </c>
      <c r="AV284" s="14" t="s">
        <v>81</v>
      </c>
      <c r="AW284" s="14" t="s">
        <v>35</v>
      </c>
      <c r="AX284" s="14" t="s">
        <v>73</v>
      </c>
      <c r="AY284" s="167" t="s">
        <v>175</v>
      </c>
    </row>
    <row r="285" spans="2:65" s="12" customFormat="1" ht="11.25">
      <c r="B285" s="150"/>
      <c r="D285" s="151" t="s">
        <v>189</v>
      </c>
      <c r="E285" s="152" t="s">
        <v>19</v>
      </c>
      <c r="F285" s="153" t="s">
        <v>2468</v>
      </c>
      <c r="H285" s="154">
        <v>7</v>
      </c>
      <c r="I285" s="155"/>
      <c r="L285" s="150"/>
      <c r="M285" s="156"/>
      <c r="T285" s="157"/>
      <c r="AT285" s="152" t="s">
        <v>189</v>
      </c>
      <c r="AU285" s="152" t="s">
        <v>83</v>
      </c>
      <c r="AV285" s="12" t="s">
        <v>83</v>
      </c>
      <c r="AW285" s="12" t="s">
        <v>35</v>
      </c>
      <c r="AX285" s="12" t="s">
        <v>73</v>
      </c>
      <c r="AY285" s="152" t="s">
        <v>175</v>
      </c>
    </row>
    <row r="286" spans="2:65" s="12" customFormat="1" ht="11.25">
      <c r="B286" s="150"/>
      <c r="D286" s="151" t="s">
        <v>189</v>
      </c>
      <c r="E286" s="152" t="s">
        <v>19</v>
      </c>
      <c r="F286" s="153" t="s">
        <v>2469</v>
      </c>
      <c r="H286" s="154">
        <v>9.5</v>
      </c>
      <c r="I286" s="155"/>
      <c r="L286" s="150"/>
      <c r="M286" s="156"/>
      <c r="T286" s="157"/>
      <c r="AT286" s="152" t="s">
        <v>189</v>
      </c>
      <c r="AU286" s="152" t="s">
        <v>83</v>
      </c>
      <c r="AV286" s="12" t="s">
        <v>83</v>
      </c>
      <c r="AW286" s="12" t="s">
        <v>35</v>
      </c>
      <c r="AX286" s="12" t="s">
        <v>73</v>
      </c>
      <c r="AY286" s="152" t="s">
        <v>175</v>
      </c>
    </row>
    <row r="287" spans="2:65" s="12" customFormat="1" ht="11.25">
      <c r="B287" s="150"/>
      <c r="D287" s="151" t="s">
        <v>189</v>
      </c>
      <c r="E287" s="152" t="s">
        <v>19</v>
      </c>
      <c r="F287" s="153" t="s">
        <v>2470</v>
      </c>
      <c r="H287" s="154">
        <v>4.2549999999999999</v>
      </c>
      <c r="I287" s="155"/>
      <c r="L287" s="150"/>
      <c r="M287" s="156"/>
      <c r="T287" s="157"/>
      <c r="AT287" s="152" t="s">
        <v>189</v>
      </c>
      <c r="AU287" s="152" t="s">
        <v>83</v>
      </c>
      <c r="AV287" s="12" t="s">
        <v>83</v>
      </c>
      <c r="AW287" s="12" t="s">
        <v>35</v>
      </c>
      <c r="AX287" s="12" t="s">
        <v>73</v>
      </c>
      <c r="AY287" s="152" t="s">
        <v>175</v>
      </c>
    </row>
    <row r="288" spans="2:65" s="14" customFormat="1" ht="11.25">
      <c r="B288" s="166"/>
      <c r="D288" s="151" t="s">
        <v>189</v>
      </c>
      <c r="E288" s="167" t="s">
        <v>19</v>
      </c>
      <c r="F288" s="168" t="s">
        <v>1821</v>
      </c>
      <c r="H288" s="167" t="s">
        <v>19</v>
      </c>
      <c r="I288" s="169"/>
      <c r="L288" s="166"/>
      <c r="M288" s="170"/>
      <c r="T288" s="171"/>
      <c r="AT288" s="167" t="s">
        <v>189</v>
      </c>
      <c r="AU288" s="167" t="s">
        <v>83</v>
      </c>
      <c r="AV288" s="14" t="s">
        <v>81</v>
      </c>
      <c r="AW288" s="14" t="s">
        <v>35</v>
      </c>
      <c r="AX288" s="14" t="s">
        <v>73</v>
      </c>
      <c r="AY288" s="167" t="s">
        <v>175</v>
      </c>
    </row>
    <row r="289" spans="2:65" s="12" customFormat="1" ht="11.25">
      <c r="B289" s="150"/>
      <c r="D289" s="151" t="s">
        <v>189</v>
      </c>
      <c r="E289" s="152" t="s">
        <v>19</v>
      </c>
      <c r="F289" s="153" t="s">
        <v>2471</v>
      </c>
      <c r="H289" s="154">
        <v>6.1719999999999997</v>
      </c>
      <c r="I289" s="155"/>
      <c r="L289" s="150"/>
      <c r="M289" s="156"/>
      <c r="T289" s="157"/>
      <c r="AT289" s="152" t="s">
        <v>189</v>
      </c>
      <c r="AU289" s="152" t="s">
        <v>83</v>
      </c>
      <c r="AV289" s="12" t="s">
        <v>83</v>
      </c>
      <c r="AW289" s="12" t="s">
        <v>35</v>
      </c>
      <c r="AX289" s="12" t="s">
        <v>73</v>
      </c>
      <c r="AY289" s="152" t="s">
        <v>175</v>
      </c>
    </row>
    <row r="290" spans="2:65" s="14" customFormat="1" ht="11.25">
      <c r="B290" s="166"/>
      <c r="D290" s="151" t="s">
        <v>189</v>
      </c>
      <c r="E290" s="167" t="s">
        <v>19</v>
      </c>
      <c r="F290" s="168" t="s">
        <v>2472</v>
      </c>
      <c r="H290" s="167" t="s">
        <v>19</v>
      </c>
      <c r="I290" s="169"/>
      <c r="L290" s="166"/>
      <c r="M290" s="170"/>
      <c r="T290" s="171"/>
      <c r="AT290" s="167" t="s">
        <v>189</v>
      </c>
      <c r="AU290" s="167" t="s">
        <v>83</v>
      </c>
      <c r="AV290" s="14" t="s">
        <v>81</v>
      </c>
      <c r="AW290" s="14" t="s">
        <v>35</v>
      </c>
      <c r="AX290" s="14" t="s">
        <v>73</v>
      </c>
      <c r="AY290" s="167" t="s">
        <v>175</v>
      </c>
    </row>
    <row r="291" spans="2:65" s="12" customFormat="1" ht="11.25">
      <c r="B291" s="150"/>
      <c r="D291" s="151" t="s">
        <v>189</v>
      </c>
      <c r="E291" s="152" t="s">
        <v>19</v>
      </c>
      <c r="F291" s="153" t="s">
        <v>2473</v>
      </c>
      <c r="H291" s="154">
        <v>25.5</v>
      </c>
      <c r="I291" s="155"/>
      <c r="L291" s="150"/>
      <c r="M291" s="156"/>
      <c r="T291" s="157"/>
      <c r="AT291" s="152" t="s">
        <v>189</v>
      </c>
      <c r="AU291" s="152" t="s">
        <v>83</v>
      </c>
      <c r="AV291" s="12" t="s">
        <v>83</v>
      </c>
      <c r="AW291" s="12" t="s">
        <v>35</v>
      </c>
      <c r="AX291" s="12" t="s">
        <v>73</v>
      </c>
      <c r="AY291" s="152" t="s">
        <v>175</v>
      </c>
    </row>
    <row r="292" spans="2:65" s="12" customFormat="1" ht="11.25">
      <c r="B292" s="150"/>
      <c r="D292" s="151" t="s">
        <v>189</v>
      </c>
      <c r="E292" s="152" t="s">
        <v>19</v>
      </c>
      <c r="F292" s="153" t="s">
        <v>2474</v>
      </c>
      <c r="H292" s="154">
        <v>29.4</v>
      </c>
      <c r="I292" s="155"/>
      <c r="L292" s="150"/>
      <c r="M292" s="156"/>
      <c r="T292" s="157"/>
      <c r="AT292" s="152" t="s">
        <v>189</v>
      </c>
      <c r="AU292" s="152" t="s">
        <v>83</v>
      </c>
      <c r="AV292" s="12" t="s">
        <v>83</v>
      </c>
      <c r="AW292" s="12" t="s">
        <v>35</v>
      </c>
      <c r="AX292" s="12" t="s">
        <v>73</v>
      </c>
      <c r="AY292" s="152" t="s">
        <v>175</v>
      </c>
    </row>
    <row r="293" spans="2:65" s="13" customFormat="1" ht="11.25">
      <c r="B293" s="158"/>
      <c r="D293" s="151" t="s">
        <v>189</v>
      </c>
      <c r="E293" s="159" t="s">
        <v>19</v>
      </c>
      <c r="F293" s="160" t="s">
        <v>198</v>
      </c>
      <c r="H293" s="161">
        <v>81.826999999999998</v>
      </c>
      <c r="I293" s="162"/>
      <c r="L293" s="158"/>
      <c r="M293" s="163"/>
      <c r="T293" s="164"/>
      <c r="AT293" s="159" t="s">
        <v>189</v>
      </c>
      <c r="AU293" s="159" t="s">
        <v>83</v>
      </c>
      <c r="AV293" s="13" t="s">
        <v>181</v>
      </c>
      <c r="AW293" s="13" t="s">
        <v>35</v>
      </c>
      <c r="AX293" s="13" t="s">
        <v>73</v>
      </c>
      <c r="AY293" s="159" t="s">
        <v>175</v>
      </c>
    </row>
    <row r="294" spans="2:65" s="12" customFormat="1" ht="11.25">
      <c r="B294" s="150"/>
      <c r="D294" s="151" t="s">
        <v>189</v>
      </c>
      <c r="E294" s="152" t="s">
        <v>19</v>
      </c>
      <c r="F294" s="153" t="s">
        <v>665</v>
      </c>
      <c r="H294" s="154">
        <v>82</v>
      </c>
      <c r="I294" s="155"/>
      <c r="L294" s="150"/>
      <c r="M294" s="156"/>
      <c r="T294" s="157"/>
      <c r="AT294" s="152" t="s">
        <v>189</v>
      </c>
      <c r="AU294" s="152" t="s">
        <v>83</v>
      </c>
      <c r="AV294" s="12" t="s">
        <v>83</v>
      </c>
      <c r="AW294" s="12" t="s">
        <v>35</v>
      </c>
      <c r="AX294" s="12" t="s">
        <v>81</v>
      </c>
      <c r="AY294" s="152" t="s">
        <v>175</v>
      </c>
    </row>
    <row r="295" spans="2:65" s="1" customFormat="1" ht="24.2" customHeight="1">
      <c r="B295" s="32"/>
      <c r="C295" s="132" t="s">
        <v>451</v>
      </c>
      <c r="D295" s="132" t="s">
        <v>177</v>
      </c>
      <c r="E295" s="133" t="s">
        <v>2475</v>
      </c>
      <c r="F295" s="134" t="s">
        <v>2476</v>
      </c>
      <c r="G295" s="135" t="s">
        <v>180</v>
      </c>
      <c r="H295" s="136">
        <v>104.1</v>
      </c>
      <c r="I295" s="137"/>
      <c r="J295" s="138">
        <f>ROUND(I295*H295,2)</f>
        <v>0</v>
      </c>
      <c r="K295" s="139"/>
      <c r="L295" s="32"/>
      <c r="M295" s="140" t="s">
        <v>19</v>
      </c>
      <c r="N295" s="141" t="s">
        <v>44</v>
      </c>
      <c r="P295" s="142">
        <f>O295*H295</f>
        <v>0</v>
      </c>
      <c r="Q295" s="142">
        <v>4.3800000000000002E-3</v>
      </c>
      <c r="R295" s="142">
        <f>Q295*H295</f>
        <v>0.45595799999999997</v>
      </c>
      <c r="S295" s="142">
        <v>0</v>
      </c>
      <c r="T295" s="143">
        <f>S295*H295</f>
        <v>0</v>
      </c>
      <c r="AR295" s="144" t="s">
        <v>181</v>
      </c>
      <c r="AT295" s="144" t="s">
        <v>177</v>
      </c>
      <c r="AU295" s="144" t="s">
        <v>83</v>
      </c>
      <c r="AY295" s="17" t="s">
        <v>175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81</v>
      </c>
      <c r="BK295" s="145">
        <f>ROUND(I295*H295,2)</f>
        <v>0</v>
      </c>
      <c r="BL295" s="17" t="s">
        <v>181</v>
      </c>
      <c r="BM295" s="144" t="s">
        <v>2477</v>
      </c>
    </row>
    <row r="296" spans="2:65" s="1" customFormat="1" ht="11.25">
      <c r="B296" s="32"/>
      <c r="D296" s="146" t="s">
        <v>183</v>
      </c>
      <c r="F296" s="147" t="s">
        <v>2478</v>
      </c>
      <c r="I296" s="148"/>
      <c r="L296" s="32"/>
      <c r="M296" s="149"/>
      <c r="T296" s="53"/>
      <c r="AT296" s="17" t="s">
        <v>183</v>
      </c>
      <c r="AU296" s="17" t="s">
        <v>83</v>
      </c>
    </row>
    <row r="297" spans="2:65" s="1" customFormat="1" ht="24.2" customHeight="1">
      <c r="B297" s="32"/>
      <c r="C297" s="132" t="s">
        <v>456</v>
      </c>
      <c r="D297" s="132" t="s">
        <v>177</v>
      </c>
      <c r="E297" s="133" t="s">
        <v>2479</v>
      </c>
      <c r="F297" s="134" t="s">
        <v>2480</v>
      </c>
      <c r="G297" s="135" t="s">
        <v>180</v>
      </c>
      <c r="H297" s="136">
        <v>104.1</v>
      </c>
      <c r="I297" s="137"/>
      <c r="J297" s="138">
        <f>ROUND(I297*H297,2)</f>
        <v>0</v>
      </c>
      <c r="K297" s="139"/>
      <c r="L297" s="32"/>
      <c r="M297" s="140" t="s">
        <v>19</v>
      </c>
      <c r="N297" s="141" t="s">
        <v>44</v>
      </c>
      <c r="P297" s="142">
        <f>O297*H297</f>
        <v>0</v>
      </c>
      <c r="Q297" s="142">
        <v>2.5000000000000001E-4</v>
      </c>
      <c r="R297" s="142">
        <f>Q297*H297</f>
        <v>2.6025E-2</v>
      </c>
      <c r="S297" s="142">
        <v>0</v>
      </c>
      <c r="T297" s="143">
        <f>S297*H297</f>
        <v>0</v>
      </c>
      <c r="AR297" s="144" t="s">
        <v>181</v>
      </c>
      <c r="AT297" s="144" t="s">
        <v>177</v>
      </c>
      <c r="AU297" s="144" t="s">
        <v>83</v>
      </c>
      <c r="AY297" s="17" t="s">
        <v>175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81</v>
      </c>
      <c r="BK297" s="145">
        <f>ROUND(I297*H297,2)</f>
        <v>0</v>
      </c>
      <c r="BL297" s="17" t="s">
        <v>181</v>
      </c>
      <c r="BM297" s="144" t="s">
        <v>2481</v>
      </c>
    </row>
    <row r="298" spans="2:65" s="1" customFormat="1" ht="11.25">
      <c r="B298" s="32"/>
      <c r="D298" s="146" t="s">
        <v>183</v>
      </c>
      <c r="F298" s="147" t="s">
        <v>2482</v>
      </c>
      <c r="I298" s="148"/>
      <c r="L298" s="32"/>
      <c r="M298" s="149"/>
      <c r="T298" s="53"/>
      <c r="AT298" s="17" t="s">
        <v>183</v>
      </c>
      <c r="AU298" s="17" t="s">
        <v>83</v>
      </c>
    </row>
    <row r="299" spans="2:65" s="12" customFormat="1" ht="11.25">
      <c r="B299" s="150"/>
      <c r="D299" s="151" t="s">
        <v>189</v>
      </c>
      <c r="E299" s="152" t="s">
        <v>19</v>
      </c>
      <c r="F299" s="153" t="s">
        <v>2483</v>
      </c>
      <c r="H299" s="154">
        <v>115.5</v>
      </c>
      <c r="I299" s="155"/>
      <c r="L299" s="150"/>
      <c r="M299" s="156"/>
      <c r="T299" s="157"/>
      <c r="AT299" s="152" t="s">
        <v>189</v>
      </c>
      <c r="AU299" s="152" t="s">
        <v>83</v>
      </c>
      <c r="AV299" s="12" t="s">
        <v>83</v>
      </c>
      <c r="AW299" s="12" t="s">
        <v>35</v>
      </c>
      <c r="AX299" s="12" t="s">
        <v>73</v>
      </c>
      <c r="AY299" s="152" t="s">
        <v>175</v>
      </c>
    </row>
    <row r="300" spans="2:65" s="12" customFormat="1" ht="11.25">
      <c r="B300" s="150"/>
      <c r="D300" s="151" t="s">
        <v>189</v>
      </c>
      <c r="E300" s="152" t="s">
        <v>19</v>
      </c>
      <c r="F300" s="153" t="s">
        <v>2484</v>
      </c>
      <c r="H300" s="154">
        <v>-16.023</v>
      </c>
      <c r="I300" s="155"/>
      <c r="L300" s="150"/>
      <c r="M300" s="156"/>
      <c r="T300" s="157"/>
      <c r="AT300" s="152" t="s">
        <v>189</v>
      </c>
      <c r="AU300" s="152" t="s">
        <v>83</v>
      </c>
      <c r="AV300" s="12" t="s">
        <v>83</v>
      </c>
      <c r="AW300" s="12" t="s">
        <v>35</v>
      </c>
      <c r="AX300" s="12" t="s">
        <v>73</v>
      </c>
      <c r="AY300" s="152" t="s">
        <v>175</v>
      </c>
    </row>
    <row r="301" spans="2:65" s="12" customFormat="1" ht="11.25">
      <c r="B301" s="150"/>
      <c r="D301" s="151" t="s">
        <v>189</v>
      </c>
      <c r="E301" s="152" t="s">
        <v>19</v>
      </c>
      <c r="F301" s="153" t="s">
        <v>2485</v>
      </c>
      <c r="H301" s="154">
        <v>-1.639</v>
      </c>
      <c r="I301" s="155"/>
      <c r="L301" s="150"/>
      <c r="M301" s="156"/>
      <c r="T301" s="157"/>
      <c r="AT301" s="152" t="s">
        <v>189</v>
      </c>
      <c r="AU301" s="152" t="s">
        <v>83</v>
      </c>
      <c r="AV301" s="12" t="s">
        <v>83</v>
      </c>
      <c r="AW301" s="12" t="s">
        <v>35</v>
      </c>
      <c r="AX301" s="12" t="s">
        <v>73</v>
      </c>
      <c r="AY301" s="152" t="s">
        <v>175</v>
      </c>
    </row>
    <row r="302" spans="2:65" s="12" customFormat="1" ht="11.25">
      <c r="B302" s="150"/>
      <c r="D302" s="151" t="s">
        <v>189</v>
      </c>
      <c r="E302" s="152" t="s">
        <v>19</v>
      </c>
      <c r="F302" s="153" t="s">
        <v>2486</v>
      </c>
      <c r="H302" s="154">
        <v>5.5730000000000004</v>
      </c>
      <c r="I302" s="155"/>
      <c r="L302" s="150"/>
      <c r="M302" s="156"/>
      <c r="T302" s="157"/>
      <c r="AT302" s="152" t="s">
        <v>189</v>
      </c>
      <c r="AU302" s="152" t="s">
        <v>83</v>
      </c>
      <c r="AV302" s="12" t="s">
        <v>83</v>
      </c>
      <c r="AW302" s="12" t="s">
        <v>35</v>
      </c>
      <c r="AX302" s="12" t="s">
        <v>73</v>
      </c>
      <c r="AY302" s="152" t="s">
        <v>175</v>
      </c>
    </row>
    <row r="303" spans="2:65" s="12" customFormat="1" ht="11.25">
      <c r="B303" s="150"/>
      <c r="D303" s="151" t="s">
        <v>189</v>
      </c>
      <c r="E303" s="152" t="s">
        <v>19</v>
      </c>
      <c r="F303" s="153" t="s">
        <v>2487</v>
      </c>
      <c r="H303" s="154">
        <v>0.66</v>
      </c>
      <c r="I303" s="155"/>
      <c r="L303" s="150"/>
      <c r="M303" s="156"/>
      <c r="T303" s="157"/>
      <c r="AT303" s="152" t="s">
        <v>189</v>
      </c>
      <c r="AU303" s="152" t="s">
        <v>83</v>
      </c>
      <c r="AV303" s="12" t="s">
        <v>83</v>
      </c>
      <c r="AW303" s="12" t="s">
        <v>35</v>
      </c>
      <c r="AX303" s="12" t="s">
        <v>73</v>
      </c>
      <c r="AY303" s="152" t="s">
        <v>175</v>
      </c>
    </row>
    <row r="304" spans="2:65" s="13" customFormat="1" ht="11.25">
      <c r="B304" s="158"/>
      <c r="D304" s="151" t="s">
        <v>189</v>
      </c>
      <c r="E304" s="159" t="s">
        <v>19</v>
      </c>
      <c r="F304" s="160" t="s">
        <v>198</v>
      </c>
      <c r="H304" s="161">
        <v>104.071</v>
      </c>
      <c r="I304" s="162"/>
      <c r="L304" s="158"/>
      <c r="M304" s="163"/>
      <c r="T304" s="164"/>
      <c r="AT304" s="159" t="s">
        <v>189</v>
      </c>
      <c r="AU304" s="159" t="s">
        <v>83</v>
      </c>
      <c r="AV304" s="13" t="s">
        <v>181</v>
      </c>
      <c r="AW304" s="13" t="s">
        <v>35</v>
      </c>
      <c r="AX304" s="13" t="s">
        <v>73</v>
      </c>
      <c r="AY304" s="159" t="s">
        <v>175</v>
      </c>
    </row>
    <row r="305" spans="2:65" s="12" customFormat="1" ht="11.25">
      <c r="B305" s="150"/>
      <c r="D305" s="151" t="s">
        <v>189</v>
      </c>
      <c r="E305" s="152" t="s">
        <v>19</v>
      </c>
      <c r="F305" s="153" t="s">
        <v>2488</v>
      </c>
      <c r="H305" s="154">
        <v>104.1</v>
      </c>
      <c r="I305" s="155"/>
      <c r="L305" s="150"/>
      <c r="M305" s="156"/>
      <c r="T305" s="157"/>
      <c r="AT305" s="152" t="s">
        <v>189</v>
      </c>
      <c r="AU305" s="152" t="s">
        <v>83</v>
      </c>
      <c r="AV305" s="12" t="s">
        <v>83</v>
      </c>
      <c r="AW305" s="12" t="s">
        <v>35</v>
      </c>
      <c r="AX305" s="12" t="s">
        <v>81</v>
      </c>
      <c r="AY305" s="152" t="s">
        <v>175</v>
      </c>
    </row>
    <row r="306" spans="2:65" s="1" customFormat="1" ht="66.75" customHeight="1">
      <c r="B306" s="32"/>
      <c r="C306" s="132" t="s">
        <v>461</v>
      </c>
      <c r="D306" s="132" t="s">
        <v>177</v>
      </c>
      <c r="E306" s="133" t="s">
        <v>2489</v>
      </c>
      <c r="F306" s="134" t="s">
        <v>2490</v>
      </c>
      <c r="G306" s="135" t="s">
        <v>180</v>
      </c>
      <c r="H306" s="136">
        <v>96</v>
      </c>
      <c r="I306" s="137"/>
      <c r="J306" s="138">
        <f>ROUND(I306*H306,2)</f>
        <v>0</v>
      </c>
      <c r="K306" s="139"/>
      <c r="L306" s="32"/>
      <c r="M306" s="140" t="s">
        <v>19</v>
      </c>
      <c r="N306" s="141" t="s">
        <v>44</v>
      </c>
      <c r="P306" s="142">
        <f>O306*H306</f>
        <v>0</v>
      </c>
      <c r="Q306" s="142">
        <v>8.6E-3</v>
      </c>
      <c r="R306" s="142">
        <f>Q306*H306</f>
        <v>0.8256</v>
      </c>
      <c r="S306" s="142">
        <v>0</v>
      </c>
      <c r="T306" s="143">
        <f>S306*H306</f>
        <v>0</v>
      </c>
      <c r="AR306" s="144" t="s">
        <v>181</v>
      </c>
      <c r="AT306" s="144" t="s">
        <v>177</v>
      </c>
      <c r="AU306" s="144" t="s">
        <v>83</v>
      </c>
      <c r="AY306" s="17" t="s">
        <v>175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81</v>
      </c>
      <c r="BK306" s="145">
        <f>ROUND(I306*H306,2)</f>
        <v>0</v>
      </c>
      <c r="BL306" s="17" t="s">
        <v>181</v>
      </c>
      <c r="BM306" s="144" t="s">
        <v>2491</v>
      </c>
    </row>
    <row r="307" spans="2:65" s="1" customFormat="1" ht="11.25">
      <c r="B307" s="32"/>
      <c r="D307" s="146" t="s">
        <v>183</v>
      </c>
      <c r="F307" s="147" t="s">
        <v>2492</v>
      </c>
      <c r="I307" s="148"/>
      <c r="L307" s="32"/>
      <c r="M307" s="149"/>
      <c r="T307" s="53"/>
      <c r="AT307" s="17" t="s">
        <v>183</v>
      </c>
      <c r="AU307" s="17" t="s">
        <v>83</v>
      </c>
    </row>
    <row r="308" spans="2:65" s="12" customFormat="1" ht="11.25">
      <c r="B308" s="150"/>
      <c r="D308" s="151" t="s">
        <v>189</v>
      </c>
      <c r="E308" s="152" t="s">
        <v>19</v>
      </c>
      <c r="F308" s="153" t="s">
        <v>2493</v>
      </c>
      <c r="H308" s="154">
        <v>113.52</v>
      </c>
      <c r="I308" s="155"/>
      <c r="L308" s="150"/>
      <c r="M308" s="156"/>
      <c r="T308" s="157"/>
      <c r="AT308" s="152" t="s">
        <v>189</v>
      </c>
      <c r="AU308" s="152" t="s">
        <v>83</v>
      </c>
      <c r="AV308" s="12" t="s">
        <v>83</v>
      </c>
      <c r="AW308" s="12" t="s">
        <v>35</v>
      </c>
      <c r="AX308" s="12" t="s">
        <v>73</v>
      </c>
      <c r="AY308" s="152" t="s">
        <v>175</v>
      </c>
    </row>
    <row r="309" spans="2:65" s="12" customFormat="1" ht="11.25">
      <c r="B309" s="150"/>
      <c r="D309" s="151" t="s">
        <v>189</v>
      </c>
      <c r="E309" s="152" t="s">
        <v>19</v>
      </c>
      <c r="F309" s="153" t="s">
        <v>2484</v>
      </c>
      <c r="H309" s="154">
        <v>-16.023</v>
      </c>
      <c r="I309" s="155"/>
      <c r="L309" s="150"/>
      <c r="M309" s="156"/>
      <c r="T309" s="157"/>
      <c r="AT309" s="152" t="s">
        <v>189</v>
      </c>
      <c r="AU309" s="152" t="s">
        <v>83</v>
      </c>
      <c r="AV309" s="12" t="s">
        <v>83</v>
      </c>
      <c r="AW309" s="12" t="s">
        <v>35</v>
      </c>
      <c r="AX309" s="12" t="s">
        <v>73</v>
      </c>
      <c r="AY309" s="152" t="s">
        <v>175</v>
      </c>
    </row>
    <row r="310" spans="2:65" s="12" customFormat="1" ht="11.25">
      <c r="B310" s="150"/>
      <c r="D310" s="151" t="s">
        <v>189</v>
      </c>
      <c r="E310" s="152" t="s">
        <v>19</v>
      </c>
      <c r="F310" s="153" t="s">
        <v>2485</v>
      </c>
      <c r="H310" s="154">
        <v>-1.639</v>
      </c>
      <c r="I310" s="155"/>
      <c r="L310" s="150"/>
      <c r="M310" s="156"/>
      <c r="T310" s="157"/>
      <c r="AT310" s="152" t="s">
        <v>189</v>
      </c>
      <c r="AU310" s="152" t="s">
        <v>83</v>
      </c>
      <c r="AV310" s="12" t="s">
        <v>83</v>
      </c>
      <c r="AW310" s="12" t="s">
        <v>35</v>
      </c>
      <c r="AX310" s="12" t="s">
        <v>73</v>
      </c>
      <c r="AY310" s="152" t="s">
        <v>175</v>
      </c>
    </row>
    <row r="311" spans="2:65" s="13" customFormat="1" ht="11.25">
      <c r="B311" s="158"/>
      <c r="D311" s="151" t="s">
        <v>189</v>
      </c>
      <c r="E311" s="159" t="s">
        <v>19</v>
      </c>
      <c r="F311" s="160" t="s">
        <v>198</v>
      </c>
      <c r="H311" s="161">
        <v>95.858000000000004</v>
      </c>
      <c r="I311" s="162"/>
      <c r="L311" s="158"/>
      <c r="M311" s="163"/>
      <c r="T311" s="164"/>
      <c r="AT311" s="159" t="s">
        <v>189</v>
      </c>
      <c r="AU311" s="159" t="s">
        <v>83</v>
      </c>
      <c r="AV311" s="13" t="s">
        <v>181</v>
      </c>
      <c r="AW311" s="13" t="s">
        <v>35</v>
      </c>
      <c r="AX311" s="13" t="s">
        <v>73</v>
      </c>
      <c r="AY311" s="159" t="s">
        <v>175</v>
      </c>
    </row>
    <row r="312" spans="2:65" s="12" customFormat="1" ht="11.25">
      <c r="B312" s="150"/>
      <c r="D312" s="151" t="s">
        <v>189</v>
      </c>
      <c r="E312" s="152" t="s">
        <v>19</v>
      </c>
      <c r="F312" s="153" t="s">
        <v>1621</v>
      </c>
      <c r="H312" s="154">
        <v>96</v>
      </c>
      <c r="I312" s="155"/>
      <c r="L312" s="150"/>
      <c r="M312" s="156"/>
      <c r="T312" s="157"/>
      <c r="AT312" s="152" t="s">
        <v>189</v>
      </c>
      <c r="AU312" s="152" t="s">
        <v>83</v>
      </c>
      <c r="AV312" s="12" t="s">
        <v>83</v>
      </c>
      <c r="AW312" s="12" t="s">
        <v>35</v>
      </c>
      <c r="AX312" s="12" t="s">
        <v>81</v>
      </c>
      <c r="AY312" s="152" t="s">
        <v>175</v>
      </c>
    </row>
    <row r="313" spans="2:65" s="1" customFormat="1" ht="16.5" customHeight="1">
      <c r="B313" s="32"/>
      <c r="C313" s="172" t="s">
        <v>466</v>
      </c>
      <c r="D313" s="172" t="s">
        <v>307</v>
      </c>
      <c r="E313" s="173" t="s">
        <v>2494</v>
      </c>
      <c r="F313" s="174" t="s">
        <v>2495</v>
      </c>
      <c r="G313" s="175" t="s">
        <v>180</v>
      </c>
      <c r="H313" s="176">
        <v>100.8</v>
      </c>
      <c r="I313" s="177"/>
      <c r="J313" s="178">
        <f>ROUND(I313*H313,2)</f>
        <v>0</v>
      </c>
      <c r="K313" s="179"/>
      <c r="L313" s="180"/>
      <c r="M313" s="181" t="s">
        <v>19</v>
      </c>
      <c r="N313" s="182" t="s">
        <v>44</v>
      </c>
      <c r="P313" s="142">
        <f>O313*H313</f>
        <v>0</v>
      </c>
      <c r="Q313" s="142">
        <v>3.4499999999999999E-3</v>
      </c>
      <c r="R313" s="142">
        <f>Q313*H313</f>
        <v>0.34775999999999996</v>
      </c>
      <c r="S313" s="142">
        <v>0</v>
      </c>
      <c r="T313" s="143">
        <f>S313*H313</f>
        <v>0</v>
      </c>
      <c r="AR313" s="144" t="s">
        <v>239</v>
      </c>
      <c r="AT313" s="144" t="s">
        <v>307</v>
      </c>
      <c r="AU313" s="144" t="s">
        <v>83</v>
      </c>
      <c r="AY313" s="17" t="s">
        <v>175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7" t="s">
        <v>81</v>
      </c>
      <c r="BK313" s="145">
        <f>ROUND(I313*H313,2)</f>
        <v>0</v>
      </c>
      <c r="BL313" s="17" t="s">
        <v>181</v>
      </c>
      <c r="BM313" s="144" t="s">
        <v>2496</v>
      </c>
    </row>
    <row r="314" spans="2:65" s="12" customFormat="1" ht="11.25">
      <c r="B314" s="150"/>
      <c r="D314" s="151" t="s">
        <v>189</v>
      </c>
      <c r="F314" s="153" t="s">
        <v>2497</v>
      </c>
      <c r="H314" s="154">
        <v>100.8</v>
      </c>
      <c r="I314" s="155"/>
      <c r="L314" s="150"/>
      <c r="M314" s="156"/>
      <c r="T314" s="157"/>
      <c r="AT314" s="152" t="s">
        <v>189</v>
      </c>
      <c r="AU314" s="152" t="s">
        <v>83</v>
      </c>
      <c r="AV314" s="12" t="s">
        <v>83</v>
      </c>
      <c r="AW314" s="12" t="s">
        <v>4</v>
      </c>
      <c r="AX314" s="12" t="s">
        <v>81</v>
      </c>
      <c r="AY314" s="152" t="s">
        <v>175</v>
      </c>
    </row>
    <row r="315" spans="2:65" s="1" customFormat="1" ht="24.2" customHeight="1">
      <c r="B315" s="32"/>
      <c r="C315" s="132" t="s">
        <v>471</v>
      </c>
      <c r="D315" s="132" t="s">
        <v>177</v>
      </c>
      <c r="E315" s="133" t="s">
        <v>2498</v>
      </c>
      <c r="F315" s="134" t="s">
        <v>2499</v>
      </c>
      <c r="G315" s="135" t="s">
        <v>342</v>
      </c>
      <c r="H315" s="136">
        <v>34.4</v>
      </c>
      <c r="I315" s="137"/>
      <c r="J315" s="138">
        <f>ROUND(I315*H315,2)</f>
        <v>0</v>
      </c>
      <c r="K315" s="139"/>
      <c r="L315" s="32"/>
      <c r="M315" s="140" t="s">
        <v>19</v>
      </c>
      <c r="N315" s="141" t="s">
        <v>44</v>
      </c>
      <c r="P315" s="142">
        <f>O315*H315</f>
        <v>0</v>
      </c>
      <c r="Q315" s="142">
        <v>3.0000000000000001E-5</v>
      </c>
      <c r="R315" s="142">
        <f>Q315*H315</f>
        <v>1.0319999999999999E-3</v>
      </c>
      <c r="S315" s="142">
        <v>0</v>
      </c>
      <c r="T315" s="143">
        <f>S315*H315</f>
        <v>0</v>
      </c>
      <c r="AR315" s="144" t="s">
        <v>181</v>
      </c>
      <c r="AT315" s="144" t="s">
        <v>177</v>
      </c>
      <c r="AU315" s="144" t="s">
        <v>83</v>
      </c>
      <c r="AY315" s="17" t="s">
        <v>175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81</v>
      </c>
      <c r="BK315" s="145">
        <f>ROUND(I315*H315,2)</f>
        <v>0</v>
      </c>
      <c r="BL315" s="17" t="s">
        <v>181</v>
      </c>
      <c r="BM315" s="144" t="s">
        <v>2500</v>
      </c>
    </row>
    <row r="316" spans="2:65" s="1" customFormat="1" ht="11.25">
      <c r="B316" s="32"/>
      <c r="D316" s="146" t="s">
        <v>183</v>
      </c>
      <c r="F316" s="147" t="s">
        <v>2501</v>
      </c>
      <c r="I316" s="148"/>
      <c r="L316" s="32"/>
      <c r="M316" s="149"/>
      <c r="T316" s="53"/>
      <c r="AT316" s="17" t="s">
        <v>183</v>
      </c>
      <c r="AU316" s="17" t="s">
        <v>83</v>
      </c>
    </row>
    <row r="317" spans="2:65" s="12" customFormat="1" ht="11.25">
      <c r="B317" s="150"/>
      <c r="D317" s="151" t="s">
        <v>189</v>
      </c>
      <c r="E317" s="152" t="s">
        <v>19</v>
      </c>
      <c r="F317" s="153" t="s">
        <v>2502</v>
      </c>
      <c r="H317" s="154">
        <v>34.4</v>
      </c>
      <c r="I317" s="155"/>
      <c r="L317" s="150"/>
      <c r="M317" s="156"/>
      <c r="T317" s="157"/>
      <c r="AT317" s="152" t="s">
        <v>189</v>
      </c>
      <c r="AU317" s="152" t="s">
        <v>83</v>
      </c>
      <c r="AV317" s="12" t="s">
        <v>83</v>
      </c>
      <c r="AW317" s="12" t="s">
        <v>35</v>
      </c>
      <c r="AX317" s="12" t="s">
        <v>81</v>
      </c>
      <c r="AY317" s="152" t="s">
        <v>175</v>
      </c>
    </row>
    <row r="318" spans="2:65" s="1" customFormat="1" ht="24.2" customHeight="1">
      <c r="B318" s="32"/>
      <c r="C318" s="172" t="s">
        <v>478</v>
      </c>
      <c r="D318" s="172" t="s">
        <v>307</v>
      </c>
      <c r="E318" s="173" t="s">
        <v>2503</v>
      </c>
      <c r="F318" s="174" t="s">
        <v>2504</v>
      </c>
      <c r="G318" s="175" t="s">
        <v>342</v>
      </c>
      <c r="H318" s="176">
        <v>36.119999999999997</v>
      </c>
      <c r="I318" s="177"/>
      <c r="J318" s="178">
        <f>ROUND(I318*H318,2)</f>
        <v>0</v>
      </c>
      <c r="K318" s="179"/>
      <c r="L318" s="180"/>
      <c r="M318" s="181" t="s">
        <v>19</v>
      </c>
      <c r="N318" s="182" t="s">
        <v>44</v>
      </c>
      <c r="P318" s="142">
        <f>O318*H318</f>
        <v>0</v>
      </c>
      <c r="Q318" s="142">
        <v>5.5999999999999995E-4</v>
      </c>
      <c r="R318" s="142">
        <f>Q318*H318</f>
        <v>2.0227199999999997E-2</v>
      </c>
      <c r="S318" s="142">
        <v>0</v>
      </c>
      <c r="T318" s="143">
        <f>S318*H318</f>
        <v>0</v>
      </c>
      <c r="AR318" s="144" t="s">
        <v>239</v>
      </c>
      <c r="AT318" s="144" t="s">
        <v>307</v>
      </c>
      <c r="AU318" s="144" t="s">
        <v>83</v>
      </c>
      <c r="AY318" s="17" t="s">
        <v>175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7" t="s">
        <v>81</v>
      </c>
      <c r="BK318" s="145">
        <f>ROUND(I318*H318,2)</f>
        <v>0</v>
      </c>
      <c r="BL318" s="17" t="s">
        <v>181</v>
      </c>
      <c r="BM318" s="144" t="s">
        <v>2505</v>
      </c>
    </row>
    <row r="319" spans="2:65" s="12" customFormat="1" ht="11.25">
      <c r="B319" s="150"/>
      <c r="D319" s="151" t="s">
        <v>189</v>
      </c>
      <c r="F319" s="153" t="s">
        <v>2506</v>
      </c>
      <c r="H319" s="154">
        <v>36.119999999999997</v>
      </c>
      <c r="I319" s="155"/>
      <c r="L319" s="150"/>
      <c r="M319" s="156"/>
      <c r="T319" s="157"/>
      <c r="AT319" s="152" t="s">
        <v>189</v>
      </c>
      <c r="AU319" s="152" t="s">
        <v>83</v>
      </c>
      <c r="AV319" s="12" t="s">
        <v>83</v>
      </c>
      <c r="AW319" s="12" t="s">
        <v>4</v>
      </c>
      <c r="AX319" s="12" t="s">
        <v>81</v>
      </c>
      <c r="AY319" s="152" t="s">
        <v>175</v>
      </c>
    </row>
    <row r="320" spans="2:65" s="1" customFormat="1" ht="24.2" customHeight="1">
      <c r="B320" s="32"/>
      <c r="C320" s="132" t="s">
        <v>483</v>
      </c>
      <c r="D320" s="132" t="s">
        <v>177</v>
      </c>
      <c r="E320" s="133" t="s">
        <v>2507</v>
      </c>
      <c r="F320" s="134" t="s">
        <v>2508</v>
      </c>
      <c r="G320" s="135" t="s">
        <v>342</v>
      </c>
      <c r="H320" s="136">
        <v>112.94</v>
      </c>
      <c r="I320" s="137"/>
      <c r="J320" s="138">
        <f>ROUND(I320*H320,2)</f>
        <v>0</v>
      </c>
      <c r="K320" s="139"/>
      <c r="L320" s="32"/>
      <c r="M320" s="140" t="s">
        <v>19</v>
      </c>
      <c r="N320" s="141" t="s">
        <v>44</v>
      </c>
      <c r="P320" s="142">
        <f>O320*H320</f>
        <v>0</v>
      </c>
      <c r="Q320" s="142">
        <v>0</v>
      </c>
      <c r="R320" s="142">
        <f>Q320*H320</f>
        <v>0</v>
      </c>
      <c r="S320" s="142">
        <v>0</v>
      </c>
      <c r="T320" s="143">
        <f>S320*H320</f>
        <v>0</v>
      </c>
      <c r="AR320" s="144" t="s">
        <v>181</v>
      </c>
      <c r="AT320" s="144" t="s">
        <v>177</v>
      </c>
      <c r="AU320" s="144" t="s">
        <v>83</v>
      </c>
      <c r="AY320" s="17" t="s">
        <v>175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7" t="s">
        <v>81</v>
      </c>
      <c r="BK320" s="145">
        <f>ROUND(I320*H320,2)</f>
        <v>0</v>
      </c>
      <c r="BL320" s="17" t="s">
        <v>181</v>
      </c>
      <c r="BM320" s="144" t="s">
        <v>2509</v>
      </c>
    </row>
    <row r="321" spans="2:65" s="1" customFormat="1" ht="11.25">
      <c r="B321" s="32"/>
      <c r="D321" s="146" t="s">
        <v>183</v>
      </c>
      <c r="F321" s="147" t="s">
        <v>2510</v>
      </c>
      <c r="I321" s="148"/>
      <c r="L321" s="32"/>
      <c r="M321" s="149"/>
      <c r="T321" s="53"/>
      <c r="AT321" s="17" t="s">
        <v>183</v>
      </c>
      <c r="AU321" s="17" t="s">
        <v>83</v>
      </c>
    </row>
    <row r="322" spans="2:65" s="1" customFormat="1" ht="24.2" customHeight="1">
      <c r="B322" s="32"/>
      <c r="C322" s="172" t="s">
        <v>489</v>
      </c>
      <c r="D322" s="172" t="s">
        <v>307</v>
      </c>
      <c r="E322" s="173" t="s">
        <v>2511</v>
      </c>
      <c r="F322" s="174" t="s">
        <v>2512</v>
      </c>
      <c r="G322" s="175" t="s">
        <v>342</v>
      </c>
      <c r="H322" s="176">
        <v>12.6</v>
      </c>
      <c r="I322" s="177"/>
      <c r="J322" s="178">
        <f>ROUND(I322*H322,2)</f>
        <v>0</v>
      </c>
      <c r="K322" s="179"/>
      <c r="L322" s="180"/>
      <c r="M322" s="181" t="s">
        <v>19</v>
      </c>
      <c r="N322" s="182" t="s">
        <v>44</v>
      </c>
      <c r="P322" s="142">
        <f>O322*H322</f>
        <v>0</v>
      </c>
      <c r="Q322" s="142">
        <v>2.9999999999999997E-4</v>
      </c>
      <c r="R322" s="142">
        <f>Q322*H322</f>
        <v>3.7799999999999995E-3</v>
      </c>
      <c r="S322" s="142">
        <v>0</v>
      </c>
      <c r="T322" s="143">
        <f>S322*H322</f>
        <v>0</v>
      </c>
      <c r="AR322" s="144" t="s">
        <v>239</v>
      </c>
      <c r="AT322" s="144" t="s">
        <v>307</v>
      </c>
      <c r="AU322" s="144" t="s">
        <v>83</v>
      </c>
      <c r="AY322" s="17" t="s">
        <v>175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7" t="s">
        <v>81</v>
      </c>
      <c r="BK322" s="145">
        <f>ROUND(I322*H322,2)</f>
        <v>0</v>
      </c>
      <c r="BL322" s="17" t="s">
        <v>181</v>
      </c>
      <c r="BM322" s="144" t="s">
        <v>2513</v>
      </c>
    </row>
    <row r="323" spans="2:65" s="12" customFormat="1" ht="11.25">
      <c r="B323" s="150"/>
      <c r="D323" s="151" t="s">
        <v>189</v>
      </c>
      <c r="E323" s="152" t="s">
        <v>19</v>
      </c>
      <c r="F323" s="153" t="s">
        <v>2514</v>
      </c>
      <c r="H323" s="154">
        <v>4.75</v>
      </c>
      <c r="I323" s="155"/>
      <c r="L323" s="150"/>
      <c r="M323" s="156"/>
      <c r="T323" s="157"/>
      <c r="AT323" s="152" t="s">
        <v>189</v>
      </c>
      <c r="AU323" s="152" t="s">
        <v>83</v>
      </c>
      <c r="AV323" s="12" t="s">
        <v>83</v>
      </c>
      <c r="AW323" s="12" t="s">
        <v>35</v>
      </c>
      <c r="AX323" s="12" t="s">
        <v>73</v>
      </c>
      <c r="AY323" s="152" t="s">
        <v>175</v>
      </c>
    </row>
    <row r="324" spans="2:65" s="12" customFormat="1" ht="11.25">
      <c r="B324" s="150"/>
      <c r="D324" s="151" t="s">
        <v>189</v>
      </c>
      <c r="E324" s="152" t="s">
        <v>19</v>
      </c>
      <c r="F324" s="153" t="s">
        <v>2515</v>
      </c>
      <c r="H324" s="154">
        <v>7.25</v>
      </c>
      <c r="I324" s="155"/>
      <c r="L324" s="150"/>
      <c r="M324" s="156"/>
      <c r="T324" s="157"/>
      <c r="AT324" s="152" t="s">
        <v>189</v>
      </c>
      <c r="AU324" s="152" t="s">
        <v>83</v>
      </c>
      <c r="AV324" s="12" t="s">
        <v>83</v>
      </c>
      <c r="AW324" s="12" t="s">
        <v>35</v>
      </c>
      <c r="AX324" s="12" t="s">
        <v>73</v>
      </c>
      <c r="AY324" s="152" t="s">
        <v>175</v>
      </c>
    </row>
    <row r="325" spans="2:65" s="13" customFormat="1" ht="11.25">
      <c r="B325" s="158"/>
      <c r="D325" s="151" t="s">
        <v>189</v>
      </c>
      <c r="E325" s="159" t="s">
        <v>19</v>
      </c>
      <c r="F325" s="160" t="s">
        <v>198</v>
      </c>
      <c r="H325" s="161">
        <v>12</v>
      </c>
      <c r="I325" s="162"/>
      <c r="L325" s="158"/>
      <c r="M325" s="163"/>
      <c r="T325" s="164"/>
      <c r="AT325" s="159" t="s">
        <v>189</v>
      </c>
      <c r="AU325" s="159" t="s">
        <v>83</v>
      </c>
      <c r="AV325" s="13" t="s">
        <v>181</v>
      </c>
      <c r="AW325" s="13" t="s">
        <v>35</v>
      </c>
      <c r="AX325" s="13" t="s">
        <v>81</v>
      </c>
      <c r="AY325" s="159" t="s">
        <v>175</v>
      </c>
    </row>
    <row r="326" spans="2:65" s="12" customFormat="1" ht="11.25">
      <c r="B326" s="150"/>
      <c r="D326" s="151" t="s">
        <v>189</v>
      </c>
      <c r="F326" s="153" t="s">
        <v>2516</v>
      </c>
      <c r="H326" s="154">
        <v>12.6</v>
      </c>
      <c r="I326" s="155"/>
      <c r="L326" s="150"/>
      <c r="M326" s="156"/>
      <c r="T326" s="157"/>
      <c r="AT326" s="152" t="s">
        <v>189</v>
      </c>
      <c r="AU326" s="152" t="s">
        <v>83</v>
      </c>
      <c r="AV326" s="12" t="s">
        <v>83</v>
      </c>
      <c r="AW326" s="12" t="s">
        <v>4</v>
      </c>
      <c r="AX326" s="12" t="s">
        <v>81</v>
      </c>
      <c r="AY326" s="152" t="s">
        <v>175</v>
      </c>
    </row>
    <row r="327" spans="2:65" s="1" customFormat="1" ht="24.2" customHeight="1">
      <c r="B327" s="32"/>
      <c r="C327" s="172" t="s">
        <v>494</v>
      </c>
      <c r="D327" s="172" t="s">
        <v>307</v>
      </c>
      <c r="E327" s="173" t="s">
        <v>2517</v>
      </c>
      <c r="F327" s="174" t="s">
        <v>2518</v>
      </c>
      <c r="G327" s="175" t="s">
        <v>342</v>
      </c>
      <c r="H327" s="176">
        <v>39.008000000000003</v>
      </c>
      <c r="I327" s="177"/>
      <c r="J327" s="178">
        <f>ROUND(I327*H327,2)</f>
        <v>0</v>
      </c>
      <c r="K327" s="179"/>
      <c r="L327" s="180"/>
      <c r="M327" s="181" t="s">
        <v>19</v>
      </c>
      <c r="N327" s="182" t="s">
        <v>44</v>
      </c>
      <c r="P327" s="142">
        <f>O327*H327</f>
        <v>0</v>
      </c>
      <c r="Q327" s="142">
        <v>4.0000000000000003E-5</v>
      </c>
      <c r="R327" s="142">
        <f>Q327*H327</f>
        <v>1.5603200000000002E-3</v>
      </c>
      <c r="S327" s="142">
        <v>0</v>
      </c>
      <c r="T327" s="143">
        <f>S327*H327</f>
        <v>0</v>
      </c>
      <c r="AR327" s="144" t="s">
        <v>239</v>
      </c>
      <c r="AT327" s="144" t="s">
        <v>307</v>
      </c>
      <c r="AU327" s="144" t="s">
        <v>83</v>
      </c>
      <c r="AY327" s="17" t="s">
        <v>175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7" t="s">
        <v>81</v>
      </c>
      <c r="BK327" s="145">
        <f>ROUND(I327*H327,2)</f>
        <v>0</v>
      </c>
      <c r="BL327" s="17" t="s">
        <v>181</v>
      </c>
      <c r="BM327" s="144" t="s">
        <v>2519</v>
      </c>
    </row>
    <row r="328" spans="2:65" s="12" customFormat="1" ht="11.25">
      <c r="B328" s="150"/>
      <c r="D328" s="151" t="s">
        <v>189</v>
      </c>
      <c r="E328" s="152" t="s">
        <v>19</v>
      </c>
      <c r="F328" s="153" t="s">
        <v>2520</v>
      </c>
      <c r="H328" s="154">
        <v>37.15</v>
      </c>
      <c r="I328" s="155"/>
      <c r="L328" s="150"/>
      <c r="M328" s="156"/>
      <c r="T328" s="157"/>
      <c r="AT328" s="152" t="s">
        <v>189</v>
      </c>
      <c r="AU328" s="152" t="s">
        <v>83</v>
      </c>
      <c r="AV328" s="12" t="s">
        <v>83</v>
      </c>
      <c r="AW328" s="12" t="s">
        <v>35</v>
      </c>
      <c r="AX328" s="12" t="s">
        <v>81</v>
      </c>
      <c r="AY328" s="152" t="s">
        <v>175</v>
      </c>
    </row>
    <row r="329" spans="2:65" s="12" customFormat="1" ht="11.25">
      <c r="B329" s="150"/>
      <c r="D329" s="151" t="s">
        <v>189</v>
      </c>
      <c r="F329" s="153" t="s">
        <v>2521</v>
      </c>
      <c r="H329" s="154">
        <v>39.008000000000003</v>
      </c>
      <c r="I329" s="155"/>
      <c r="L329" s="150"/>
      <c r="M329" s="156"/>
      <c r="T329" s="157"/>
      <c r="AT329" s="152" t="s">
        <v>189</v>
      </c>
      <c r="AU329" s="152" t="s">
        <v>83</v>
      </c>
      <c r="AV329" s="12" t="s">
        <v>83</v>
      </c>
      <c r="AW329" s="12" t="s">
        <v>4</v>
      </c>
      <c r="AX329" s="12" t="s">
        <v>81</v>
      </c>
      <c r="AY329" s="152" t="s">
        <v>175</v>
      </c>
    </row>
    <row r="330" spans="2:65" s="1" customFormat="1" ht="24.2" customHeight="1">
      <c r="B330" s="32"/>
      <c r="C330" s="172" t="s">
        <v>499</v>
      </c>
      <c r="D330" s="172" t="s">
        <v>307</v>
      </c>
      <c r="E330" s="173" t="s">
        <v>2522</v>
      </c>
      <c r="F330" s="174" t="s">
        <v>2523</v>
      </c>
      <c r="G330" s="175" t="s">
        <v>342</v>
      </c>
      <c r="H330" s="176">
        <v>11.05</v>
      </c>
      <c r="I330" s="177"/>
      <c r="J330" s="178">
        <f>ROUND(I330*H330,2)</f>
        <v>0</v>
      </c>
      <c r="K330" s="179"/>
      <c r="L330" s="180"/>
      <c r="M330" s="181" t="s">
        <v>19</v>
      </c>
      <c r="N330" s="182" t="s">
        <v>44</v>
      </c>
      <c r="P330" s="142">
        <f>O330*H330</f>
        <v>0</v>
      </c>
      <c r="Q330" s="142">
        <v>2.0000000000000001E-4</v>
      </c>
      <c r="R330" s="142">
        <f>Q330*H330</f>
        <v>2.2100000000000002E-3</v>
      </c>
      <c r="S330" s="142">
        <v>0</v>
      </c>
      <c r="T330" s="143">
        <f>S330*H330</f>
        <v>0</v>
      </c>
      <c r="AR330" s="144" t="s">
        <v>239</v>
      </c>
      <c r="AT330" s="144" t="s">
        <v>307</v>
      </c>
      <c r="AU330" s="144" t="s">
        <v>83</v>
      </c>
      <c r="AY330" s="17" t="s">
        <v>175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7" t="s">
        <v>81</v>
      </c>
      <c r="BK330" s="145">
        <f>ROUND(I330*H330,2)</f>
        <v>0</v>
      </c>
      <c r="BL330" s="17" t="s">
        <v>181</v>
      </c>
      <c r="BM330" s="144" t="s">
        <v>2524</v>
      </c>
    </row>
    <row r="331" spans="2:65" s="12" customFormat="1" ht="11.25">
      <c r="B331" s="150"/>
      <c r="D331" s="151" t="s">
        <v>189</v>
      </c>
      <c r="E331" s="152" t="s">
        <v>19</v>
      </c>
      <c r="F331" s="153" t="s">
        <v>2525</v>
      </c>
      <c r="H331" s="154">
        <v>3.8</v>
      </c>
      <c r="I331" s="155"/>
      <c r="L331" s="150"/>
      <c r="M331" s="156"/>
      <c r="T331" s="157"/>
      <c r="AT331" s="152" t="s">
        <v>189</v>
      </c>
      <c r="AU331" s="152" t="s">
        <v>83</v>
      </c>
      <c r="AV331" s="12" t="s">
        <v>83</v>
      </c>
      <c r="AW331" s="12" t="s">
        <v>35</v>
      </c>
      <c r="AX331" s="12" t="s">
        <v>73</v>
      </c>
      <c r="AY331" s="152" t="s">
        <v>175</v>
      </c>
    </row>
    <row r="332" spans="2:65" s="12" customFormat="1" ht="11.25">
      <c r="B332" s="150"/>
      <c r="D332" s="151" t="s">
        <v>189</v>
      </c>
      <c r="E332" s="152" t="s">
        <v>19</v>
      </c>
      <c r="F332" s="153" t="s">
        <v>2515</v>
      </c>
      <c r="H332" s="154">
        <v>7.25</v>
      </c>
      <c r="I332" s="155"/>
      <c r="L332" s="150"/>
      <c r="M332" s="156"/>
      <c r="T332" s="157"/>
      <c r="AT332" s="152" t="s">
        <v>189</v>
      </c>
      <c r="AU332" s="152" t="s">
        <v>83</v>
      </c>
      <c r="AV332" s="12" t="s">
        <v>83</v>
      </c>
      <c r="AW332" s="12" t="s">
        <v>35</v>
      </c>
      <c r="AX332" s="12" t="s">
        <v>73</v>
      </c>
      <c r="AY332" s="152" t="s">
        <v>175</v>
      </c>
    </row>
    <row r="333" spans="2:65" s="13" customFormat="1" ht="11.25">
      <c r="B333" s="158"/>
      <c r="D333" s="151" t="s">
        <v>189</v>
      </c>
      <c r="E333" s="159" t="s">
        <v>19</v>
      </c>
      <c r="F333" s="160" t="s">
        <v>198</v>
      </c>
      <c r="H333" s="161">
        <v>11.05</v>
      </c>
      <c r="I333" s="162"/>
      <c r="L333" s="158"/>
      <c r="M333" s="163"/>
      <c r="T333" s="164"/>
      <c r="AT333" s="159" t="s">
        <v>189</v>
      </c>
      <c r="AU333" s="159" t="s">
        <v>83</v>
      </c>
      <c r="AV333" s="13" t="s">
        <v>181</v>
      </c>
      <c r="AW333" s="13" t="s">
        <v>35</v>
      </c>
      <c r="AX333" s="13" t="s">
        <v>81</v>
      </c>
      <c r="AY333" s="159" t="s">
        <v>175</v>
      </c>
    </row>
    <row r="334" spans="2:65" s="1" customFormat="1" ht="24.2" customHeight="1">
      <c r="B334" s="32"/>
      <c r="C334" s="172" t="s">
        <v>505</v>
      </c>
      <c r="D334" s="172" t="s">
        <v>307</v>
      </c>
      <c r="E334" s="173" t="s">
        <v>2526</v>
      </c>
      <c r="F334" s="174" t="s">
        <v>2527</v>
      </c>
      <c r="G334" s="175" t="s">
        <v>342</v>
      </c>
      <c r="H334" s="176">
        <v>23.2</v>
      </c>
      <c r="I334" s="177"/>
      <c r="J334" s="178">
        <f>ROUND(I334*H334,2)</f>
        <v>0</v>
      </c>
      <c r="K334" s="179"/>
      <c r="L334" s="180"/>
      <c r="M334" s="181" t="s">
        <v>19</v>
      </c>
      <c r="N334" s="182" t="s">
        <v>44</v>
      </c>
      <c r="P334" s="142">
        <f>O334*H334</f>
        <v>0</v>
      </c>
      <c r="Q334" s="142">
        <v>2.0000000000000001E-4</v>
      </c>
      <c r="R334" s="142">
        <f>Q334*H334</f>
        <v>4.64E-3</v>
      </c>
      <c r="S334" s="142">
        <v>0</v>
      </c>
      <c r="T334" s="143">
        <f>S334*H334</f>
        <v>0</v>
      </c>
      <c r="AR334" s="144" t="s">
        <v>239</v>
      </c>
      <c r="AT334" s="144" t="s">
        <v>307</v>
      </c>
      <c r="AU334" s="144" t="s">
        <v>83</v>
      </c>
      <c r="AY334" s="17" t="s">
        <v>175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7" t="s">
        <v>81</v>
      </c>
      <c r="BK334" s="145">
        <f>ROUND(I334*H334,2)</f>
        <v>0</v>
      </c>
      <c r="BL334" s="17" t="s">
        <v>181</v>
      </c>
      <c r="BM334" s="144" t="s">
        <v>2528</v>
      </c>
    </row>
    <row r="335" spans="2:65" s="12" customFormat="1" ht="11.25">
      <c r="B335" s="150"/>
      <c r="D335" s="151" t="s">
        <v>189</v>
      </c>
      <c r="E335" s="152" t="s">
        <v>19</v>
      </c>
      <c r="F335" s="153" t="s">
        <v>2529</v>
      </c>
      <c r="H335" s="154">
        <v>23.2</v>
      </c>
      <c r="I335" s="155"/>
      <c r="L335" s="150"/>
      <c r="M335" s="156"/>
      <c r="T335" s="157"/>
      <c r="AT335" s="152" t="s">
        <v>189</v>
      </c>
      <c r="AU335" s="152" t="s">
        <v>83</v>
      </c>
      <c r="AV335" s="12" t="s">
        <v>83</v>
      </c>
      <c r="AW335" s="12" t="s">
        <v>35</v>
      </c>
      <c r="AX335" s="12" t="s">
        <v>81</v>
      </c>
      <c r="AY335" s="152" t="s">
        <v>175</v>
      </c>
    </row>
    <row r="336" spans="2:65" s="1" customFormat="1" ht="24.2" customHeight="1">
      <c r="B336" s="32"/>
      <c r="C336" s="172" t="s">
        <v>509</v>
      </c>
      <c r="D336" s="172" t="s">
        <v>307</v>
      </c>
      <c r="E336" s="173" t="s">
        <v>2530</v>
      </c>
      <c r="F336" s="174" t="s">
        <v>2531</v>
      </c>
      <c r="G336" s="175" t="s">
        <v>342</v>
      </c>
      <c r="H336" s="176">
        <v>31.016999999999999</v>
      </c>
      <c r="I336" s="177"/>
      <c r="J336" s="178">
        <f>ROUND(I336*H336,2)</f>
        <v>0</v>
      </c>
      <c r="K336" s="179"/>
      <c r="L336" s="180"/>
      <c r="M336" s="181" t="s">
        <v>19</v>
      </c>
      <c r="N336" s="182" t="s">
        <v>44</v>
      </c>
      <c r="P336" s="142">
        <f>O336*H336</f>
        <v>0</v>
      </c>
      <c r="Q336" s="142">
        <v>3.0000000000000001E-5</v>
      </c>
      <c r="R336" s="142">
        <f>Q336*H336</f>
        <v>9.3051000000000006E-4</v>
      </c>
      <c r="S336" s="142">
        <v>0</v>
      </c>
      <c r="T336" s="143">
        <f>S336*H336</f>
        <v>0</v>
      </c>
      <c r="AR336" s="144" t="s">
        <v>239</v>
      </c>
      <c r="AT336" s="144" t="s">
        <v>307</v>
      </c>
      <c r="AU336" s="144" t="s">
        <v>83</v>
      </c>
      <c r="AY336" s="17" t="s">
        <v>175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7" t="s">
        <v>81</v>
      </c>
      <c r="BK336" s="145">
        <f>ROUND(I336*H336,2)</f>
        <v>0</v>
      </c>
      <c r="BL336" s="17" t="s">
        <v>181</v>
      </c>
      <c r="BM336" s="144" t="s">
        <v>2532</v>
      </c>
    </row>
    <row r="337" spans="2:65" s="12" customFormat="1" ht="11.25">
      <c r="B337" s="150"/>
      <c r="D337" s="151" t="s">
        <v>189</v>
      </c>
      <c r="E337" s="152" t="s">
        <v>19</v>
      </c>
      <c r="F337" s="153" t="s">
        <v>2533</v>
      </c>
      <c r="H337" s="154">
        <v>26.1</v>
      </c>
      <c r="I337" s="155"/>
      <c r="L337" s="150"/>
      <c r="M337" s="156"/>
      <c r="T337" s="157"/>
      <c r="AT337" s="152" t="s">
        <v>189</v>
      </c>
      <c r="AU337" s="152" t="s">
        <v>83</v>
      </c>
      <c r="AV337" s="12" t="s">
        <v>83</v>
      </c>
      <c r="AW337" s="12" t="s">
        <v>35</v>
      </c>
      <c r="AX337" s="12" t="s">
        <v>73</v>
      </c>
      <c r="AY337" s="152" t="s">
        <v>175</v>
      </c>
    </row>
    <row r="338" spans="2:65" s="12" customFormat="1" ht="11.25">
      <c r="B338" s="150"/>
      <c r="D338" s="151" t="s">
        <v>189</v>
      </c>
      <c r="E338" s="152" t="s">
        <v>19</v>
      </c>
      <c r="F338" s="153" t="s">
        <v>2534</v>
      </c>
      <c r="H338" s="154">
        <v>3.44</v>
      </c>
      <c r="I338" s="155"/>
      <c r="L338" s="150"/>
      <c r="M338" s="156"/>
      <c r="T338" s="157"/>
      <c r="AT338" s="152" t="s">
        <v>189</v>
      </c>
      <c r="AU338" s="152" t="s">
        <v>83</v>
      </c>
      <c r="AV338" s="12" t="s">
        <v>83</v>
      </c>
      <c r="AW338" s="12" t="s">
        <v>35</v>
      </c>
      <c r="AX338" s="12" t="s">
        <v>73</v>
      </c>
      <c r="AY338" s="152" t="s">
        <v>175</v>
      </c>
    </row>
    <row r="339" spans="2:65" s="13" customFormat="1" ht="11.25">
      <c r="B339" s="158"/>
      <c r="D339" s="151" t="s">
        <v>189</v>
      </c>
      <c r="E339" s="159" t="s">
        <v>19</v>
      </c>
      <c r="F339" s="160" t="s">
        <v>198</v>
      </c>
      <c r="H339" s="161">
        <v>29.540000000000003</v>
      </c>
      <c r="I339" s="162"/>
      <c r="L339" s="158"/>
      <c r="M339" s="163"/>
      <c r="T339" s="164"/>
      <c r="AT339" s="159" t="s">
        <v>189</v>
      </c>
      <c r="AU339" s="159" t="s">
        <v>83</v>
      </c>
      <c r="AV339" s="13" t="s">
        <v>181</v>
      </c>
      <c r="AW339" s="13" t="s">
        <v>35</v>
      </c>
      <c r="AX339" s="13" t="s">
        <v>81</v>
      </c>
      <c r="AY339" s="159" t="s">
        <v>175</v>
      </c>
    </row>
    <row r="340" spans="2:65" s="12" customFormat="1" ht="11.25">
      <c r="B340" s="150"/>
      <c r="D340" s="151" t="s">
        <v>189</v>
      </c>
      <c r="F340" s="153" t="s">
        <v>2535</v>
      </c>
      <c r="H340" s="154">
        <v>31.016999999999999</v>
      </c>
      <c r="I340" s="155"/>
      <c r="L340" s="150"/>
      <c r="M340" s="156"/>
      <c r="T340" s="157"/>
      <c r="AT340" s="152" t="s">
        <v>189</v>
      </c>
      <c r="AU340" s="152" t="s">
        <v>83</v>
      </c>
      <c r="AV340" s="12" t="s">
        <v>83</v>
      </c>
      <c r="AW340" s="12" t="s">
        <v>4</v>
      </c>
      <c r="AX340" s="12" t="s">
        <v>81</v>
      </c>
      <c r="AY340" s="152" t="s">
        <v>175</v>
      </c>
    </row>
    <row r="341" spans="2:65" s="1" customFormat="1" ht="37.9" customHeight="1">
      <c r="B341" s="32"/>
      <c r="C341" s="132" t="s">
        <v>517</v>
      </c>
      <c r="D341" s="132" t="s">
        <v>177</v>
      </c>
      <c r="E341" s="133" t="s">
        <v>2536</v>
      </c>
      <c r="F341" s="134" t="s">
        <v>2537</v>
      </c>
      <c r="G341" s="135" t="s">
        <v>180</v>
      </c>
      <c r="H341" s="136">
        <v>13.5</v>
      </c>
      <c r="I341" s="137"/>
      <c r="J341" s="138">
        <f>ROUND(I341*H341,2)</f>
        <v>0</v>
      </c>
      <c r="K341" s="139"/>
      <c r="L341" s="32"/>
      <c r="M341" s="140" t="s">
        <v>19</v>
      </c>
      <c r="N341" s="141" t="s">
        <v>44</v>
      </c>
      <c r="P341" s="142">
        <f>O341*H341</f>
        <v>0</v>
      </c>
      <c r="Q341" s="142">
        <v>5.7000000000000002E-3</v>
      </c>
      <c r="R341" s="142">
        <f>Q341*H341</f>
        <v>7.6950000000000005E-2</v>
      </c>
      <c r="S341" s="142">
        <v>0</v>
      </c>
      <c r="T341" s="143">
        <f>S341*H341</f>
        <v>0</v>
      </c>
      <c r="AR341" s="144" t="s">
        <v>181</v>
      </c>
      <c r="AT341" s="144" t="s">
        <v>177</v>
      </c>
      <c r="AU341" s="144" t="s">
        <v>83</v>
      </c>
      <c r="AY341" s="17" t="s">
        <v>175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7" t="s">
        <v>81</v>
      </c>
      <c r="BK341" s="145">
        <f>ROUND(I341*H341,2)</f>
        <v>0</v>
      </c>
      <c r="BL341" s="17" t="s">
        <v>181</v>
      </c>
      <c r="BM341" s="144" t="s">
        <v>2538</v>
      </c>
    </row>
    <row r="342" spans="2:65" s="1" customFormat="1" ht="11.25">
      <c r="B342" s="32"/>
      <c r="D342" s="146" t="s">
        <v>183</v>
      </c>
      <c r="F342" s="147" t="s">
        <v>2539</v>
      </c>
      <c r="I342" s="148"/>
      <c r="L342" s="32"/>
      <c r="M342" s="149"/>
      <c r="T342" s="53"/>
      <c r="AT342" s="17" t="s">
        <v>183</v>
      </c>
      <c r="AU342" s="17" t="s">
        <v>83</v>
      </c>
    </row>
    <row r="343" spans="2:65" s="14" customFormat="1" ht="11.25">
      <c r="B343" s="166"/>
      <c r="D343" s="151" t="s">
        <v>189</v>
      </c>
      <c r="E343" s="167" t="s">
        <v>19</v>
      </c>
      <c r="F343" s="168" t="s">
        <v>1821</v>
      </c>
      <c r="H343" s="167" t="s">
        <v>19</v>
      </c>
      <c r="I343" s="169"/>
      <c r="L343" s="166"/>
      <c r="M343" s="170"/>
      <c r="T343" s="171"/>
      <c r="AT343" s="167" t="s">
        <v>189</v>
      </c>
      <c r="AU343" s="167" t="s">
        <v>83</v>
      </c>
      <c r="AV343" s="14" t="s">
        <v>81</v>
      </c>
      <c r="AW343" s="14" t="s">
        <v>35</v>
      </c>
      <c r="AX343" s="14" t="s">
        <v>73</v>
      </c>
      <c r="AY343" s="167" t="s">
        <v>175</v>
      </c>
    </row>
    <row r="344" spans="2:65" s="12" customFormat="1" ht="11.25">
      <c r="B344" s="150"/>
      <c r="D344" s="151" t="s">
        <v>189</v>
      </c>
      <c r="E344" s="152" t="s">
        <v>19</v>
      </c>
      <c r="F344" s="153" t="s">
        <v>2540</v>
      </c>
      <c r="H344" s="154">
        <v>5.5359999999999996</v>
      </c>
      <c r="I344" s="155"/>
      <c r="L344" s="150"/>
      <c r="M344" s="156"/>
      <c r="T344" s="157"/>
      <c r="AT344" s="152" t="s">
        <v>189</v>
      </c>
      <c r="AU344" s="152" t="s">
        <v>83</v>
      </c>
      <c r="AV344" s="12" t="s">
        <v>83</v>
      </c>
      <c r="AW344" s="12" t="s">
        <v>35</v>
      </c>
      <c r="AX344" s="12" t="s">
        <v>73</v>
      </c>
      <c r="AY344" s="152" t="s">
        <v>175</v>
      </c>
    </row>
    <row r="345" spans="2:65" s="12" customFormat="1" ht="11.25">
      <c r="B345" s="150"/>
      <c r="D345" s="151" t="s">
        <v>189</v>
      </c>
      <c r="E345" s="152" t="s">
        <v>19</v>
      </c>
      <c r="F345" s="153" t="s">
        <v>2541</v>
      </c>
      <c r="H345" s="154">
        <v>7.9580000000000002</v>
      </c>
      <c r="I345" s="155"/>
      <c r="L345" s="150"/>
      <c r="M345" s="156"/>
      <c r="T345" s="157"/>
      <c r="AT345" s="152" t="s">
        <v>189</v>
      </c>
      <c r="AU345" s="152" t="s">
        <v>83</v>
      </c>
      <c r="AV345" s="12" t="s">
        <v>83</v>
      </c>
      <c r="AW345" s="12" t="s">
        <v>35</v>
      </c>
      <c r="AX345" s="12" t="s">
        <v>73</v>
      </c>
      <c r="AY345" s="152" t="s">
        <v>175</v>
      </c>
    </row>
    <row r="346" spans="2:65" s="13" customFormat="1" ht="11.25">
      <c r="B346" s="158"/>
      <c r="D346" s="151" t="s">
        <v>189</v>
      </c>
      <c r="E346" s="159" t="s">
        <v>19</v>
      </c>
      <c r="F346" s="160" t="s">
        <v>198</v>
      </c>
      <c r="H346" s="161">
        <v>13.494</v>
      </c>
      <c r="I346" s="162"/>
      <c r="L346" s="158"/>
      <c r="M346" s="163"/>
      <c r="T346" s="164"/>
      <c r="AT346" s="159" t="s">
        <v>189</v>
      </c>
      <c r="AU346" s="159" t="s">
        <v>83</v>
      </c>
      <c r="AV346" s="13" t="s">
        <v>181</v>
      </c>
      <c r="AW346" s="13" t="s">
        <v>35</v>
      </c>
      <c r="AX346" s="13" t="s">
        <v>73</v>
      </c>
      <c r="AY346" s="159" t="s">
        <v>175</v>
      </c>
    </row>
    <row r="347" spans="2:65" s="12" customFormat="1" ht="11.25">
      <c r="B347" s="150"/>
      <c r="D347" s="151" t="s">
        <v>189</v>
      </c>
      <c r="E347" s="152" t="s">
        <v>19</v>
      </c>
      <c r="F347" s="153" t="s">
        <v>2542</v>
      </c>
      <c r="H347" s="154">
        <v>13.5</v>
      </c>
      <c r="I347" s="155"/>
      <c r="L347" s="150"/>
      <c r="M347" s="156"/>
      <c r="T347" s="157"/>
      <c r="AT347" s="152" t="s">
        <v>189</v>
      </c>
      <c r="AU347" s="152" t="s">
        <v>83</v>
      </c>
      <c r="AV347" s="12" t="s">
        <v>83</v>
      </c>
      <c r="AW347" s="12" t="s">
        <v>35</v>
      </c>
      <c r="AX347" s="12" t="s">
        <v>81</v>
      </c>
      <c r="AY347" s="152" t="s">
        <v>175</v>
      </c>
    </row>
    <row r="348" spans="2:65" s="1" customFormat="1" ht="37.9" customHeight="1">
      <c r="B348" s="32"/>
      <c r="C348" s="132" t="s">
        <v>522</v>
      </c>
      <c r="D348" s="132" t="s">
        <v>177</v>
      </c>
      <c r="E348" s="133" t="s">
        <v>2543</v>
      </c>
      <c r="F348" s="134" t="s">
        <v>2544</v>
      </c>
      <c r="G348" s="135" t="s">
        <v>180</v>
      </c>
      <c r="H348" s="136">
        <v>104.1</v>
      </c>
      <c r="I348" s="137"/>
      <c r="J348" s="138">
        <f>ROUND(I348*H348,2)</f>
        <v>0</v>
      </c>
      <c r="K348" s="139"/>
      <c r="L348" s="32"/>
      <c r="M348" s="140" t="s">
        <v>19</v>
      </c>
      <c r="N348" s="141" t="s">
        <v>44</v>
      </c>
      <c r="P348" s="142">
        <f>O348*H348</f>
        <v>0</v>
      </c>
      <c r="Q348" s="142">
        <v>2.7000000000000001E-3</v>
      </c>
      <c r="R348" s="142">
        <f>Q348*H348</f>
        <v>0.28106999999999999</v>
      </c>
      <c r="S348" s="142">
        <v>0</v>
      </c>
      <c r="T348" s="143">
        <f>S348*H348</f>
        <v>0</v>
      </c>
      <c r="AR348" s="144" t="s">
        <v>181</v>
      </c>
      <c r="AT348" s="144" t="s">
        <v>177</v>
      </c>
      <c r="AU348" s="144" t="s">
        <v>83</v>
      </c>
      <c r="AY348" s="17" t="s">
        <v>175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7" t="s">
        <v>81</v>
      </c>
      <c r="BK348" s="145">
        <f>ROUND(I348*H348,2)</f>
        <v>0</v>
      </c>
      <c r="BL348" s="17" t="s">
        <v>181</v>
      </c>
      <c r="BM348" s="144" t="s">
        <v>2545</v>
      </c>
    </row>
    <row r="349" spans="2:65" s="1" customFormat="1" ht="11.25">
      <c r="B349" s="32"/>
      <c r="D349" s="146" t="s">
        <v>183</v>
      </c>
      <c r="F349" s="147" t="s">
        <v>2546</v>
      </c>
      <c r="I349" s="148"/>
      <c r="L349" s="32"/>
      <c r="M349" s="149"/>
      <c r="T349" s="53"/>
      <c r="AT349" s="17" t="s">
        <v>183</v>
      </c>
      <c r="AU349" s="17" t="s">
        <v>83</v>
      </c>
    </row>
    <row r="350" spans="2:65" s="12" customFormat="1" ht="11.25">
      <c r="B350" s="150"/>
      <c r="D350" s="151" t="s">
        <v>189</v>
      </c>
      <c r="E350" s="152" t="s">
        <v>19</v>
      </c>
      <c r="F350" s="153" t="s">
        <v>2483</v>
      </c>
      <c r="H350" s="154">
        <v>115.5</v>
      </c>
      <c r="I350" s="155"/>
      <c r="L350" s="150"/>
      <c r="M350" s="156"/>
      <c r="T350" s="157"/>
      <c r="AT350" s="152" t="s">
        <v>189</v>
      </c>
      <c r="AU350" s="152" t="s">
        <v>83</v>
      </c>
      <c r="AV350" s="12" t="s">
        <v>83</v>
      </c>
      <c r="AW350" s="12" t="s">
        <v>35</v>
      </c>
      <c r="AX350" s="12" t="s">
        <v>73</v>
      </c>
      <c r="AY350" s="152" t="s">
        <v>175</v>
      </c>
    </row>
    <row r="351" spans="2:65" s="12" customFormat="1" ht="11.25">
      <c r="B351" s="150"/>
      <c r="D351" s="151" t="s">
        <v>189</v>
      </c>
      <c r="E351" s="152" t="s">
        <v>19</v>
      </c>
      <c r="F351" s="153" t="s">
        <v>2484</v>
      </c>
      <c r="H351" s="154">
        <v>-16.023</v>
      </c>
      <c r="I351" s="155"/>
      <c r="L351" s="150"/>
      <c r="M351" s="156"/>
      <c r="T351" s="157"/>
      <c r="AT351" s="152" t="s">
        <v>189</v>
      </c>
      <c r="AU351" s="152" t="s">
        <v>83</v>
      </c>
      <c r="AV351" s="12" t="s">
        <v>83</v>
      </c>
      <c r="AW351" s="12" t="s">
        <v>35</v>
      </c>
      <c r="AX351" s="12" t="s">
        <v>73</v>
      </c>
      <c r="AY351" s="152" t="s">
        <v>175</v>
      </c>
    </row>
    <row r="352" spans="2:65" s="12" customFormat="1" ht="11.25">
      <c r="B352" s="150"/>
      <c r="D352" s="151" t="s">
        <v>189</v>
      </c>
      <c r="E352" s="152" t="s">
        <v>19</v>
      </c>
      <c r="F352" s="153" t="s">
        <v>2485</v>
      </c>
      <c r="H352" s="154">
        <v>-1.639</v>
      </c>
      <c r="I352" s="155"/>
      <c r="L352" s="150"/>
      <c r="M352" s="156"/>
      <c r="T352" s="157"/>
      <c r="AT352" s="152" t="s">
        <v>189</v>
      </c>
      <c r="AU352" s="152" t="s">
        <v>83</v>
      </c>
      <c r="AV352" s="12" t="s">
        <v>83</v>
      </c>
      <c r="AW352" s="12" t="s">
        <v>35</v>
      </c>
      <c r="AX352" s="12" t="s">
        <v>73</v>
      </c>
      <c r="AY352" s="152" t="s">
        <v>175</v>
      </c>
    </row>
    <row r="353" spans="2:65" s="12" customFormat="1" ht="11.25">
      <c r="B353" s="150"/>
      <c r="D353" s="151" t="s">
        <v>189</v>
      </c>
      <c r="E353" s="152" t="s">
        <v>19</v>
      </c>
      <c r="F353" s="153" t="s">
        <v>2486</v>
      </c>
      <c r="H353" s="154">
        <v>5.5730000000000004</v>
      </c>
      <c r="I353" s="155"/>
      <c r="L353" s="150"/>
      <c r="M353" s="156"/>
      <c r="T353" s="157"/>
      <c r="AT353" s="152" t="s">
        <v>189</v>
      </c>
      <c r="AU353" s="152" t="s">
        <v>83</v>
      </c>
      <c r="AV353" s="12" t="s">
        <v>83</v>
      </c>
      <c r="AW353" s="12" t="s">
        <v>35</v>
      </c>
      <c r="AX353" s="12" t="s">
        <v>73</v>
      </c>
      <c r="AY353" s="152" t="s">
        <v>175</v>
      </c>
    </row>
    <row r="354" spans="2:65" s="12" customFormat="1" ht="11.25">
      <c r="B354" s="150"/>
      <c r="D354" s="151" t="s">
        <v>189</v>
      </c>
      <c r="E354" s="152" t="s">
        <v>19</v>
      </c>
      <c r="F354" s="153" t="s">
        <v>2487</v>
      </c>
      <c r="H354" s="154">
        <v>0.66</v>
      </c>
      <c r="I354" s="155"/>
      <c r="L354" s="150"/>
      <c r="M354" s="156"/>
      <c r="T354" s="157"/>
      <c r="AT354" s="152" t="s">
        <v>189</v>
      </c>
      <c r="AU354" s="152" t="s">
        <v>83</v>
      </c>
      <c r="AV354" s="12" t="s">
        <v>83</v>
      </c>
      <c r="AW354" s="12" t="s">
        <v>35</v>
      </c>
      <c r="AX354" s="12" t="s">
        <v>73</v>
      </c>
      <c r="AY354" s="152" t="s">
        <v>175</v>
      </c>
    </row>
    <row r="355" spans="2:65" s="13" customFormat="1" ht="11.25">
      <c r="B355" s="158"/>
      <c r="D355" s="151" t="s">
        <v>189</v>
      </c>
      <c r="E355" s="159" t="s">
        <v>19</v>
      </c>
      <c r="F355" s="160" t="s">
        <v>198</v>
      </c>
      <c r="H355" s="161">
        <v>104.071</v>
      </c>
      <c r="I355" s="162"/>
      <c r="L355" s="158"/>
      <c r="M355" s="163"/>
      <c r="T355" s="164"/>
      <c r="AT355" s="159" t="s">
        <v>189</v>
      </c>
      <c r="AU355" s="159" t="s">
        <v>83</v>
      </c>
      <c r="AV355" s="13" t="s">
        <v>181</v>
      </c>
      <c r="AW355" s="13" t="s">
        <v>35</v>
      </c>
      <c r="AX355" s="13" t="s">
        <v>73</v>
      </c>
      <c r="AY355" s="159" t="s">
        <v>175</v>
      </c>
    </row>
    <row r="356" spans="2:65" s="12" customFormat="1" ht="11.25">
      <c r="B356" s="150"/>
      <c r="D356" s="151" t="s">
        <v>189</v>
      </c>
      <c r="E356" s="152" t="s">
        <v>19</v>
      </c>
      <c r="F356" s="153" t="s">
        <v>2488</v>
      </c>
      <c r="H356" s="154">
        <v>104.1</v>
      </c>
      <c r="I356" s="155"/>
      <c r="L356" s="150"/>
      <c r="M356" s="156"/>
      <c r="T356" s="157"/>
      <c r="AT356" s="152" t="s">
        <v>189</v>
      </c>
      <c r="AU356" s="152" t="s">
        <v>83</v>
      </c>
      <c r="AV356" s="12" t="s">
        <v>83</v>
      </c>
      <c r="AW356" s="12" t="s">
        <v>35</v>
      </c>
      <c r="AX356" s="12" t="s">
        <v>81</v>
      </c>
      <c r="AY356" s="152" t="s">
        <v>175</v>
      </c>
    </row>
    <row r="357" spans="2:65" s="1" customFormat="1" ht="37.9" customHeight="1">
      <c r="B357" s="32"/>
      <c r="C357" s="132" t="s">
        <v>526</v>
      </c>
      <c r="D357" s="132" t="s">
        <v>177</v>
      </c>
      <c r="E357" s="133" t="s">
        <v>2547</v>
      </c>
      <c r="F357" s="134" t="s">
        <v>2548</v>
      </c>
      <c r="G357" s="135" t="s">
        <v>180</v>
      </c>
      <c r="H357" s="136">
        <v>19.3</v>
      </c>
      <c r="I357" s="137"/>
      <c r="J357" s="138">
        <f>ROUND(I357*H357,2)</f>
        <v>0</v>
      </c>
      <c r="K357" s="139"/>
      <c r="L357" s="32"/>
      <c r="M357" s="140" t="s">
        <v>19</v>
      </c>
      <c r="N357" s="141" t="s">
        <v>44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181</v>
      </c>
      <c r="AT357" s="144" t="s">
        <v>177</v>
      </c>
      <c r="AU357" s="144" t="s">
        <v>83</v>
      </c>
      <c r="AY357" s="17" t="s">
        <v>175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7" t="s">
        <v>81</v>
      </c>
      <c r="BK357" s="145">
        <f>ROUND(I357*H357,2)</f>
        <v>0</v>
      </c>
      <c r="BL357" s="17" t="s">
        <v>181</v>
      </c>
      <c r="BM357" s="144" t="s">
        <v>2549</v>
      </c>
    </row>
    <row r="358" spans="2:65" s="1" customFormat="1" ht="11.25">
      <c r="B358" s="32"/>
      <c r="D358" s="146" t="s">
        <v>183</v>
      </c>
      <c r="F358" s="147" t="s">
        <v>2550</v>
      </c>
      <c r="I358" s="148"/>
      <c r="L358" s="32"/>
      <c r="M358" s="149"/>
      <c r="T358" s="53"/>
      <c r="AT358" s="17" t="s">
        <v>183</v>
      </c>
      <c r="AU358" s="17" t="s">
        <v>83</v>
      </c>
    </row>
    <row r="359" spans="2:65" s="12" customFormat="1" ht="11.25">
      <c r="B359" s="150"/>
      <c r="D359" s="151" t="s">
        <v>189</v>
      </c>
      <c r="E359" s="152" t="s">
        <v>19</v>
      </c>
      <c r="F359" s="153" t="s">
        <v>2551</v>
      </c>
      <c r="H359" s="154">
        <v>2.0499999999999998</v>
      </c>
      <c r="I359" s="155"/>
      <c r="L359" s="150"/>
      <c r="M359" s="156"/>
      <c r="T359" s="157"/>
      <c r="AT359" s="152" t="s">
        <v>189</v>
      </c>
      <c r="AU359" s="152" t="s">
        <v>83</v>
      </c>
      <c r="AV359" s="12" t="s">
        <v>83</v>
      </c>
      <c r="AW359" s="12" t="s">
        <v>35</v>
      </c>
      <c r="AX359" s="12" t="s">
        <v>73</v>
      </c>
      <c r="AY359" s="152" t="s">
        <v>175</v>
      </c>
    </row>
    <row r="360" spans="2:65" s="12" customFormat="1" ht="11.25">
      <c r="B360" s="150"/>
      <c r="D360" s="151" t="s">
        <v>189</v>
      </c>
      <c r="E360" s="152" t="s">
        <v>19</v>
      </c>
      <c r="F360" s="153" t="s">
        <v>2462</v>
      </c>
      <c r="H360" s="154">
        <v>17.25</v>
      </c>
      <c r="I360" s="155"/>
      <c r="L360" s="150"/>
      <c r="M360" s="156"/>
      <c r="T360" s="157"/>
      <c r="AT360" s="152" t="s">
        <v>189</v>
      </c>
      <c r="AU360" s="152" t="s">
        <v>83</v>
      </c>
      <c r="AV360" s="12" t="s">
        <v>83</v>
      </c>
      <c r="AW360" s="12" t="s">
        <v>35</v>
      </c>
      <c r="AX360" s="12" t="s">
        <v>73</v>
      </c>
      <c r="AY360" s="152" t="s">
        <v>175</v>
      </c>
    </row>
    <row r="361" spans="2:65" s="13" customFormat="1" ht="11.25">
      <c r="B361" s="158"/>
      <c r="D361" s="151" t="s">
        <v>189</v>
      </c>
      <c r="E361" s="159" t="s">
        <v>19</v>
      </c>
      <c r="F361" s="160" t="s">
        <v>198</v>
      </c>
      <c r="H361" s="161">
        <v>19.3</v>
      </c>
      <c r="I361" s="162"/>
      <c r="L361" s="158"/>
      <c r="M361" s="163"/>
      <c r="T361" s="164"/>
      <c r="AT361" s="159" t="s">
        <v>189</v>
      </c>
      <c r="AU361" s="159" t="s">
        <v>83</v>
      </c>
      <c r="AV361" s="13" t="s">
        <v>181</v>
      </c>
      <c r="AW361" s="13" t="s">
        <v>35</v>
      </c>
      <c r="AX361" s="13" t="s">
        <v>81</v>
      </c>
      <c r="AY361" s="159" t="s">
        <v>175</v>
      </c>
    </row>
    <row r="362" spans="2:65" s="1" customFormat="1" ht="33" customHeight="1">
      <c r="B362" s="32"/>
      <c r="C362" s="132" t="s">
        <v>531</v>
      </c>
      <c r="D362" s="132" t="s">
        <v>177</v>
      </c>
      <c r="E362" s="133" t="s">
        <v>2552</v>
      </c>
      <c r="F362" s="134" t="s">
        <v>2553</v>
      </c>
      <c r="G362" s="135" t="s">
        <v>215</v>
      </c>
      <c r="H362" s="136">
        <v>2.7</v>
      </c>
      <c r="I362" s="137"/>
      <c r="J362" s="138">
        <f>ROUND(I362*H362,2)</f>
        <v>0</v>
      </c>
      <c r="K362" s="139"/>
      <c r="L362" s="32"/>
      <c r="M362" s="140" t="s">
        <v>19</v>
      </c>
      <c r="N362" s="141" t="s">
        <v>44</v>
      </c>
      <c r="P362" s="142">
        <f>O362*H362</f>
        <v>0</v>
      </c>
      <c r="Q362" s="142">
        <v>2.3010199999999998</v>
      </c>
      <c r="R362" s="142">
        <f>Q362*H362</f>
        <v>6.2127540000000003</v>
      </c>
      <c r="S362" s="142">
        <v>0</v>
      </c>
      <c r="T362" s="143">
        <f>S362*H362</f>
        <v>0</v>
      </c>
      <c r="AR362" s="144" t="s">
        <v>181</v>
      </c>
      <c r="AT362" s="144" t="s">
        <v>177</v>
      </c>
      <c r="AU362" s="144" t="s">
        <v>83</v>
      </c>
      <c r="AY362" s="17" t="s">
        <v>175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7" t="s">
        <v>81</v>
      </c>
      <c r="BK362" s="145">
        <f>ROUND(I362*H362,2)</f>
        <v>0</v>
      </c>
      <c r="BL362" s="17" t="s">
        <v>181</v>
      </c>
      <c r="BM362" s="144" t="s">
        <v>2554</v>
      </c>
    </row>
    <row r="363" spans="2:65" s="1" customFormat="1" ht="11.25">
      <c r="B363" s="32"/>
      <c r="D363" s="146" t="s">
        <v>183</v>
      </c>
      <c r="F363" s="147" t="s">
        <v>2555</v>
      </c>
      <c r="I363" s="148"/>
      <c r="L363" s="32"/>
      <c r="M363" s="149"/>
      <c r="T363" s="53"/>
      <c r="AT363" s="17" t="s">
        <v>183</v>
      </c>
      <c r="AU363" s="17" t="s">
        <v>83</v>
      </c>
    </row>
    <row r="364" spans="2:65" s="1" customFormat="1" ht="107.25">
      <c r="B364" s="32"/>
      <c r="D364" s="151" t="s">
        <v>203</v>
      </c>
      <c r="F364" s="165" t="s">
        <v>2556</v>
      </c>
      <c r="I364" s="148"/>
      <c r="L364" s="32"/>
      <c r="M364" s="149"/>
      <c r="T364" s="53"/>
      <c r="AT364" s="17" t="s">
        <v>203</v>
      </c>
      <c r="AU364" s="17" t="s">
        <v>83</v>
      </c>
    </row>
    <row r="365" spans="2:65" s="12" customFormat="1" ht="11.25">
      <c r="B365" s="150"/>
      <c r="D365" s="151" t="s">
        <v>189</v>
      </c>
      <c r="E365" s="152" t="s">
        <v>19</v>
      </c>
      <c r="F365" s="153" t="s">
        <v>2557</v>
      </c>
      <c r="H365" s="154">
        <v>0.253</v>
      </c>
      <c r="I365" s="155"/>
      <c r="L365" s="150"/>
      <c r="M365" s="156"/>
      <c r="T365" s="157"/>
      <c r="AT365" s="152" t="s">
        <v>189</v>
      </c>
      <c r="AU365" s="152" t="s">
        <v>83</v>
      </c>
      <c r="AV365" s="12" t="s">
        <v>83</v>
      </c>
      <c r="AW365" s="12" t="s">
        <v>35</v>
      </c>
      <c r="AX365" s="12" t="s">
        <v>73</v>
      </c>
      <c r="AY365" s="152" t="s">
        <v>175</v>
      </c>
    </row>
    <row r="366" spans="2:65" s="12" customFormat="1" ht="11.25">
      <c r="B366" s="150"/>
      <c r="D366" s="151" t="s">
        <v>189</v>
      </c>
      <c r="E366" s="152" t="s">
        <v>19</v>
      </c>
      <c r="F366" s="153" t="s">
        <v>2558</v>
      </c>
      <c r="H366" s="154">
        <v>0.19700000000000001</v>
      </c>
      <c r="I366" s="155"/>
      <c r="L366" s="150"/>
      <c r="M366" s="156"/>
      <c r="T366" s="157"/>
      <c r="AT366" s="152" t="s">
        <v>189</v>
      </c>
      <c r="AU366" s="152" t="s">
        <v>83</v>
      </c>
      <c r="AV366" s="12" t="s">
        <v>83</v>
      </c>
      <c r="AW366" s="12" t="s">
        <v>35</v>
      </c>
      <c r="AX366" s="12" t="s">
        <v>73</v>
      </c>
      <c r="AY366" s="152" t="s">
        <v>175</v>
      </c>
    </row>
    <row r="367" spans="2:65" s="12" customFormat="1" ht="11.25">
      <c r="B367" s="150"/>
      <c r="D367" s="151" t="s">
        <v>189</v>
      </c>
      <c r="E367" s="152" t="s">
        <v>19</v>
      </c>
      <c r="F367" s="153" t="s">
        <v>2559</v>
      </c>
      <c r="H367" s="154">
        <v>1.671</v>
      </c>
      <c r="I367" s="155"/>
      <c r="L367" s="150"/>
      <c r="M367" s="156"/>
      <c r="T367" s="157"/>
      <c r="AT367" s="152" t="s">
        <v>189</v>
      </c>
      <c r="AU367" s="152" t="s">
        <v>83</v>
      </c>
      <c r="AV367" s="12" t="s">
        <v>83</v>
      </c>
      <c r="AW367" s="12" t="s">
        <v>35</v>
      </c>
      <c r="AX367" s="12" t="s">
        <v>73</v>
      </c>
      <c r="AY367" s="152" t="s">
        <v>175</v>
      </c>
    </row>
    <row r="368" spans="2:65" s="12" customFormat="1" ht="11.25">
      <c r="B368" s="150"/>
      <c r="D368" s="151" t="s">
        <v>189</v>
      </c>
      <c r="E368" s="152" t="s">
        <v>19</v>
      </c>
      <c r="F368" s="153" t="s">
        <v>2560</v>
      </c>
      <c r="H368" s="154">
        <v>0.27200000000000002</v>
      </c>
      <c r="I368" s="155"/>
      <c r="L368" s="150"/>
      <c r="M368" s="156"/>
      <c r="T368" s="157"/>
      <c r="AT368" s="152" t="s">
        <v>189</v>
      </c>
      <c r="AU368" s="152" t="s">
        <v>83</v>
      </c>
      <c r="AV368" s="12" t="s">
        <v>83</v>
      </c>
      <c r="AW368" s="12" t="s">
        <v>35</v>
      </c>
      <c r="AX368" s="12" t="s">
        <v>73</v>
      </c>
      <c r="AY368" s="152" t="s">
        <v>175</v>
      </c>
    </row>
    <row r="369" spans="2:65" s="12" customFormat="1" ht="11.25">
      <c r="B369" s="150"/>
      <c r="D369" s="151" t="s">
        <v>189</v>
      </c>
      <c r="E369" s="152" t="s">
        <v>19</v>
      </c>
      <c r="F369" s="153" t="s">
        <v>2561</v>
      </c>
      <c r="H369" s="154">
        <v>9.2999999999999999E-2</v>
      </c>
      <c r="I369" s="155"/>
      <c r="L369" s="150"/>
      <c r="M369" s="156"/>
      <c r="T369" s="157"/>
      <c r="AT369" s="152" t="s">
        <v>189</v>
      </c>
      <c r="AU369" s="152" t="s">
        <v>83</v>
      </c>
      <c r="AV369" s="12" t="s">
        <v>83</v>
      </c>
      <c r="AW369" s="12" t="s">
        <v>35</v>
      </c>
      <c r="AX369" s="12" t="s">
        <v>73</v>
      </c>
      <c r="AY369" s="152" t="s">
        <v>175</v>
      </c>
    </row>
    <row r="370" spans="2:65" s="12" customFormat="1" ht="11.25">
      <c r="B370" s="150"/>
      <c r="D370" s="151" t="s">
        <v>189</v>
      </c>
      <c r="E370" s="152" t="s">
        <v>19</v>
      </c>
      <c r="F370" s="153" t="s">
        <v>2562</v>
      </c>
      <c r="H370" s="154">
        <v>7.2999999999999995E-2</v>
      </c>
      <c r="I370" s="155"/>
      <c r="L370" s="150"/>
      <c r="M370" s="156"/>
      <c r="T370" s="157"/>
      <c r="AT370" s="152" t="s">
        <v>189</v>
      </c>
      <c r="AU370" s="152" t="s">
        <v>83</v>
      </c>
      <c r="AV370" s="12" t="s">
        <v>83</v>
      </c>
      <c r="AW370" s="12" t="s">
        <v>35</v>
      </c>
      <c r="AX370" s="12" t="s">
        <v>73</v>
      </c>
      <c r="AY370" s="152" t="s">
        <v>175</v>
      </c>
    </row>
    <row r="371" spans="2:65" s="12" customFormat="1" ht="11.25">
      <c r="B371" s="150"/>
      <c r="D371" s="151" t="s">
        <v>189</v>
      </c>
      <c r="E371" s="152" t="s">
        <v>19</v>
      </c>
      <c r="F371" s="153" t="s">
        <v>2563</v>
      </c>
      <c r="H371" s="154">
        <v>9.5000000000000001E-2</v>
      </c>
      <c r="I371" s="155"/>
      <c r="L371" s="150"/>
      <c r="M371" s="156"/>
      <c r="T371" s="157"/>
      <c r="AT371" s="152" t="s">
        <v>189</v>
      </c>
      <c r="AU371" s="152" t="s">
        <v>83</v>
      </c>
      <c r="AV371" s="12" t="s">
        <v>83</v>
      </c>
      <c r="AW371" s="12" t="s">
        <v>35</v>
      </c>
      <c r="AX371" s="12" t="s">
        <v>73</v>
      </c>
      <c r="AY371" s="152" t="s">
        <v>175</v>
      </c>
    </row>
    <row r="372" spans="2:65" s="13" customFormat="1" ht="11.25">
      <c r="B372" s="158"/>
      <c r="D372" s="151" t="s">
        <v>189</v>
      </c>
      <c r="E372" s="159" t="s">
        <v>19</v>
      </c>
      <c r="F372" s="160" t="s">
        <v>198</v>
      </c>
      <c r="H372" s="161">
        <v>2.6539999999999999</v>
      </c>
      <c r="I372" s="162"/>
      <c r="L372" s="158"/>
      <c r="M372" s="163"/>
      <c r="T372" s="164"/>
      <c r="AT372" s="159" t="s">
        <v>189</v>
      </c>
      <c r="AU372" s="159" t="s">
        <v>83</v>
      </c>
      <c r="AV372" s="13" t="s">
        <v>181</v>
      </c>
      <c r="AW372" s="13" t="s">
        <v>35</v>
      </c>
      <c r="AX372" s="13" t="s">
        <v>73</v>
      </c>
      <c r="AY372" s="159" t="s">
        <v>175</v>
      </c>
    </row>
    <row r="373" spans="2:65" s="12" customFormat="1" ht="11.25">
      <c r="B373" s="150"/>
      <c r="D373" s="151" t="s">
        <v>189</v>
      </c>
      <c r="E373" s="152" t="s">
        <v>19</v>
      </c>
      <c r="F373" s="153" t="s">
        <v>2564</v>
      </c>
      <c r="H373" s="154">
        <v>2.7</v>
      </c>
      <c r="I373" s="155"/>
      <c r="L373" s="150"/>
      <c r="M373" s="156"/>
      <c r="T373" s="157"/>
      <c r="AT373" s="152" t="s">
        <v>189</v>
      </c>
      <c r="AU373" s="152" t="s">
        <v>83</v>
      </c>
      <c r="AV373" s="12" t="s">
        <v>83</v>
      </c>
      <c r="AW373" s="12" t="s">
        <v>35</v>
      </c>
      <c r="AX373" s="12" t="s">
        <v>81</v>
      </c>
      <c r="AY373" s="152" t="s">
        <v>175</v>
      </c>
    </row>
    <row r="374" spans="2:65" s="1" customFormat="1" ht="37.9" customHeight="1">
      <c r="B374" s="32"/>
      <c r="C374" s="132" t="s">
        <v>535</v>
      </c>
      <c r="D374" s="132" t="s">
        <v>177</v>
      </c>
      <c r="E374" s="133" t="s">
        <v>2565</v>
      </c>
      <c r="F374" s="134" t="s">
        <v>2566</v>
      </c>
      <c r="G374" s="135" t="s">
        <v>215</v>
      </c>
      <c r="H374" s="136">
        <v>1.224</v>
      </c>
      <c r="I374" s="137"/>
      <c r="J374" s="138">
        <f>ROUND(I374*H374,2)</f>
        <v>0</v>
      </c>
      <c r="K374" s="139"/>
      <c r="L374" s="32"/>
      <c r="M374" s="140" t="s">
        <v>19</v>
      </c>
      <c r="N374" s="141" t="s">
        <v>44</v>
      </c>
      <c r="P374" s="142">
        <f>O374*H374</f>
        <v>0</v>
      </c>
      <c r="Q374" s="142">
        <v>0</v>
      </c>
      <c r="R374" s="142">
        <f>Q374*H374</f>
        <v>0</v>
      </c>
      <c r="S374" s="142">
        <v>0</v>
      </c>
      <c r="T374" s="143">
        <f>S374*H374</f>
        <v>0</v>
      </c>
      <c r="AR374" s="144" t="s">
        <v>181</v>
      </c>
      <c r="AT374" s="144" t="s">
        <v>177</v>
      </c>
      <c r="AU374" s="144" t="s">
        <v>83</v>
      </c>
      <c r="AY374" s="17" t="s">
        <v>175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7" t="s">
        <v>81</v>
      </c>
      <c r="BK374" s="145">
        <f>ROUND(I374*H374,2)</f>
        <v>0</v>
      </c>
      <c r="BL374" s="17" t="s">
        <v>181</v>
      </c>
      <c r="BM374" s="144" t="s">
        <v>2567</v>
      </c>
    </row>
    <row r="375" spans="2:65" s="1" customFormat="1" ht="11.25">
      <c r="B375" s="32"/>
      <c r="D375" s="146" t="s">
        <v>183</v>
      </c>
      <c r="F375" s="147" t="s">
        <v>2568</v>
      </c>
      <c r="I375" s="148"/>
      <c r="L375" s="32"/>
      <c r="M375" s="149"/>
      <c r="T375" s="53"/>
      <c r="AT375" s="17" t="s">
        <v>183</v>
      </c>
      <c r="AU375" s="17" t="s">
        <v>83</v>
      </c>
    </row>
    <row r="376" spans="2:65" s="12" customFormat="1" ht="11.25">
      <c r="B376" s="150"/>
      <c r="D376" s="151" t="s">
        <v>189</v>
      </c>
      <c r="E376" s="152" t="s">
        <v>19</v>
      </c>
      <c r="F376" s="153" t="s">
        <v>2569</v>
      </c>
      <c r="H376" s="154">
        <v>1.224</v>
      </c>
      <c r="I376" s="155"/>
      <c r="L376" s="150"/>
      <c r="M376" s="156"/>
      <c r="T376" s="157"/>
      <c r="AT376" s="152" t="s">
        <v>189</v>
      </c>
      <c r="AU376" s="152" t="s">
        <v>83</v>
      </c>
      <c r="AV376" s="12" t="s">
        <v>83</v>
      </c>
      <c r="AW376" s="12" t="s">
        <v>35</v>
      </c>
      <c r="AX376" s="12" t="s">
        <v>81</v>
      </c>
      <c r="AY376" s="152" t="s">
        <v>175</v>
      </c>
    </row>
    <row r="377" spans="2:65" s="1" customFormat="1" ht="33" customHeight="1">
      <c r="B377" s="32"/>
      <c r="C377" s="132" t="s">
        <v>540</v>
      </c>
      <c r="D377" s="132" t="s">
        <v>177</v>
      </c>
      <c r="E377" s="133" t="s">
        <v>2570</v>
      </c>
      <c r="F377" s="134" t="s">
        <v>2571</v>
      </c>
      <c r="G377" s="135" t="s">
        <v>180</v>
      </c>
      <c r="H377" s="136">
        <v>8.5</v>
      </c>
      <c r="I377" s="137"/>
      <c r="J377" s="138">
        <f>ROUND(I377*H377,2)</f>
        <v>0</v>
      </c>
      <c r="K377" s="139"/>
      <c r="L377" s="32"/>
      <c r="M377" s="140" t="s">
        <v>19</v>
      </c>
      <c r="N377" s="141" t="s">
        <v>44</v>
      </c>
      <c r="P377" s="142">
        <f>O377*H377</f>
        <v>0</v>
      </c>
      <c r="Q377" s="142">
        <v>0.26140999999999998</v>
      </c>
      <c r="R377" s="142">
        <f>Q377*H377</f>
        <v>2.2219849999999997</v>
      </c>
      <c r="S377" s="142">
        <v>0</v>
      </c>
      <c r="T377" s="143">
        <f>S377*H377</f>
        <v>0</v>
      </c>
      <c r="AR377" s="144" t="s">
        <v>181</v>
      </c>
      <c r="AT377" s="144" t="s">
        <v>177</v>
      </c>
      <c r="AU377" s="144" t="s">
        <v>83</v>
      </c>
      <c r="AY377" s="17" t="s">
        <v>175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7" t="s">
        <v>81</v>
      </c>
      <c r="BK377" s="145">
        <f>ROUND(I377*H377,2)</f>
        <v>0</v>
      </c>
      <c r="BL377" s="17" t="s">
        <v>181</v>
      </c>
      <c r="BM377" s="144" t="s">
        <v>2572</v>
      </c>
    </row>
    <row r="378" spans="2:65" s="1" customFormat="1" ht="11.25">
      <c r="B378" s="32"/>
      <c r="D378" s="146" t="s">
        <v>183</v>
      </c>
      <c r="F378" s="147" t="s">
        <v>2573</v>
      </c>
      <c r="I378" s="148"/>
      <c r="L378" s="32"/>
      <c r="M378" s="149"/>
      <c r="T378" s="53"/>
      <c r="AT378" s="17" t="s">
        <v>183</v>
      </c>
      <c r="AU378" s="17" t="s">
        <v>83</v>
      </c>
    </row>
    <row r="379" spans="2:65" s="12" customFormat="1" ht="11.25">
      <c r="B379" s="150"/>
      <c r="D379" s="151" t="s">
        <v>189</v>
      </c>
      <c r="E379" s="152" t="s">
        <v>19</v>
      </c>
      <c r="F379" s="153" t="s">
        <v>2574</v>
      </c>
      <c r="H379" s="154">
        <v>8.5</v>
      </c>
      <c r="I379" s="155"/>
      <c r="L379" s="150"/>
      <c r="M379" s="156"/>
      <c r="T379" s="157"/>
      <c r="AT379" s="152" t="s">
        <v>189</v>
      </c>
      <c r="AU379" s="152" t="s">
        <v>83</v>
      </c>
      <c r="AV379" s="12" t="s">
        <v>83</v>
      </c>
      <c r="AW379" s="12" t="s">
        <v>35</v>
      </c>
      <c r="AX379" s="12" t="s">
        <v>81</v>
      </c>
      <c r="AY379" s="152" t="s">
        <v>175</v>
      </c>
    </row>
    <row r="380" spans="2:65" s="11" customFormat="1" ht="22.9" customHeight="1">
      <c r="B380" s="120"/>
      <c r="D380" s="121" t="s">
        <v>72</v>
      </c>
      <c r="E380" s="130" t="s">
        <v>246</v>
      </c>
      <c r="F380" s="130" t="s">
        <v>557</v>
      </c>
      <c r="I380" s="123"/>
      <c r="J380" s="131">
        <f>BK380</f>
        <v>0</v>
      </c>
      <c r="L380" s="120"/>
      <c r="M380" s="125"/>
      <c r="P380" s="126">
        <f>SUM(P381:P414)</f>
        <v>0</v>
      </c>
      <c r="R380" s="126">
        <f>SUM(R381:R414)</f>
        <v>6.9198999999999988E-3</v>
      </c>
      <c r="T380" s="127">
        <f>SUM(T381:T414)</f>
        <v>0</v>
      </c>
      <c r="AR380" s="121" t="s">
        <v>81</v>
      </c>
      <c r="AT380" s="128" t="s">
        <v>72</v>
      </c>
      <c r="AU380" s="128" t="s">
        <v>81</v>
      </c>
      <c r="AY380" s="121" t="s">
        <v>175</v>
      </c>
      <c r="BK380" s="129">
        <f>SUM(BK381:BK414)</f>
        <v>0</v>
      </c>
    </row>
    <row r="381" spans="2:65" s="1" customFormat="1" ht="44.25" customHeight="1">
      <c r="B381" s="32"/>
      <c r="C381" s="132" t="s">
        <v>544</v>
      </c>
      <c r="D381" s="132" t="s">
        <v>177</v>
      </c>
      <c r="E381" s="133" t="s">
        <v>2575</v>
      </c>
      <c r="F381" s="134" t="s">
        <v>2576</v>
      </c>
      <c r="G381" s="135" t="s">
        <v>180</v>
      </c>
      <c r="H381" s="136">
        <v>159.19999999999999</v>
      </c>
      <c r="I381" s="137"/>
      <c r="J381" s="138">
        <f>ROUND(I381*H381,2)</f>
        <v>0</v>
      </c>
      <c r="K381" s="139"/>
      <c r="L381" s="32"/>
      <c r="M381" s="140" t="s">
        <v>19</v>
      </c>
      <c r="N381" s="141" t="s">
        <v>44</v>
      </c>
      <c r="P381" s="142">
        <f>O381*H381</f>
        <v>0</v>
      </c>
      <c r="Q381" s="142">
        <v>0</v>
      </c>
      <c r="R381" s="142">
        <f>Q381*H381</f>
        <v>0</v>
      </c>
      <c r="S381" s="142">
        <v>0</v>
      </c>
      <c r="T381" s="143">
        <f>S381*H381</f>
        <v>0</v>
      </c>
      <c r="AR381" s="144" t="s">
        <v>181</v>
      </c>
      <c r="AT381" s="144" t="s">
        <v>177</v>
      </c>
      <c r="AU381" s="144" t="s">
        <v>83</v>
      </c>
      <c r="AY381" s="17" t="s">
        <v>175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7" t="s">
        <v>81</v>
      </c>
      <c r="BK381" s="145">
        <f>ROUND(I381*H381,2)</f>
        <v>0</v>
      </c>
      <c r="BL381" s="17" t="s">
        <v>181</v>
      </c>
      <c r="BM381" s="144" t="s">
        <v>2577</v>
      </c>
    </row>
    <row r="382" spans="2:65" s="1" customFormat="1" ht="11.25">
      <c r="B382" s="32"/>
      <c r="D382" s="146" t="s">
        <v>183</v>
      </c>
      <c r="F382" s="147" t="s">
        <v>2578</v>
      </c>
      <c r="I382" s="148"/>
      <c r="L382" s="32"/>
      <c r="M382" s="149"/>
      <c r="T382" s="53"/>
      <c r="AT382" s="17" t="s">
        <v>183</v>
      </c>
      <c r="AU382" s="17" t="s">
        <v>83</v>
      </c>
    </row>
    <row r="383" spans="2:65" s="12" customFormat="1" ht="11.25">
      <c r="B383" s="150"/>
      <c r="D383" s="151" t="s">
        <v>189</v>
      </c>
      <c r="E383" s="152" t="s">
        <v>19</v>
      </c>
      <c r="F383" s="153" t="s">
        <v>2579</v>
      </c>
      <c r="H383" s="154">
        <v>94.4</v>
      </c>
      <c r="I383" s="155"/>
      <c r="L383" s="150"/>
      <c r="M383" s="156"/>
      <c r="T383" s="157"/>
      <c r="AT383" s="152" t="s">
        <v>189</v>
      </c>
      <c r="AU383" s="152" t="s">
        <v>83</v>
      </c>
      <c r="AV383" s="12" t="s">
        <v>83</v>
      </c>
      <c r="AW383" s="12" t="s">
        <v>35</v>
      </c>
      <c r="AX383" s="12" t="s">
        <v>73</v>
      </c>
      <c r="AY383" s="152" t="s">
        <v>175</v>
      </c>
    </row>
    <row r="384" spans="2:65" s="12" customFormat="1" ht="11.25">
      <c r="B384" s="150"/>
      <c r="D384" s="151" t="s">
        <v>189</v>
      </c>
      <c r="E384" s="152" t="s">
        <v>19</v>
      </c>
      <c r="F384" s="153" t="s">
        <v>2580</v>
      </c>
      <c r="H384" s="154">
        <v>64.8</v>
      </c>
      <c r="I384" s="155"/>
      <c r="L384" s="150"/>
      <c r="M384" s="156"/>
      <c r="T384" s="157"/>
      <c r="AT384" s="152" t="s">
        <v>189</v>
      </c>
      <c r="AU384" s="152" t="s">
        <v>83</v>
      </c>
      <c r="AV384" s="12" t="s">
        <v>83</v>
      </c>
      <c r="AW384" s="12" t="s">
        <v>35</v>
      </c>
      <c r="AX384" s="12" t="s">
        <v>73</v>
      </c>
      <c r="AY384" s="152" t="s">
        <v>175</v>
      </c>
    </row>
    <row r="385" spans="2:65" s="13" customFormat="1" ht="11.25">
      <c r="B385" s="158"/>
      <c r="D385" s="151" t="s">
        <v>189</v>
      </c>
      <c r="E385" s="159" t="s">
        <v>19</v>
      </c>
      <c r="F385" s="160" t="s">
        <v>198</v>
      </c>
      <c r="H385" s="161">
        <v>159.19999999999999</v>
      </c>
      <c r="I385" s="162"/>
      <c r="L385" s="158"/>
      <c r="M385" s="163"/>
      <c r="T385" s="164"/>
      <c r="AT385" s="159" t="s">
        <v>189</v>
      </c>
      <c r="AU385" s="159" t="s">
        <v>83</v>
      </c>
      <c r="AV385" s="13" t="s">
        <v>181</v>
      </c>
      <c r="AW385" s="13" t="s">
        <v>35</v>
      </c>
      <c r="AX385" s="13" t="s">
        <v>81</v>
      </c>
      <c r="AY385" s="159" t="s">
        <v>175</v>
      </c>
    </row>
    <row r="386" spans="2:65" s="1" customFormat="1" ht="33" customHeight="1">
      <c r="B386" s="32"/>
      <c r="C386" s="132" t="s">
        <v>549</v>
      </c>
      <c r="D386" s="132" t="s">
        <v>177</v>
      </c>
      <c r="E386" s="133" t="s">
        <v>2581</v>
      </c>
      <c r="F386" s="134" t="s">
        <v>2582</v>
      </c>
      <c r="G386" s="135" t="s">
        <v>180</v>
      </c>
      <c r="H386" s="136">
        <v>2228.8000000000002</v>
      </c>
      <c r="I386" s="137"/>
      <c r="J386" s="138">
        <f>ROUND(I386*H386,2)</f>
        <v>0</v>
      </c>
      <c r="K386" s="139"/>
      <c r="L386" s="32"/>
      <c r="M386" s="140" t="s">
        <v>19</v>
      </c>
      <c r="N386" s="141" t="s">
        <v>44</v>
      </c>
      <c r="P386" s="142">
        <f>O386*H386</f>
        <v>0</v>
      </c>
      <c r="Q386" s="142">
        <v>0</v>
      </c>
      <c r="R386" s="142">
        <f>Q386*H386</f>
        <v>0</v>
      </c>
      <c r="S386" s="142">
        <v>0</v>
      </c>
      <c r="T386" s="143">
        <f>S386*H386</f>
        <v>0</v>
      </c>
      <c r="AR386" s="144" t="s">
        <v>181</v>
      </c>
      <c r="AT386" s="144" t="s">
        <v>177</v>
      </c>
      <c r="AU386" s="144" t="s">
        <v>83</v>
      </c>
      <c r="AY386" s="17" t="s">
        <v>175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7" t="s">
        <v>81</v>
      </c>
      <c r="BK386" s="145">
        <f>ROUND(I386*H386,2)</f>
        <v>0</v>
      </c>
      <c r="BL386" s="17" t="s">
        <v>181</v>
      </c>
      <c r="BM386" s="144" t="s">
        <v>2583</v>
      </c>
    </row>
    <row r="387" spans="2:65" s="1" customFormat="1" ht="11.25">
      <c r="B387" s="32"/>
      <c r="D387" s="146" t="s">
        <v>183</v>
      </c>
      <c r="F387" s="147" t="s">
        <v>2584</v>
      </c>
      <c r="I387" s="148"/>
      <c r="L387" s="32"/>
      <c r="M387" s="149"/>
      <c r="T387" s="53"/>
      <c r="AT387" s="17" t="s">
        <v>183</v>
      </c>
      <c r="AU387" s="17" t="s">
        <v>83</v>
      </c>
    </row>
    <row r="388" spans="2:65" s="12" customFormat="1" ht="11.25">
      <c r="B388" s="150"/>
      <c r="D388" s="151" t="s">
        <v>189</v>
      </c>
      <c r="E388" s="152" t="s">
        <v>19</v>
      </c>
      <c r="F388" s="153" t="s">
        <v>2585</v>
      </c>
      <c r="H388" s="154">
        <v>2228.8000000000002</v>
      </c>
      <c r="I388" s="155"/>
      <c r="L388" s="150"/>
      <c r="M388" s="156"/>
      <c r="T388" s="157"/>
      <c r="AT388" s="152" t="s">
        <v>189</v>
      </c>
      <c r="AU388" s="152" t="s">
        <v>83</v>
      </c>
      <c r="AV388" s="12" t="s">
        <v>83</v>
      </c>
      <c r="AW388" s="12" t="s">
        <v>35</v>
      </c>
      <c r="AX388" s="12" t="s">
        <v>81</v>
      </c>
      <c r="AY388" s="152" t="s">
        <v>175</v>
      </c>
    </row>
    <row r="389" spans="2:65" s="1" customFormat="1" ht="44.25" customHeight="1">
      <c r="B389" s="32"/>
      <c r="C389" s="132" t="s">
        <v>553</v>
      </c>
      <c r="D389" s="132" t="s">
        <v>177</v>
      </c>
      <c r="E389" s="133" t="s">
        <v>2586</v>
      </c>
      <c r="F389" s="134" t="s">
        <v>2587</v>
      </c>
      <c r="G389" s="135" t="s">
        <v>180</v>
      </c>
      <c r="H389" s="136">
        <v>159.19999999999999</v>
      </c>
      <c r="I389" s="137"/>
      <c r="J389" s="138">
        <f>ROUND(I389*H389,2)</f>
        <v>0</v>
      </c>
      <c r="K389" s="139"/>
      <c r="L389" s="32"/>
      <c r="M389" s="140" t="s">
        <v>19</v>
      </c>
      <c r="N389" s="141" t="s">
        <v>44</v>
      </c>
      <c r="P389" s="142">
        <f>O389*H389</f>
        <v>0</v>
      </c>
      <c r="Q389" s="142">
        <v>0</v>
      </c>
      <c r="R389" s="142">
        <f>Q389*H389</f>
        <v>0</v>
      </c>
      <c r="S389" s="142">
        <v>0</v>
      </c>
      <c r="T389" s="143">
        <f>S389*H389</f>
        <v>0</v>
      </c>
      <c r="AR389" s="144" t="s">
        <v>181</v>
      </c>
      <c r="AT389" s="144" t="s">
        <v>177</v>
      </c>
      <c r="AU389" s="144" t="s">
        <v>83</v>
      </c>
      <c r="AY389" s="17" t="s">
        <v>175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7" t="s">
        <v>81</v>
      </c>
      <c r="BK389" s="145">
        <f>ROUND(I389*H389,2)</f>
        <v>0</v>
      </c>
      <c r="BL389" s="17" t="s">
        <v>181</v>
      </c>
      <c r="BM389" s="144" t="s">
        <v>2588</v>
      </c>
    </row>
    <row r="390" spans="2:65" s="1" customFormat="1" ht="11.25">
      <c r="B390" s="32"/>
      <c r="D390" s="146" t="s">
        <v>183</v>
      </c>
      <c r="F390" s="147" t="s">
        <v>2589</v>
      </c>
      <c r="I390" s="148"/>
      <c r="L390" s="32"/>
      <c r="M390" s="149"/>
      <c r="T390" s="53"/>
      <c r="AT390" s="17" t="s">
        <v>183</v>
      </c>
      <c r="AU390" s="17" t="s">
        <v>83</v>
      </c>
    </row>
    <row r="391" spans="2:65" s="1" customFormat="1" ht="37.9" customHeight="1">
      <c r="B391" s="32"/>
      <c r="C391" s="132" t="s">
        <v>558</v>
      </c>
      <c r="D391" s="132" t="s">
        <v>177</v>
      </c>
      <c r="E391" s="133" t="s">
        <v>2590</v>
      </c>
      <c r="F391" s="134" t="s">
        <v>2591</v>
      </c>
      <c r="G391" s="135" t="s">
        <v>342</v>
      </c>
      <c r="H391" s="136">
        <v>39.799999999999997</v>
      </c>
      <c r="I391" s="137"/>
      <c r="J391" s="138">
        <f>ROUND(I391*H391,2)</f>
        <v>0</v>
      </c>
      <c r="K391" s="139"/>
      <c r="L391" s="32"/>
      <c r="M391" s="140" t="s">
        <v>19</v>
      </c>
      <c r="N391" s="141" t="s">
        <v>44</v>
      </c>
      <c r="P391" s="142">
        <f>O391*H391</f>
        <v>0</v>
      </c>
      <c r="Q391" s="142">
        <v>0</v>
      </c>
      <c r="R391" s="142">
        <f>Q391*H391</f>
        <v>0</v>
      </c>
      <c r="S391" s="142">
        <v>0</v>
      </c>
      <c r="T391" s="143">
        <f>S391*H391</f>
        <v>0</v>
      </c>
      <c r="AR391" s="144" t="s">
        <v>181</v>
      </c>
      <c r="AT391" s="144" t="s">
        <v>177</v>
      </c>
      <c r="AU391" s="144" t="s">
        <v>83</v>
      </c>
      <c r="AY391" s="17" t="s">
        <v>175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7" t="s">
        <v>81</v>
      </c>
      <c r="BK391" s="145">
        <f>ROUND(I391*H391,2)</f>
        <v>0</v>
      </c>
      <c r="BL391" s="17" t="s">
        <v>181</v>
      </c>
      <c r="BM391" s="144" t="s">
        <v>2592</v>
      </c>
    </row>
    <row r="392" spans="2:65" s="1" customFormat="1" ht="11.25">
      <c r="B392" s="32"/>
      <c r="D392" s="146" t="s">
        <v>183</v>
      </c>
      <c r="F392" s="147" t="s">
        <v>2593</v>
      </c>
      <c r="I392" s="148"/>
      <c r="L392" s="32"/>
      <c r="M392" s="149"/>
      <c r="T392" s="53"/>
      <c r="AT392" s="17" t="s">
        <v>183</v>
      </c>
      <c r="AU392" s="17" t="s">
        <v>83</v>
      </c>
    </row>
    <row r="393" spans="2:65" s="12" customFormat="1" ht="11.25">
      <c r="B393" s="150"/>
      <c r="D393" s="151" t="s">
        <v>189</v>
      </c>
      <c r="E393" s="152" t="s">
        <v>19</v>
      </c>
      <c r="F393" s="153" t="s">
        <v>2594</v>
      </c>
      <c r="H393" s="154">
        <v>23.6</v>
      </c>
      <c r="I393" s="155"/>
      <c r="L393" s="150"/>
      <c r="M393" s="156"/>
      <c r="T393" s="157"/>
      <c r="AT393" s="152" t="s">
        <v>189</v>
      </c>
      <c r="AU393" s="152" t="s">
        <v>83</v>
      </c>
      <c r="AV393" s="12" t="s">
        <v>83</v>
      </c>
      <c r="AW393" s="12" t="s">
        <v>35</v>
      </c>
      <c r="AX393" s="12" t="s">
        <v>73</v>
      </c>
      <c r="AY393" s="152" t="s">
        <v>175</v>
      </c>
    </row>
    <row r="394" spans="2:65" s="12" customFormat="1" ht="11.25">
      <c r="B394" s="150"/>
      <c r="D394" s="151" t="s">
        <v>189</v>
      </c>
      <c r="E394" s="152" t="s">
        <v>19</v>
      </c>
      <c r="F394" s="153" t="s">
        <v>2595</v>
      </c>
      <c r="H394" s="154">
        <v>16.2</v>
      </c>
      <c r="I394" s="155"/>
      <c r="L394" s="150"/>
      <c r="M394" s="156"/>
      <c r="T394" s="157"/>
      <c r="AT394" s="152" t="s">
        <v>189</v>
      </c>
      <c r="AU394" s="152" t="s">
        <v>83</v>
      </c>
      <c r="AV394" s="12" t="s">
        <v>83</v>
      </c>
      <c r="AW394" s="12" t="s">
        <v>35</v>
      </c>
      <c r="AX394" s="12" t="s">
        <v>73</v>
      </c>
      <c r="AY394" s="152" t="s">
        <v>175</v>
      </c>
    </row>
    <row r="395" spans="2:65" s="13" customFormat="1" ht="11.25">
      <c r="B395" s="158"/>
      <c r="D395" s="151" t="s">
        <v>189</v>
      </c>
      <c r="E395" s="159" t="s">
        <v>19</v>
      </c>
      <c r="F395" s="160" t="s">
        <v>198</v>
      </c>
      <c r="H395" s="161">
        <v>39.799999999999997</v>
      </c>
      <c r="I395" s="162"/>
      <c r="L395" s="158"/>
      <c r="M395" s="163"/>
      <c r="T395" s="164"/>
      <c r="AT395" s="159" t="s">
        <v>189</v>
      </c>
      <c r="AU395" s="159" t="s">
        <v>83</v>
      </c>
      <c r="AV395" s="13" t="s">
        <v>181</v>
      </c>
      <c r="AW395" s="13" t="s">
        <v>35</v>
      </c>
      <c r="AX395" s="13" t="s">
        <v>81</v>
      </c>
      <c r="AY395" s="159" t="s">
        <v>175</v>
      </c>
    </row>
    <row r="396" spans="2:65" s="1" customFormat="1" ht="33" customHeight="1">
      <c r="B396" s="32"/>
      <c r="C396" s="132" t="s">
        <v>565</v>
      </c>
      <c r="D396" s="132" t="s">
        <v>177</v>
      </c>
      <c r="E396" s="133" t="s">
        <v>2596</v>
      </c>
      <c r="F396" s="134" t="s">
        <v>2597</v>
      </c>
      <c r="G396" s="135" t="s">
        <v>342</v>
      </c>
      <c r="H396" s="136">
        <v>557.20000000000005</v>
      </c>
      <c r="I396" s="137"/>
      <c r="J396" s="138">
        <f>ROUND(I396*H396,2)</f>
        <v>0</v>
      </c>
      <c r="K396" s="139"/>
      <c r="L396" s="32"/>
      <c r="M396" s="140" t="s">
        <v>19</v>
      </c>
      <c r="N396" s="141" t="s">
        <v>44</v>
      </c>
      <c r="P396" s="142">
        <f>O396*H396</f>
        <v>0</v>
      </c>
      <c r="Q396" s="142">
        <v>0</v>
      </c>
      <c r="R396" s="142">
        <f>Q396*H396</f>
        <v>0</v>
      </c>
      <c r="S396" s="142">
        <v>0</v>
      </c>
      <c r="T396" s="143">
        <f>S396*H396</f>
        <v>0</v>
      </c>
      <c r="AR396" s="144" t="s">
        <v>181</v>
      </c>
      <c r="AT396" s="144" t="s">
        <v>177</v>
      </c>
      <c r="AU396" s="144" t="s">
        <v>83</v>
      </c>
      <c r="AY396" s="17" t="s">
        <v>175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7" t="s">
        <v>81</v>
      </c>
      <c r="BK396" s="145">
        <f>ROUND(I396*H396,2)</f>
        <v>0</v>
      </c>
      <c r="BL396" s="17" t="s">
        <v>181</v>
      </c>
      <c r="BM396" s="144" t="s">
        <v>2598</v>
      </c>
    </row>
    <row r="397" spans="2:65" s="1" customFormat="1" ht="11.25">
      <c r="B397" s="32"/>
      <c r="D397" s="146" t="s">
        <v>183</v>
      </c>
      <c r="F397" s="147" t="s">
        <v>2599</v>
      </c>
      <c r="I397" s="148"/>
      <c r="L397" s="32"/>
      <c r="M397" s="149"/>
      <c r="T397" s="53"/>
      <c r="AT397" s="17" t="s">
        <v>183</v>
      </c>
      <c r="AU397" s="17" t="s">
        <v>83</v>
      </c>
    </row>
    <row r="398" spans="2:65" s="12" customFormat="1" ht="11.25">
      <c r="B398" s="150"/>
      <c r="D398" s="151" t="s">
        <v>189</v>
      </c>
      <c r="E398" s="152" t="s">
        <v>19</v>
      </c>
      <c r="F398" s="153" t="s">
        <v>2600</v>
      </c>
      <c r="H398" s="154">
        <v>557.20000000000005</v>
      </c>
      <c r="I398" s="155"/>
      <c r="L398" s="150"/>
      <c r="M398" s="156"/>
      <c r="T398" s="157"/>
      <c r="AT398" s="152" t="s">
        <v>189</v>
      </c>
      <c r="AU398" s="152" t="s">
        <v>83</v>
      </c>
      <c r="AV398" s="12" t="s">
        <v>83</v>
      </c>
      <c r="AW398" s="12" t="s">
        <v>35</v>
      </c>
      <c r="AX398" s="12" t="s">
        <v>81</v>
      </c>
      <c r="AY398" s="152" t="s">
        <v>175</v>
      </c>
    </row>
    <row r="399" spans="2:65" s="1" customFormat="1" ht="37.9" customHeight="1">
      <c r="B399" s="32"/>
      <c r="C399" s="132" t="s">
        <v>569</v>
      </c>
      <c r="D399" s="132" t="s">
        <v>177</v>
      </c>
      <c r="E399" s="133" t="s">
        <v>2601</v>
      </c>
      <c r="F399" s="134" t="s">
        <v>2602</v>
      </c>
      <c r="G399" s="135" t="s">
        <v>342</v>
      </c>
      <c r="H399" s="136">
        <v>39.799999999999997</v>
      </c>
      <c r="I399" s="137"/>
      <c r="J399" s="138">
        <f>ROUND(I399*H399,2)</f>
        <v>0</v>
      </c>
      <c r="K399" s="139"/>
      <c r="L399" s="32"/>
      <c r="M399" s="140" t="s">
        <v>19</v>
      </c>
      <c r="N399" s="141" t="s">
        <v>44</v>
      </c>
      <c r="P399" s="142">
        <f>O399*H399</f>
        <v>0</v>
      </c>
      <c r="Q399" s="142">
        <v>0</v>
      </c>
      <c r="R399" s="142">
        <f>Q399*H399</f>
        <v>0</v>
      </c>
      <c r="S399" s="142">
        <v>0</v>
      </c>
      <c r="T399" s="143">
        <f>S399*H399</f>
        <v>0</v>
      </c>
      <c r="AR399" s="144" t="s">
        <v>181</v>
      </c>
      <c r="AT399" s="144" t="s">
        <v>177</v>
      </c>
      <c r="AU399" s="144" t="s">
        <v>83</v>
      </c>
      <c r="AY399" s="17" t="s">
        <v>175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7" t="s">
        <v>81</v>
      </c>
      <c r="BK399" s="145">
        <f>ROUND(I399*H399,2)</f>
        <v>0</v>
      </c>
      <c r="BL399" s="17" t="s">
        <v>181</v>
      </c>
      <c r="BM399" s="144" t="s">
        <v>2603</v>
      </c>
    </row>
    <row r="400" spans="2:65" s="1" customFormat="1" ht="11.25">
      <c r="B400" s="32"/>
      <c r="D400" s="146" t="s">
        <v>183</v>
      </c>
      <c r="F400" s="147" t="s">
        <v>2604</v>
      </c>
      <c r="I400" s="148"/>
      <c r="L400" s="32"/>
      <c r="M400" s="149"/>
      <c r="T400" s="53"/>
      <c r="AT400" s="17" t="s">
        <v>183</v>
      </c>
      <c r="AU400" s="17" t="s">
        <v>83</v>
      </c>
    </row>
    <row r="401" spans="2:65" s="1" customFormat="1" ht="24.2" customHeight="1">
      <c r="B401" s="32"/>
      <c r="C401" s="132" t="s">
        <v>574</v>
      </c>
      <c r="D401" s="132" t="s">
        <v>177</v>
      </c>
      <c r="E401" s="133" t="s">
        <v>2605</v>
      </c>
      <c r="F401" s="134" t="s">
        <v>2606</v>
      </c>
      <c r="G401" s="135" t="s">
        <v>180</v>
      </c>
      <c r="H401" s="136">
        <v>159.19999999999999</v>
      </c>
      <c r="I401" s="137"/>
      <c r="J401" s="138">
        <f>ROUND(I401*H401,2)</f>
        <v>0</v>
      </c>
      <c r="K401" s="139"/>
      <c r="L401" s="32"/>
      <c r="M401" s="140" t="s">
        <v>19</v>
      </c>
      <c r="N401" s="141" t="s">
        <v>44</v>
      </c>
      <c r="P401" s="142">
        <f>O401*H401</f>
        <v>0</v>
      </c>
      <c r="Q401" s="142">
        <v>0</v>
      </c>
      <c r="R401" s="142">
        <f>Q401*H401</f>
        <v>0</v>
      </c>
      <c r="S401" s="142">
        <v>0</v>
      </c>
      <c r="T401" s="143">
        <f>S401*H401</f>
        <v>0</v>
      </c>
      <c r="AR401" s="144" t="s">
        <v>181</v>
      </c>
      <c r="AT401" s="144" t="s">
        <v>177</v>
      </c>
      <c r="AU401" s="144" t="s">
        <v>83</v>
      </c>
      <c r="AY401" s="17" t="s">
        <v>175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7" t="s">
        <v>81</v>
      </c>
      <c r="BK401" s="145">
        <f>ROUND(I401*H401,2)</f>
        <v>0</v>
      </c>
      <c r="BL401" s="17" t="s">
        <v>181</v>
      </c>
      <c r="BM401" s="144" t="s">
        <v>2607</v>
      </c>
    </row>
    <row r="402" spans="2:65" s="1" customFormat="1" ht="11.25">
      <c r="B402" s="32"/>
      <c r="D402" s="146" t="s">
        <v>183</v>
      </c>
      <c r="F402" s="147" t="s">
        <v>2608</v>
      </c>
      <c r="I402" s="148"/>
      <c r="L402" s="32"/>
      <c r="M402" s="149"/>
      <c r="T402" s="53"/>
      <c r="AT402" s="17" t="s">
        <v>183</v>
      </c>
      <c r="AU402" s="17" t="s">
        <v>83</v>
      </c>
    </row>
    <row r="403" spans="2:65" s="1" customFormat="1" ht="21.75" customHeight="1">
      <c r="B403" s="32"/>
      <c r="C403" s="132" t="s">
        <v>581</v>
      </c>
      <c r="D403" s="132" t="s">
        <v>177</v>
      </c>
      <c r="E403" s="133" t="s">
        <v>2609</v>
      </c>
      <c r="F403" s="134" t="s">
        <v>2610</v>
      </c>
      <c r="G403" s="135" t="s">
        <v>180</v>
      </c>
      <c r="H403" s="136">
        <v>2228.8000000000002</v>
      </c>
      <c r="I403" s="137"/>
      <c r="J403" s="138">
        <f>ROUND(I403*H403,2)</f>
        <v>0</v>
      </c>
      <c r="K403" s="139"/>
      <c r="L403" s="32"/>
      <c r="M403" s="140" t="s">
        <v>19</v>
      </c>
      <c r="N403" s="141" t="s">
        <v>44</v>
      </c>
      <c r="P403" s="142">
        <f>O403*H403</f>
        <v>0</v>
      </c>
      <c r="Q403" s="142">
        <v>0</v>
      </c>
      <c r="R403" s="142">
        <f>Q403*H403</f>
        <v>0</v>
      </c>
      <c r="S403" s="142">
        <v>0</v>
      </c>
      <c r="T403" s="143">
        <f>S403*H403</f>
        <v>0</v>
      </c>
      <c r="AR403" s="144" t="s">
        <v>181</v>
      </c>
      <c r="AT403" s="144" t="s">
        <v>177</v>
      </c>
      <c r="AU403" s="144" t="s">
        <v>83</v>
      </c>
      <c r="AY403" s="17" t="s">
        <v>175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7" t="s">
        <v>81</v>
      </c>
      <c r="BK403" s="145">
        <f>ROUND(I403*H403,2)</f>
        <v>0</v>
      </c>
      <c r="BL403" s="17" t="s">
        <v>181</v>
      </c>
      <c r="BM403" s="144" t="s">
        <v>2611</v>
      </c>
    </row>
    <row r="404" spans="2:65" s="1" customFormat="1" ht="11.25">
      <c r="B404" s="32"/>
      <c r="D404" s="146" t="s">
        <v>183</v>
      </c>
      <c r="F404" s="147" t="s">
        <v>2612</v>
      </c>
      <c r="I404" s="148"/>
      <c r="L404" s="32"/>
      <c r="M404" s="149"/>
      <c r="T404" s="53"/>
      <c r="AT404" s="17" t="s">
        <v>183</v>
      </c>
      <c r="AU404" s="17" t="s">
        <v>83</v>
      </c>
    </row>
    <row r="405" spans="2:65" s="12" customFormat="1" ht="11.25">
      <c r="B405" s="150"/>
      <c r="D405" s="151" t="s">
        <v>189</v>
      </c>
      <c r="E405" s="152" t="s">
        <v>19</v>
      </c>
      <c r="F405" s="153" t="s">
        <v>2585</v>
      </c>
      <c r="H405" s="154">
        <v>2228.8000000000002</v>
      </c>
      <c r="I405" s="155"/>
      <c r="L405" s="150"/>
      <c r="M405" s="156"/>
      <c r="T405" s="157"/>
      <c r="AT405" s="152" t="s">
        <v>189</v>
      </c>
      <c r="AU405" s="152" t="s">
        <v>83</v>
      </c>
      <c r="AV405" s="12" t="s">
        <v>83</v>
      </c>
      <c r="AW405" s="12" t="s">
        <v>35</v>
      </c>
      <c r="AX405" s="12" t="s">
        <v>81</v>
      </c>
      <c r="AY405" s="152" t="s">
        <v>175</v>
      </c>
    </row>
    <row r="406" spans="2:65" s="1" customFormat="1" ht="24.2" customHeight="1">
      <c r="B406" s="32"/>
      <c r="C406" s="132" t="s">
        <v>587</v>
      </c>
      <c r="D406" s="132" t="s">
        <v>177</v>
      </c>
      <c r="E406" s="133" t="s">
        <v>2613</v>
      </c>
      <c r="F406" s="134" t="s">
        <v>2614</v>
      </c>
      <c r="G406" s="135" t="s">
        <v>180</v>
      </c>
      <c r="H406" s="136">
        <v>159.19999999999999</v>
      </c>
      <c r="I406" s="137"/>
      <c r="J406" s="138">
        <f>ROUND(I406*H406,2)</f>
        <v>0</v>
      </c>
      <c r="K406" s="139"/>
      <c r="L406" s="32"/>
      <c r="M406" s="140" t="s">
        <v>19</v>
      </c>
      <c r="N406" s="141" t="s">
        <v>44</v>
      </c>
      <c r="P406" s="142">
        <f>O406*H406</f>
        <v>0</v>
      </c>
      <c r="Q406" s="142">
        <v>0</v>
      </c>
      <c r="R406" s="142">
        <f>Q406*H406</f>
        <v>0</v>
      </c>
      <c r="S406" s="142">
        <v>0</v>
      </c>
      <c r="T406" s="143">
        <f>S406*H406</f>
        <v>0</v>
      </c>
      <c r="AR406" s="144" t="s">
        <v>181</v>
      </c>
      <c r="AT406" s="144" t="s">
        <v>177</v>
      </c>
      <c r="AU406" s="144" t="s">
        <v>83</v>
      </c>
      <c r="AY406" s="17" t="s">
        <v>175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7" t="s">
        <v>81</v>
      </c>
      <c r="BK406" s="145">
        <f>ROUND(I406*H406,2)</f>
        <v>0</v>
      </c>
      <c r="BL406" s="17" t="s">
        <v>181</v>
      </c>
      <c r="BM406" s="144" t="s">
        <v>2615</v>
      </c>
    </row>
    <row r="407" spans="2:65" s="1" customFormat="1" ht="11.25">
      <c r="B407" s="32"/>
      <c r="D407" s="146" t="s">
        <v>183</v>
      </c>
      <c r="F407" s="147" t="s">
        <v>2616</v>
      </c>
      <c r="I407" s="148"/>
      <c r="L407" s="32"/>
      <c r="M407" s="149"/>
      <c r="T407" s="53"/>
      <c r="AT407" s="17" t="s">
        <v>183</v>
      </c>
      <c r="AU407" s="17" t="s">
        <v>83</v>
      </c>
    </row>
    <row r="408" spans="2:65" s="1" customFormat="1" ht="37.9" customHeight="1">
      <c r="B408" s="32"/>
      <c r="C408" s="132" t="s">
        <v>592</v>
      </c>
      <c r="D408" s="132" t="s">
        <v>177</v>
      </c>
      <c r="E408" s="133" t="s">
        <v>2617</v>
      </c>
      <c r="F408" s="134" t="s">
        <v>2618</v>
      </c>
      <c r="G408" s="135" t="s">
        <v>180</v>
      </c>
      <c r="H408" s="136">
        <v>53.23</v>
      </c>
      <c r="I408" s="137"/>
      <c r="J408" s="138">
        <f>ROUND(I408*H408,2)</f>
        <v>0</v>
      </c>
      <c r="K408" s="139"/>
      <c r="L408" s="32"/>
      <c r="M408" s="140" t="s">
        <v>19</v>
      </c>
      <c r="N408" s="141" t="s">
        <v>44</v>
      </c>
      <c r="P408" s="142">
        <f>O408*H408</f>
        <v>0</v>
      </c>
      <c r="Q408" s="142">
        <v>1.2999999999999999E-4</v>
      </c>
      <c r="R408" s="142">
        <f>Q408*H408</f>
        <v>6.9198999999999988E-3</v>
      </c>
      <c r="S408" s="142">
        <v>0</v>
      </c>
      <c r="T408" s="143">
        <f>S408*H408</f>
        <v>0</v>
      </c>
      <c r="AR408" s="144" t="s">
        <v>181</v>
      </c>
      <c r="AT408" s="144" t="s">
        <v>177</v>
      </c>
      <c r="AU408" s="144" t="s">
        <v>83</v>
      </c>
      <c r="AY408" s="17" t="s">
        <v>175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7" t="s">
        <v>81</v>
      </c>
      <c r="BK408" s="145">
        <f>ROUND(I408*H408,2)</f>
        <v>0</v>
      </c>
      <c r="BL408" s="17" t="s">
        <v>181</v>
      </c>
      <c r="BM408" s="144" t="s">
        <v>2619</v>
      </c>
    </row>
    <row r="409" spans="2:65" s="1" customFormat="1" ht="11.25">
      <c r="B409" s="32"/>
      <c r="D409" s="146" t="s">
        <v>183</v>
      </c>
      <c r="F409" s="147" t="s">
        <v>2620</v>
      </c>
      <c r="I409" s="148"/>
      <c r="L409" s="32"/>
      <c r="M409" s="149"/>
      <c r="T409" s="53"/>
      <c r="AT409" s="17" t="s">
        <v>183</v>
      </c>
      <c r="AU409" s="17" t="s">
        <v>83</v>
      </c>
    </row>
    <row r="410" spans="2:65" s="12" customFormat="1" ht="11.25">
      <c r="B410" s="150"/>
      <c r="D410" s="151" t="s">
        <v>189</v>
      </c>
      <c r="E410" s="152" t="s">
        <v>19</v>
      </c>
      <c r="F410" s="153" t="s">
        <v>2621</v>
      </c>
      <c r="H410" s="154">
        <v>53.23</v>
      </c>
      <c r="I410" s="155"/>
      <c r="L410" s="150"/>
      <c r="M410" s="156"/>
      <c r="T410" s="157"/>
      <c r="AT410" s="152" t="s">
        <v>189</v>
      </c>
      <c r="AU410" s="152" t="s">
        <v>83</v>
      </c>
      <c r="AV410" s="12" t="s">
        <v>83</v>
      </c>
      <c r="AW410" s="12" t="s">
        <v>35</v>
      </c>
      <c r="AX410" s="12" t="s">
        <v>81</v>
      </c>
      <c r="AY410" s="152" t="s">
        <v>175</v>
      </c>
    </row>
    <row r="411" spans="2:65" s="1" customFormat="1" ht="24.2" customHeight="1">
      <c r="B411" s="32"/>
      <c r="C411" s="132" t="s">
        <v>598</v>
      </c>
      <c r="D411" s="132" t="s">
        <v>177</v>
      </c>
      <c r="E411" s="133" t="s">
        <v>2622</v>
      </c>
      <c r="F411" s="134" t="s">
        <v>2623</v>
      </c>
      <c r="G411" s="135" t="s">
        <v>180</v>
      </c>
      <c r="H411" s="136">
        <v>159.19999999999999</v>
      </c>
      <c r="I411" s="137"/>
      <c r="J411" s="138">
        <f>ROUND(I411*H411,2)</f>
        <v>0</v>
      </c>
      <c r="K411" s="139"/>
      <c r="L411" s="32"/>
      <c r="M411" s="140" t="s">
        <v>19</v>
      </c>
      <c r="N411" s="141" t="s">
        <v>44</v>
      </c>
      <c r="P411" s="142">
        <f>O411*H411</f>
        <v>0</v>
      </c>
      <c r="Q411" s="142">
        <v>0</v>
      </c>
      <c r="R411" s="142">
        <f>Q411*H411</f>
        <v>0</v>
      </c>
      <c r="S411" s="142">
        <v>0</v>
      </c>
      <c r="T411" s="143">
        <f>S411*H411</f>
        <v>0</v>
      </c>
      <c r="AR411" s="144" t="s">
        <v>181</v>
      </c>
      <c r="AT411" s="144" t="s">
        <v>177</v>
      </c>
      <c r="AU411" s="144" t="s">
        <v>83</v>
      </c>
      <c r="AY411" s="17" t="s">
        <v>175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7" t="s">
        <v>81</v>
      </c>
      <c r="BK411" s="145">
        <f>ROUND(I411*H411,2)</f>
        <v>0</v>
      </c>
      <c r="BL411" s="17" t="s">
        <v>181</v>
      </c>
      <c r="BM411" s="144" t="s">
        <v>2624</v>
      </c>
    </row>
    <row r="412" spans="2:65" s="1" customFormat="1" ht="11.25">
      <c r="B412" s="32"/>
      <c r="D412" s="146" t="s">
        <v>183</v>
      </c>
      <c r="F412" s="147" t="s">
        <v>2625</v>
      </c>
      <c r="I412" s="148"/>
      <c r="L412" s="32"/>
      <c r="M412" s="149"/>
      <c r="T412" s="53"/>
      <c r="AT412" s="17" t="s">
        <v>183</v>
      </c>
      <c r="AU412" s="17" t="s">
        <v>83</v>
      </c>
    </row>
    <row r="413" spans="2:65" s="1" customFormat="1" ht="24.2" customHeight="1">
      <c r="B413" s="32"/>
      <c r="C413" s="132" t="s">
        <v>603</v>
      </c>
      <c r="D413" s="132" t="s">
        <v>177</v>
      </c>
      <c r="E413" s="133" t="s">
        <v>2626</v>
      </c>
      <c r="F413" s="134" t="s">
        <v>2627</v>
      </c>
      <c r="G413" s="135" t="s">
        <v>180</v>
      </c>
      <c r="H413" s="136">
        <v>159.19999999999999</v>
      </c>
      <c r="I413" s="137"/>
      <c r="J413" s="138">
        <f>ROUND(I413*H413,2)</f>
        <v>0</v>
      </c>
      <c r="K413" s="139"/>
      <c r="L413" s="32"/>
      <c r="M413" s="140" t="s">
        <v>19</v>
      </c>
      <c r="N413" s="141" t="s">
        <v>44</v>
      </c>
      <c r="P413" s="142">
        <f>O413*H413</f>
        <v>0</v>
      </c>
      <c r="Q413" s="142">
        <v>0</v>
      </c>
      <c r="R413" s="142">
        <f>Q413*H413</f>
        <v>0</v>
      </c>
      <c r="S413" s="142">
        <v>0</v>
      </c>
      <c r="T413" s="143">
        <f>S413*H413</f>
        <v>0</v>
      </c>
      <c r="AR413" s="144" t="s">
        <v>181</v>
      </c>
      <c r="AT413" s="144" t="s">
        <v>177</v>
      </c>
      <c r="AU413" s="144" t="s">
        <v>83</v>
      </c>
      <c r="AY413" s="17" t="s">
        <v>175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7" t="s">
        <v>81</v>
      </c>
      <c r="BK413" s="145">
        <f>ROUND(I413*H413,2)</f>
        <v>0</v>
      </c>
      <c r="BL413" s="17" t="s">
        <v>181</v>
      </c>
      <c r="BM413" s="144" t="s">
        <v>2628</v>
      </c>
    </row>
    <row r="414" spans="2:65" s="1" customFormat="1" ht="11.25">
      <c r="B414" s="32"/>
      <c r="D414" s="146" t="s">
        <v>183</v>
      </c>
      <c r="F414" s="147" t="s">
        <v>2629</v>
      </c>
      <c r="I414" s="148"/>
      <c r="L414" s="32"/>
      <c r="M414" s="149"/>
      <c r="T414" s="53"/>
      <c r="AT414" s="17" t="s">
        <v>183</v>
      </c>
      <c r="AU414" s="17" t="s">
        <v>83</v>
      </c>
    </row>
    <row r="415" spans="2:65" s="11" customFormat="1" ht="22.9" customHeight="1">
      <c r="B415" s="120"/>
      <c r="D415" s="121" t="s">
        <v>72</v>
      </c>
      <c r="E415" s="130" t="s">
        <v>715</v>
      </c>
      <c r="F415" s="130" t="s">
        <v>716</v>
      </c>
      <c r="I415" s="123"/>
      <c r="J415" s="131">
        <f>BK415</f>
        <v>0</v>
      </c>
      <c r="L415" s="120"/>
      <c r="M415" s="125"/>
      <c r="P415" s="126">
        <f>SUM(P416:P418)</f>
        <v>0</v>
      </c>
      <c r="R415" s="126">
        <f>SUM(R416:R418)</f>
        <v>0</v>
      </c>
      <c r="T415" s="127">
        <f>SUM(T416:T418)</f>
        <v>0</v>
      </c>
      <c r="AR415" s="121" t="s">
        <v>81</v>
      </c>
      <c r="AT415" s="128" t="s">
        <v>72</v>
      </c>
      <c r="AU415" s="128" t="s">
        <v>81</v>
      </c>
      <c r="AY415" s="121" t="s">
        <v>175</v>
      </c>
      <c r="BK415" s="129">
        <f>SUM(BK416:BK418)</f>
        <v>0</v>
      </c>
    </row>
    <row r="416" spans="2:65" s="1" customFormat="1" ht="55.5" customHeight="1">
      <c r="B416" s="32"/>
      <c r="C416" s="132" t="s">
        <v>612</v>
      </c>
      <c r="D416" s="132" t="s">
        <v>177</v>
      </c>
      <c r="E416" s="133" t="s">
        <v>2630</v>
      </c>
      <c r="F416" s="134" t="s">
        <v>2631</v>
      </c>
      <c r="G416" s="135" t="s">
        <v>281</v>
      </c>
      <c r="H416" s="136">
        <v>136.98599999999999</v>
      </c>
      <c r="I416" s="137"/>
      <c r="J416" s="138">
        <f>ROUND(I416*H416,2)</f>
        <v>0</v>
      </c>
      <c r="K416" s="139"/>
      <c r="L416" s="32"/>
      <c r="M416" s="140" t="s">
        <v>19</v>
      </c>
      <c r="N416" s="141" t="s">
        <v>44</v>
      </c>
      <c r="P416" s="142">
        <f>O416*H416</f>
        <v>0</v>
      </c>
      <c r="Q416" s="142">
        <v>0</v>
      </c>
      <c r="R416" s="142">
        <f>Q416*H416</f>
        <v>0</v>
      </c>
      <c r="S416" s="142">
        <v>0</v>
      </c>
      <c r="T416" s="143">
        <f>S416*H416</f>
        <v>0</v>
      </c>
      <c r="AR416" s="144" t="s">
        <v>181</v>
      </c>
      <c r="AT416" s="144" t="s">
        <v>177</v>
      </c>
      <c r="AU416" s="144" t="s">
        <v>83</v>
      </c>
      <c r="AY416" s="17" t="s">
        <v>175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7" t="s">
        <v>81</v>
      </c>
      <c r="BK416" s="145">
        <f>ROUND(I416*H416,2)</f>
        <v>0</v>
      </c>
      <c r="BL416" s="17" t="s">
        <v>181</v>
      </c>
      <c r="BM416" s="144" t="s">
        <v>2632</v>
      </c>
    </row>
    <row r="417" spans="2:65" s="1" customFormat="1" ht="11.25">
      <c r="B417" s="32"/>
      <c r="D417" s="146" t="s">
        <v>183</v>
      </c>
      <c r="F417" s="147" t="s">
        <v>2633</v>
      </c>
      <c r="I417" s="148"/>
      <c r="L417" s="32"/>
      <c r="M417" s="149"/>
      <c r="T417" s="53"/>
      <c r="AT417" s="17" t="s">
        <v>183</v>
      </c>
      <c r="AU417" s="17" t="s">
        <v>83</v>
      </c>
    </row>
    <row r="418" spans="2:65" s="1" customFormat="1" ht="126.75">
      <c r="B418" s="32"/>
      <c r="D418" s="151" t="s">
        <v>203</v>
      </c>
      <c r="F418" s="165" t="s">
        <v>2634</v>
      </c>
      <c r="I418" s="148"/>
      <c r="L418" s="32"/>
      <c r="M418" s="149"/>
      <c r="T418" s="53"/>
      <c r="AT418" s="17" t="s">
        <v>203</v>
      </c>
      <c r="AU418" s="17" t="s">
        <v>83</v>
      </c>
    </row>
    <row r="419" spans="2:65" s="11" customFormat="1" ht="25.9" customHeight="1">
      <c r="B419" s="120"/>
      <c r="D419" s="121" t="s">
        <v>72</v>
      </c>
      <c r="E419" s="122" t="s">
        <v>733</v>
      </c>
      <c r="F419" s="122" t="s">
        <v>734</v>
      </c>
      <c r="I419" s="123"/>
      <c r="J419" s="124">
        <f>BK419</f>
        <v>0</v>
      </c>
      <c r="L419" s="120"/>
      <c r="M419" s="125"/>
      <c r="P419" s="126">
        <f>P420+P440+P492+P533+P543+P554+P577+P608+P614+P643+P664+P691</f>
        <v>0</v>
      </c>
      <c r="R419" s="126">
        <f>R420+R440+R492+R533+R543+R554+R577+R608+R614+R643+R664+R691</f>
        <v>4.7552686000000008</v>
      </c>
      <c r="T419" s="127">
        <f>T420+T440+T492+T533+T543+T554+T577+T608+T614+T643+T664+T691</f>
        <v>0</v>
      </c>
      <c r="AR419" s="121" t="s">
        <v>83</v>
      </c>
      <c r="AT419" s="128" t="s">
        <v>72</v>
      </c>
      <c r="AU419" s="128" t="s">
        <v>73</v>
      </c>
      <c r="AY419" s="121" t="s">
        <v>175</v>
      </c>
      <c r="BK419" s="129">
        <f>BK420+BK440+BK492+BK533+BK543+BK554+BK577+BK608+BK614+BK643+BK664+BK691</f>
        <v>0</v>
      </c>
    </row>
    <row r="420" spans="2:65" s="11" customFormat="1" ht="22.9" customHeight="1">
      <c r="B420" s="120"/>
      <c r="D420" s="121" t="s">
        <v>72</v>
      </c>
      <c r="E420" s="130" t="s">
        <v>1952</v>
      </c>
      <c r="F420" s="130" t="s">
        <v>1953</v>
      </c>
      <c r="I420" s="123"/>
      <c r="J420" s="131">
        <f>BK420</f>
        <v>0</v>
      </c>
      <c r="L420" s="120"/>
      <c r="M420" s="125"/>
      <c r="P420" s="126">
        <f>SUM(P421:P439)</f>
        <v>0</v>
      </c>
      <c r="R420" s="126">
        <f>SUM(R421:R439)</f>
        <v>0.13168879999999999</v>
      </c>
      <c r="T420" s="127">
        <f>SUM(T421:T439)</f>
        <v>0</v>
      </c>
      <c r="AR420" s="121" t="s">
        <v>83</v>
      </c>
      <c r="AT420" s="128" t="s">
        <v>72</v>
      </c>
      <c r="AU420" s="128" t="s">
        <v>81</v>
      </c>
      <c r="AY420" s="121" t="s">
        <v>175</v>
      </c>
      <c r="BK420" s="129">
        <f>SUM(BK421:BK439)</f>
        <v>0</v>
      </c>
    </row>
    <row r="421" spans="2:65" s="1" customFormat="1" ht="24.2" customHeight="1">
      <c r="B421" s="32"/>
      <c r="C421" s="132" t="s">
        <v>620</v>
      </c>
      <c r="D421" s="132" t="s">
        <v>177</v>
      </c>
      <c r="E421" s="133" t="s">
        <v>2635</v>
      </c>
      <c r="F421" s="134" t="s">
        <v>2636</v>
      </c>
      <c r="G421" s="135" t="s">
        <v>180</v>
      </c>
      <c r="H421" s="136">
        <v>21.34</v>
      </c>
      <c r="I421" s="137"/>
      <c r="J421" s="138">
        <f>ROUND(I421*H421,2)</f>
        <v>0</v>
      </c>
      <c r="K421" s="139"/>
      <c r="L421" s="32"/>
      <c r="M421" s="140" t="s">
        <v>19</v>
      </c>
      <c r="N421" s="141" t="s">
        <v>44</v>
      </c>
      <c r="P421" s="142">
        <f>O421*H421</f>
        <v>0</v>
      </c>
      <c r="Q421" s="142">
        <v>4.0000000000000003E-5</v>
      </c>
      <c r="R421" s="142">
        <f>Q421*H421</f>
        <v>8.5360000000000004E-4</v>
      </c>
      <c r="S421" s="142">
        <v>0</v>
      </c>
      <c r="T421" s="143">
        <f>S421*H421</f>
        <v>0</v>
      </c>
      <c r="AR421" s="144" t="s">
        <v>296</v>
      </c>
      <c r="AT421" s="144" t="s">
        <v>177</v>
      </c>
      <c r="AU421" s="144" t="s">
        <v>83</v>
      </c>
      <c r="AY421" s="17" t="s">
        <v>175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7" t="s">
        <v>81</v>
      </c>
      <c r="BK421" s="145">
        <f>ROUND(I421*H421,2)</f>
        <v>0</v>
      </c>
      <c r="BL421" s="17" t="s">
        <v>296</v>
      </c>
      <c r="BM421" s="144" t="s">
        <v>2637</v>
      </c>
    </row>
    <row r="422" spans="2:65" s="1" customFormat="1" ht="11.25">
      <c r="B422" s="32"/>
      <c r="D422" s="146" t="s">
        <v>183</v>
      </c>
      <c r="F422" s="147" t="s">
        <v>2638</v>
      </c>
      <c r="I422" s="148"/>
      <c r="L422" s="32"/>
      <c r="M422" s="149"/>
      <c r="T422" s="53"/>
      <c r="AT422" s="17" t="s">
        <v>183</v>
      </c>
      <c r="AU422" s="17" t="s">
        <v>83</v>
      </c>
    </row>
    <row r="423" spans="2:65" s="14" customFormat="1" ht="11.25">
      <c r="B423" s="166"/>
      <c r="D423" s="151" t="s">
        <v>189</v>
      </c>
      <c r="E423" s="167" t="s">
        <v>19</v>
      </c>
      <c r="F423" s="168" t="s">
        <v>2639</v>
      </c>
      <c r="H423" s="167" t="s">
        <v>19</v>
      </c>
      <c r="I423" s="169"/>
      <c r="L423" s="166"/>
      <c r="M423" s="170"/>
      <c r="T423" s="171"/>
      <c r="AT423" s="167" t="s">
        <v>189</v>
      </c>
      <c r="AU423" s="167" t="s">
        <v>83</v>
      </c>
      <c r="AV423" s="14" t="s">
        <v>81</v>
      </c>
      <c r="AW423" s="14" t="s">
        <v>35</v>
      </c>
      <c r="AX423" s="14" t="s">
        <v>73</v>
      </c>
      <c r="AY423" s="167" t="s">
        <v>175</v>
      </c>
    </row>
    <row r="424" spans="2:65" s="12" customFormat="1" ht="11.25">
      <c r="B424" s="150"/>
      <c r="D424" s="151" t="s">
        <v>189</v>
      </c>
      <c r="E424" s="152" t="s">
        <v>19</v>
      </c>
      <c r="F424" s="153" t="s">
        <v>2640</v>
      </c>
      <c r="H424" s="154">
        <v>21.34</v>
      </c>
      <c r="I424" s="155"/>
      <c r="L424" s="150"/>
      <c r="M424" s="156"/>
      <c r="T424" s="157"/>
      <c r="AT424" s="152" t="s">
        <v>189</v>
      </c>
      <c r="AU424" s="152" t="s">
        <v>83</v>
      </c>
      <c r="AV424" s="12" t="s">
        <v>83</v>
      </c>
      <c r="AW424" s="12" t="s">
        <v>35</v>
      </c>
      <c r="AX424" s="12" t="s">
        <v>81</v>
      </c>
      <c r="AY424" s="152" t="s">
        <v>175</v>
      </c>
    </row>
    <row r="425" spans="2:65" s="1" customFormat="1" ht="24.2" customHeight="1">
      <c r="B425" s="32"/>
      <c r="C425" s="172" t="s">
        <v>626</v>
      </c>
      <c r="D425" s="172" t="s">
        <v>307</v>
      </c>
      <c r="E425" s="173" t="s">
        <v>2641</v>
      </c>
      <c r="F425" s="174" t="s">
        <v>2642</v>
      </c>
      <c r="G425" s="175" t="s">
        <v>180</v>
      </c>
      <c r="H425" s="176">
        <v>26.056000000000001</v>
      </c>
      <c r="I425" s="177"/>
      <c r="J425" s="178">
        <f>ROUND(I425*H425,2)</f>
        <v>0</v>
      </c>
      <c r="K425" s="179"/>
      <c r="L425" s="180"/>
      <c r="M425" s="181" t="s">
        <v>19</v>
      </c>
      <c r="N425" s="182" t="s">
        <v>44</v>
      </c>
      <c r="P425" s="142">
        <f>O425*H425</f>
        <v>0</v>
      </c>
      <c r="Q425" s="142">
        <v>2.9999999999999997E-4</v>
      </c>
      <c r="R425" s="142">
        <f>Q425*H425</f>
        <v>7.8167999999999987E-3</v>
      </c>
      <c r="S425" s="142">
        <v>0</v>
      </c>
      <c r="T425" s="143">
        <f>S425*H425</f>
        <v>0</v>
      </c>
      <c r="AR425" s="144" t="s">
        <v>396</v>
      </c>
      <c r="AT425" s="144" t="s">
        <v>307</v>
      </c>
      <c r="AU425" s="144" t="s">
        <v>83</v>
      </c>
      <c r="AY425" s="17" t="s">
        <v>175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7" t="s">
        <v>81</v>
      </c>
      <c r="BK425" s="145">
        <f>ROUND(I425*H425,2)</f>
        <v>0</v>
      </c>
      <c r="BL425" s="17" t="s">
        <v>296</v>
      </c>
      <c r="BM425" s="144" t="s">
        <v>2643</v>
      </c>
    </row>
    <row r="426" spans="2:65" s="12" customFormat="1" ht="11.25">
      <c r="B426" s="150"/>
      <c r="D426" s="151" t="s">
        <v>189</v>
      </c>
      <c r="F426" s="153" t="s">
        <v>2644</v>
      </c>
      <c r="H426" s="154">
        <v>26.056000000000001</v>
      </c>
      <c r="I426" s="155"/>
      <c r="L426" s="150"/>
      <c r="M426" s="156"/>
      <c r="T426" s="157"/>
      <c r="AT426" s="152" t="s">
        <v>189</v>
      </c>
      <c r="AU426" s="152" t="s">
        <v>83</v>
      </c>
      <c r="AV426" s="12" t="s">
        <v>83</v>
      </c>
      <c r="AW426" s="12" t="s">
        <v>4</v>
      </c>
      <c r="AX426" s="12" t="s">
        <v>81</v>
      </c>
      <c r="AY426" s="152" t="s">
        <v>175</v>
      </c>
    </row>
    <row r="427" spans="2:65" s="1" customFormat="1" ht="33" customHeight="1">
      <c r="B427" s="32"/>
      <c r="C427" s="132" t="s">
        <v>630</v>
      </c>
      <c r="D427" s="132" t="s">
        <v>177</v>
      </c>
      <c r="E427" s="133" t="s">
        <v>2645</v>
      </c>
      <c r="F427" s="134" t="s">
        <v>2646</v>
      </c>
      <c r="G427" s="135" t="s">
        <v>342</v>
      </c>
      <c r="H427" s="136">
        <v>19.399999999999999</v>
      </c>
      <c r="I427" s="137"/>
      <c r="J427" s="138">
        <f>ROUND(I427*H427,2)</f>
        <v>0</v>
      </c>
      <c r="K427" s="139"/>
      <c r="L427" s="32"/>
      <c r="M427" s="140" t="s">
        <v>19</v>
      </c>
      <c r="N427" s="141" t="s">
        <v>44</v>
      </c>
      <c r="P427" s="142">
        <f>O427*H427</f>
        <v>0</v>
      </c>
      <c r="Q427" s="142">
        <v>1.6000000000000001E-4</v>
      </c>
      <c r="R427" s="142">
        <f>Q427*H427</f>
        <v>3.104E-3</v>
      </c>
      <c r="S427" s="142">
        <v>0</v>
      </c>
      <c r="T427" s="143">
        <f>S427*H427</f>
        <v>0</v>
      </c>
      <c r="AR427" s="144" t="s">
        <v>296</v>
      </c>
      <c r="AT427" s="144" t="s">
        <v>177</v>
      </c>
      <c r="AU427" s="144" t="s">
        <v>83</v>
      </c>
      <c r="AY427" s="17" t="s">
        <v>175</v>
      </c>
      <c r="BE427" s="145">
        <f>IF(N427="základní",J427,0)</f>
        <v>0</v>
      </c>
      <c r="BF427" s="145">
        <f>IF(N427="snížená",J427,0)</f>
        <v>0</v>
      </c>
      <c r="BG427" s="145">
        <f>IF(N427="zákl. přenesená",J427,0)</f>
        <v>0</v>
      </c>
      <c r="BH427" s="145">
        <f>IF(N427="sníž. přenesená",J427,0)</f>
        <v>0</v>
      </c>
      <c r="BI427" s="145">
        <f>IF(N427="nulová",J427,0)</f>
        <v>0</v>
      </c>
      <c r="BJ427" s="17" t="s">
        <v>81</v>
      </c>
      <c r="BK427" s="145">
        <f>ROUND(I427*H427,2)</f>
        <v>0</v>
      </c>
      <c r="BL427" s="17" t="s">
        <v>296</v>
      </c>
      <c r="BM427" s="144" t="s">
        <v>2647</v>
      </c>
    </row>
    <row r="428" spans="2:65" s="1" customFormat="1" ht="11.25">
      <c r="B428" s="32"/>
      <c r="D428" s="146" t="s">
        <v>183</v>
      </c>
      <c r="F428" s="147" t="s">
        <v>2648</v>
      </c>
      <c r="I428" s="148"/>
      <c r="L428" s="32"/>
      <c r="M428" s="149"/>
      <c r="T428" s="53"/>
      <c r="AT428" s="17" t="s">
        <v>183</v>
      </c>
      <c r="AU428" s="17" t="s">
        <v>83</v>
      </c>
    </row>
    <row r="429" spans="2:65" s="12" customFormat="1" ht="11.25">
      <c r="B429" s="150"/>
      <c r="D429" s="151" t="s">
        <v>189</v>
      </c>
      <c r="E429" s="152" t="s">
        <v>19</v>
      </c>
      <c r="F429" s="153" t="s">
        <v>2649</v>
      </c>
      <c r="H429" s="154">
        <v>19.399999999999999</v>
      </c>
      <c r="I429" s="155"/>
      <c r="L429" s="150"/>
      <c r="M429" s="156"/>
      <c r="T429" s="157"/>
      <c r="AT429" s="152" t="s">
        <v>189</v>
      </c>
      <c r="AU429" s="152" t="s">
        <v>83</v>
      </c>
      <c r="AV429" s="12" t="s">
        <v>83</v>
      </c>
      <c r="AW429" s="12" t="s">
        <v>35</v>
      </c>
      <c r="AX429" s="12" t="s">
        <v>81</v>
      </c>
      <c r="AY429" s="152" t="s">
        <v>175</v>
      </c>
    </row>
    <row r="430" spans="2:65" s="1" customFormat="1" ht="37.9" customHeight="1">
      <c r="B430" s="32"/>
      <c r="C430" s="132" t="s">
        <v>636</v>
      </c>
      <c r="D430" s="132" t="s">
        <v>177</v>
      </c>
      <c r="E430" s="133" t="s">
        <v>1954</v>
      </c>
      <c r="F430" s="134" t="s">
        <v>1955</v>
      </c>
      <c r="G430" s="135" t="s">
        <v>180</v>
      </c>
      <c r="H430" s="136">
        <v>62.1</v>
      </c>
      <c r="I430" s="137"/>
      <c r="J430" s="138">
        <f>ROUND(I430*H430,2)</f>
        <v>0</v>
      </c>
      <c r="K430" s="139"/>
      <c r="L430" s="32"/>
      <c r="M430" s="140" t="s">
        <v>19</v>
      </c>
      <c r="N430" s="141" t="s">
        <v>44</v>
      </c>
      <c r="P430" s="142">
        <f>O430*H430</f>
        <v>0</v>
      </c>
      <c r="Q430" s="142">
        <v>1.8000000000000001E-4</v>
      </c>
      <c r="R430" s="142">
        <f>Q430*H430</f>
        <v>1.1178E-2</v>
      </c>
      <c r="S430" s="142">
        <v>0</v>
      </c>
      <c r="T430" s="143">
        <f>S430*H430</f>
        <v>0</v>
      </c>
      <c r="AR430" s="144" t="s">
        <v>296</v>
      </c>
      <c r="AT430" s="144" t="s">
        <v>177</v>
      </c>
      <c r="AU430" s="144" t="s">
        <v>83</v>
      </c>
      <c r="AY430" s="17" t="s">
        <v>175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7" t="s">
        <v>81</v>
      </c>
      <c r="BK430" s="145">
        <f>ROUND(I430*H430,2)</f>
        <v>0</v>
      </c>
      <c r="BL430" s="17" t="s">
        <v>296</v>
      </c>
      <c r="BM430" s="144" t="s">
        <v>2650</v>
      </c>
    </row>
    <row r="431" spans="2:65" s="1" customFormat="1" ht="11.25">
      <c r="B431" s="32"/>
      <c r="D431" s="146" t="s">
        <v>183</v>
      </c>
      <c r="F431" s="147" t="s">
        <v>1957</v>
      </c>
      <c r="I431" s="148"/>
      <c r="L431" s="32"/>
      <c r="M431" s="149"/>
      <c r="T431" s="53"/>
      <c r="AT431" s="17" t="s">
        <v>183</v>
      </c>
      <c r="AU431" s="17" t="s">
        <v>83</v>
      </c>
    </row>
    <row r="432" spans="2:65" s="12" customFormat="1" ht="11.25">
      <c r="B432" s="150"/>
      <c r="D432" s="151" t="s">
        <v>189</v>
      </c>
      <c r="E432" s="152" t="s">
        <v>19</v>
      </c>
      <c r="F432" s="153" t="s">
        <v>2651</v>
      </c>
      <c r="H432" s="154">
        <v>62.1</v>
      </c>
      <c r="I432" s="155"/>
      <c r="L432" s="150"/>
      <c r="M432" s="156"/>
      <c r="T432" s="157"/>
      <c r="AT432" s="152" t="s">
        <v>189</v>
      </c>
      <c r="AU432" s="152" t="s">
        <v>83</v>
      </c>
      <c r="AV432" s="12" t="s">
        <v>83</v>
      </c>
      <c r="AW432" s="12" t="s">
        <v>35</v>
      </c>
      <c r="AX432" s="12" t="s">
        <v>81</v>
      </c>
      <c r="AY432" s="152" t="s">
        <v>175</v>
      </c>
    </row>
    <row r="433" spans="2:65" s="1" customFormat="1" ht="33" customHeight="1">
      <c r="B433" s="32"/>
      <c r="C433" s="132" t="s">
        <v>643</v>
      </c>
      <c r="D433" s="132" t="s">
        <v>177</v>
      </c>
      <c r="E433" s="133" t="s">
        <v>1959</v>
      </c>
      <c r="F433" s="134" t="s">
        <v>1960</v>
      </c>
      <c r="G433" s="135" t="s">
        <v>180</v>
      </c>
      <c r="H433" s="136">
        <v>13.52</v>
      </c>
      <c r="I433" s="137"/>
      <c r="J433" s="138">
        <f>ROUND(I433*H433,2)</f>
        <v>0</v>
      </c>
      <c r="K433" s="139"/>
      <c r="L433" s="32"/>
      <c r="M433" s="140" t="s">
        <v>19</v>
      </c>
      <c r="N433" s="141" t="s">
        <v>44</v>
      </c>
      <c r="P433" s="142">
        <f>O433*H433</f>
        <v>0</v>
      </c>
      <c r="Q433" s="142">
        <v>2.2000000000000001E-4</v>
      </c>
      <c r="R433" s="142">
        <f>Q433*H433</f>
        <v>2.9743999999999999E-3</v>
      </c>
      <c r="S433" s="142">
        <v>0</v>
      </c>
      <c r="T433" s="143">
        <f>S433*H433</f>
        <v>0</v>
      </c>
      <c r="AR433" s="144" t="s">
        <v>296</v>
      </c>
      <c r="AT433" s="144" t="s">
        <v>177</v>
      </c>
      <c r="AU433" s="144" t="s">
        <v>83</v>
      </c>
      <c r="AY433" s="17" t="s">
        <v>175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7" t="s">
        <v>81</v>
      </c>
      <c r="BK433" s="145">
        <f>ROUND(I433*H433,2)</f>
        <v>0</v>
      </c>
      <c r="BL433" s="17" t="s">
        <v>296</v>
      </c>
      <c r="BM433" s="144" t="s">
        <v>2652</v>
      </c>
    </row>
    <row r="434" spans="2:65" s="1" customFormat="1" ht="11.25">
      <c r="B434" s="32"/>
      <c r="D434" s="146" t="s">
        <v>183</v>
      </c>
      <c r="F434" s="147" t="s">
        <v>1962</v>
      </c>
      <c r="I434" s="148"/>
      <c r="L434" s="32"/>
      <c r="M434" s="149"/>
      <c r="T434" s="53"/>
      <c r="AT434" s="17" t="s">
        <v>183</v>
      </c>
      <c r="AU434" s="17" t="s">
        <v>83</v>
      </c>
    </row>
    <row r="435" spans="2:65" s="12" customFormat="1" ht="11.25">
      <c r="B435" s="150"/>
      <c r="D435" s="151" t="s">
        <v>189</v>
      </c>
      <c r="E435" s="152" t="s">
        <v>19</v>
      </c>
      <c r="F435" s="153" t="s">
        <v>2653</v>
      </c>
      <c r="H435" s="154">
        <v>13.52</v>
      </c>
      <c r="I435" s="155"/>
      <c r="L435" s="150"/>
      <c r="M435" s="156"/>
      <c r="T435" s="157"/>
      <c r="AT435" s="152" t="s">
        <v>189</v>
      </c>
      <c r="AU435" s="152" t="s">
        <v>83</v>
      </c>
      <c r="AV435" s="12" t="s">
        <v>83</v>
      </c>
      <c r="AW435" s="12" t="s">
        <v>35</v>
      </c>
      <c r="AX435" s="12" t="s">
        <v>81</v>
      </c>
      <c r="AY435" s="152" t="s">
        <v>175</v>
      </c>
    </row>
    <row r="436" spans="2:65" s="1" customFormat="1" ht="24.2" customHeight="1">
      <c r="B436" s="32"/>
      <c r="C436" s="172" t="s">
        <v>649</v>
      </c>
      <c r="D436" s="172" t="s">
        <v>307</v>
      </c>
      <c r="E436" s="173" t="s">
        <v>1964</v>
      </c>
      <c r="F436" s="174" t="s">
        <v>1965</v>
      </c>
      <c r="G436" s="175" t="s">
        <v>180</v>
      </c>
      <c r="H436" s="176">
        <v>88.135000000000005</v>
      </c>
      <c r="I436" s="177"/>
      <c r="J436" s="178">
        <f>ROUND(I436*H436,2)</f>
        <v>0</v>
      </c>
      <c r="K436" s="179"/>
      <c r="L436" s="180"/>
      <c r="M436" s="181" t="s">
        <v>19</v>
      </c>
      <c r="N436" s="182" t="s">
        <v>44</v>
      </c>
      <c r="P436" s="142">
        <f>O436*H436</f>
        <v>0</v>
      </c>
      <c r="Q436" s="142">
        <v>1.1999999999999999E-3</v>
      </c>
      <c r="R436" s="142">
        <f>Q436*H436</f>
        <v>0.10576199999999999</v>
      </c>
      <c r="S436" s="142">
        <v>0</v>
      </c>
      <c r="T436" s="143">
        <f>S436*H436</f>
        <v>0</v>
      </c>
      <c r="AR436" s="144" t="s">
        <v>396</v>
      </c>
      <c r="AT436" s="144" t="s">
        <v>307</v>
      </c>
      <c r="AU436" s="144" t="s">
        <v>83</v>
      </c>
      <c r="AY436" s="17" t="s">
        <v>175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7" t="s">
        <v>81</v>
      </c>
      <c r="BK436" s="145">
        <f>ROUND(I436*H436,2)</f>
        <v>0</v>
      </c>
      <c r="BL436" s="17" t="s">
        <v>296</v>
      </c>
      <c r="BM436" s="144" t="s">
        <v>2654</v>
      </c>
    </row>
    <row r="437" spans="2:65" s="12" customFormat="1" ht="11.25">
      <c r="B437" s="150"/>
      <c r="D437" s="151" t="s">
        <v>189</v>
      </c>
      <c r="F437" s="153" t="s">
        <v>2655</v>
      </c>
      <c r="H437" s="154">
        <v>88.135000000000005</v>
      </c>
      <c r="I437" s="155"/>
      <c r="L437" s="150"/>
      <c r="M437" s="156"/>
      <c r="T437" s="157"/>
      <c r="AT437" s="152" t="s">
        <v>189</v>
      </c>
      <c r="AU437" s="152" t="s">
        <v>83</v>
      </c>
      <c r="AV437" s="12" t="s">
        <v>83</v>
      </c>
      <c r="AW437" s="12" t="s">
        <v>4</v>
      </c>
      <c r="AX437" s="12" t="s">
        <v>81</v>
      </c>
      <c r="AY437" s="152" t="s">
        <v>175</v>
      </c>
    </row>
    <row r="438" spans="2:65" s="1" customFormat="1" ht="49.15" customHeight="1">
      <c r="B438" s="32"/>
      <c r="C438" s="132" t="s">
        <v>653</v>
      </c>
      <c r="D438" s="132" t="s">
        <v>177</v>
      </c>
      <c r="E438" s="133" t="s">
        <v>1968</v>
      </c>
      <c r="F438" s="134" t="s">
        <v>1969</v>
      </c>
      <c r="G438" s="135" t="s">
        <v>281</v>
      </c>
      <c r="H438" s="136">
        <v>0.13200000000000001</v>
      </c>
      <c r="I438" s="137"/>
      <c r="J438" s="138">
        <f>ROUND(I438*H438,2)</f>
        <v>0</v>
      </c>
      <c r="K438" s="139"/>
      <c r="L438" s="32"/>
      <c r="M438" s="140" t="s">
        <v>19</v>
      </c>
      <c r="N438" s="141" t="s">
        <v>44</v>
      </c>
      <c r="P438" s="142">
        <f>O438*H438</f>
        <v>0</v>
      </c>
      <c r="Q438" s="142">
        <v>0</v>
      </c>
      <c r="R438" s="142">
        <f>Q438*H438</f>
        <v>0</v>
      </c>
      <c r="S438" s="142">
        <v>0</v>
      </c>
      <c r="T438" s="143">
        <f>S438*H438</f>
        <v>0</v>
      </c>
      <c r="AR438" s="144" t="s">
        <v>296</v>
      </c>
      <c r="AT438" s="144" t="s">
        <v>177</v>
      </c>
      <c r="AU438" s="144" t="s">
        <v>83</v>
      </c>
      <c r="AY438" s="17" t="s">
        <v>175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17" t="s">
        <v>81</v>
      </c>
      <c r="BK438" s="145">
        <f>ROUND(I438*H438,2)</f>
        <v>0</v>
      </c>
      <c r="BL438" s="17" t="s">
        <v>296</v>
      </c>
      <c r="BM438" s="144" t="s">
        <v>2656</v>
      </c>
    </row>
    <row r="439" spans="2:65" s="1" customFormat="1" ht="11.25">
      <c r="B439" s="32"/>
      <c r="D439" s="146" t="s">
        <v>183</v>
      </c>
      <c r="F439" s="147" t="s">
        <v>1971</v>
      </c>
      <c r="I439" s="148"/>
      <c r="L439" s="32"/>
      <c r="M439" s="149"/>
      <c r="T439" s="53"/>
      <c r="AT439" s="17" t="s">
        <v>183</v>
      </c>
      <c r="AU439" s="17" t="s">
        <v>83</v>
      </c>
    </row>
    <row r="440" spans="2:65" s="11" customFormat="1" ht="22.9" customHeight="1">
      <c r="B440" s="120"/>
      <c r="D440" s="121" t="s">
        <v>72</v>
      </c>
      <c r="E440" s="130" t="s">
        <v>2657</v>
      </c>
      <c r="F440" s="130" t="s">
        <v>2658</v>
      </c>
      <c r="I440" s="123"/>
      <c r="J440" s="131">
        <f>BK440</f>
        <v>0</v>
      </c>
      <c r="L440" s="120"/>
      <c r="M440" s="125"/>
      <c r="P440" s="126">
        <f>SUM(P441:P491)</f>
        <v>0</v>
      </c>
      <c r="R440" s="126">
        <f>SUM(R441:R491)</f>
        <v>0.79264419999999991</v>
      </c>
      <c r="T440" s="127">
        <f>SUM(T441:T491)</f>
        <v>0</v>
      </c>
      <c r="AR440" s="121" t="s">
        <v>83</v>
      </c>
      <c r="AT440" s="128" t="s">
        <v>72</v>
      </c>
      <c r="AU440" s="128" t="s">
        <v>81</v>
      </c>
      <c r="AY440" s="121" t="s">
        <v>175</v>
      </c>
      <c r="BK440" s="129">
        <f>SUM(BK441:BK491)</f>
        <v>0</v>
      </c>
    </row>
    <row r="441" spans="2:65" s="1" customFormat="1" ht="37.9" customHeight="1">
      <c r="B441" s="32"/>
      <c r="C441" s="132" t="s">
        <v>657</v>
      </c>
      <c r="D441" s="132" t="s">
        <v>177</v>
      </c>
      <c r="E441" s="133" t="s">
        <v>2659</v>
      </c>
      <c r="F441" s="134" t="s">
        <v>2660</v>
      </c>
      <c r="G441" s="135" t="s">
        <v>180</v>
      </c>
      <c r="H441" s="136">
        <v>72.849999999999994</v>
      </c>
      <c r="I441" s="137"/>
      <c r="J441" s="138">
        <f>ROUND(I441*H441,2)</f>
        <v>0</v>
      </c>
      <c r="K441" s="139"/>
      <c r="L441" s="32"/>
      <c r="M441" s="140" t="s">
        <v>19</v>
      </c>
      <c r="N441" s="141" t="s">
        <v>44</v>
      </c>
      <c r="P441" s="142">
        <f>O441*H441</f>
        <v>0</v>
      </c>
      <c r="Q441" s="142">
        <v>0</v>
      </c>
      <c r="R441" s="142">
        <f>Q441*H441</f>
        <v>0</v>
      </c>
      <c r="S441" s="142">
        <v>0</v>
      </c>
      <c r="T441" s="143">
        <f>S441*H441</f>
        <v>0</v>
      </c>
      <c r="AR441" s="144" t="s">
        <v>296</v>
      </c>
      <c r="AT441" s="144" t="s">
        <v>177</v>
      </c>
      <c r="AU441" s="144" t="s">
        <v>83</v>
      </c>
      <c r="AY441" s="17" t="s">
        <v>175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7" t="s">
        <v>81</v>
      </c>
      <c r="BK441" s="145">
        <f>ROUND(I441*H441,2)</f>
        <v>0</v>
      </c>
      <c r="BL441" s="17" t="s">
        <v>296</v>
      </c>
      <c r="BM441" s="144" t="s">
        <v>2661</v>
      </c>
    </row>
    <row r="442" spans="2:65" s="1" customFormat="1" ht="11.25">
      <c r="B442" s="32"/>
      <c r="D442" s="146" t="s">
        <v>183</v>
      </c>
      <c r="F442" s="147" t="s">
        <v>2662</v>
      </c>
      <c r="I442" s="148"/>
      <c r="L442" s="32"/>
      <c r="M442" s="149"/>
      <c r="T442" s="53"/>
      <c r="AT442" s="17" t="s">
        <v>183</v>
      </c>
      <c r="AU442" s="17" t="s">
        <v>83</v>
      </c>
    </row>
    <row r="443" spans="2:65" s="12" customFormat="1" ht="11.25">
      <c r="B443" s="150"/>
      <c r="D443" s="151" t="s">
        <v>189</v>
      </c>
      <c r="E443" s="152" t="s">
        <v>19</v>
      </c>
      <c r="F443" s="153" t="s">
        <v>2663</v>
      </c>
      <c r="H443" s="154">
        <v>57.72</v>
      </c>
      <c r="I443" s="155"/>
      <c r="L443" s="150"/>
      <c r="M443" s="156"/>
      <c r="T443" s="157"/>
      <c r="AT443" s="152" t="s">
        <v>189</v>
      </c>
      <c r="AU443" s="152" t="s">
        <v>83</v>
      </c>
      <c r="AV443" s="12" t="s">
        <v>83</v>
      </c>
      <c r="AW443" s="12" t="s">
        <v>35</v>
      </c>
      <c r="AX443" s="12" t="s">
        <v>73</v>
      </c>
      <c r="AY443" s="152" t="s">
        <v>175</v>
      </c>
    </row>
    <row r="444" spans="2:65" s="12" customFormat="1" ht="11.25">
      <c r="B444" s="150"/>
      <c r="D444" s="151" t="s">
        <v>189</v>
      </c>
      <c r="E444" s="152" t="s">
        <v>19</v>
      </c>
      <c r="F444" s="153" t="s">
        <v>2664</v>
      </c>
      <c r="H444" s="154">
        <v>10.75</v>
      </c>
      <c r="I444" s="155"/>
      <c r="L444" s="150"/>
      <c r="M444" s="156"/>
      <c r="T444" s="157"/>
      <c r="AT444" s="152" t="s">
        <v>189</v>
      </c>
      <c r="AU444" s="152" t="s">
        <v>83</v>
      </c>
      <c r="AV444" s="12" t="s">
        <v>83</v>
      </c>
      <c r="AW444" s="12" t="s">
        <v>35</v>
      </c>
      <c r="AX444" s="12" t="s">
        <v>73</v>
      </c>
      <c r="AY444" s="152" t="s">
        <v>175</v>
      </c>
    </row>
    <row r="445" spans="2:65" s="12" customFormat="1" ht="11.25">
      <c r="B445" s="150"/>
      <c r="D445" s="151" t="s">
        <v>189</v>
      </c>
      <c r="E445" s="152" t="s">
        <v>19</v>
      </c>
      <c r="F445" s="153" t="s">
        <v>2665</v>
      </c>
      <c r="H445" s="154">
        <v>4.38</v>
      </c>
      <c r="I445" s="155"/>
      <c r="L445" s="150"/>
      <c r="M445" s="156"/>
      <c r="T445" s="157"/>
      <c r="AT445" s="152" t="s">
        <v>189</v>
      </c>
      <c r="AU445" s="152" t="s">
        <v>83</v>
      </c>
      <c r="AV445" s="12" t="s">
        <v>83</v>
      </c>
      <c r="AW445" s="12" t="s">
        <v>35</v>
      </c>
      <c r="AX445" s="12" t="s">
        <v>73</v>
      </c>
      <c r="AY445" s="152" t="s">
        <v>175</v>
      </c>
    </row>
    <row r="446" spans="2:65" s="13" customFormat="1" ht="11.25">
      <c r="B446" s="158"/>
      <c r="D446" s="151" t="s">
        <v>189</v>
      </c>
      <c r="E446" s="159" t="s">
        <v>19</v>
      </c>
      <c r="F446" s="160" t="s">
        <v>198</v>
      </c>
      <c r="H446" s="161">
        <v>72.849999999999994</v>
      </c>
      <c r="I446" s="162"/>
      <c r="L446" s="158"/>
      <c r="M446" s="163"/>
      <c r="T446" s="164"/>
      <c r="AT446" s="159" t="s">
        <v>189</v>
      </c>
      <c r="AU446" s="159" t="s">
        <v>83</v>
      </c>
      <c r="AV446" s="13" t="s">
        <v>181</v>
      </c>
      <c r="AW446" s="13" t="s">
        <v>35</v>
      </c>
      <c r="AX446" s="13" t="s">
        <v>81</v>
      </c>
      <c r="AY446" s="159" t="s">
        <v>175</v>
      </c>
    </row>
    <row r="447" spans="2:65" s="1" customFormat="1" ht="16.5" customHeight="1">
      <c r="B447" s="32"/>
      <c r="C447" s="172" t="s">
        <v>661</v>
      </c>
      <c r="D447" s="172" t="s">
        <v>307</v>
      </c>
      <c r="E447" s="173" t="s">
        <v>2666</v>
      </c>
      <c r="F447" s="174" t="s">
        <v>2667</v>
      </c>
      <c r="G447" s="175" t="s">
        <v>2668</v>
      </c>
      <c r="H447" s="176">
        <v>29.14</v>
      </c>
      <c r="I447" s="177"/>
      <c r="J447" s="178">
        <f>ROUND(I447*H447,2)</f>
        <v>0</v>
      </c>
      <c r="K447" s="179"/>
      <c r="L447" s="180"/>
      <c r="M447" s="181" t="s">
        <v>19</v>
      </c>
      <c r="N447" s="182" t="s">
        <v>44</v>
      </c>
      <c r="P447" s="142">
        <f>O447*H447</f>
        <v>0</v>
      </c>
      <c r="Q447" s="142">
        <v>1E-3</v>
      </c>
      <c r="R447" s="142">
        <f>Q447*H447</f>
        <v>2.9140000000000003E-2</v>
      </c>
      <c r="S447" s="142">
        <v>0</v>
      </c>
      <c r="T447" s="143">
        <f>S447*H447</f>
        <v>0</v>
      </c>
      <c r="AR447" s="144" t="s">
        <v>396</v>
      </c>
      <c r="AT447" s="144" t="s">
        <v>307</v>
      </c>
      <c r="AU447" s="144" t="s">
        <v>83</v>
      </c>
      <c r="AY447" s="17" t="s">
        <v>175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7" t="s">
        <v>81</v>
      </c>
      <c r="BK447" s="145">
        <f>ROUND(I447*H447,2)</f>
        <v>0</v>
      </c>
      <c r="BL447" s="17" t="s">
        <v>296</v>
      </c>
      <c r="BM447" s="144" t="s">
        <v>2669</v>
      </c>
    </row>
    <row r="448" spans="2:65" s="14" customFormat="1" ht="11.25">
      <c r="B448" s="166"/>
      <c r="D448" s="151" t="s">
        <v>189</v>
      </c>
      <c r="E448" s="167" t="s">
        <v>19</v>
      </c>
      <c r="F448" s="168" t="s">
        <v>2670</v>
      </c>
      <c r="H448" s="167" t="s">
        <v>19</v>
      </c>
      <c r="I448" s="169"/>
      <c r="L448" s="166"/>
      <c r="M448" s="170"/>
      <c r="T448" s="171"/>
      <c r="AT448" s="167" t="s">
        <v>189</v>
      </c>
      <c r="AU448" s="167" t="s">
        <v>83</v>
      </c>
      <c r="AV448" s="14" t="s">
        <v>81</v>
      </c>
      <c r="AW448" s="14" t="s">
        <v>35</v>
      </c>
      <c r="AX448" s="14" t="s">
        <v>73</v>
      </c>
      <c r="AY448" s="167" t="s">
        <v>175</v>
      </c>
    </row>
    <row r="449" spans="2:65" s="12" customFormat="1" ht="11.25">
      <c r="B449" s="150"/>
      <c r="D449" s="151" t="s">
        <v>189</v>
      </c>
      <c r="E449" s="152" t="s">
        <v>19</v>
      </c>
      <c r="F449" s="153" t="s">
        <v>2671</v>
      </c>
      <c r="H449" s="154">
        <v>29.14</v>
      </c>
      <c r="I449" s="155"/>
      <c r="L449" s="150"/>
      <c r="M449" s="156"/>
      <c r="T449" s="157"/>
      <c r="AT449" s="152" t="s">
        <v>189</v>
      </c>
      <c r="AU449" s="152" t="s">
        <v>83</v>
      </c>
      <c r="AV449" s="12" t="s">
        <v>83</v>
      </c>
      <c r="AW449" s="12" t="s">
        <v>35</v>
      </c>
      <c r="AX449" s="12" t="s">
        <v>81</v>
      </c>
      <c r="AY449" s="152" t="s">
        <v>175</v>
      </c>
    </row>
    <row r="450" spans="2:65" s="1" customFormat="1" ht="24.2" customHeight="1">
      <c r="B450" s="32"/>
      <c r="C450" s="132" t="s">
        <v>665</v>
      </c>
      <c r="D450" s="132" t="s">
        <v>177</v>
      </c>
      <c r="E450" s="133" t="s">
        <v>2672</v>
      </c>
      <c r="F450" s="134" t="s">
        <v>2673</v>
      </c>
      <c r="G450" s="135" t="s">
        <v>180</v>
      </c>
      <c r="H450" s="136">
        <v>72.849999999999994</v>
      </c>
      <c r="I450" s="137"/>
      <c r="J450" s="138">
        <f>ROUND(I450*H450,2)</f>
        <v>0</v>
      </c>
      <c r="K450" s="139"/>
      <c r="L450" s="32"/>
      <c r="M450" s="140" t="s">
        <v>19</v>
      </c>
      <c r="N450" s="141" t="s">
        <v>44</v>
      </c>
      <c r="P450" s="142">
        <f>O450*H450</f>
        <v>0</v>
      </c>
      <c r="Q450" s="142">
        <v>8.8000000000000003E-4</v>
      </c>
      <c r="R450" s="142">
        <f>Q450*H450</f>
        <v>6.4107999999999998E-2</v>
      </c>
      <c r="S450" s="142">
        <v>0</v>
      </c>
      <c r="T450" s="143">
        <f>S450*H450</f>
        <v>0</v>
      </c>
      <c r="AR450" s="144" t="s">
        <v>296</v>
      </c>
      <c r="AT450" s="144" t="s">
        <v>177</v>
      </c>
      <c r="AU450" s="144" t="s">
        <v>83</v>
      </c>
      <c r="AY450" s="17" t="s">
        <v>175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7" t="s">
        <v>81</v>
      </c>
      <c r="BK450" s="145">
        <f>ROUND(I450*H450,2)</f>
        <v>0</v>
      </c>
      <c r="BL450" s="17" t="s">
        <v>296</v>
      </c>
      <c r="BM450" s="144" t="s">
        <v>2674</v>
      </c>
    </row>
    <row r="451" spans="2:65" s="1" customFormat="1" ht="11.25">
      <c r="B451" s="32"/>
      <c r="D451" s="146" t="s">
        <v>183</v>
      </c>
      <c r="F451" s="147" t="s">
        <v>2675</v>
      </c>
      <c r="I451" s="148"/>
      <c r="L451" s="32"/>
      <c r="M451" s="149"/>
      <c r="T451" s="53"/>
      <c r="AT451" s="17" t="s">
        <v>183</v>
      </c>
      <c r="AU451" s="17" t="s">
        <v>83</v>
      </c>
    </row>
    <row r="452" spans="2:65" s="12" customFormat="1" ht="11.25">
      <c r="B452" s="150"/>
      <c r="D452" s="151" t="s">
        <v>189</v>
      </c>
      <c r="E452" s="152" t="s">
        <v>19</v>
      </c>
      <c r="F452" s="153" t="s">
        <v>2663</v>
      </c>
      <c r="H452" s="154">
        <v>57.72</v>
      </c>
      <c r="I452" s="155"/>
      <c r="L452" s="150"/>
      <c r="M452" s="156"/>
      <c r="T452" s="157"/>
      <c r="AT452" s="152" t="s">
        <v>189</v>
      </c>
      <c r="AU452" s="152" t="s">
        <v>83</v>
      </c>
      <c r="AV452" s="12" t="s">
        <v>83</v>
      </c>
      <c r="AW452" s="12" t="s">
        <v>35</v>
      </c>
      <c r="AX452" s="12" t="s">
        <v>73</v>
      </c>
      <c r="AY452" s="152" t="s">
        <v>175</v>
      </c>
    </row>
    <row r="453" spans="2:65" s="12" customFormat="1" ht="11.25">
      <c r="B453" s="150"/>
      <c r="D453" s="151" t="s">
        <v>189</v>
      </c>
      <c r="E453" s="152" t="s">
        <v>19</v>
      </c>
      <c r="F453" s="153" t="s">
        <v>2664</v>
      </c>
      <c r="H453" s="154">
        <v>10.75</v>
      </c>
      <c r="I453" s="155"/>
      <c r="L453" s="150"/>
      <c r="M453" s="156"/>
      <c r="T453" s="157"/>
      <c r="AT453" s="152" t="s">
        <v>189</v>
      </c>
      <c r="AU453" s="152" t="s">
        <v>83</v>
      </c>
      <c r="AV453" s="12" t="s">
        <v>83</v>
      </c>
      <c r="AW453" s="12" t="s">
        <v>35</v>
      </c>
      <c r="AX453" s="12" t="s">
        <v>73</v>
      </c>
      <c r="AY453" s="152" t="s">
        <v>175</v>
      </c>
    </row>
    <row r="454" spans="2:65" s="12" customFormat="1" ht="11.25">
      <c r="B454" s="150"/>
      <c r="D454" s="151" t="s">
        <v>189</v>
      </c>
      <c r="E454" s="152" t="s">
        <v>19</v>
      </c>
      <c r="F454" s="153" t="s">
        <v>2665</v>
      </c>
      <c r="H454" s="154">
        <v>4.38</v>
      </c>
      <c r="I454" s="155"/>
      <c r="L454" s="150"/>
      <c r="M454" s="156"/>
      <c r="T454" s="157"/>
      <c r="AT454" s="152" t="s">
        <v>189</v>
      </c>
      <c r="AU454" s="152" t="s">
        <v>83</v>
      </c>
      <c r="AV454" s="12" t="s">
        <v>83</v>
      </c>
      <c r="AW454" s="12" t="s">
        <v>35</v>
      </c>
      <c r="AX454" s="12" t="s">
        <v>73</v>
      </c>
      <c r="AY454" s="152" t="s">
        <v>175</v>
      </c>
    </row>
    <row r="455" spans="2:65" s="13" customFormat="1" ht="11.25">
      <c r="B455" s="158"/>
      <c r="D455" s="151" t="s">
        <v>189</v>
      </c>
      <c r="E455" s="159" t="s">
        <v>19</v>
      </c>
      <c r="F455" s="160" t="s">
        <v>198</v>
      </c>
      <c r="H455" s="161">
        <v>72.849999999999994</v>
      </c>
      <c r="I455" s="162"/>
      <c r="L455" s="158"/>
      <c r="M455" s="163"/>
      <c r="T455" s="164"/>
      <c r="AT455" s="159" t="s">
        <v>189</v>
      </c>
      <c r="AU455" s="159" t="s">
        <v>83</v>
      </c>
      <c r="AV455" s="13" t="s">
        <v>181</v>
      </c>
      <c r="AW455" s="13" t="s">
        <v>35</v>
      </c>
      <c r="AX455" s="13" t="s">
        <v>81</v>
      </c>
      <c r="AY455" s="159" t="s">
        <v>175</v>
      </c>
    </row>
    <row r="456" spans="2:65" s="1" customFormat="1" ht="44.25" customHeight="1">
      <c r="B456" s="32"/>
      <c r="C456" s="172" t="s">
        <v>672</v>
      </c>
      <c r="D456" s="172" t="s">
        <v>307</v>
      </c>
      <c r="E456" s="173" t="s">
        <v>2676</v>
      </c>
      <c r="F456" s="174" t="s">
        <v>2677</v>
      </c>
      <c r="G456" s="175" t="s">
        <v>180</v>
      </c>
      <c r="H456" s="176">
        <v>84.906999999999996</v>
      </c>
      <c r="I456" s="177"/>
      <c r="J456" s="178">
        <f>ROUND(I456*H456,2)</f>
        <v>0</v>
      </c>
      <c r="K456" s="179"/>
      <c r="L456" s="180"/>
      <c r="M456" s="181" t="s">
        <v>19</v>
      </c>
      <c r="N456" s="182" t="s">
        <v>44</v>
      </c>
      <c r="P456" s="142">
        <f>O456*H456</f>
        <v>0</v>
      </c>
      <c r="Q456" s="142">
        <v>5.0000000000000001E-3</v>
      </c>
      <c r="R456" s="142">
        <f>Q456*H456</f>
        <v>0.424535</v>
      </c>
      <c r="S456" s="142">
        <v>0</v>
      </c>
      <c r="T456" s="143">
        <f>S456*H456</f>
        <v>0</v>
      </c>
      <c r="AR456" s="144" t="s">
        <v>396</v>
      </c>
      <c r="AT456" s="144" t="s">
        <v>307</v>
      </c>
      <c r="AU456" s="144" t="s">
        <v>83</v>
      </c>
      <c r="AY456" s="17" t="s">
        <v>175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7" t="s">
        <v>81</v>
      </c>
      <c r="BK456" s="145">
        <f>ROUND(I456*H456,2)</f>
        <v>0</v>
      </c>
      <c r="BL456" s="17" t="s">
        <v>296</v>
      </c>
      <c r="BM456" s="144" t="s">
        <v>2678</v>
      </c>
    </row>
    <row r="457" spans="2:65" s="12" customFormat="1" ht="11.25">
      <c r="B457" s="150"/>
      <c r="D457" s="151" t="s">
        <v>189</v>
      </c>
      <c r="F457" s="153" t="s">
        <v>2679</v>
      </c>
      <c r="H457" s="154">
        <v>84.906999999999996</v>
      </c>
      <c r="I457" s="155"/>
      <c r="L457" s="150"/>
      <c r="M457" s="156"/>
      <c r="T457" s="157"/>
      <c r="AT457" s="152" t="s">
        <v>189</v>
      </c>
      <c r="AU457" s="152" t="s">
        <v>83</v>
      </c>
      <c r="AV457" s="12" t="s">
        <v>83</v>
      </c>
      <c r="AW457" s="12" t="s">
        <v>4</v>
      </c>
      <c r="AX457" s="12" t="s">
        <v>81</v>
      </c>
      <c r="AY457" s="152" t="s">
        <v>175</v>
      </c>
    </row>
    <row r="458" spans="2:65" s="1" customFormat="1" ht="66.75" customHeight="1">
      <c r="B458" s="32"/>
      <c r="C458" s="132" t="s">
        <v>678</v>
      </c>
      <c r="D458" s="132" t="s">
        <v>177</v>
      </c>
      <c r="E458" s="133" t="s">
        <v>2680</v>
      </c>
      <c r="F458" s="134" t="s">
        <v>2681</v>
      </c>
      <c r="G458" s="135" t="s">
        <v>180</v>
      </c>
      <c r="H458" s="136">
        <v>67.599999999999994</v>
      </c>
      <c r="I458" s="137"/>
      <c r="J458" s="138">
        <f>ROUND(I458*H458,2)</f>
        <v>0</v>
      </c>
      <c r="K458" s="139"/>
      <c r="L458" s="32"/>
      <c r="M458" s="140" t="s">
        <v>19</v>
      </c>
      <c r="N458" s="141" t="s">
        <v>44</v>
      </c>
      <c r="P458" s="142">
        <f>O458*H458</f>
        <v>0</v>
      </c>
      <c r="Q458" s="142">
        <v>1.1E-4</v>
      </c>
      <c r="R458" s="142">
        <f>Q458*H458</f>
        <v>7.4359999999999999E-3</v>
      </c>
      <c r="S458" s="142">
        <v>0</v>
      </c>
      <c r="T458" s="143">
        <f>S458*H458</f>
        <v>0</v>
      </c>
      <c r="AR458" s="144" t="s">
        <v>296</v>
      </c>
      <c r="AT458" s="144" t="s">
        <v>177</v>
      </c>
      <c r="AU458" s="144" t="s">
        <v>83</v>
      </c>
      <c r="AY458" s="17" t="s">
        <v>175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7" t="s">
        <v>81</v>
      </c>
      <c r="BK458" s="145">
        <f>ROUND(I458*H458,2)</f>
        <v>0</v>
      </c>
      <c r="BL458" s="17" t="s">
        <v>296</v>
      </c>
      <c r="BM458" s="144" t="s">
        <v>2682</v>
      </c>
    </row>
    <row r="459" spans="2:65" s="1" customFormat="1" ht="11.25">
      <c r="B459" s="32"/>
      <c r="D459" s="146" t="s">
        <v>183</v>
      </c>
      <c r="F459" s="147" t="s">
        <v>2683</v>
      </c>
      <c r="I459" s="148"/>
      <c r="L459" s="32"/>
      <c r="M459" s="149"/>
      <c r="T459" s="53"/>
      <c r="AT459" s="17" t="s">
        <v>183</v>
      </c>
      <c r="AU459" s="17" t="s">
        <v>83</v>
      </c>
    </row>
    <row r="460" spans="2:65" s="1" customFormat="1" ht="48.75">
      <c r="B460" s="32"/>
      <c r="D460" s="151" t="s">
        <v>203</v>
      </c>
      <c r="F460" s="165" t="s">
        <v>2684</v>
      </c>
      <c r="I460" s="148"/>
      <c r="L460" s="32"/>
      <c r="M460" s="149"/>
      <c r="T460" s="53"/>
      <c r="AT460" s="17" t="s">
        <v>203</v>
      </c>
      <c r="AU460" s="17" t="s">
        <v>83</v>
      </c>
    </row>
    <row r="461" spans="2:65" s="12" customFormat="1" ht="11.25">
      <c r="B461" s="150"/>
      <c r="D461" s="151" t="s">
        <v>189</v>
      </c>
      <c r="E461" s="152" t="s">
        <v>19</v>
      </c>
      <c r="F461" s="153" t="s">
        <v>2685</v>
      </c>
      <c r="H461" s="154">
        <v>58.3</v>
      </c>
      <c r="I461" s="155"/>
      <c r="L461" s="150"/>
      <c r="M461" s="156"/>
      <c r="T461" s="157"/>
      <c r="AT461" s="152" t="s">
        <v>189</v>
      </c>
      <c r="AU461" s="152" t="s">
        <v>83</v>
      </c>
      <c r="AV461" s="12" t="s">
        <v>83</v>
      </c>
      <c r="AW461" s="12" t="s">
        <v>35</v>
      </c>
      <c r="AX461" s="12" t="s">
        <v>73</v>
      </c>
      <c r="AY461" s="152" t="s">
        <v>175</v>
      </c>
    </row>
    <row r="462" spans="2:65" s="12" customFormat="1" ht="11.25">
      <c r="B462" s="150"/>
      <c r="D462" s="151" t="s">
        <v>189</v>
      </c>
      <c r="E462" s="152" t="s">
        <v>19</v>
      </c>
      <c r="F462" s="153" t="s">
        <v>2686</v>
      </c>
      <c r="H462" s="154">
        <v>4.968</v>
      </c>
      <c r="I462" s="155"/>
      <c r="L462" s="150"/>
      <c r="M462" s="156"/>
      <c r="T462" s="157"/>
      <c r="AT462" s="152" t="s">
        <v>189</v>
      </c>
      <c r="AU462" s="152" t="s">
        <v>83</v>
      </c>
      <c r="AV462" s="12" t="s">
        <v>83</v>
      </c>
      <c r="AW462" s="12" t="s">
        <v>35</v>
      </c>
      <c r="AX462" s="12" t="s">
        <v>73</v>
      </c>
      <c r="AY462" s="152" t="s">
        <v>175</v>
      </c>
    </row>
    <row r="463" spans="2:65" s="12" customFormat="1" ht="11.25">
      <c r="B463" s="150"/>
      <c r="D463" s="151" t="s">
        <v>189</v>
      </c>
      <c r="E463" s="152" t="s">
        <v>19</v>
      </c>
      <c r="F463" s="153" t="s">
        <v>2687</v>
      </c>
      <c r="H463" s="154">
        <v>2.16</v>
      </c>
      <c r="I463" s="155"/>
      <c r="L463" s="150"/>
      <c r="M463" s="156"/>
      <c r="T463" s="157"/>
      <c r="AT463" s="152" t="s">
        <v>189</v>
      </c>
      <c r="AU463" s="152" t="s">
        <v>83</v>
      </c>
      <c r="AV463" s="12" t="s">
        <v>83</v>
      </c>
      <c r="AW463" s="12" t="s">
        <v>35</v>
      </c>
      <c r="AX463" s="12" t="s">
        <v>73</v>
      </c>
      <c r="AY463" s="152" t="s">
        <v>175</v>
      </c>
    </row>
    <row r="464" spans="2:65" s="12" customFormat="1" ht="11.25">
      <c r="B464" s="150"/>
      <c r="D464" s="151" t="s">
        <v>189</v>
      </c>
      <c r="E464" s="152" t="s">
        <v>19</v>
      </c>
      <c r="F464" s="153" t="s">
        <v>2688</v>
      </c>
      <c r="H464" s="154">
        <v>2.16</v>
      </c>
      <c r="I464" s="155"/>
      <c r="L464" s="150"/>
      <c r="M464" s="156"/>
      <c r="T464" s="157"/>
      <c r="AT464" s="152" t="s">
        <v>189</v>
      </c>
      <c r="AU464" s="152" t="s">
        <v>83</v>
      </c>
      <c r="AV464" s="12" t="s">
        <v>83</v>
      </c>
      <c r="AW464" s="12" t="s">
        <v>35</v>
      </c>
      <c r="AX464" s="12" t="s">
        <v>73</v>
      </c>
      <c r="AY464" s="152" t="s">
        <v>175</v>
      </c>
    </row>
    <row r="465" spans="2:65" s="13" customFormat="1" ht="11.25">
      <c r="B465" s="158"/>
      <c r="D465" s="151" t="s">
        <v>189</v>
      </c>
      <c r="E465" s="159" t="s">
        <v>19</v>
      </c>
      <c r="F465" s="160" t="s">
        <v>198</v>
      </c>
      <c r="H465" s="161">
        <v>67.587999999999994</v>
      </c>
      <c r="I465" s="162"/>
      <c r="L465" s="158"/>
      <c r="M465" s="163"/>
      <c r="T465" s="164"/>
      <c r="AT465" s="159" t="s">
        <v>189</v>
      </c>
      <c r="AU465" s="159" t="s">
        <v>83</v>
      </c>
      <c r="AV465" s="13" t="s">
        <v>181</v>
      </c>
      <c r="AW465" s="13" t="s">
        <v>35</v>
      </c>
      <c r="AX465" s="13" t="s">
        <v>73</v>
      </c>
      <c r="AY465" s="159" t="s">
        <v>175</v>
      </c>
    </row>
    <row r="466" spans="2:65" s="12" customFormat="1" ht="11.25">
      <c r="B466" s="150"/>
      <c r="D466" s="151" t="s">
        <v>189</v>
      </c>
      <c r="E466" s="152" t="s">
        <v>19</v>
      </c>
      <c r="F466" s="153" t="s">
        <v>2689</v>
      </c>
      <c r="H466" s="154">
        <v>67.599999999999994</v>
      </c>
      <c r="I466" s="155"/>
      <c r="L466" s="150"/>
      <c r="M466" s="156"/>
      <c r="T466" s="157"/>
      <c r="AT466" s="152" t="s">
        <v>189</v>
      </c>
      <c r="AU466" s="152" t="s">
        <v>83</v>
      </c>
      <c r="AV466" s="12" t="s">
        <v>83</v>
      </c>
      <c r="AW466" s="12" t="s">
        <v>35</v>
      </c>
      <c r="AX466" s="12" t="s">
        <v>81</v>
      </c>
      <c r="AY466" s="152" t="s">
        <v>175</v>
      </c>
    </row>
    <row r="467" spans="2:65" s="1" customFormat="1" ht="24.2" customHeight="1">
      <c r="B467" s="32"/>
      <c r="C467" s="172" t="s">
        <v>686</v>
      </c>
      <c r="D467" s="172" t="s">
        <v>307</v>
      </c>
      <c r="E467" s="173" t="s">
        <v>2690</v>
      </c>
      <c r="F467" s="174" t="s">
        <v>2691</v>
      </c>
      <c r="G467" s="175" t="s">
        <v>180</v>
      </c>
      <c r="H467" s="176">
        <v>78.787999999999997</v>
      </c>
      <c r="I467" s="177"/>
      <c r="J467" s="178">
        <f>ROUND(I467*H467,2)</f>
        <v>0</v>
      </c>
      <c r="K467" s="179"/>
      <c r="L467" s="180"/>
      <c r="M467" s="181" t="s">
        <v>19</v>
      </c>
      <c r="N467" s="182" t="s">
        <v>44</v>
      </c>
      <c r="P467" s="142">
        <f>O467*H467</f>
        <v>0</v>
      </c>
      <c r="Q467" s="142">
        <v>1.9E-3</v>
      </c>
      <c r="R467" s="142">
        <f>Q467*H467</f>
        <v>0.1496972</v>
      </c>
      <c r="S467" s="142">
        <v>0</v>
      </c>
      <c r="T467" s="143">
        <f>S467*H467</f>
        <v>0</v>
      </c>
      <c r="AR467" s="144" t="s">
        <v>396</v>
      </c>
      <c r="AT467" s="144" t="s">
        <v>307</v>
      </c>
      <c r="AU467" s="144" t="s">
        <v>83</v>
      </c>
      <c r="AY467" s="17" t="s">
        <v>175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7" t="s">
        <v>81</v>
      </c>
      <c r="BK467" s="145">
        <f>ROUND(I467*H467,2)</f>
        <v>0</v>
      </c>
      <c r="BL467" s="17" t="s">
        <v>296</v>
      </c>
      <c r="BM467" s="144" t="s">
        <v>2692</v>
      </c>
    </row>
    <row r="468" spans="2:65" s="12" customFormat="1" ht="11.25">
      <c r="B468" s="150"/>
      <c r="D468" s="151" t="s">
        <v>189</v>
      </c>
      <c r="F468" s="153" t="s">
        <v>2693</v>
      </c>
      <c r="H468" s="154">
        <v>78.787999999999997</v>
      </c>
      <c r="I468" s="155"/>
      <c r="L468" s="150"/>
      <c r="M468" s="156"/>
      <c r="T468" s="157"/>
      <c r="AT468" s="152" t="s">
        <v>189</v>
      </c>
      <c r="AU468" s="152" t="s">
        <v>83</v>
      </c>
      <c r="AV468" s="12" t="s">
        <v>83</v>
      </c>
      <c r="AW468" s="12" t="s">
        <v>4</v>
      </c>
      <c r="AX468" s="12" t="s">
        <v>81</v>
      </c>
      <c r="AY468" s="152" t="s">
        <v>175</v>
      </c>
    </row>
    <row r="469" spans="2:65" s="1" customFormat="1" ht="33" customHeight="1">
      <c r="B469" s="32"/>
      <c r="C469" s="132" t="s">
        <v>691</v>
      </c>
      <c r="D469" s="132" t="s">
        <v>177</v>
      </c>
      <c r="E469" s="133" t="s">
        <v>2694</v>
      </c>
      <c r="F469" s="134" t="s">
        <v>2695</v>
      </c>
      <c r="G469" s="135" t="s">
        <v>180</v>
      </c>
      <c r="H469" s="136">
        <v>5.1529999999999996</v>
      </c>
      <c r="I469" s="137"/>
      <c r="J469" s="138">
        <f>ROUND(I469*H469,2)</f>
        <v>0</v>
      </c>
      <c r="K469" s="139"/>
      <c r="L469" s="32"/>
      <c r="M469" s="140" t="s">
        <v>19</v>
      </c>
      <c r="N469" s="141" t="s">
        <v>44</v>
      </c>
      <c r="P469" s="142">
        <f>O469*H469</f>
        <v>0</v>
      </c>
      <c r="Q469" s="142">
        <v>0</v>
      </c>
      <c r="R469" s="142">
        <f>Q469*H469</f>
        <v>0</v>
      </c>
      <c r="S469" s="142">
        <v>0</v>
      </c>
      <c r="T469" s="143">
        <f>S469*H469</f>
        <v>0</v>
      </c>
      <c r="AR469" s="144" t="s">
        <v>296</v>
      </c>
      <c r="AT469" s="144" t="s">
        <v>177</v>
      </c>
      <c r="AU469" s="144" t="s">
        <v>83</v>
      </c>
      <c r="AY469" s="17" t="s">
        <v>175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7" t="s">
        <v>81</v>
      </c>
      <c r="BK469" s="145">
        <f>ROUND(I469*H469,2)</f>
        <v>0</v>
      </c>
      <c r="BL469" s="17" t="s">
        <v>296</v>
      </c>
      <c r="BM469" s="144" t="s">
        <v>2696</v>
      </c>
    </row>
    <row r="470" spans="2:65" s="1" customFormat="1" ht="11.25">
      <c r="B470" s="32"/>
      <c r="D470" s="146" t="s">
        <v>183</v>
      </c>
      <c r="F470" s="147" t="s">
        <v>2697</v>
      </c>
      <c r="I470" s="148"/>
      <c r="L470" s="32"/>
      <c r="M470" s="149"/>
      <c r="T470" s="53"/>
      <c r="AT470" s="17" t="s">
        <v>183</v>
      </c>
      <c r="AU470" s="17" t="s">
        <v>83</v>
      </c>
    </row>
    <row r="471" spans="2:65" s="12" customFormat="1" ht="11.25">
      <c r="B471" s="150"/>
      <c r="D471" s="151" t="s">
        <v>189</v>
      </c>
      <c r="E471" s="152" t="s">
        <v>19</v>
      </c>
      <c r="F471" s="153" t="s">
        <v>2698</v>
      </c>
      <c r="H471" s="154">
        <v>4.32</v>
      </c>
      <c r="I471" s="155"/>
      <c r="L471" s="150"/>
      <c r="M471" s="156"/>
      <c r="T471" s="157"/>
      <c r="AT471" s="152" t="s">
        <v>189</v>
      </c>
      <c r="AU471" s="152" t="s">
        <v>83</v>
      </c>
      <c r="AV471" s="12" t="s">
        <v>83</v>
      </c>
      <c r="AW471" s="12" t="s">
        <v>35</v>
      </c>
      <c r="AX471" s="12" t="s">
        <v>73</v>
      </c>
      <c r="AY471" s="152" t="s">
        <v>175</v>
      </c>
    </row>
    <row r="472" spans="2:65" s="12" customFormat="1" ht="11.25">
      <c r="B472" s="150"/>
      <c r="D472" s="151" t="s">
        <v>189</v>
      </c>
      <c r="E472" s="152" t="s">
        <v>19</v>
      </c>
      <c r="F472" s="153" t="s">
        <v>2699</v>
      </c>
      <c r="H472" s="154">
        <v>0.83299999999999996</v>
      </c>
      <c r="I472" s="155"/>
      <c r="L472" s="150"/>
      <c r="M472" s="156"/>
      <c r="T472" s="157"/>
      <c r="AT472" s="152" t="s">
        <v>189</v>
      </c>
      <c r="AU472" s="152" t="s">
        <v>83</v>
      </c>
      <c r="AV472" s="12" t="s">
        <v>83</v>
      </c>
      <c r="AW472" s="12" t="s">
        <v>35</v>
      </c>
      <c r="AX472" s="12" t="s">
        <v>73</v>
      </c>
      <c r="AY472" s="152" t="s">
        <v>175</v>
      </c>
    </row>
    <row r="473" spans="2:65" s="13" customFormat="1" ht="11.25">
      <c r="B473" s="158"/>
      <c r="D473" s="151" t="s">
        <v>189</v>
      </c>
      <c r="E473" s="159" t="s">
        <v>19</v>
      </c>
      <c r="F473" s="160" t="s">
        <v>198</v>
      </c>
      <c r="H473" s="161">
        <v>5.1530000000000005</v>
      </c>
      <c r="I473" s="162"/>
      <c r="L473" s="158"/>
      <c r="M473" s="163"/>
      <c r="T473" s="164"/>
      <c r="AT473" s="159" t="s">
        <v>189</v>
      </c>
      <c r="AU473" s="159" t="s">
        <v>83</v>
      </c>
      <c r="AV473" s="13" t="s">
        <v>181</v>
      </c>
      <c r="AW473" s="13" t="s">
        <v>35</v>
      </c>
      <c r="AX473" s="13" t="s">
        <v>81</v>
      </c>
      <c r="AY473" s="159" t="s">
        <v>175</v>
      </c>
    </row>
    <row r="474" spans="2:65" s="1" customFormat="1" ht="24.2" customHeight="1">
      <c r="B474" s="32"/>
      <c r="C474" s="132" t="s">
        <v>697</v>
      </c>
      <c r="D474" s="132" t="s">
        <v>177</v>
      </c>
      <c r="E474" s="133" t="s">
        <v>2700</v>
      </c>
      <c r="F474" s="134" t="s">
        <v>2701</v>
      </c>
      <c r="G474" s="135" t="s">
        <v>358</v>
      </c>
      <c r="H474" s="136">
        <v>135</v>
      </c>
      <c r="I474" s="137"/>
      <c r="J474" s="138">
        <f>ROUND(I474*H474,2)</f>
        <v>0</v>
      </c>
      <c r="K474" s="139"/>
      <c r="L474" s="32"/>
      <c r="M474" s="140" t="s">
        <v>19</v>
      </c>
      <c r="N474" s="141" t="s">
        <v>44</v>
      </c>
      <c r="P474" s="142">
        <f>O474*H474</f>
        <v>0</v>
      </c>
      <c r="Q474" s="142">
        <v>0</v>
      </c>
      <c r="R474" s="142">
        <f>Q474*H474</f>
        <v>0</v>
      </c>
      <c r="S474" s="142">
        <v>0</v>
      </c>
      <c r="T474" s="143">
        <f>S474*H474</f>
        <v>0</v>
      </c>
      <c r="AR474" s="144" t="s">
        <v>296</v>
      </c>
      <c r="AT474" s="144" t="s">
        <v>177</v>
      </c>
      <c r="AU474" s="144" t="s">
        <v>83</v>
      </c>
      <c r="AY474" s="17" t="s">
        <v>175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17" t="s">
        <v>81</v>
      </c>
      <c r="BK474" s="145">
        <f>ROUND(I474*H474,2)</f>
        <v>0</v>
      </c>
      <c r="BL474" s="17" t="s">
        <v>296</v>
      </c>
      <c r="BM474" s="144" t="s">
        <v>2702</v>
      </c>
    </row>
    <row r="475" spans="2:65" s="1" customFormat="1" ht="11.25">
      <c r="B475" s="32"/>
      <c r="D475" s="146" t="s">
        <v>183</v>
      </c>
      <c r="F475" s="147" t="s">
        <v>2703</v>
      </c>
      <c r="I475" s="148"/>
      <c r="L475" s="32"/>
      <c r="M475" s="149"/>
      <c r="T475" s="53"/>
      <c r="AT475" s="17" t="s">
        <v>183</v>
      </c>
      <c r="AU475" s="17" t="s">
        <v>83</v>
      </c>
    </row>
    <row r="476" spans="2:65" s="14" customFormat="1" ht="11.25">
      <c r="B476" s="166"/>
      <c r="D476" s="151" t="s">
        <v>189</v>
      </c>
      <c r="E476" s="167" t="s">
        <v>19</v>
      </c>
      <c r="F476" s="168" t="s">
        <v>2704</v>
      </c>
      <c r="H476" s="167" t="s">
        <v>19</v>
      </c>
      <c r="I476" s="169"/>
      <c r="L476" s="166"/>
      <c r="M476" s="170"/>
      <c r="T476" s="171"/>
      <c r="AT476" s="167" t="s">
        <v>189</v>
      </c>
      <c r="AU476" s="167" t="s">
        <v>83</v>
      </c>
      <c r="AV476" s="14" t="s">
        <v>81</v>
      </c>
      <c r="AW476" s="14" t="s">
        <v>35</v>
      </c>
      <c r="AX476" s="14" t="s">
        <v>73</v>
      </c>
      <c r="AY476" s="167" t="s">
        <v>175</v>
      </c>
    </row>
    <row r="477" spans="2:65" s="12" customFormat="1" ht="11.25">
      <c r="B477" s="150"/>
      <c r="D477" s="151" t="s">
        <v>189</v>
      </c>
      <c r="E477" s="152" t="s">
        <v>19</v>
      </c>
      <c r="F477" s="153" t="s">
        <v>2705</v>
      </c>
      <c r="H477" s="154">
        <v>134.32300000000001</v>
      </c>
      <c r="I477" s="155"/>
      <c r="L477" s="150"/>
      <c r="M477" s="156"/>
      <c r="T477" s="157"/>
      <c r="AT477" s="152" t="s">
        <v>189</v>
      </c>
      <c r="AU477" s="152" t="s">
        <v>83</v>
      </c>
      <c r="AV477" s="12" t="s">
        <v>83</v>
      </c>
      <c r="AW477" s="12" t="s">
        <v>35</v>
      </c>
      <c r="AX477" s="12" t="s">
        <v>73</v>
      </c>
      <c r="AY477" s="152" t="s">
        <v>175</v>
      </c>
    </row>
    <row r="478" spans="2:65" s="12" customFormat="1" ht="11.25">
      <c r="B478" s="150"/>
      <c r="D478" s="151" t="s">
        <v>189</v>
      </c>
      <c r="E478" s="152" t="s">
        <v>19</v>
      </c>
      <c r="F478" s="153" t="s">
        <v>2706</v>
      </c>
      <c r="H478" s="154">
        <v>135</v>
      </c>
      <c r="I478" s="155"/>
      <c r="L478" s="150"/>
      <c r="M478" s="156"/>
      <c r="T478" s="157"/>
      <c r="AT478" s="152" t="s">
        <v>189</v>
      </c>
      <c r="AU478" s="152" t="s">
        <v>83</v>
      </c>
      <c r="AV478" s="12" t="s">
        <v>83</v>
      </c>
      <c r="AW478" s="12" t="s">
        <v>35</v>
      </c>
      <c r="AX478" s="12" t="s">
        <v>81</v>
      </c>
      <c r="AY478" s="152" t="s">
        <v>175</v>
      </c>
    </row>
    <row r="479" spans="2:65" s="1" customFormat="1" ht="24.2" customHeight="1">
      <c r="B479" s="32"/>
      <c r="C479" s="172" t="s">
        <v>703</v>
      </c>
      <c r="D479" s="172" t="s">
        <v>307</v>
      </c>
      <c r="E479" s="173" t="s">
        <v>2707</v>
      </c>
      <c r="F479" s="174" t="s">
        <v>2708</v>
      </c>
      <c r="G479" s="175" t="s">
        <v>180</v>
      </c>
      <c r="H479" s="176">
        <v>44</v>
      </c>
      <c r="I479" s="177"/>
      <c r="J479" s="178">
        <f>ROUND(I479*H479,2)</f>
        <v>0</v>
      </c>
      <c r="K479" s="179"/>
      <c r="L479" s="180"/>
      <c r="M479" s="181" t="s">
        <v>19</v>
      </c>
      <c r="N479" s="182" t="s">
        <v>44</v>
      </c>
      <c r="P479" s="142">
        <f>O479*H479</f>
        <v>0</v>
      </c>
      <c r="Q479" s="142">
        <v>1.9E-3</v>
      </c>
      <c r="R479" s="142">
        <f>Q479*H479</f>
        <v>8.3599999999999994E-2</v>
      </c>
      <c r="S479" s="142">
        <v>0</v>
      </c>
      <c r="T479" s="143">
        <f>S479*H479</f>
        <v>0</v>
      </c>
      <c r="AR479" s="144" t="s">
        <v>396</v>
      </c>
      <c r="AT479" s="144" t="s">
        <v>307</v>
      </c>
      <c r="AU479" s="144" t="s">
        <v>83</v>
      </c>
      <c r="AY479" s="17" t="s">
        <v>175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7" t="s">
        <v>81</v>
      </c>
      <c r="BK479" s="145">
        <f>ROUND(I479*H479,2)</f>
        <v>0</v>
      </c>
      <c r="BL479" s="17" t="s">
        <v>296</v>
      </c>
      <c r="BM479" s="144" t="s">
        <v>2709</v>
      </c>
    </row>
    <row r="480" spans="2:65" s="12" customFormat="1" ht="11.25">
      <c r="B480" s="150"/>
      <c r="D480" s="151" t="s">
        <v>189</v>
      </c>
      <c r="F480" s="153" t="s">
        <v>2710</v>
      </c>
      <c r="H480" s="154">
        <v>44</v>
      </c>
      <c r="I480" s="155"/>
      <c r="L480" s="150"/>
      <c r="M480" s="156"/>
      <c r="T480" s="157"/>
      <c r="AT480" s="152" t="s">
        <v>189</v>
      </c>
      <c r="AU480" s="152" t="s">
        <v>83</v>
      </c>
      <c r="AV480" s="12" t="s">
        <v>83</v>
      </c>
      <c r="AW480" s="12" t="s">
        <v>4</v>
      </c>
      <c r="AX480" s="12" t="s">
        <v>81</v>
      </c>
      <c r="AY480" s="152" t="s">
        <v>175</v>
      </c>
    </row>
    <row r="481" spans="2:65" s="1" customFormat="1" ht="37.9" customHeight="1">
      <c r="B481" s="32"/>
      <c r="C481" s="132" t="s">
        <v>709</v>
      </c>
      <c r="D481" s="132" t="s">
        <v>177</v>
      </c>
      <c r="E481" s="133" t="s">
        <v>2711</v>
      </c>
      <c r="F481" s="134" t="s">
        <v>2712</v>
      </c>
      <c r="G481" s="135" t="s">
        <v>342</v>
      </c>
      <c r="H481" s="136">
        <v>21.6</v>
      </c>
      <c r="I481" s="137"/>
      <c r="J481" s="138">
        <f>ROUND(I481*H481,2)</f>
        <v>0</v>
      </c>
      <c r="K481" s="139"/>
      <c r="L481" s="32"/>
      <c r="M481" s="140" t="s">
        <v>19</v>
      </c>
      <c r="N481" s="141" t="s">
        <v>44</v>
      </c>
      <c r="P481" s="142">
        <f>O481*H481</f>
        <v>0</v>
      </c>
      <c r="Q481" s="142">
        <v>5.9999999999999995E-4</v>
      </c>
      <c r="R481" s="142">
        <f>Q481*H481</f>
        <v>1.2959999999999999E-2</v>
      </c>
      <c r="S481" s="142">
        <v>0</v>
      </c>
      <c r="T481" s="143">
        <f>S481*H481</f>
        <v>0</v>
      </c>
      <c r="AR481" s="144" t="s">
        <v>296</v>
      </c>
      <c r="AT481" s="144" t="s">
        <v>177</v>
      </c>
      <c r="AU481" s="144" t="s">
        <v>83</v>
      </c>
      <c r="AY481" s="17" t="s">
        <v>175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7" t="s">
        <v>81</v>
      </c>
      <c r="BK481" s="145">
        <f>ROUND(I481*H481,2)</f>
        <v>0</v>
      </c>
      <c r="BL481" s="17" t="s">
        <v>296</v>
      </c>
      <c r="BM481" s="144" t="s">
        <v>2713</v>
      </c>
    </row>
    <row r="482" spans="2:65" s="1" customFormat="1" ht="11.25">
      <c r="B482" s="32"/>
      <c r="D482" s="146" t="s">
        <v>183</v>
      </c>
      <c r="F482" s="147" t="s">
        <v>2714</v>
      </c>
      <c r="I482" s="148"/>
      <c r="L482" s="32"/>
      <c r="M482" s="149"/>
      <c r="T482" s="53"/>
      <c r="AT482" s="17" t="s">
        <v>183</v>
      </c>
      <c r="AU482" s="17" t="s">
        <v>83</v>
      </c>
    </row>
    <row r="483" spans="2:65" s="12" customFormat="1" ht="11.25">
      <c r="B483" s="150"/>
      <c r="D483" s="151" t="s">
        <v>189</v>
      </c>
      <c r="E483" s="152" t="s">
        <v>19</v>
      </c>
      <c r="F483" s="153" t="s">
        <v>2715</v>
      </c>
      <c r="H483" s="154">
        <v>21.6</v>
      </c>
      <c r="I483" s="155"/>
      <c r="L483" s="150"/>
      <c r="M483" s="156"/>
      <c r="T483" s="157"/>
      <c r="AT483" s="152" t="s">
        <v>189</v>
      </c>
      <c r="AU483" s="152" t="s">
        <v>83</v>
      </c>
      <c r="AV483" s="12" t="s">
        <v>83</v>
      </c>
      <c r="AW483" s="12" t="s">
        <v>35</v>
      </c>
      <c r="AX483" s="12" t="s">
        <v>81</v>
      </c>
      <c r="AY483" s="152" t="s">
        <v>175</v>
      </c>
    </row>
    <row r="484" spans="2:65" s="1" customFormat="1" ht="37.9" customHeight="1">
      <c r="B484" s="32"/>
      <c r="C484" s="132" t="s">
        <v>717</v>
      </c>
      <c r="D484" s="132" t="s">
        <v>177</v>
      </c>
      <c r="E484" s="133" t="s">
        <v>2716</v>
      </c>
      <c r="F484" s="134" t="s">
        <v>2717</v>
      </c>
      <c r="G484" s="135" t="s">
        <v>342</v>
      </c>
      <c r="H484" s="136">
        <v>21.6</v>
      </c>
      <c r="I484" s="137"/>
      <c r="J484" s="138">
        <f>ROUND(I484*H484,2)</f>
        <v>0</v>
      </c>
      <c r="K484" s="139"/>
      <c r="L484" s="32"/>
      <c r="M484" s="140" t="s">
        <v>19</v>
      </c>
      <c r="N484" s="141" t="s">
        <v>44</v>
      </c>
      <c r="P484" s="142">
        <f>O484*H484</f>
        <v>0</v>
      </c>
      <c r="Q484" s="142">
        <v>5.9999999999999995E-4</v>
      </c>
      <c r="R484" s="142">
        <f>Q484*H484</f>
        <v>1.2959999999999999E-2</v>
      </c>
      <c r="S484" s="142">
        <v>0</v>
      </c>
      <c r="T484" s="143">
        <f>S484*H484</f>
        <v>0</v>
      </c>
      <c r="AR484" s="144" t="s">
        <v>296</v>
      </c>
      <c r="AT484" s="144" t="s">
        <v>177</v>
      </c>
      <c r="AU484" s="144" t="s">
        <v>83</v>
      </c>
      <c r="AY484" s="17" t="s">
        <v>175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7" t="s">
        <v>81</v>
      </c>
      <c r="BK484" s="145">
        <f>ROUND(I484*H484,2)</f>
        <v>0</v>
      </c>
      <c r="BL484" s="17" t="s">
        <v>296</v>
      </c>
      <c r="BM484" s="144" t="s">
        <v>2718</v>
      </c>
    </row>
    <row r="485" spans="2:65" s="1" customFormat="1" ht="11.25">
      <c r="B485" s="32"/>
      <c r="D485" s="146" t="s">
        <v>183</v>
      </c>
      <c r="F485" s="147" t="s">
        <v>2719</v>
      </c>
      <c r="I485" s="148"/>
      <c r="L485" s="32"/>
      <c r="M485" s="149"/>
      <c r="T485" s="53"/>
      <c r="AT485" s="17" t="s">
        <v>183</v>
      </c>
      <c r="AU485" s="17" t="s">
        <v>83</v>
      </c>
    </row>
    <row r="486" spans="2:65" s="12" customFormat="1" ht="11.25">
      <c r="B486" s="150"/>
      <c r="D486" s="151" t="s">
        <v>189</v>
      </c>
      <c r="E486" s="152" t="s">
        <v>19</v>
      </c>
      <c r="F486" s="153" t="s">
        <v>2715</v>
      </c>
      <c r="H486" s="154">
        <v>21.6</v>
      </c>
      <c r="I486" s="155"/>
      <c r="L486" s="150"/>
      <c r="M486" s="156"/>
      <c r="T486" s="157"/>
      <c r="AT486" s="152" t="s">
        <v>189</v>
      </c>
      <c r="AU486" s="152" t="s">
        <v>83</v>
      </c>
      <c r="AV486" s="12" t="s">
        <v>83</v>
      </c>
      <c r="AW486" s="12" t="s">
        <v>35</v>
      </c>
      <c r="AX486" s="12" t="s">
        <v>81</v>
      </c>
      <c r="AY486" s="152" t="s">
        <v>175</v>
      </c>
    </row>
    <row r="487" spans="2:65" s="1" customFormat="1" ht="33" customHeight="1">
      <c r="B487" s="32"/>
      <c r="C487" s="132" t="s">
        <v>723</v>
      </c>
      <c r="D487" s="132" t="s">
        <v>177</v>
      </c>
      <c r="E487" s="133" t="s">
        <v>2720</v>
      </c>
      <c r="F487" s="134" t="s">
        <v>2721</v>
      </c>
      <c r="G487" s="135" t="s">
        <v>342</v>
      </c>
      <c r="H487" s="136">
        <v>21.6</v>
      </c>
      <c r="I487" s="137"/>
      <c r="J487" s="138">
        <f>ROUND(I487*H487,2)</f>
        <v>0</v>
      </c>
      <c r="K487" s="139"/>
      <c r="L487" s="32"/>
      <c r="M487" s="140" t="s">
        <v>19</v>
      </c>
      <c r="N487" s="141" t="s">
        <v>44</v>
      </c>
      <c r="P487" s="142">
        <f>O487*H487</f>
        <v>0</v>
      </c>
      <c r="Q487" s="142">
        <v>3.8000000000000002E-4</v>
      </c>
      <c r="R487" s="142">
        <f>Q487*H487</f>
        <v>8.2080000000000018E-3</v>
      </c>
      <c r="S487" s="142">
        <v>0</v>
      </c>
      <c r="T487" s="143">
        <f>S487*H487</f>
        <v>0</v>
      </c>
      <c r="AR487" s="144" t="s">
        <v>296</v>
      </c>
      <c r="AT487" s="144" t="s">
        <v>177</v>
      </c>
      <c r="AU487" s="144" t="s">
        <v>83</v>
      </c>
      <c r="AY487" s="17" t="s">
        <v>175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7" t="s">
        <v>81</v>
      </c>
      <c r="BK487" s="145">
        <f>ROUND(I487*H487,2)</f>
        <v>0</v>
      </c>
      <c r="BL487" s="17" t="s">
        <v>296</v>
      </c>
      <c r="BM487" s="144" t="s">
        <v>2722</v>
      </c>
    </row>
    <row r="488" spans="2:65" s="1" customFormat="1" ht="11.25">
      <c r="B488" s="32"/>
      <c r="D488" s="146" t="s">
        <v>183</v>
      </c>
      <c r="F488" s="147" t="s">
        <v>2723</v>
      </c>
      <c r="I488" s="148"/>
      <c r="L488" s="32"/>
      <c r="M488" s="149"/>
      <c r="T488" s="53"/>
      <c r="AT488" s="17" t="s">
        <v>183</v>
      </c>
      <c r="AU488" s="17" t="s">
        <v>83</v>
      </c>
    </row>
    <row r="489" spans="2:65" s="12" customFormat="1" ht="11.25">
      <c r="B489" s="150"/>
      <c r="D489" s="151" t="s">
        <v>189</v>
      </c>
      <c r="E489" s="152" t="s">
        <v>19</v>
      </c>
      <c r="F489" s="153" t="s">
        <v>2715</v>
      </c>
      <c r="H489" s="154">
        <v>21.6</v>
      </c>
      <c r="I489" s="155"/>
      <c r="L489" s="150"/>
      <c r="M489" s="156"/>
      <c r="T489" s="157"/>
      <c r="AT489" s="152" t="s">
        <v>189</v>
      </c>
      <c r="AU489" s="152" t="s">
        <v>83</v>
      </c>
      <c r="AV489" s="12" t="s">
        <v>83</v>
      </c>
      <c r="AW489" s="12" t="s">
        <v>35</v>
      </c>
      <c r="AX489" s="12" t="s">
        <v>81</v>
      </c>
      <c r="AY489" s="152" t="s">
        <v>175</v>
      </c>
    </row>
    <row r="490" spans="2:65" s="1" customFormat="1" ht="44.25" customHeight="1">
      <c r="B490" s="32"/>
      <c r="C490" s="132" t="s">
        <v>728</v>
      </c>
      <c r="D490" s="132" t="s">
        <v>177</v>
      </c>
      <c r="E490" s="133" t="s">
        <v>2724</v>
      </c>
      <c r="F490" s="134" t="s">
        <v>2725</v>
      </c>
      <c r="G490" s="135" t="s">
        <v>281</v>
      </c>
      <c r="H490" s="136">
        <v>0.79300000000000004</v>
      </c>
      <c r="I490" s="137"/>
      <c r="J490" s="138">
        <f>ROUND(I490*H490,2)</f>
        <v>0</v>
      </c>
      <c r="K490" s="139"/>
      <c r="L490" s="32"/>
      <c r="M490" s="140" t="s">
        <v>19</v>
      </c>
      <c r="N490" s="141" t="s">
        <v>44</v>
      </c>
      <c r="P490" s="142">
        <f>O490*H490</f>
        <v>0</v>
      </c>
      <c r="Q490" s="142">
        <v>0</v>
      </c>
      <c r="R490" s="142">
        <f>Q490*H490</f>
        <v>0</v>
      </c>
      <c r="S490" s="142">
        <v>0</v>
      </c>
      <c r="T490" s="143">
        <f>S490*H490</f>
        <v>0</v>
      </c>
      <c r="AR490" s="144" t="s">
        <v>296</v>
      </c>
      <c r="AT490" s="144" t="s">
        <v>177</v>
      </c>
      <c r="AU490" s="144" t="s">
        <v>83</v>
      </c>
      <c r="AY490" s="17" t="s">
        <v>175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7" t="s">
        <v>81</v>
      </c>
      <c r="BK490" s="145">
        <f>ROUND(I490*H490,2)</f>
        <v>0</v>
      </c>
      <c r="BL490" s="17" t="s">
        <v>296</v>
      </c>
      <c r="BM490" s="144" t="s">
        <v>2726</v>
      </c>
    </row>
    <row r="491" spans="2:65" s="1" customFormat="1" ht="11.25">
      <c r="B491" s="32"/>
      <c r="D491" s="146" t="s">
        <v>183</v>
      </c>
      <c r="F491" s="147" t="s">
        <v>2727</v>
      </c>
      <c r="I491" s="148"/>
      <c r="L491" s="32"/>
      <c r="M491" s="149"/>
      <c r="T491" s="53"/>
      <c r="AT491" s="17" t="s">
        <v>183</v>
      </c>
      <c r="AU491" s="17" t="s">
        <v>83</v>
      </c>
    </row>
    <row r="492" spans="2:65" s="11" customFormat="1" ht="22.9" customHeight="1">
      <c r="B492" s="120"/>
      <c r="D492" s="121" t="s">
        <v>72</v>
      </c>
      <c r="E492" s="130" t="s">
        <v>2728</v>
      </c>
      <c r="F492" s="130" t="s">
        <v>2729</v>
      </c>
      <c r="I492" s="123"/>
      <c r="J492" s="131">
        <f>BK492</f>
        <v>0</v>
      </c>
      <c r="L492" s="120"/>
      <c r="M492" s="125"/>
      <c r="P492" s="126">
        <f>SUM(P493:P532)</f>
        <v>0</v>
      </c>
      <c r="R492" s="126">
        <f>SUM(R493:R532)</f>
        <v>1.1830208</v>
      </c>
      <c r="T492" s="127">
        <f>SUM(T493:T532)</f>
        <v>0</v>
      </c>
      <c r="AR492" s="121" t="s">
        <v>83</v>
      </c>
      <c r="AT492" s="128" t="s">
        <v>72</v>
      </c>
      <c r="AU492" s="128" t="s">
        <v>81</v>
      </c>
      <c r="AY492" s="121" t="s">
        <v>175</v>
      </c>
      <c r="BK492" s="129">
        <f>SUM(BK493:BK532)</f>
        <v>0</v>
      </c>
    </row>
    <row r="493" spans="2:65" s="1" customFormat="1" ht="37.9" customHeight="1">
      <c r="B493" s="32"/>
      <c r="C493" s="132" t="s">
        <v>737</v>
      </c>
      <c r="D493" s="132" t="s">
        <v>177</v>
      </c>
      <c r="E493" s="133" t="s">
        <v>2730</v>
      </c>
      <c r="F493" s="134" t="s">
        <v>2731</v>
      </c>
      <c r="G493" s="135" t="s">
        <v>180</v>
      </c>
      <c r="H493" s="136">
        <v>53.1</v>
      </c>
      <c r="I493" s="137"/>
      <c r="J493" s="138">
        <f>ROUND(I493*H493,2)</f>
        <v>0</v>
      </c>
      <c r="K493" s="139"/>
      <c r="L493" s="32"/>
      <c r="M493" s="140" t="s">
        <v>19</v>
      </c>
      <c r="N493" s="141" t="s">
        <v>44</v>
      </c>
      <c r="P493" s="142">
        <f>O493*H493</f>
        <v>0</v>
      </c>
      <c r="Q493" s="142">
        <v>0</v>
      </c>
      <c r="R493" s="142">
        <f>Q493*H493</f>
        <v>0</v>
      </c>
      <c r="S493" s="142">
        <v>0</v>
      </c>
      <c r="T493" s="143">
        <f>S493*H493</f>
        <v>0</v>
      </c>
      <c r="AR493" s="144" t="s">
        <v>296</v>
      </c>
      <c r="AT493" s="144" t="s">
        <v>177</v>
      </c>
      <c r="AU493" s="144" t="s">
        <v>83</v>
      </c>
      <c r="AY493" s="17" t="s">
        <v>175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7" t="s">
        <v>81</v>
      </c>
      <c r="BK493" s="145">
        <f>ROUND(I493*H493,2)</f>
        <v>0</v>
      </c>
      <c r="BL493" s="17" t="s">
        <v>296</v>
      </c>
      <c r="BM493" s="144" t="s">
        <v>2732</v>
      </c>
    </row>
    <row r="494" spans="2:65" s="1" customFormat="1" ht="11.25">
      <c r="B494" s="32"/>
      <c r="D494" s="146" t="s">
        <v>183</v>
      </c>
      <c r="F494" s="147" t="s">
        <v>2733</v>
      </c>
      <c r="I494" s="148"/>
      <c r="L494" s="32"/>
      <c r="M494" s="149"/>
      <c r="T494" s="53"/>
      <c r="AT494" s="17" t="s">
        <v>183</v>
      </c>
      <c r="AU494" s="17" t="s">
        <v>83</v>
      </c>
    </row>
    <row r="495" spans="2:65" s="12" customFormat="1" ht="11.25">
      <c r="B495" s="150"/>
      <c r="D495" s="151" t="s">
        <v>189</v>
      </c>
      <c r="E495" s="152" t="s">
        <v>19</v>
      </c>
      <c r="F495" s="153" t="s">
        <v>2438</v>
      </c>
      <c r="H495" s="154">
        <v>5.0549999999999997</v>
      </c>
      <c r="I495" s="155"/>
      <c r="L495" s="150"/>
      <c r="M495" s="156"/>
      <c r="T495" s="157"/>
      <c r="AT495" s="152" t="s">
        <v>189</v>
      </c>
      <c r="AU495" s="152" t="s">
        <v>83</v>
      </c>
      <c r="AV495" s="12" t="s">
        <v>83</v>
      </c>
      <c r="AW495" s="12" t="s">
        <v>35</v>
      </c>
      <c r="AX495" s="12" t="s">
        <v>73</v>
      </c>
      <c r="AY495" s="152" t="s">
        <v>175</v>
      </c>
    </row>
    <row r="496" spans="2:65" s="12" customFormat="1" ht="11.25">
      <c r="B496" s="150"/>
      <c r="D496" s="151" t="s">
        <v>189</v>
      </c>
      <c r="E496" s="152" t="s">
        <v>19</v>
      </c>
      <c r="F496" s="153" t="s">
        <v>2439</v>
      </c>
      <c r="H496" s="154">
        <v>3.95</v>
      </c>
      <c r="I496" s="155"/>
      <c r="L496" s="150"/>
      <c r="M496" s="156"/>
      <c r="T496" s="157"/>
      <c r="AT496" s="152" t="s">
        <v>189</v>
      </c>
      <c r="AU496" s="152" t="s">
        <v>83</v>
      </c>
      <c r="AV496" s="12" t="s">
        <v>83</v>
      </c>
      <c r="AW496" s="12" t="s">
        <v>35</v>
      </c>
      <c r="AX496" s="12" t="s">
        <v>73</v>
      </c>
      <c r="AY496" s="152" t="s">
        <v>175</v>
      </c>
    </row>
    <row r="497" spans="2:65" s="12" customFormat="1" ht="11.25">
      <c r="B497" s="150"/>
      <c r="D497" s="151" t="s">
        <v>189</v>
      </c>
      <c r="E497" s="152" t="s">
        <v>19</v>
      </c>
      <c r="F497" s="153" t="s">
        <v>2440</v>
      </c>
      <c r="H497" s="154">
        <v>33.414000000000001</v>
      </c>
      <c r="I497" s="155"/>
      <c r="L497" s="150"/>
      <c r="M497" s="156"/>
      <c r="T497" s="157"/>
      <c r="AT497" s="152" t="s">
        <v>189</v>
      </c>
      <c r="AU497" s="152" t="s">
        <v>83</v>
      </c>
      <c r="AV497" s="12" t="s">
        <v>83</v>
      </c>
      <c r="AW497" s="12" t="s">
        <v>35</v>
      </c>
      <c r="AX497" s="12" t="s">
        <v>73</v>
      </c>
      <c r="AY497" s="152" t="s">
        <v>175</v>
      </c>
    </row>
    <row r="498" spans="2:65" s="12" customFormat="1" ht="11.25">
      <c r="B498" s="150"/>
      <c r="D498" s="151" t="s">
        <v>189</v>
      </c>
      <c r="E498" s="152" t="s">
        <v>19</v>
      </c>
      <c r="F498" s="153" t="s">
        <v>2441</v>
      </c>
      <c r="H498" s="154">
        <v>5.4329999999999998</v>
      </c>
      <c r="I498" s="155"/>
      <c r="L498" s="150"/>
      <c r="M498" s="156"/>
      <c r="T498" s="157"/>
      <c r="AT498" s="152" t="s">
        <v>189</v>
      </c>
      <c r="AU498" s="152" t="s">
        <v>83</v>
      </c>
      <c r="AV498" s="12" t="s">
        <v>83</v>
      </c>
      <c r="AW498" s="12" t="s">
        <v>35</v>
      </c>
      <c r="AX498" s="12" t="s">
        <v>73</v>
      </c>
      <c r="AY498" s="152" t="s">
        <v>175</v>
      </c>
    </row>
    <row r="499" spans="2:65" s="12" customFormat="1" ht="11.25">
      <c r="B499" s="150"/>
      <c r="D499" s="151" t="s">
        <v>189</v>
      </c>
      <c r="E499" s="152" t="s">
        <v>19</v>
      </c>
      <c r="F499" s="153" t="s">
        <v>2442</v>
      </c>
      <c r="H499" s="154">
        <v>1.8560000000000001</v>
      </c>
      <c r="I499" s="155"/>
      <c r="L499" s="150"/>
      <c r="M499" s="156"/>
      <c r="T499" s="157"/>
      <c r="AT499" s="152" t="s">
        <v>189</v>
      </c>
      <c r="AU499" s="152" t="s">
        <v>83</v>
      </c>
      <c r="AV499" s="12" t="s">
        <v>83</v>
      </c>
      <c r="AW499" s="12" t="s">
        <v>35</v>
      </c>
      <c r="AX499" s="12" t="s">
        <v>73</v>
      </c>
      <c r="AY499" s="152" t="s">
        <v>175</v>
      </c>
    </row>
    <row r="500" spans="2:65" s="12" customFormat="1" ht="11.25">
      <c r="B500" s="150"/>
      <c r="D500" s="151" t="s">
        <v>189</v>
      </c>
      <c r="E500" s="152" t="s">
        <v>19</v>
      </c>
      <c r="F500" s="153" t="s">
        <v>2443</v>
      </c>
      <c r="H500" s="154">
        <v>1.46</v>
      </c>
      <c r="I500" s="155"/>
      <c r="L500" s="150"/>
      <c r="M500" s="156"/>
      <c r="T500" s="157"/>
      <c r="AT500" s="152" t="s">
        <v>189</v>
      </c>
      <c r="AU500" s="152" t="s">
        <v>83</v>
      </c>
      <c r="AV500" s="12" t="s">
        <v>83</v>
      </c>
      <c r="AW500" s="12" t="s">
        <v>35</v>
      </c>
      <c r="AX500" s="12" t="s">
        <v>73</v>
      </c>
      <c r="AY500" s="152" t="s">
        <v>175</v>
      </c>
    </row>
    <row r="501" spans="2:65" s="12" customFormat="1" ht="11.25">
      <c r="B501" s="150"/>
      <c r="D501" s="151" t="s">
        <v>189</v>
      </c>
      <c r="E501" s="152" t="s">
        <v>19</v>
      </c>
      <c r="F501" s="153" t="s">
        <v>2444</v>
      </c>
      <c r="H501" s="154">
        <v>1.8959999999999999</v>
      </c>
      <c r="I501" s="155"/>
      <c r="L501" s="150"/>
      <c r="M501" s="156"/>
      <c r="T501" s="157"/>
      <c r="AT501" s="152" t="s">
        <v>189</v>
      </c>
      <c r="AU501" s="152" t="s">
        <v>83</v>
      </c>
      <c r="AV501" s="12" t="s">
        <v>83</v>
      </c>
      <c r="AW501" s="12" t="s">
        <v>35</v>
      </c>
      <c r="AX501" s="12" t="s">
        <v>73</v>
      </c>
      <c r="AY501" s="152" t="s">
        <v>175</v>
      </c>
    </row>
    <row r="502" spans="2:65" s="13" customFormat="1" ht="11.25">
      <c r="B502" s="158"/>
      <c r="D502" s="151" t="s">
        <v>189</v>
      </c>
      <c r="E502" s="159" t="s">
        <v>19</v>
      </c>
      <c r="F502" s="160" t="s">
        <v>198</v>
      </c>
      <c r="H502" s="161">
        <v>53.064</v>
      </c>
      <c r="I502" s="162"/>
      <c r="L502" s="158"/>
      <c r="M502" s="163"/>
      <c r="T502" s="164"/>
      <c r="AT502" s="159" t="s">
        <v>189</v>
      </c>
      <c r="AU502" s="159" t="s">
        <v>83</v>
      </c>
      <c r="AV502" s="13" t="s">
        <v>181</v>
      </c>
      <c r="AW502" s="13" t="s">
        <v>35</v>
      </c>
      <c r="AX502" s="13" t="s">
        <v>73</v>
      </c>
      <c r="AY502" s="159" t="s">
        <v>175</v>
      </c>
    </row>
    <row r="503" spans="2:65" s="12" customFormat="1" ht="11.25">
      <c r="B503" s="150"/>
      <c r="D503" s="151" t="s">
        <v>189</v>
      </c>
      <c r="E503" s="152" t="s">
        <v>19</v>
      </c>
      <c r="F503" s="153" t="s">
        <v>2445</v>
      </c>
      <c r="H503" s="154">
        <v>53.1</v>
      </c>
      <c r="I503" s="155"/>
      <c r="L503" s="150"/>
      <c r="M503" s="156"/>
      <c r="T503" s="157"/>
      <c r="AT503" s="152" t="s">
        <v>189</v>
      </c>
      <c r="AU503" s="152" t="s">
        <v>83</v>
      </c>
      <c r="AV503" s="12" t="s">
        <v>83</v>
      </c>
      <c r="AW503" s="12" t="s">
        <v>35</v>
      </c>
      <c r="AX503" s="12" t="s">
        <v>81</v>
      </c>
      <c r="AY503" s="152" t="s">
        <v>175</v>
      </c>
    </row>
    <row r="504" spans="2:65" s="1" customFormat="1" ht="37.9" customHeight="1">
      <c r="B504" s="32"/>
      <c r="C504" s="132" t="s">
        <v>747</v>
      </c>
      <c r="D504" s="132" t="s">
        <v>177</v>
      </c>
      <c r="E504" s="133" t="s">
        <v>2734</v>
      </c>
      <c r="F504" s="134" t="s">
        <v>2735</v>
      </c>
      <c r="G504" s="135" t="s">
        <v>180</v>
      </c>
      <c r="H504" s="136">
        <v>45.63</v>
      </c>
      <c r="I504" s="137"/>
      <c r="J504" s="138">
        <f>ROUND(I504*H504,2)</f>
        <v>0</v>
      </c>
      <c r="K504" s="139"/>
      <c r="L504" s="32"/>
      <c r="M504" s="140" t="s">
        <v>19</v>
      </c>
      <c r="N504" s="141" t="s">
        <v>44</v>
      </c>
      <c r="P504" s="142">
        <f>O504*H504</f>
        <v>0</v>
      </c>
      <c r="Q504" s="142">
        <v>6.0000000000000001E-3</v>
      </c>
      <c r="R504" s="142">
        <f>Q504*H504</f>
        <v>0.27378000000000002</v>
      </c>
      <c r="S504" s="142">
        <v>0</v>
      </c>
      <c r="T504" s="143">
        <f>S504*H504</f>
        <v>0</v>
      </c>
      <c r="AR504" s="144" t="s">
        <v>296</v>
      </c>
      <c r="AT504" s="144" t="s">
        <v>177</v>
      </c>
      <c r="AU504" s="144" t="s">
        <v>83</v>
      </c>
      <c r="AY504" s="17" t="s">
        <v>175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7" t="s">
        <v>81</v>
      </c>
      <c r="BK504" s="145">
        <f>ROUND(I504*H504,2)</f>
        <v>0</v>
      </c>
      <c r="BL504" s="17" t="s">
        <v>296</v>
      </c>
      <c r="BM504" s="144" t="s">
        <v>2736</v>
      </c>
    </row>
    <row r="505" spans="2:65" s="1" customFormat="1" ht="11.25">
      <c r="B505" s="32"/>
      <c r="D505" s="146" t="s">
        <v>183</v>
      </c>
      <c r="F505" s="147" t="s">
        <v>2737</v>
      </c>
      <c r="I505" s="148"/>
      <c r="L505" s="32"/>
      <c r="M505" s="149"/>
      <c r="T505" s="53"/>
      <c r="AT505" s="17" t="s">
        <v>183</v>
      </c>
      <c r="AU505" s="17" t="s">
        <v>83</v>
      </c>
    </row>
    <row r="506" spans="2:65" s="12" customFormat="1" ht="11.25">
      <c r="B506" s="150"/>
      <c r="D506" s="151" t="s">
        <v>189</v>
      </c>
      <c r="E506" s="152" t="s">
        <v>19</v>
      </c>
      <c r="F506" s="153" t="s">
        <v>2738</v>
      </c>
      <c r="H506" s="154">
        <v>45.63</v>
      </c>
      <c r="I506" s="155"/>
      <c r="L506" s="150"/>
      <c r="M506" s="156"/>
      <c r="T506" s="157"/>
      <c r="AT506" s="152" t="s">
        <v>189</v>
      </c>
      <c r="AU506" s="152" t="s">
        <v>83</v>
      </c>
      <c r="AV506" s="12" t="s">
        <v>83</v>
      </c>
      <c r="AW506" s="12" t="s">
        <v>35</v>
      </c>
      <c r="AX506" s="12" t="s">
        <v>81</v>
      </c>
      <c r="AY506" s="152" t="s">
        <v>175</v>
      </c>
    </row>
    <row r="507" spans="2:65" s="1" customFormat="1" ht="37.9" customHeight="1">
      <c r="B507" s="32"/>
      <c r="C507" s="132" t="s">
        <v>1619</v>
      </c>
      <c r="D507" s="132" t="s">
        <v>177</v>
      </c>
      <c r="E507" s="133" t="s">
        <v>2739</v>
      </c>
      <c r="F507" s="134" t="s">
        <v>2740</v>
      </c>
      <c r="G507" s="135" t="s">
        <v>180</v>
      </c>
      <c r="H507" s="136">
        <v>115.44</v>
      </c>
      <c r="I507" s="137"/>
      <c r="J507" s="138">
        <f>ROUND(I507*H507,2)</f>
        <v>0</v>
      </c>
      <c r="K507" s="139"/>
      <c r="L507" s="32"/>
      <c r="M507" s="140" t="s">
        <v>19</v>
      </c>
      <c r="N507" s="141" t="s">
        <v>44</v>
      </c>
      <c r="P507" s="142">
        <f>O507*H507</f>
        <v>0</v>
      </c>
      <c r="Q507" s="142">
        <v>0</v>
      </c>
      <c r="R507" s="142">
        <f>Q507*H507</f>
        <v>0</v>
      </c>
      <c r="S507" s="142">
        <v>0</v>
      </c>
      <c r="T507" s="143">
        <f>S507*H507</f>
        <v>0</v>
      </c>
      <c r="AR507" s="144" t="s">
        <v>296</v>
      </c>
      <c r="AT507" s="144" t="s">
        <v>177</v>
      </c>
      <c r="AU507" s="144" t="s">
        <v>83</v>
      </c>
      <c r="AY507" s="17" t="s">
        <v>175</v>
      </c>
      <c r="BE507" s="145">
        <f>IF(N507="základní",J507,0)</f>
        <v>0</v>
      </c>
      <c r="BF507" s="145">
        <f>IF(N507="snížená",J507,0)</f>
        <v>0</v>
      </c>
      <c r="BG507" s="145">
        <f>IF(N507="zákl. přenesená",J507,0)</f>
        <v>0</v>
      </c>
      <c r="BH507" s="145">
        <f>IF(N507="sníž. přenesená",J507,0)</f>
        <v>0</v>
      </c>
      <c r="BI507" s="145">
        <f>IF(N507="nulová",J507,0)</f>
        <v>0</v>
      </c>
      <c r="BJ507" s="17" t="s">
        <v>81</v>
      </c>
      <c r="BK507" s="145">
        <f>ROUND(I507*H507,2)</f>
        <v>0</v>
      </c>
      <c r="BL507" s="17" t="s">
        <v>296</v>
      </c>
      <c r="BM507" s="144" t="s">
        <v>2741</v>
      </c>
    </row>
    <row r="508" spans="2:65" s="1" customFormat="1" ht="11.25">
      <c r="B508" s="32"/>
      <c r="D508" s="146" t="s">
        <v>183</v>
      </c>
      <c r="F508" s="147" t="s">
        <v>2742</v>
      </c>
      <c r="I508" s="148"/>
      <c r="L508" s="32"/>
      <c r="M508" s="149"/>
      <c r="T508" s="53"/>
      <c r="AT508" s="17" t="s">
        <v>183</v>
      </c>
      <c r="AU508" s="17" t="s">
        <v>83</v>
      </c>
    </row>
    <row r="509" spans="2:65" s="12" customFormat="1" ht="11.25">
      <c r="B509" s="150"/>
      <c r="D509" s="151" t="s">
        <v>189</v>
      </c>
      <c r="E509" s="152" t="s">
        <v>19</v>
      </c>
      <c r="F509" s="153" t="s">
        <v>2743</v>
      </c>
      <c r="H509" s="154">
        <v>115.44</v>
      </c>
      <c r="I509" s="155"/>
      <c r="L509" s="150"/>
      <c r="M509" s="156"/>
      <c r="T509" s="157"/>
      <c r="AT509" s="152" t="s">
        <v>189</v>
      </c>
      <c r="AU509" s="152" t="s">
        <v>83</v>
      </c>
      <c r="AV509" s="12" t="s">
        <v>83</v>
      </c>
      <c r="AW509" s="12" t="s">
        <v>35</v>
      </c>
      <c r="AX509" s="12" t="s">
        <v>81</v>
      </c>
      <c r="AY509" s="152" t="s">
        <v>175</v>
      </c>
    </row>
    <row r="510" spans="2:65" s="1" customFormat="1" ht="24.2" customHeight="1">
      <c r="B510" s="32"/>
      <c r="C510" s="172" t="s">
        <v>1621</v>
      </c>
      <c r="D510" s="172" t="s">
        <v>307</v>
      </c>
      <c r="E510" s="173" t="s">
        <v>2744</v>
      </c>
      <c r="F510" s="174" t="s">
        <v>2745</v>
      </c>
      <c r="G510" s="175" t="s">
        <v>180</v>
      </c>
      <c r="H510" s="176">
        <v>218.5</v>
      </c>
      <c r="I510" s="177"/>
      <c r="J510" s="178">
        <f>ROUND(I510*H510,2)</f>
        <v>0</v>
      </c>
      <c r="K510" s="179"/>
      <c r="L510" s="180"/>
      <c r="M510" s="181" t="s">
        <v>19</v>
      </c>
      <c r="N510" s="182" t="s">
        <v>44</v>
      </c>
      <c r="P510" s="142">
        <f>O510*H510</f>
        <v>0</v>
      </c>
      <c r="Q510" s="142">
        <v>3.0000000000000001E-3</v>
      </c>
      <c r="R510" s="142">
        <f>Q510*H510</f>
        <v>0.65549999999999997</v>
      </c>
      <c r="S510" s="142">
        <v>0</v>
      </c>
      <c r="T510" s="143">
        <f>S510*H510</f>
        <v>0</v>
      </c>
      <c r="AR510" s="144" t="s">
        <v>396</v>
      </c>
      <c r="AT510" s="144" t="s">
        <v>307</v>
      </c>
      <c r="AU510" s="144" t="s">
        <v>83</v>
      </c>
      <c r="AY510" s="17" t="s">
        <v>175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7" t="s">
        <v>81</v>
      </c>
      <c r="BK510" s="145">
        <f>ROUND(I510*H510,2)</f>
        <v>0</v>
      </c>
      <c r="BL510" s="17" t="s">
        <v>296</v>
      </c>
      <c r="BM510" s="144" t="s">
        <v>2746</v>
      </c>
    </row>
    <row r="511" spans="2:65" s="12" customFormat="1" ht="11.25">
      <c r="B511" s="150"/>
      <c r="D511" s="151" t="s">
        <v>189</v>
      </c>
      <c r="F511" s="153" t="s">
        <v>2747</v>
      </c>
      <c r="H511" s="154">
        <v>218.5</v>
      </c>
      <c r="I511" s="155"/>
      <c r="L511" s="150"/>
      <c r="M511" s="156"/>
      <c r="T511" s="157"/>
      <c r="AT511" s="152" t="s">
        <v>189</v>
      </c>
      <c r="AU511" s="152" t="s">
        <v>83</v>
      </c>
      <c r="AV511" s="12" t="s">
        <v>83</v>
      </c>
      <c r="AW511" s="12" t="s">
        <v>4</v>
      </c>
      <c r="AX511" s="12" t="s">
        <v>81</v>
      </c>
      <c r="AY511" s="152" t="s">
        <v>175</v>
      </c>
    </row>
    <row r="512" spans="2:65" s="1" customFormat="1" ht="24.2" customHeight="1">
      <c r="B512" s="32"/>
      <c r="C512" s="132" t="s">
        <v>1622</v>
      </c>
      <c r="D512" s="132" t="s">
        <v>177</v>
      </c>
      <c r="E512" s="133" t="s">
        <v>2748</v>
      </c>
      <c r="F512" s="134" t="s">
        <v>2749</v>
      </c>
      <c r="G512" s="135" t="s">
        <v>180</v>
      </c>
      <c r="H512" s="136">
        <v>57.72</v>
      </c>
      <c r="I512" s="137"/>
      <c r="J512" s="138">
        <f>ROUND(I512*H512,2)</f>
        <v>0</v>
      </c>
      <c r="K512" s="139"/>
      <c r="L512" s="32"/>
      <c r="M512" s="140" t="s">
        <v>19</v>
      </c>
      <c r="N512" s="141" t="s">
        <v>44</v>
      </c>
      <c r="P512" s="142">
        <f>O512*H512</f>
        <v>0</v>
      </c>
      <c r="Q512" s="142">
        <v>0</v>
      </c>
      <c r="R512" s="142">
        <f>Q512*H512</f>
        <v>0</v>
      </c>
      <c r="S512" s="142">
        <v>0</v>
      </c>
      <c r="T512" s="143">
        <f>S512*H512</f>
        <v>0</v>
      </c>
      <c r="AR512" s="144" t="s">
        <v>296</v>
      </c>
      <c r="AT512" s="144" t="s">
        <v>177</v>
      </c>
      <c r="AU512" s="144" t="s">
        <v>83</v>
      </c>
      <c r="AY512" s="17" t="s">
        <v>175</v>
      </c>
      <c r="BE512" s="145">
        <f>IF(N512="základní",J512,0)</f>
        <v>0</v>
      </c>
      <c r="BF512" s="145">
        <f>IF(N512="snížená",J512,0)</f>
        <v>0</v>
      </c>
      <c r="BG512" s="145">
        <f>IF(N512="zákl. přenesená",J512,0)</f>
        <v>0</v>
      </c>
      <c r="BH512" s="145">
        <f>IF(N512="sníž. přenesená",J512,0)</f>
        <v>0</v>
      </c>
      <c r="BI512" s="145">
        <f>IF(N512="nulová",J512,0)</f>
        <v>0</v>
      </c>
      <c r="BJ512" s="17" t="s">
        <v>81</v>
      </c>
      <c r="BK512" s="145">
        <f>ROUND(I512*H512,2)</f>
        <v>0</v>
      </c>
      <c r="BL512" s="17" t="s">
        <v>296</v>
      </c>
      <c r="BM512" s="144" t="s">
        <v>2750</v>
      </c>
    </row>
    <row r="513" spans="2:65" s="1" customFormat="1" ht="11.25">
      <c r="B513" s="32"/>
      <c r="D513" s="146" t="s">
        <v>183</v>
      </c>
      <c r="F513" s="147" t="s">
        <v>2751</v>
      </c>
      <c r="I513" s="148"/>
      <c r="L513" s="32"/>
      <c r="M513" s="149"/>
      <c r="T513" s="53"/>
      <c r="AT513" s="17" t="s">
        <v>183</v>
      </c>
      <c r="AU513" s="17" t="s">
        <v>83</v>
      </c>
    </row>
    <row r="514" spans="2:65" s="12" customFormat="1" ht="11.25">
      <c r="B514" s="150"/>
      <c r="D514" s="151" t="s">
        <v>189</v>
      </c>
      <c r="E514" s="152" t="s">
        <v>19</v>
      </c>
      <c r="F514" s="153" t="s">
        <v>2752</v>
      </c>
      <c r="H514" s="154">
        <v>57.72</v>
      </c>
      <c r="I514" s="155"/>
      <c r="L514" s="150"/>
      <c r="M514" s="156"/>
      <c r="T514" s="157"/>
      <c r="AT514" s="152" t="s">
        <v>189</v>
      </c>
      <c r="AU514" s="152" t="s">
        <v>83</v>
      </c>
      <c r="AV514" s="12" t="s">
        <v>83</v>
      </c>
      <c r="AW514" s="12" t="s">
        <v>35</v>
      </c>
      <c r="AX514" s="12" t="s">
        <v>81</v>
      </c>
      <c r="AY514" s="152" t="s">
        <v>175</v>
      </c>
    </row>
    <row r="515" spans="2:65" s="1" customFormat="1" ht="16.5" customHeight="1">
      <c r="B515" s="32"/>
      <c r="C515" s="172" t="s">
        <v>1623</v>
      </c>
      <c r="D515" s="172" t="s">
        <v>307</v>
      </c>
      <c r="E515" s="173" t="s">
        <v>2753</v>
      </c>
      <c r="F515" s="174" t="s">
        <v>2754</v>
      </c>
      <c r="G515" s="175" t="s">
        <v>180</v>
      </c>
      <c r="H515" s="176">
        <v>57.72</v>
      </c>
      <c r="I515" s="177"/>
      <c r="J515" s="178">
        <f>ROUND(I515*H515,2)</f>
        <v>0</v>
      </c>
      <c r="K515" s="179"/>
      <c r="L515" s="180"/>
      <c r="M515" s="181" t="s">
        <v>19</v>
      </c>
      <c r="N515" s="182" t="s">
        <v>44</v>
      </c>
      <c r="P515" s="142">
        <f>O515*H515</f>
        <v>0</v>
      </c>
      <c r="Q515" s="142">
        <v>3.7000000000000002E-3</v>
      </c>
      <c r="R515" s="142">
        <f>Q515*H515</f>
        <v>0.213564</v>
      </c>
      <c r="S515" s="142">
        <v>0</v>
      </c>
      <c r="T515" s="143">
        <f>S515*H515</f>
        <v>0</v>
      </c>
      <c r="AR515" s="144" t="s">
        <v>396</v>
      </c>
      <c r="AT515" s="144" t="s">
        <v>307</v>
      </c>
      <c r="AU515" s="144" t="s">
        <v>83</v>
      </c>
      <c r="AY515" s="17" t="s">
        <v>175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7" t="s">
        <v>81</v>
      </c>
      <c r="BK515" s="145">
        <f>ROUND(I515*H515,2)</f>
        <v>0</v>
      </c>
      <c r="BL515" s="17" t="s">
        <v>296</v>
      </c>
      <c r="BM515" s="144" t="s">
        <v>2755</v>
      </c>
    </row>
    <row r="516" spans="2:65" s="1" customFormat="1" ht="37.9" customHeight="1">
      <c r="B516" s="32"/>
      <c r="C516" s="132" t="s">
        <v>1624</v>
      </c>
      <c r="D516" s="132" t="s">
        <v>177</v>
      </c>
      <c r="E516" s="133" t="s">
        <v>2756</v>
      </c>
      <c r="F516" s="134" t="s">
        <v>2757</v>
      </c>
      <c r="G516" s="135" t="s">
        <v>342</v>
      </c>
      <c r="H516" s="136">
        <v>21.9</v>
      </c>
      <c r="I516" s="137"/>
      <c r="J516" s="138">
        <f>ROUND(I516*H516,2)</f>
        <v>0</v>
      </c>
      <c r="K516" s="139"/>
      <c r="L516" s="32"/>
      <c r="M516" s="140" t="s">
        <v>19</v>
      </c>
      <c r="N516" s="141" t="s">
        <v>44</v>
      </c>
      <c r="P516" s="142">
        <f>O516*H516</f>
        <v>0</v>
      </c>
      <c r="Q516" s="142">
        <v>1.6000000000000001E-4</v>
      </c>
      <c r="R516" s="142">
        <f>Q516*H516</f>
        <v>3.5040000000000002E-3</v>
      </c>
      <c r="S516" s="142">
        <v>0</v>
      </c>
      <c r="T516" s="143">
        <f>S516*H516</f>
        <v>0</v>
      </c>
      <c r="AR516" s="144" t="s">
        <v>296</v>
      </c>
      <c r="AT516" s="144" t="s">
        <v>177</v>
      </c>
      <c r="AU516" s="144" t="s">
        <v>83</v>
      </c>
      <c r="AY516" s="17" t="s">
        <v>175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7" t="s">
        <v>81</v>
      </c>
      <c r="BK516" s="145">
        <f>ROUND(I516*H516,2)</f>
        <v>0</v>
      </c>
      <c r="BL516" s="17" t="s">
        <v>296</v>
      </c>
      <c r="BM516" s="144" t="s">
        <v>2758</v>
      </c>
    </row>
    <row r="517" spans="2:65" s="1" customFormat="1" ht="11.25">
      <c r="B517" s="32"/>
      <c r="D517" s="146" t="s">
        <v>183</v>
      </c>
      <c r="F517" s="147" t="s">
        <v>2759</v>
      </c>
      <c r="I517" s="148"/>
      <c r="L517" s="32"/>
      <c r="M517" s="149"/>
      <c r="T517" s="53"/>
      <c r="AT517" s="17" t="s">
        <v>183</v>
      </c>
      <c r="AU517" s="17" t="s">
        <v>83</v>
      </c>
    </row>
    <row r="518" spans="2:65" s="12" customFormat="1" ht="11.25">
      <c r="B518" s="150"/>
      <c r="D518" s="151" t="s">
        <v>189</v>
      </c>
      <c r="E518" s="152" t="s">
        <v>19</v>
      </c>
      <c r="F518" s="153" t="s">
        <v>2760</v>
      </c>
      <c r="H518" s="154">
        <v>21.9</v>
      </c>
      <c r="I518" s="155"/>
      <c r="L518" s="150"/>
      <c r="M518" s="156"/>
      <c r="T518" s="157"/>
      <c r="AT518" s="152" t="s">
        <v>189</v>
      </c>
      <c r="AU518" s="152" t="s">
        <v>83</v>
      </c>
      <c r="AV518" s="12" t="s">
        <v>83</v>
      </c>
      <c r="AW518" s="12" t="s">
        <v>35</v>
      </c>
      <c r="AX518" s="12" t="s">
        <v>81</v>
      </c>
      <c r="AY518" s="152" t="s">
        <v>175</v>
      </c>
    </row>
    <row r="519" spans="2:65" s="1" customFormat="1" ht="16.5" customHeight="1">
      <c r="B519" s="32"/>
      <c r="C519" s="172" t="s">
        <v>1625</v>
      </c>
      <c r="D519" s="172" t="s">
        <v>307</v>
      </c>
      <c r="E519" s="173" t="s">
        <v>2761</v>
      </c>
      <c r="F519" s="174" t="s">
        <v>2762</v>
      </c>
      <c r="G519" s="175" t="s">
        <v>215</v>
      </c>
      <c r="H519" s="176">
        <v>8.7999999999999995E-2</v>
      </c>
      <c r="I519" s="177"/>
      <c r="J519" s="178">
        <f>ROUND(I519*H519,2)</f>
        <v>0</v>
      </c>
      <c r="K519" s="179"/>
      <c r="L519" s="180"/>
      <c r="M519" s="181" t="s">
        <v>19</v>
      </c>
      <c r="N519" s="182" t="s">
        <v>44</v>
      </c>
      <c r="P519" s="142">
        <f>O519*H519</f>
        <v>0</v>
      </c>
      <c r="Q519" s="142">
        <v>0.03</v>
      </c>
      <c r="R519" s="142">
        <f>Q519*H519</f>
        <v>2.6399999999999996E-3</v>
      </c>
      <c r="S519" s="142">
        <v>0</v>
      </c>
      <c r="T519" s="143">
        <f>S519*H519</f>
        <v>0</v>
      </c>
      <c r="AR519" s="144" t="s">
        <v>396</v>
      </c>
      <c r="AT519" s="144" t="s">
        <v>307</v>
      </c>
      <c r="AU519" s="144" t="s">
        <v>83</v>
      </c>
      <c r="AY519" s="17" t="s">
        <v>175</v>
      </c>
      <c r="BE519" s="145">
        <f>IF(N519="základní",J519,0)</f>
        <v>0</v>
      </c>
      <c r="BF519" s="145">
        <f>IF(N519="snížená",J519,0)</f>
        <v>0</v>
      </c>
      <c r="BG519" s="145">
        <f>IF(N519="zákl. přenesená",J519,0)</f>
        <v>0</v>
      </c>
      <c r="BH519" s="145">
        <f>IF(N519="sníž. přenesená",J519,0)</f>
        <v>0</v>
      </c>
      <c r="BI519" s="145">
        <f>IF(N519="nulová",J519,0)</f>
        <v>0</v>
      </c>
      <c r="BJ519" s="17" t="s">
        <v>81</v>
      </c>
      <c r="BK519" s="145">
        <f>ROUND(I519*H519,2)</f>
        <v>0</v>
      </c>
      <c r="BL519" s="17" t="s">
        <v>296</v>
      </c>
      <c r="BM519" s="144" t="s">
        <v>2763</v>
      </c>
    </row>
    <row r="520" spans="2:65" s="12" customFormat="1" ht="11.25">
      <c r="B520" s="150"/>
      <c r="D520" s="151" t="s">
        <v>189</v>
      </c>
      <c r="E520" s="152" t="s">
        <v>19</v>
      </c>
      <c r="F520" s="153" t="s">
        <v>2764</v>
      </c>
      <c r="H520" s="154">
        <v>8.7999999999999995E-2</v>
      </c>
      <c r="I520" s="155"/>
      <c r="L520" s="150"/>
      <c r="M520" s="156"/>
      <c r="T520" s="157"/>
      <c r="AT520" s="152" t="s">
        <v>189</v>
      </c>
      <c r="AU520" s="152" t="s">
        <v>83</v>
      </c>
      <c r="AV520" s="12" t="s">
        <v>83</v>
      </c>
      <c r="AW520" s="12" t="s">
        <v>35</v>
      </c>
      <c r="AX520" s="12" t="s">
        <v>81</v>
      </c>
      <c r="AY520" s="152" t="s">
        <v>175</v>
      </c>
    </row>
    <row r="521" spans="2:65" s="1" customFormat="1" ht="44.25" customHeight="1">
      <c r="B521" s="32"/>
      <c r="C521" s="132" t="s">
        <v>1626</v>
      </c>
      <c r="D521" s="132" t="s">
        <v>177</v>
      </c>
      <c r="E521" s="133" t="s">
        <v>2765</v>
      </c>
      <c r="F521" s="134" t="s">
        <v>2766</v>
      </c>
      <c r="G521" s="135" t="s">
        <v>180</v>
      </c>
      <c r="H521" s="136">
        <v>73</v>
      </c>
      <c r="I521" s="137"/>
      <c r="J521" s="138">
        <f>ROUND(I521*H521,2)</f>
        <v>0</v>
      </c>
      <c r="K521" s="139"/>
      <c r="L521" s="32"/>
      <c r="M521" s="140" t="s">
        <v>19</v>
      </c>
      <c r="N521" s="141" t="s">
        <v>44</v>
      </c>
      <c r="P521" s="142">
        <f>O521*H521</f>
        <v>0</v>
      </c>
      <c r="Q521" s="142">
        <v>0</v>
      </c>
      <c r="R521" s="142">
        <f>Q521*H521</f>
        <v>0</v>
      </c>
      <c r="S521" s="142">
        <v>0</v>
      </c>
      <c r="T521" s="143">
        <f>S521*H521</f>
        <v>0</v>
      </c>
      <c r="AR521" s="144" t="s">
        <v>296</v>
      </c>
      <c r="AT521" s="144" t="s">
        <v>177</v>
      </c>
      <c r="AU521" s="144" t="s">
        <v>83</v>
      </c>
      <c r="AY521" s="17" t="s">
        <v>175</v>
      </c>
      <c r="BE521" s="145">
        <f>IF(N521="základní",J521,0)</f>
        <v>0</v>
      </c>
      <c r="BF521" s="145">
        <f>IF(N521="snížená",J521,0)</f>
        <v>0</v>
      </c>
      <c r="BG521" s="145">
        <f>IF(N521="zákl. přenesená",J521,0)</f>
        <v>0</v>
      </c>
      <c r="BH521" s="145">
        <f>IF(N521="sníž. přenesená",J521,0)</f>
        <v>0</v>
      </c>
      <c r="BI521" s="145">
        <f>IF(N521="nulová",J521,0)</f>
        <v>0</v>
      </c>
      <c r="BJ521" s="17" t="s">
        <v>81</v>
      </c>
      <c r="BK521" s="145">
        <f>ROUND(I521*H521,2)</f>
        <v>0</v>
      </c>
      <c r="BL521" s="17" t="s">
        <v>296</v>
      </c>
      <c r="BM521" s="144" t="s">
        <v>2767</v>
      </c>
    </row>
    <row r="522" spans="2:65" s="1" customFormat="1" ht="11.25">
      <c r="B522" s="32"/>
      <c r="D522" s="146" t="s">
        <v>183</v>
      </c>
      <c r="F522" s="147" t="s">
        <v>2768</v>
      </c>
      <c r="I522" s="148"/>
      <c r="L522" s="32"/>
      <c r="M522" s="149"/>
      <c r="T522" s="53"/>
      <c r="AT522" s="17" t="s">
        <v>183</v>
      </c>
      <c r="AU522" s="17" t="s">
        <v>83</v>
      </c>
    </row>
    <row r="523" spans="2:65" s="14" customFormat="1" ht="11.25">
      <c r="B523" s="166"/>
      <c r="D523" s="151" t="s">
        <v>189</v>
      </c>
      <c r="E523" s="167" t="s">
        <v>19</v>
      </c>
      <c r="F523" s="168" t="s">
        <v>2769</v>
      </c>
      <c r="H523" s="167" t="s">
        <v>19</v>
      </c>
      <c r="I523" s="169"/>
      <c r="L523" s="166"/>
      <c r="M523" s="170"/>
      <c r="T523" s="171"/>
      <c r="AT523" s="167" t="s">
        <v>189</v>
      </c>
      <c r="AU523" s="167" t="s">
        <v>83</v>
      </c>
      <c r="AV523" s="14" t="s">
        <v>81</v>
      </c>
      <c r="AW523" s="14" t="s">
        <v>35</v>
      </c>
      <c r="AX523" s="14" t="s">
        <v>73</v>
      </c>
      <c r="AY523" s="167" t="s">
        <v>175</v>
      </c>
    </row>
    <row r="524" spans="2:65" s="12" customFormat="1" ht="11.25">
      <c r="B524" s="150"/>
      <c r="D524" s="151" t="s">
        <v>189</v>
      </c>
      <c r="E524" s="152" t="s">
        <v>19</v>
      </c>
      <c r="F524" s="153" t="s">
        <v>2663</v>
      </c>
      <c r="H524" s="154">
        <v>57.72</v>
      </c>
      <c r="I524" s="155"/>
      <c r="L524" s="150"/>
      <c r="M524" s="156"/>
      <c r="T524" s="157"/>
      <c r="AT524" s="152" t="s">
        <v>189</v>
      </c>
      <c r="AU524" s="152" t="s">
        <v>83</v>
      </c>
      <c r="AV524" s="12" t="s">
        <v>83</v>
      </c>
      <c r="AW524" s="12" t="s">
        <v>35</v>
      </c>
      <c r="AX524" s="12" t="s">
        <v>73</v>
      </c>
      <c r="AY524" s="152" t="s">
        <v>175</v>
      </c>
    </row>
    <row r="525" spans="2:65" s="12" customFormat="1" ht="11.25">
      <c r="B525" s="150"/>
      <c r="D525" s="151" t="s">
        <v>189</v>
      </c>
      <c r="E525" s="152" t="s">
        <v>19</v>
      </c>
      <c r="F525" s="153" t="s">
        <v>2770</v>
      </c>
      <c r="H525" s="154">
        <v>6.4989999999999997</v>
      </c>
      <c r="I525" s="155"/>
      <c r="L525" s="150"/>
      <c r="M525" s="156"/>
      <c r="T525" s="157"/>
      <c r="AT525" s="152" t="s">
        <v>189</v>
      </c>
      <c r="AU525" s="152" t="s">
        <v>83</v>
      </c>
      <c r="AV525" s="12" t="s">
        <v>83</v>
      </c>
      <c r="AW525" s="12" t="s">
        <v>35</v>
      </c>
      <c r="AX525" s="12" t="s">
        <v>73</v>
      </c>
      <c r="AY525" s="152" t="s">
        <v>175</v>
      </c>
    </row>
    <row r="526" spans="2:65" s="12" customFormat="1" ht="11.25">
      <c r="B526" s="150"/>
      <c r="D526" s="151" t="s">
        <v>189</v>
      </c>
      <c r="E526" s="152" t="s">
        <v>19</v>
      </c>
      <c r="F526" s="153" t="s">
        <v>2771</v>
      </c>
      <c r="H526" s="154">
        <v>8.76</v>
      </c>
      <c r="I526" s="155"/>
      <c r="L526" s="150"/>
      <c r="M526" s="156"/>
      <c r="T526" s="157"/>
      <c r="AT526" s="152" t="s">
        <v>189</v>
      </c>
      <c r="AU526" s="152" t="s">
        <v>83</v>
      </c>
      <c r="AV526" s="12" t="s">
        <v>83</v>
      </c>
      <c r="AW526" s="12" t="s">
        <v>35</v>
      </c>
      <c r="AX526" s="12" t="s">
        <v>73</v>
      </c>
      <c r="AY526" s="152" t="s">
        <v>175</v>
      </c>
    </row>
    <row r="527" spans="2:65" s="13" customFormat="1" ht="11.25">
      <c r="B527" s="158"/>
      <c r="D527" s="151" t="s">
        <v>189</v>
      </c>
      <c r="E527" s="159" t="s">
        <v>19</v>
      </c>
      <c r="F527" s="160" t="s">
        <v>198</v>
      </c>
      <c r="H527" s="161">
        <v>72.978999999999999</v>
      </c>
      <c r="I527" s="162"/>
      <c r="L527" s="158"/>
      <c r="M527" s="163"/>
      <c r="T527" s="164"/>
      <c r="AT527" s="159" t="s">
        <v>189</v>
      </c>
      <c r="AU527" s="159" t="s">
        <v>83</v>
      </c>
      <c r="AV527" s="13" t="s">
        <v>181</v>
      </c>
      <c r="AW527" s="13" t="s">
        <v>35</v>
      </c>
      <c r="AX527" s="13" t="s">
        <v>73</v>
      </c>
      <c r="AY527" s="159" t="s">
        <v>175</v>
      </c>
    </row>
    <row r="528" spans="2:65" s="12" customFormat="1" ht="11.25">
      <c r="B528" s="150"/>
      <c r="D528" s="151" t="s">
        <v>189</v>
      </c>
      <c r="E528" s="152" t="s">
        <v>19</v>
      </c>
      <c r="F528" s="153" t="s">
        <v>620</v>
      </c>
      <c r="H528" s="154">
        <v>73</v>
      </c>
      <c r="I528" s="155"/>
      <c r="L528" s="150"/>
      <c r="M528" s="156"/>
      <c r="T528" s="157"/>
      <c r="AT528" s="152" t="s">
        <v>189</v>
      </c>
      <c r="AU528" s="152" t="s">
        <v>83</v>
      </c>
      <c r="AV528" s="12" t="s">
        <v>83</v>
      </c>
      <c r="AW528" s="12" t="s">
        <v>35</v>
      </c>
      <c r="AX528" s="12" t="s">
        <v>81</v>
      </c>
      <c r="AY528" s="152" t="s">
        <v>175</v>
      </c>
    </row>
    <row r="529" spans="2:65" s="1" customFormat="1" ht="16.5" customHeight="1">
      <c r="B529" s="32"/>
      <c r="C529" s="172" t="s">
        <v>1627</v>
      </c>
      <c r="D529" s="172" t="s">
        <v>307</v>
      </c>
      <c r="E529" s="173" t="s">
        <v>2772</v>
      </c>
      <c r="F529" s="174" t="s">
        <v>2773</v>
      </c>
      <c r="G529" s="175" t="s">
        <v>180</v>
      </c>
      <c r="H529" s="176">
        <v>85.081999999999994</v>
      </c>
      <c r="I529" s="177"/>
      <c r="J529" s="178">
        <f>ROUND(I529*H529,2)</f>
        <v>0</v>
      </c>
      <c r="K529" s="179"/>
      <c r="L529" s="180"/>
      <c r="M529" s="181" t="s">
        <v>19</v>
      </c>
      <c r="N529" s="182" t="s">
        <v>44</v>
      </c>
      <c r="P529" s="142">
        <f>O529*H529</f>
        <v>0</v>
      </c>
      <c r="Q529" s="142">
        <v>4.0000000000000002E-4</v>
      </c>
      <c r="R529" s="142">
        <f>Q529*H529</f>
        <v>3.4032800000000002E-2</v>
      </c>
      <c r="S529" s="142">
        <v>0</v>
      </c>
      <c r="T529" s="143">
        <f>S529*H529</f>
        <v>0</v>
      </c>
      <c r="AR529" s="144" t="s">
        <v>396</v>
      </c>
      <c r="AT529" s="144" t="s">
        <v>307</v>
      </c>
      <c r="AU529" s="144" t="s">
        <v>83</v>
      </c>
      <c r="AY529" s="17" t="s">
        <v>175</v>
      </c>
      <c r="BE529" s="145">
        <f>IF(N529="základní",J529,0)</f>
        <v>0</v>
      </c>
      <c r="BF529" s="145">
        <f>IF(N529="snížená",J529,0)</f>
        <v>0</v>
      </c>
      <c r="BG529" s="145">
        <f>IF(N529="zákl. přenesená",J529,0)</f>
        <v>0</v>
      </c>
      <c r="BH529" s="145">
        <f>IF(N529="sníž. přenesená",J529,0)</f>
        <v>0</v>
      </c>
      <c r="BI529" s="145">
        <f>IF(N529="nulová",J529,0)</f>
        <v>0</v>
      </c>
      <c r="BJ529" s="17" t="s">
        <v>81</v>
      </c>
      <c r="BK529" s="145">
        <f>ROUND(I529*H529,2)</f>
        <v>0</v>
      </c>
      <c r="BL529" s="17" t="s">
        <v>296</v>
      </c>
      <c r="BM529" s="144" t="s">
        <v>2774</v>
      </c>
    </row>
    <row r="530" spans="2:65" s="12" customFormat="1" ht="11.25">
      <c r="B530" s="150"/>
      <c r="D530" s="151" t="s">
        <v>189</v>
      </c>
      <c r="F530" s="153" t="s">
        <v>2775</v>
      </c>
      <c r="H530" s="154">
        <v>85.081999999999994</v>
      </c>
      <c r="I530" s="155"/>
      <c r="L530" s="150"/>
      <c r="M530" s="156"/>
      <c r="T530" s="157"/>
      <c r="AT530" s="152" t="s">
        <v>189</v>
      </c>
      <c r="AU530" s="152" t="s">
        <v>83</v>
      </c>
      <c r="AV530" s="12" t="s">
        <v>83</v>
      </c>
      <c r="AW530" s="12" t="s">
        <v>4</v>
      </c>
      <c r="AX530" s="12" t="s">
        <v>81</v>
      </c>
      <c r="AY530" s="152" t="s">
        <v>175</v>
      </c>
    </row>
    <row r="531" spans="2:65" s="1" customFormat="1" ht="44.25" customHeight="1">
      <c r="B531" s="32"/>
      <c r="C531" s="132" t="s">
        <v>1628</v>
      </c>
      <c r="D531" s="132" t="s">
        <v>177</v>
      </c>
      <c r="E531" s="133" t="s">
        <v>2776</v>
      </c>
      <c r="F531" s="134" t="s">
        <v>2777</v>
      </c>
      <c r="G531" s="135" t="s">
        <v>281</v>
      </c>
      <c r="H531" s="136">
        <v>1.1830000000000001</v>
      </c>
      <c r="I531" s="137"/>
      <c r="J531" s="138">
        <f>ROUND(I531*H531,2)</f>
        <v>0</v>
      </c>
      <c r="K531" s="139"/>
      <c r="L531" s="32"/>
      <c r="M531" s="140" t="s">
        <v>19</v>
      </c>
      <c r="N531" s="141" t="s">
        <v>44</v>
      </c>
      <c r="P531" s="142">
        <f>O531*H531</f>
        <v>0</v>
      </c>
      <c r="Q531" s="142">
        <v>0</v>
      </c>
      <c r="R531" s="142">
        <f>Q531*H531</f>
        <v>0</v>
      </c>
      <c r="S531" s="142">
        <v>0</v>
      </c>
      <c r="T531" s="143">
        <f>S531*H531</f>
        <v>0</v>
      </c>
      <c r="AR531" s="144" t="s">
        <v>296</v>
      </c>
      <c r="AT531" s="144" t="s">
        <v>177</v>
      </c>
      <c r="AU531" s="144" t="s">
        <v>83</v>
      </c>
      <c r="AY531" s="17" t="s">
        <v>175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7" t="s">
        <v>81</v>
      </c>
      <c r="BK531" s="145">
        <f>ROUND(I531*H531,2)</f>
        <v>0</v>
      </c>
      <c r="BL531" s="17" t="s">
        <v>296</v>
      </c>
      <c r="BM531" s="144" t="s">
        <v>2778</v>
      </c>
    </row>
    <row r="532" spans="2:65" s="1" customFormat="1" ht="11.25">
      <c r="B532" s="32"/>
      <c r="D532" s="146" t="s">
        <v>183</v>
      </c>
      <c r="F532" s="147" t="s">
        <v>2779</v>
      </c>
      <c r="I532" s="148"/>
      <c r="L532" s="32"/>
      <c r="M532" s="149"/>
      <c r="T532" s="53"/>
      <c r="AT532" s="17" t="s">
        <v>183</v>
      </c>
      <c r="AU532" s="17" t="s">
        <v>83</v>
      </c>
    </row>
    <row r="533" spans="2:65" s="11" customFormat="1" ht="22.9" customHeight="1">
      <c r="B533" s="120"/>
      <c r="D533" s="121" t="s">
        <v>72</v>
      </c>
      <c r="E533" s="130" t="s">
        <v>2780</v>
      </c>
      <c r="F533" s="130" t="s">
        <v>2781</v>
      </c>
      <c r="I533" s="123"/>
      <c r="J533" s="131">
        <f>BK533</f>
        <v>0</v>
      </c>
      <c r="L533" s="120"/>
      <c r="M533" s="125"/>
      <c r="P533" s="126">
        <f>SUM(P534:P542)</f>
        <v>0</v>
      </c>
      <c r="R533" s="126">
        <f>SUM(R534:R542)</f>
        <v>0.20505119999999999</v>
      </c>
      <c r="T533" s="127">
        <f>SUM(T534:T542)</f>
        <v>0</v>
      </c>
      <c r="AR533" s="121" t="s">
        <v>83</v>
      </c>
      <c r="AT533" s="128" t="s">
        <v>72</v>
      </c>
      <c r="AU533" s="128" t="s">
        <v>81</v>
      </c>
      <c r="AY533" s="121" t="s">
        <v>175</v>
      </c>
      <c r="BK533" s="129">
        <f>SUM(BK534:BK542)</f>
        <v>0</v>
      </c>
    </row>
    <row r="534" spans="2:65" s="1" customFormat="1" ht="49.15" customHeight="1">
      <c r="B534" s="32"/>
      <c r="C534" s="132" t="s">
        <v>1629</v>
      </c>
      <c r="D534" s="132" t="s">
        <v>177</v>
      </c>
      <c r="E534" s="133" t="s">
        <v>2782</v>
      </c>
      <c r="F534" s="134" t="s">
        <v>2783</v>
      </c>
      <c r="G534" s="135" t="s">
        <v>180</v>
      </c>
      <c r="H534" s="136">
        <v>9.2799999999999994</v>
      </c>
      <c r="I534" s="137"/>
      <c r="J534" s="138">
        <f>ROUND(I534*H534,2)</f>
        <v>0</v>
      </c>
      <c r="K534" s="139"/>
      <c r="L534" s="32"/>
      <c r="M534" s="140" t="s">
        <v>19</v>
      </c>
      <c r="N534" s="141" t="s">
        <v>44</v>
      </c>
      <c r="P534" s="142">
        <f>O534*H534</f>
        <v>0</v>
      </c>
      <c r="Q534" s="142">
        <v>1.5789999999999998E-2</v>
      </c>
      <c r="R534" s="142">
        <f>Q534*H534</f>
        <v>0.14653119999999997</v>
      </c>
      <c r="S534" s="142">
        <v>0</v>
      </c>
      <c r="T534" s="143">
        <f>S534*H534</f>
        <v>0</v>
      </c>
      <c r="AR534" s="144" t="s">
        <v>296</v>
      </c>
      <c r="AT534" s="144" t="s">
        <v>177</v>
      </c>
      <c r="AU534" s="144" t="s">
        <v>83</v>
      </c>
      <c r="AY534" s="17" t="s">
        <v>175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7" t="s">
        <v>81</v>
      </c>
      <c r="BK534" s="145">
        <f>ROUND(I534*H534,2)</f>
        <v>0</v>
      </c>
      <c r="BL534" s="17" t="s">
        <v>296</v>
      </c>
      <c r="BM534" s="144" t="s">
        <v>2784</v>
      </c>
    </row>
    <row r="535" spans="2:65" s="1" customFormat="1" ht="11.25">
      <c r="B535" s="32"/>
      <c r="D535" s="146" t="s">
        <v>183</v>
      </c>
      <c r="F535" s="147" t="s">
        <v>2785</v>
      </c>
      <c r="I535" s="148"/>
      <c r="L535" s="32"/>
      <c r="M535" s="149"/>
      <c r="T535" s="53"/>
      <c r="AT535" s="17" t="s">
        <v>183</v>
      </c>
      <c r="AU535" s="17" t="s">
        <v>83</v>
      </c>
    </row>
    <row r="536" spans="2:65" s="12" customFormat="1" ht="11.25">
      <c r="B536" s="150"/>
      <c r="D536" s="151" t="s">
        <v>189</v>
      </c>
      <c r="E536" s="152" t="s">
        <v>19</v>
      </c>
      <c r="F536" s="153" t="s">
        <v>2786</v>
      </c>
      <c r="H536" s="154">
        <v>9.2799999999999994</v>
      </c>
      <c r="I536" s="155"/>
      <c r="L536" s="150"/>
      <c r="M536" s="156"/>
      <c r="T536" s="157"/>
      <c r="AT536" s="152" t="s">
        <v>189</v>
      </c>
      <c r="AU536" s="152" t="s">
        <v>83</v>
      </c>
      <c r="AV536" s="12" t="s">
        <v>83</v>
      </c>
      <c r="AW536" s="12" t="s">
        <v>35</v>
      </c>
      <c r="AX536" s="12" t="s">
        <v>81</v>
      </c>
      <c r="AY536" s="152" t="s">
        <v>175</v>
      </c>
    </row>
    <row r="537" spans="2:65" s="1" customFormat="1" ht="33" customHeight="1">
      <c r="B537" s="32"/>
      <c r="C537" s="132" t="s">
        <v>1630</v>
      </c>
      <c r="D537" s="132" t="s">
        <v>177</v>
      </c>
      <c r="E537" s="133" t="s">
        <v>2787</v>
      </c>
      <c r="F537" s="134" t="s">
        <v>2788</v>
      </c>
      <c r="G537" s="135" t="s">
        <v>342</v>
      </c>
      <c r="H537" s="136">
        <v>11.1</v>
      </c>
      <c r="I537" s="137"/>
      <c r="J537" s="138">
        <f>ROUND(I537*H537,2)</f>
        <v>0</v>
      </c>
      <c r="K537" s="139"/>
      <c r="L537" s="32"/>
      <c r="M537" s="140" t="s">
        <v>19</v>
      </c>
      <c r="N537" s="141" t="s">
        <v>44</v>
      </c>
      <c r="P537" s="142">
        <f>O537*H537</f>
        <v>0</v>
      </c>
      <c r="Q537" s="142">
        <v>0</v>
      </c>
      <c r="R537" s="142">
        <f>Q537*H537</f>
        <v>0</v>
      </c>
      <c r="S537" s="142">
        <v>0</v>
      </c>
      <c r="T537" s="143">
        <f>S537*H537</f>
        <v>0</v>
      </c>
      <c r="AR537" s="144" t="s">
        <v>296</v>
      </c>
      <c r="AT537" s="144" t="s">
        <v>177</v>
      </c>
      <c r="AU537" s="144" t="s">
        <v>83</v>
      </c>
      <c r="AY537" s="17" t="s">
        <v>175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7" t="s">
        <v>81</v>
      </c>
      <c r="BK537" s="145">
        <f>ROUND(I537*H537,2)</f>
        <v>0</v>
      </c>
      <c r="BL537" s="17" t="s">
        <v>296</v>
      </c>
      <c r="BM537" s="144" t="s">
        <v>2789</v>
      </c>
    </row>
    <row r="538" spans="2:65" s="1" customFormat="1" ht="11.25">
      <c r="B538" s="32"/>
      <c r="D538" s="146" t="s">
        <v>183</v>
      </c>
      <c r="F538" s="147" t="s">
        <v>2790</v>
      </c>
      <c r="I538" s="148"/>
      <c r="L538" s="32"/>
      <c r="M538" s="149"/>
      <c r="T538" s="53"/>
      <c r="AT538" s="17" t="s">
        <v>183</v>
      </c>
      <c r="AU538" s="17" t="s">
        <v>83</v>
      </c>
    </row>
    <row r="539" spans="2:65" s="1" customFormat="1" ht="21.75" customHeight="1">
      <c r="B539" s="32"/>
      <c r="C539" s="172" t="s">
        <v>2791</v>
      </c>
      <c r="D539" s="172" t="s">
        <v>307</v>
      </c>
      <c r="E539" s="173" t="s">
        <v>2792</v>
      </c>
      <c r="F539" s="174" t="s">
        <v>2793</v>
      </c>
      <c r="G539" s="175" t="s">
        <v>215</v>
      </c>
      <c r="H539" s="176">
        <v>0.13300000000000001</v>
      </c>
      <c r="I539" s="177"/>
      <c r="J539" s="178">
        <f>ROUND(I539*H539,2)</f>
        <v>0</v>
      </c>
      <c r="K539" s="179"/>
      <c r="L539" s="180"/>
      <c r="M539" s="181" t="s">
        <v>19</v>
      </c>
      <c r="N539" s="182" t="s">
        <v>44</v>
      </c>
      <c r="P539" s="142">
        <f>O539*H539</f>
        <v>0</v>
      </c>
      <c r="Q539" s="142">
        <v>0.44</v>
      </c>
      <c r="R539" s="142">
        <f>Q539*H539</f>
        <v>5.8520000000000003E-2</v>
      </c>
      <c r="S539" s="142">
        <v>0</v>
      </c>
      <c r="T539" s="143">
        <f>S539*H539</f>
        <v>0</v>
      </c>
      <c r="AR539" s="144" t="s">
        <v>396</v>
      </c>
      <c r="AT539" s="144" t="s">
        <v>307</v>
      </c>
      <c r="AU539" s="144" t="s">
        <v>83</v>
      </c>
      <c r="AY539" s="17" t="s">
        <v>175</v>
      </c>
      <c r="BE539" s="145">
        <f>IF(N539="základní",J539,0)</f>
        <v>0</v>
      </c>
      <c r="BF539" s="145">
        <f>IF(N539="snížená",J539,0)</f>
        <v>0</v>
      </c>
      <c r="BG539" s="145">
        <f>IF(N539="zákl. přenesená",J539,0)</f>
        <v>0</v>
      </c>
      <c r="BH539" s="145">
        <f>IF(N539="sníž. přenesená",J539,0)</f>
        <v>0</v>
      </c>
      <c r="BI539" s="145">
        <f>IF(N539="nulová",J539,0)</f>
        <v>0</v>
      </c>
      <c r="BJ539" s="17" t="s">
        <v>81</v>
      </c>
      <c r="BK539" s="145">
        <f>ROUND(I539*H539,2)</f>
        <v>0</v>
      </c>
      <c r="BL539" s="17" t="s">
        <v>296</v>
      </c>
      <c r="BM539" s="144" t="s">
        <v>2794</v>
      </c>
    </row>
    <row r="540" spans="2:65" s="12" customFormat="1" ht="11.25">
      <c r="B540" s="150"/>
      <c r="D540" s="151" t="s">
        <v>189</v>
      </c>
      <c r="E540" s="152" t="s">
        <v>19</v>
      </c>
      <c r="F540" s="153" t="s">
        <v>2795</v>
      </c>
      <c r="H540" s="154">
        <v>0.13300000000000001</v>
      </c>
      <c r="I540" s="155"/>
      <c r="L540" s="150"/>
      <c r="M540" s="156"/>
      <c r="T540" s="157"/>
      <c r="AT540" s="152" t="s">
        <v>189</v>
      </c>
      <c r="AU540" s="152" t="s">
        <v>83</v>
      </c>
      <c r="AV540" s="12" t="s">
        <v>83</v>
      </c>
      <c r="AW540" s="12" t="s">
        <v>35</v>
      </c>
      <c r="AX540" s="12" t="s">
        <v>81</v>
      </c>
      <c r="AY540" s="152" t="s">
        <v>175</v>
      </c>
    </row>
    <row r="541" spans="2:65" s="1" customFormat="1" ht="44.25" customHeight="1">
      <c r="B541" s="32"/>
      <c r="C541" s="132" t="s">
        <v>2796</v>
      </c>
      <c r="D541" s="132" t="s">
        <v>177</v>
      </c>
      <c r="E541" s="133" t="s">
        <v>2797</v>
      </c>
      <c r="F541" s="134" t="s">
        <v>2798</v>
      </c>
      <c r="G541" s="135" t="s">
        <v>281</v>
      </c>
      <c r="H541" s="136">
        <v>0.20499999999999999</v>
      </c>
      <c r="I541" s="137"/>
      <c r="J541" s="138">
        <f>ROUND(I541*H541,2)</f>
        <v>0</v>
      </c>
      <c r="K541" s="139"/>
      <c r="L541" s="32"/>
      <c r="M541" s="140" t="s">
        <v>19</v>
      </c>
      <c r="N541" s="141" t="s">
        <v>44</v>
      </c>
      <c r="P541" s="142">
        <f>O541*H541</f>
        <v>0</v>
      </c>
      <c r="Q541" s="142">
        <v>0</v>
      </c>
      <c r="R541" s="142">
        <f>Q541*H541</f>
        <v>0</v>
      </c>
      <c r="S541" s="142">
        <v>0</v>
      </c>
      <c r="T541" s="143">
        <f>S541*H541</f>
        <v>0</v>
      </c>
      <c r="AR541" s="144" t="s">
        <v>296</v>
      </c>
      <c r="AT541" s="144" t="s">
        <v>177</v>
      </c>
      <c r="AU541" s="144" t="s">
        <v>83</v>
      </c>
      <c r="AY541" s="17" t="s">
        <v>175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7" t="s">
        <v>81</v>
      </c>
      <c r="BK541" s="145">
        <f>ROUND(I541*H541,2)</f>
        <v>0</v>
      </c>
      <c r="BL541" s="17" t="s">
        <v>296</v>
      </c>
      <c r="BM541" s="144" t="s">
        <v>2799</v>
      </c>
    </row>
    <row r="542" spans="2:65" s="1" customFormat="1" ht="11.25">
      <c r="B542" s="32"/>
      <c r="D542" s="146" t="s">
        <v>183</v>
      </c>
      <c r="F542" s="147" t="s">
        <v>2800</v>
      </c>
      <c r="I542" s="148"/>
      <c r="L542" s="32"/>
      <c r="M542" s="149"/>
      <c r="T542" s="53"/>
      <c r="AT542" s="17" t="s">
        <v>183</v>
      </c>
      <c r="AU542" s="17" t="s">
        <v>83</v>
      </c>
    </row>
    <row r="543" spans="2:65" s="11" customFormat="1" ht="22.9" customHeight="1">
      <c r="B543" s="120"/>
      <c r="D543" s="121" t="s">
        <v>72</v>
      </c>
      <c r="E543" s="130" t="s">
        <v>2801</v>
      </c>
      <c r="F543" s="130" t="s">
        <v>2802</v>
      </c>
      <c r="I543" s="123"/>
      <c r="J543" s="131">
        <f>BK543</f>
        <v>0</v>
      </c>
      <c r="L543" s="120"/>
      <c r="M543" s="125"/>
      <c r="P543" s="126">
        <f>SUM(P544:P553)</f>
        <v>0</v>
      </c>
      <c r="R543" s="126">
        <f>SUM(R544:R553)</f>
        <v>0.115828</v>
      </c>
      <c r="T543" s="127">
        <f>SUM(T544:T553)</f>
        <v>0</v>
      </c>
      <c r="AR543" s="121" t="s">
        <v>83</v>
      </c>
      <c r="AT543" s="128" t="s">
        <v>72</v>
      </c>
      <c r="AU543" s="128" t="s">
        <v>81</v>
      </c>
      <c r="AY543" s="121" t="s">
        <v>175</v>
      </c>
      <c r="BK543" s="129">
        <f>SUM(BK544:BK553)</f>
        <v>0</v>
      </c>
    </row>
    <row r="544" spans="2:65" s="1" customFormat="1" ht="49.15" customHeight="1">
      <c r="B544" s="32"/>
      <c r="C544" s="132" t="s">
        <v>2803</v>
      </c>
      <c r="D544" s="132" t="s">
        <v>177</v>
      </c>
      <c r="E544" s="133" t="s">
        <v>2804</v>
      </c>
      <c r="F544" s="134" t="s">
        <v>2805</v>
      </c>
      <c r="G544" s="135" t="s">
        <v>180</v>
      </c>
      <c r="H544" s="136">
        <v>9.1999999999999993</v>
      </c>
      <c r="I544" s="137"/>
      <c r="J544" s="138">
        <f>ROUND(I544*H544,2)</f>
        <v>0</v>
      </c>
      <c r="K544" s="139"/>
      <c r="L544" s="32"/>
      <c r="M544" s="140" t="s">
        <v>19</v>
      </c>
      <c r="N544" s="141" t="s">
        <v>44</v>
      </c>
      <c r="P544" s="142">
        <f>O544*H544</f>
        <v>0</v>
      </c>
      <c r="Q544" s="142">
        <v>1.259E-2</v>
      </c>
      <c r="R544" s="142">
        <f>Q544*H544</f>
        <v>0.115828</v>
      </c>
      <c r="S544" s="142">
        <v>0</v>
      </c>
      <c r="T544" s="143">
        <f>S544*H544</f>
        <v>0</v>
      </c>
      <c r="AR544" s="144" t="s">
        <v>296</v>
      </c>
      <c r="AT544" s="144" t="s">
        <v>177</v>
      </c>
      <c r="AU544" s="144" t="s">
        <v>83</v>
      </c>
      <c r="AY544" s="17" t="s">
        <v>175</v>
      </c>
      <c r="BE544" s="145">
        <f>IF(N544="základní",J544,0)</f>
        <v>0</v>
      </c>
      <c r="BF544" s="145">
        <f>IF(N544="snížená",J544,0)</f>
        <v>0</v>
      </c>
      <c r="BG544" s="145">
        <f>IF(N544="zákl. přenesená",J544,0)</f>
        <v>0</v>
      </c>
      <c r="BH544" s="145">
        <f>IF(N544="sníž. přenesená",J544,0)</f>
        <v>0</v>
      </c>
      <c r="BI544" s="145">
        <f>IF(N544="nulová",J544,0)</f>
        <v>0</v>
      </c>
      <c r="BJ544" s="17" t="s">
        <v>81</v>
      </c>
      <c r="BK544" s="145">
        <f>ROUND(I544*H544,2)</f>
        <v>0</v>
      </c>
      <c r="BL544" s="17" t="s">
        <v>296</v>
      </c>
      <c r="BM544" s="144" t="s">
        <v>2806</v>
      </c>
    </row>
    <row r="545" spans="2:65" s="1" customFormat="1" ht="11.25">
      <c r="B545" s="32"/>
      <c r="D545" s="146" t="s">
        <v>183</v>
      </c>
      <c r="F545" s="147" t="s">
        <v>2807</v>
      </c>
      <c r="I545" s="148"/>
      <c r="L545" s="32"/>
      <c r="M545" s="149"/>
      <c r="T545" s="53"/>
      <c r="AT545" s="17" t="s">
        <v>183</v>
      </c>
      <c r="AU545" s="17" t="s">
        <v>83</v>
      </c>
    </row>
    <row r="546" spans="2:65" s="12" customFormat="1" ht="11.25">
      <c r="B546" s="150"/>
      <c r="D546" s="151" t="s">
        <v>189</v>
      </c>
      <c r="E546" s="152" t="s">
        <v>19</v>
      </c>
      <c r="F546" s="153" t="s">
        <v>2439</v>
      </c>
      <c r="H546" s="154">
        <v>3.95</v>
      </c>
      <c r="I546" s="155"/>
      <c r="L546" s="150"/>
      <c r="M546" s="156"/>
      <c r="T546" s="157"/>
      <c r="AT546" s="152" t="s">
        <v>189</v>
      </c>
      <c r="AU546" s="152" t="s">
        <v>83</v>
      </c>
      <c r="AV546" s="12" t="s">
        <v>83</v>
      </c>
      <c r="AW546" s="12" t="s">
        <v>35</v>
      </c>
      <c r="AX546" s="12" t="s">
        <v>73</v>
      </c>
      <c r="AY546" s="152" t="s">
        <v>175</v>
      </c>
    </row>
    <row r="547" spans="2:65" s="12" customFormat="1" ht="11.25">
      <c r="B547" s="150"/>
      <c r="D547" s="151" t="s">
        <v>189</v>
      </c>
      <c r="E547" s="152" t="s">
        <v>19</v>
      </c>
      <c r="F547" s="153" t="s">
        <v>2442</v>
      </c>
      <c r="H547" s="154">
        <v>1.8560000000000001</v>
      </c>
      <c r="I547" s="155"/>
      <c r="L547" s="150"/>
      <c r="M547" s="156"/>
      <c r="T547" s="157"/>
      <c r="AT547" s="152" t="s">
        <v>189</v>
      </c>
      <c r="AU547" s="152" t="s">
        <v>83</v>
      </c>
      <c r="AV547" s="12" t="s">
        <v>83</v>
      </c>
      <c r="AW547" s="12" t="s">
        <v>35</v>
      </c>
      <c r="AX547" s="12" t="s">
        <v>73</v>
      </c>
      <c r="AY547" s="152" t="s">
        <v>175</v>
      </c>
    </row>
    <row r="548" spans="2:65" s="12" customFormat="1" ht="11.25">
      <c r="B548" s="150"/>
      <c r="D548" s="151" t="s">
        <v>189</v>
      </c>
      <c r="E548" s="152" t="s">
        <v>19</v>
      </c>
      <c r="F548" s="153" t="s">
        <v>2443</v>
      </c>
      <c r="H548" s="154">
        <v>1.46</v>
      </c>
      <c r="I548" s="155"/>
      <c r="L548" s="150"/>
      <c r="M548" s="156"/>
      <c r="T548" s="157"/>
      <c r="AT548" s="152" t="s">
        <v>189</v>
      </c>
      <c r="AU548" s="152" t="s">
        <v>83</v>
      </c>
      <c r="AV548" s="12" t="s">
        <v>83</v>
      </c>
      <c r="AW548" s="12" t="s">
        <v>35</v>
      </c>
      <c r="AX548" s="12" t="s">
        <v>73</v>
      </c>
      <c r="AY548" s="152" t="s">
        <v>175</v>
      </c>
    </row>
    <row r="549" spans="2:65" s="12" customFormat="1" ht="11.25">
      <c r="B549" s="150"/>
      <c r="D549" s="151" t="s">
        <v>189</v>
      </c>
      <c r="E549" s="152" t="s">
        <v>19</v>
      </c>
      <c r="F549" s="153" t="s">
        <v>2444</v>
      </c>
      <c r="H549" s="154">
        <v>1.8959999999999999</v>
      </c>
      <c r="I549" s="155"/>
      <c r="L549" s="150"/>
      <c r="M549" s="156"/>
      <c r="T549" s="157"/>
      <c r="AT549" s="152" t="s">
        <v>189</v>
      </c>
      <c r="AU549" s="152" t="s">
        <v>83</v>
      </c>
      <c r="AV549" s="12" t="s">
        <v>83</v>
      </c>
      <c r="AW549" s="12" t="s">
        <v>35</v>
      </c>
      <c r="AX549" s="12" t="s">
        <v>73</v>
      </c>
      <c r="AY549" s="152" t="s">
        <v>175</v>
      </c>
    </row>
    <row r="550" spans="2:65" s="13" customFormat="1" ht="11.25">
      <c r="B550" s="158"/>
      <c r="D550" s="151" t="s">
        <v>189</v>
      </c>
      <c r="E550" s="159" t="s">
        <v>19</v>
      </c>
      <c r="F550" s="160" t="s">
        <v>198</v>
      </c>
      <c r="H550" s="161">
        <v>9.161999999999999</v>
      </c>
      <c r="I550" s="162"/>
      <c r="L550" s="158"/>
      <c r="M550" s="163"/>
      <c r="T550" s="164"/>
      <c r="AT550" s="159" t="s">
        <v>189</v>
      </c>
      <c r="AU550" s="159" t="s">
        <v>83</v>
      </c>
      <c r="AV550" s="13" t="s">
        <v>181</v>
      </c>
      <c r="AW550" s="13" t="s">
        <v>35</v>
      </c>
      <c r="AX550" s="13" t="s">
        <v>73</v>
      </c>
      <c r="AY550" s="159" t="s">
        <v>175</v>
      </c>
    </row>
    <row r="551" spans="2:65" s="12" customFormat="1" ht="11.25">
      <c r="B551" s="150"/>
      <c r="D551" s="151" t="s">
        <v>189</v>
      </c>
      <c r="E551" s="152" t="s">
        <v>19</v>
      </c>
      <c r="F551" s="153" t="s">
        <v>2808</v>
      </c>
      <c r="H551" s="154">
        <v>9.1999999999999993</v>
      </c>
      <c r="I551" s="155"/>
      <c r="L551" s="150"/>
      <c r="M551" s="156"/>
      <c r="T551" s="157"/>
      <c r="AT551" s="152" t="s">
        <v>189</v>
      </c>
      <c r="AU551" s="152" t="s">
        <v>83</v>
      </c>
      <c r="AV551" s="12" t="s">
        <v>83</v>
      </c>
      <c r="AW551" s="12" t="s">
        <v>35</v>
      </c>
      <c r="AX551" s="12" t="s">
        <v>81</v>
      </c>
      <c r="AY551" s="152" t="s">
        <v>175</v>
      </c>
    </row>
    <row r="552" spans="2:65" s="1" customFormat="1" ht="66.75" customHeight="1">
      <c r="B552" s="32"/>
      <c r="C552" s="132" t="s">
        <v>2809</v>
      </c>
      <c r="D552" s="132" t="s">
        <v>177</v>
      </c>
      <c r="E552" s="133" t="s">
        <v>2810</v>
      </c>
      <c r="F552" s="134" t="s">
        <v>2811</v>
      </c>
      <c r="G552" s="135" t="s">
        <v>281</v>
      </c>
      <c r="H552" s="136">
        <v>0.11600000000000001</v>
      </c>
      <c r="I552" s="137"/>
      <c r="J552" s="138">
        <f>ROUND(I552*H552,2)</f>
        <v>0</v>
      </c>
      <c r="K552" s="139"/>
      <c r="L552" s="32"/>
      <c r="M552" s="140" t="s">
        <v>19</v>
      </c>
      <c r="N552" s="141" t="s">
        <v>44</v>
      </c>
      <c r="P552" s="142">
        <f>O552*H552</f>
        <v>0</v>
      </c>
      <c r="Q552" s="142">
        <v>0</v>
      </c>
      <c r="R552" s="142">
        <f>Q552*H552</f>
        <v>0</v>
      </c>
      <c r="S552" s="142">
        <v>0</v>
      </c>
      <c r="T552" s="143">
        <f>S552*H552</f>
        <v>0</v>
      </c>
      <c r="AR552" s="144" t="s">
        <v>296</v>
      </c>
      <c r="AT552" s="144" t="s">
        <v>177</v>
      </c>
      <c r="AU552" s="144" t="s">
        <v>83</v>
      </c>
      <c r="AY552" s="17" t="s">
        <v>175</v>
      </c>
      <c r="BE552" s="145">
        <f>IF(N552="základní",J552,0)</f>
        <v>0</v>
      </c>
      <c r="BF552" s="145">
        <f>IF(N552="snížená",J552,0)</f>
        <v>0</v>
      </c>
      <c r="BG552" s="145">
        <f>IF(N552="zákl. přenesená",J552,0)</f>
        <v>0</v>
      </c>
      <c r="BH552" s="145">
        <f>IF(N552="sníž. přenesená",J552,0)</f>
        <v>0</v>
      </c>
      <c r="BI552" s="145">
        <f>IF(N552="nulová",J552,0)</f>
        <v>0</v>
      </c>
      <c r="BJ552" s="17" t="s">
        <v>81</v>
      </c>
      <c r="BK552" s="145">
        <f>ROUND(I552*H552,2)</f>
        <v>0</v>
      </c>
      <c r="BL552" s="17" t="s">
        <v>296</v>
      </c>
      <c r="BM552" s="144" t="s">
        <v>2812</v>
      </c>
    </row>
    <row r="553" spans="2:65" s="1" customFormat="1" ht="11.25">
      <c r="B553" s="32"/>
      <c r="D553" s="146" t="s">
        <v>183</v>
      </c>
      <c r="F553" s="147" t="s">
        <v>2813</v>
      </c>
      <c r="I553" s="148"/>
      <c r="L553" s="32"/>
      <c r="M553" s="149"/>
      <c r="T553" s="53"/>
      <c r="AT553" s="17" t="s">
        <v>183</v>
      </c>
      <c r="AU553" s="17" t="s">
        <v>83</v>
      </c>
    </row>
    <row r="554" spans="2:65" s="11" customFormat="1" ht="22.9" customHeight="1">
      <c r="B554" s="120"/>
      <c r="D554" s="121" t="s">
        <v>72</v>
      </c>
      <c r="E554" s="130" t="s">
        <v>1972</v>
      </c>
      <c r="F554" s="130" t="s">
        <v>1973</v>
      </c>
      <c r="I554" s="123"/>
      <c r="J554" s="131">
        <f>BK554</f>
        <v>0</v>
      </c>
      <c r="L554" s="120"/>
      <c r="M554" s="125"/>
      <c r="P554" s="126">
        <f>SUM(P555:P576)</f>
        <v>0</v>
      </c>
      <c r="R554" s="126">
        <f>SUM(R555:R576)</f>
        <v>0.21867500000000001</v>
      </c>
      <c r="T554" s="127">
        <f>SUM(T555:T576)</f>
        <v>0</v>
      </c>
      <c r="AR554" s="121" t="s">
        <v>83</v>
      </c>
      <c r="AT554" s="128" t="s">
        <v>72</v>
      </c>
      <c r="AU554" s="128" t="s">
        <v>81</v>
      </c>
      <c r="AY554" s="121" t="s">
        <v>175</v>
      </c>
      <c r="BK554" s="129">
        <f>SUM(BK555:BK576)</f>
        <v>0</v>
      </c>
    </row>
    <row r="555" spans="2:65" s="1" customFormat="1" ht="37.9" customHeight="1">
      <c r="B555" s="32"/>
      <c r="C555" s="132" t="s">
        <v>2814</v>
      </c>
      <c r="D555" s="132" t="s">
        <v>177</v>
      </c>
      <c r="E555" s="133" t="s">
        <v>2815</v>
      </c>
      <c r="F555" s="134" t="s">
        <v>2816</v>
      </c>
      <c r="G555" s="135" t="s">
        <v>342</v>
      </c>
      <c r="H555" s="136">
        <v>11</v>
      </c>
      <c r="I555" s="137"/>
      <c r="J555" s="138">
        <f>ROUND(I555*H555,2)</f>
        <v>0</v>
      </c>
      <c r="K555" s="139"/>
      <c r="L555" s="32"/>
      <c r="M555" s="140" t="s">
        <v>19</v>
      </c>
      <c r="N555" s="141" t="s">
        <v>44</v>
      </c>
      <c r="P555" s="142">
        <f>O555*H555</f>
        <v>0</v>
      </c>
      <c r="Q555" s="142">
        <v>2.97E-3</v>
      </c>
      <c r="R555" s="142">
        <f>Q555*H555</f>
        <v>3.2669999999999998E-2</v>
      </c>
      <c r="S555" s="142">
        <v>0</v>
      </c>
      <c r="T555" s="143">
        <f>S555*H555</f>
        <v>0</v>
      </c>
      <c r="AR555" s="144" t="s">
        <v>296</v>
      </c>
      <c r="AT555" s="144" t="s">
        <v>177</v>
      </c>
      <c r="AU555" s="144" t="s">
        <v>83</v>
      </c>
      <c r="AY555" s="17" t="s">
        <v>175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7" t="s">
        <v>81</v>
      </c>
      <c r="BK555" s="145">
        <f>ROUND(I555*H555,2)</f>
        <v>0</v>
      </c>
      <c r="BL555" s="17" t="s">
        <v>296</v>
      </c>
      <c r="BM555" s="144" t="s">
        <v>2817</v>
      </c>
    </row>
    <row r="556" spans="2:65" s="1" customFormat="1" ht="11.25">
      <c r="B556" s="32"/>
      <c r="D556" s="146" t="s">
        <v>183</v>
      </c>
      <c r="F556" s="147" t="s">
        <v>2818</v>
      </c>
      <c r="I556" s="148"/>
      <c r="L556" s="32"/>
      <c r="M556" s="149"/>
      <c r="T556" s="53"/>
      <c r="AT556" s="17" t="s">
        <v>183</v>
      </c>
      <c r="AU556" s="17" t="s">
        <v>83</v>
      </c>
    </row>
    <row r="557" spans="2:65" s="1" customFormat="1" ht="37.9" customHeight="1">
      <c r="B557" s="32"/>
      <c r="C557" s="132" t="s">
        <v>2819</v>
      </c>
      <c r="D557" s="132" t="s">
        <v>177</v>
      </c>
      <c r="E557" s="133" t="s">
        <v>2820</v>
      </c>
      <c r="F557" s="134" t="s">
        <v>2821</v>
      </c>
      <c r="G557" s="135" t="s">
        <v>342</v>
      </c>
      <c r="H557" s="136">
        <v>23.2</v>
      </c>
      <c r="I557" s="137"/>
      <c r="J557" s="138">
        <f>ROUND(I557*H557,2)</f>
        <v>0</v>
      </c>
      <c r="K557" s="139"/>
      <c r="L557" s="32"/>
      <c r="M557" s="140" t="s">
        <v>19</v>
      </c>
      <c r="N557" s="141" t="s">
        <v>44</v>
      </c>
      <c r="P557" s="142">
        <f>O557*H557</f>
        <v>0</v>
      </c>
      <c r="Q557" s="142">
        <v>5.8399999999999997E-3</v>
      </c>
      <c r="R557" s="142">
        <f>Q557*H557</f>
        <v>0.135488</v>
      </c>
      <c r="S557" s="142">
        <v>0</v>
      </c>
      <c r="T557" s="143">
        <f>S557*H557</f>
        <v>0</v>
      </c>
      <c r="AR557" s="144" t="s">
        <v>296</v>
      </c>
      <c r="AT557" s="144" t="s">
        <v>177</v>
      </c>
      <c r="AU557" s="144" t="s">
        <v>83</v>
      </c>
      <c r="AY557" s="17" t="s">
        <v>175</v>
      </c>
      <c r="BE557" s="145">
        <f>IF(N557="základní",J557,0)</f>
        <v>0</v>
      </c>
      <c r="BF557" s="145">
        <f>IF(N557="snížená",J557,0)</f>
        <v>0</v>
      </c>
      <c r="BG557" s="145">
        <f>IF(N557="zákl. přenesená",J557,0)</f>
        <v>0</v>
      </c>
      <c r="BH557" s="145">
        <f>IF(N557="sníž. přenesená",J557,0)</f>
        <v>0</v>
      </c>
      <c r="BI557" s="145">
        <f>IF(N557="nulová",J557,0)</f>
        <v>0</v>
      </c>
      <c r="BJ557" s="17" t="s">
        <v>81</v>
      </c>
      <c r="BK557" s="145">
        <f>ROUND(I557*H557,2)</f>
        <v>0</v>
      </c>
      <c r="BL557" s="17" t="s">
        <v>296</v>
      </c>
      <c r="BM557" s="144" t="s">
        <v>2822</v>
      </c>
    </row>
    <row r="558" spans="2:65" s="1" customFormat="1" ht="11.25">
      <c r="B558" s="32"/>
      <c r="D558" s="146" t="s">
        <v>183</v>
      </c>
      <c r="F558" s="147" t="s">
        <v>2823</v>
      </c>
      <c r="I558" s="148"/>
      <c r="L558" s="32"/>
      <c r="M558" s="149"/>
      <c r="T558" s="53"/>
      <c r="AT558" s="17" t="s">
        <v>183</v>
      </c>
      <c r="AU558" s="17" t="s">
        <v>83</v>
      </c>
    </row>
    <row r="559" spans="2:65" s="12" customFormat="1" ht="11.25">
      <c r="B559" s="150"/>
      <c r="D559" s="151" t="s">
        <v>189</v>
      </c>
      <c r="E559" s="152" t="s">
        <v>19</v>
      </c>
      <c r="F559" s="153" t="s">
        <v>2529</v>
      </c>
      <c r="H559" s="154">
        <v>23.2</v>
      </c>
      <c r="I559" s="155"/>
      <c r="L559" s="150"/>
      <c r="M559" s="156"/>
      <c r="T559" s="157"/>
      <c r="AT559" s="152" t="s">
        <v>189</v>
      </c>
      <c r="AU559" s="152" t="s">
        <v>83</v>
      </c>
      <c r="AV559" s="12" t="s">
        <v>83</v>
      </c>
      <c r="AW559" s="12" t="s">
        <v>35</v>
      </c>
      <c r="AX559" s="12" t="s">
        <v>81</v>
      </c>
      <c r="AY559" s="152" t="s">
        <v>175</v>
      </c>
    </row>
    <row r="560" spans="2:65" s="1" customFormat="1" ht="33" customHeight="1">
      <c r="B560" s="32"/>
      <c r="C560" s="132" t="s">
        <v>2824</v>
      </c>
      <c r="D560" s="132" t="s">
        <v>177</v>
      </c>
      <c r="E560" s="133" t="s">
        <v>2825</v>
      </c>
      <c r="F560" s="134" t="s">
        <v>2826</v>
      </c>
      <c r="G560" s="135" t="s">
        <v>358</v>
      </c>
      <c r="H560" s="136">
        <v>4</v>
      </c>
      <c r="I560" s="137"/>
      <c r="J560" s="138">
        <f>ROUND(I560*H560,2)</f>
        <v>0</v>
      </c>
      <c r="K560" s="139"/>
      <c r="L560" s="32"/>
      <c r="M560" s="140" t="s">
        <v>19</v>
      </c>
      <c r="N560" s="141" t="s">
        <v>44</v>
      </c>
      <c r="P560" s="142">
        <f>O560*H560</f>
        <v>0</v>
      </c>
      <c r="Q560" s="142">
        <v>0</v>
      </c>
      <c r="R560" s="142">
        <f>Q560*H560</f>
        <v>0</v>
      </c>
      <c r="S560" s="142">
        <v>0</v>
      </c>
      <c r="T560" s="143">
        <f>S560*H560</f>
        <v>0</v>
      </c>
      <c r="AR560" s="144" t="s">
        <v>296</v>
      </c>
      <c r="AT560" s="144" t="s">
        <v>177</v>
      </c>
      <c r="AU560" s="144" t="s">
        <v>83</v>
      </c>
      <c r="AY560" s="17" t="s">
        <v>175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7" t="s">
        <v>81</v>
      </c>
      <c r="BK560" s="145">
        <f>ROUND(I560*H560,2)</f>
        <v>0</v>
      </c>
      <c r="BL560" s="17" t="s">
        <v>296</v>
      </c>
      <c r="BM560" s="144" t="s">
        <v>2827</v>
      </c>
    </row>
    <row r="561" spans="2:65" s="1" customFormat="1" ht="11.25">
      <c r="B561" s="32"/>
      <c r="D561" s="146" t="s">
        <v>183</v>
      </c>
      <c r="F561" s="147" t="s">
        <v>2828</v>
      </c>
      <c r="I561" s="148"/>
      <c r="L561" s="32"/>
      <c r="M561" s="149"/>
      <c r="T561" s="53"/>
      <c r="AT561" s="17" t="s">
        <v>183</v>
      </c>
      <c r="AU561" s="17" t="s">
        <v>83</v>
      </c>
    </row>
    <row r="562" spans="2:65" s="1" customFormat="1" ht="37.9" customHeight="1">
      <c r="B562" s="32"/>
      <c r="C562" s="132" t="s">
        <v>2829</v>
      </c>
      <c r="D562" s="132" t="s">
        <v>177</v>
      </c>
      <c r="E562" s="133" t="s">
        <v>2830</v>
      </c>
      <c r="F562" s="134" t="s">
        <v>2831</v>
      </c>
      <c r="G562" s="135" t="s">
        <v>342</v>
      </c>
      <c r="H562" s="136">
        <v>11.5</v>
      </c>
      <c r="I562" s="137"/>
      <c r="J562" s="138">
        <f>ROUND(I562*H562,2)</f>
        <v>0</v>
      </c>
      <c r="K562" s="139"/>
      <c r="L562" s="32"/>
      <c r="M562" s="140" t="s">
        <v>19</v>
      </c>
      <c r="N562" s="141" t="s">
        <v>44</v>
      </c>
      <c r="P562" s="142">
        <f>O562*H562</f>
        <v>0</v>
      </c>
      <c r="Q562" s="142">
        <v>2.16E-3</v>
      </c>
      <c r="R562" s="142">
        <f>Q562*H562</f>
        <v>2.4840000000000001E-2</v>
      </c>
      <c r="S562" s="142">
        <v>0</v>
      </c>
      <c r="T562" s="143">
        <f>S562*H562</f>
        <v>0</v>
      </c>
      <c r="AR562" s="144" t="s">
        <v>296</v>
      </c>
      <c r="AT562" s="144" t="s">
        <v>177</v>
      </c>
      <c r="AU562" s="144" t="s">
        <v>83</v>
      </c>
      <c r="AY562" s="17" t="s">
        <v>175</v>
      </c>
      <c r="BE562" s="145">
        <f>IF(N562="základní",J562,0)</f>
        <v>0</v>
      </c>
      <c r="BF562" s="145">
        <f>IF(N562="snížená",J562,0)</f>
        <v>0</v>
      </c>
      <c r="BG562" s="145">
        <f>IF(N562="zákl. přenesená",J562,0)</f>
        <v>0</v>
      </c>
      <c r="BH562" s="145">
        <f>IF(N562="sníž. přenesená",J562,0)</f>
        <v>0</v>
      </c>
      <c r="BI562" s="145">
        <f>IF(N562="nulová",J562,0)</f>
        <v>0</v>
      </c>
      <c r="BJ562" s="17" t="s">
        <v>81</v>
      </c>
      <c r="BK562" s="145">
        <f>ROUND(I562*H562,2)</f>
        <v>0</v>
      </c>
      <c r="BL562" s="17" t="s">
        <v>296</v>
      </c>
      <c r="BM562" s="144" t="s">
        <v>2832</v>
      </c>
    </row>
    <row r="563" spans="2:65" s="1" customFormat="1" ht="11.25">
      <c r="B563" s="32"/>
      <c r="D563" s="146" t="s">
        <v>183</v>
      </c>
      <c r="F563" s="147" t="s">
        <v>2833</v>
      </c>
      <c r="I563" s="148"/>
      <c r="L563" s="32"/>
      <c r="M563" s="149"/>
      <c r="T563" s="53"/>
      <c r="AT563" s="17" t="s">
        <v>183</v>
      </c>
      <c r="AU563" s="17" t="s">
        <v>83</v>
      </c>
    </row>
    <row r="564" spans="2:65" s="12" customFormat="1" ht="11.25">
      <c r="B564" s="150"/>
      <c r="D564" s="151" t="s">
        <v>189</v>
      </c>
      <c r="E564" s="152" t="s">
        <v>19</v>
      </c>
      <c r="F564" s="153" t="s">
        <v>2834</v>
      </c>
      <c r="H564" s="154">
        <v>7.5</v>
      </c>
      <c r="I564" s="155"/>
      <c r="L564" s="150"/>
      <c r="M564" s="156"/>
      <c r="T564" s="157"/>
      <c r="AT564" s="152" t="s">
        <v>189</v>
      </c>
      <c r="AU564" s="152" t="s">
        <v>83</v>
      </c>
      <c r="AV564" s="12" t="s">
        <v>83</v>
      </c>
      <c r="AW564" s="12" t="s">
        <v>35</v>
      </c>
      <c r="AX564" s="12" t="s">
        <v>73</v>
      </c>
      <c r="AY564" s="152" t="s">
        <v>175</v>
      </c>
    </row>
    <row r="565" spans="2:65" s="12" customFormat="1" ht="11.25">
      <c r="B565" s="150"/>
      <c r="D565" s="151" t="s">
        <v>189</v>
      </c>
      <c r="E565" s="152" t="s">
        <v>19</v>
      </c>
      <c r="F565" s="153" t="s">
        <v>2835</v>
      </c>
      <c r="H565" s="154">
        <v>4</v>
      </c>
      <c r="I565" s="155"/>
      <c r="L565" s="150"/>
      <c r="M565" s="156"/>
      <c r="T565" s="157"/>
      <c r="AT565" s="152" t="s">
        <v>189</v>
      </c>
      <c r="AU565" s="152" t="s">
        <v>83</v>
      </c>
      <c r="AV565" s="12" t="s">
        <v>83</v>
      </c>
      <c r="AW565" s="12" t="s">
        <v>35</v>
      </c>
      <c r="AX565" s="12" t="s">
        <v>73</v>
      </c>
      <c r="AY565" s="152" t="s">
        <v>175</v>
      </c>
    </row>
    <row r="566" spans="2:65" s="13" customFormat="1" ht="11.25">
      <c r="B566" s="158"/>
      <c r="D566" s="151" t="s">
        <v>189</v>
      </c>
      <c r="E566" s="159" t="s">
        <v>19</v>
      </c>
      <c r="F566" s="160" t="s">
        <v>198</v>
      </c>
      <c r="H566" s="161">
        <v>11.5</v>
      </c>
      <c r="I566" s="162"/>
      <c r="L566" s="158"/>
      <c r="M566" s="163"/>
      <c r="T566" s="164"/>
      <c r="AT566" s="159" t="s">
        <v>189</v>
      </c>
      <c r="AU566" s="159" t="s">
        <v>83</v>
      </c>
      <c r="AV566" s="13" t="s">
        <v>181</v>
      </c>
      <c r="AW566" s="13" t="s">
        <v>35</v>
      </c>
      <c r="AX566" s="13" t="s">
        <v>81</v>
      </c>
      <c r="AY566" s="159" t="s">
        <v>175</v>
      </c>
    </row>
    <row r="567" spans="2:65" s="1" customFormat="1" ht="33" customHeight="1">
      <c r="B567" s="32"/>
      <c r="C567" s="132" t="s">
        <v>2836</v>
      </c>
      <c r="D567" s="132" t="s">
        <v>177</v>
      </c>
      <c r="E567" s="133" t="s">
        <v>2837</v>
      </c>
      <c r="F567" s="134" t="s">
        <v>2838</v>
      </c>
      <c r="G567" s="135" t="s">
        <v>358</v>
      </c>
      <c r="H567" s="136">
        <v>9</v>
      </c>
      <c r="I567" s="137"/>
      <c r="J567" s="138">
        <f>ROUND(I567*H567,2)</f>
        <v>0</v>
      </c>
      <c r="K567" s="139"/>
      <c r="L567" s="32"/>
      <c r="M567" s="140" t="s">
        <v>19</v>
      </c>
      <c r="N567" s="141" t="s">
        <v>44</v>
      </c>
      <c r="P567" s="142">
        <f>O567*H567</f>
        <v>0</v>
      </c>
      <c r="Q567" s="142">
        <v>0</v>
      </c>
      <c r="R567" s="142">
        <f>Q567*H567</f>
        <v>0</v>
      </c>
      <c r="S567" s="142">
        <v>0</v>
      </c>
      <c r="T567" s="143">
        <f>S567*H567</f>
        <v>0</v>
      </c>
      <c r="AR567" s="144" t="s">
        <v>296</v>
      </c>
      <c r="AT567" s="144" t="s">
        <v>177</v>
      </c>
      <c r="AU567" s="144" t="s">
        <v>83</v>
      </c>
      <c r="AY567" s="17" t="s">
        <v>175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7" t="s">
        <v>81</v>
      </c>
      <c r="BK567" s="145">
        <f>ROUND(I567*H567,2)</f>
        <v>0</v>
      </c>
      <c r="BL567" s="17" t="s">
        <v>296</v>
      </c>
      <c r="BM567" s="144" t="s">
        <v>2839</v>
      </c>
    </row>
    <row r="568" spans="2:65" s="1" customFormat="1" ht="11.25">
      <c r="B568" s="32"/>
      <c r="D568" s="146" t="s">
        <v>183</v>
      </c>
      <c r="F568" s="147" t="s">
        <v>2840</v>
      </c>
      <c r="I568" s="148"/>
      <c r="L568" s="32"/>
      <c r="M568" s="149"/>
      <c r="T568" s="53"/>
      <c r="AT568" s="17" t="s">
        <v>183</v>
      </c>
      <c r="AU568" s="17" t="s">
        <v>83</v>
      </c>
    </row>
    <row r="569" spans="2:65" s="1" customFormat="1" ht="33" customHeight="1">
      <c r="B569" s="32"/>
      <c r="C569" s="132" t="s">
        <v>2841</v>
      </c>
      <c r="D569" s="132" t="s">
        <v>177</v>
      </c>
      <c r="E569" s="133" t="s">
        <v>2005</v>
      </c>
      <c r="F569" s="134" t="s">
        <v>2006</v>
      </c>
      <c r="G569" s="135" t="s">
        <v>342</v>
      </c>
      <c r="H569" s="136">
        <v>11</v>
      </c>
      <c r="I569" s="137"/>
      <c r="J569" s="138">
        <f>ROUND(I569*H569,2)</f>
        <v>0</v>
      </c>
      <c r="K569" s="139"/>
      <c r="L569" s="32"/>
      <c r="M569" s="140" t="s">
        <v>19</v>
      </c>
      <c r="N569" s="141" t="s">
        <v>44</v>
      </c>
      <c r="P569" s="142">
        <f>O569*H569</f>
        <v>0</v>
      </c>
      <c r="Q569" s="142">
        <v>1.6900000000000001E-3</v>
      </c>
      <c r="R569" s="142">
        <f>Q569*H569</f>
        <v>1.8590000000000002E-2</v>
      </c>
      <c r="S569" s="142">
        <v>0</v>
      </c>
      <c r="T569" s="143">
        <f>S569*H569</f>
        <v>0</v>
      </c>
      <c r="AR569" s="144" t="s">
        <v>296</v>
      </c>
      <c r="AT569" s="144" t="s">
        <v>177</v>
      </c>
      <c r="AU569" s="144" t="s">
        <v>83</v>
      </c>
      <c r="AY569" s="17" t="s">
        <v>175</v>
      </c>
      <c r="BE569" s="145">
        <f>IF(N569="základní",J569,0)</f>
        <v>0</v>
      </c>
      <c r="BF569" s="145">
        <f>IF(N569="snížená",J569,0)</f>
        <v>0</v>
      </c>
      <c r="BG569" s="145">
        <f>IF(N569="zákl. přenesená",J569,0)</f>
        <v>0</v>
      </c>
      <c r="BH569" s="145">
        <f>IF(N569="sníž. přenesená",J569,0)</f>
        <v>0</v>
      </c>
      <c r="BI569" s="145">
        <f>IF(N569="nulová",J569,0)</f>
        <v>0</v>
      </c>
      <c r="BJ569" s="17" t="s">
        <v>81</v>
      </c>
      <c r="BK569" s="145">
        <f>ROUND(I569*H569,2)</f>
        <v>0</v>
      </c>
      <c r="BL569" s="17" t="s">
        <v>296</v>
      </c>
      <c r="BM569" s="144" t="s">
        <v>2842</v>
      </c>
    </row>
    <row r="570" spans="2:65" s="1" customFormat="1" ht="11.25">
      <c r="B570" s="32"/>
      <c r="D570" s="146" t="s">
        <v>183</v>
      </c>
      <c r="F570" s="147" t="s">
        <v>2008</v>
      </c>
      <c r="I570" s="148"/>
      <c r="L570" s="32"/>
      <c r="M570" s="149"/>
      <c r="T570" s="53"/>
      <c r="AT570" s="17" t="s">
        <v>183</v>
      </c>
      <c r="AU570" s="17" t="s">
        <v>83</v>
      </c>
    </row>
    <row r="571" spans="2:65" s="1" customFormat="1" ht="24.2" customHeight="1">
      <c r="B571" s="32"/>
      <c r="C571" s="132" t="s">
        <v>2843</v>
      </c>
      <c r="D571" s="132" t="s">
        <v>177</v>
      </c>
      <c r="E571" s="133" t="s">
        <v>2009</v>
      </c>
      <c r="F571" s="134" t="s">
        <v>2010</v>
      </c>
      <c r="G571" s="135" t="s">
        <v>358</v>
      </c>
      <c r="H571" s="136">
        <v>1</v>
      </c>
      <c r="I571" s="137"/>
      <c r="J571" s="138">
        <f>ROUND(I571*H571,2)</f>
        <v>0</v>
      </c>
      <c r="K571" s="139"/>
      <c r="L571" s="32"/>
      <c r="M571" s="140" t="s">
        <v>19</v>
      </c>
      <c r="N571" s="141" t="s">
        <v>44</v>
      </c>
      <c r="P571" s="142">
        <f>O571*H571</f>
        <v>0</v>
      </c>
      <c r="Q571" s="142">
        <v>3.6000000000000002E-4</v>
      </c>
      <c r="R571" s="142">
        <f>Q571*H571</f>
        <v>3.6000000000000002E-4</v>
      </c>
      <c r="S571" s="142">
        <v>0</v>
      </c>
      <c r="T571" s="143">
        <f>S571*H571</f>
        <v>0</v>
      </c>
      <c r="AR571" s="144" t="s">
        <v>296</v>
      </c>
      <c r="AT571" s="144" t="s">
        <v>177</v>
      </c>
      <c r="AU571" s="144" t="s">
        <v>83</v>
      </c>
      <c r="AY571" s="17" t="s">
        <v>175</v>
      </c>
      <c r="BE571" s="145">
        <f>IF(N571="základní",J571,0)</f>
        <v>0</v>
      </c>
      <c r="BF571" s="145">
        <f>IF(N571="snížená",J571,0)</f>
        <v>0</v>
      </c>
      <c r="BG571" s="145">
        <f>IF(N571="zákl. přenesená",J571,0)</f>
        <v>0</v>
      </c>
      <c r="BH571" s="145">
        <f>IF(N571="sníž. přenesená",J571,0)</f>
        <v>0</v>
      </c>
      <c r="BI571" s="145">
        <f>IF(N571="nulová",J571,0)</f>
        <v>0</v>
      </c>
      <c r="BJ571" s="17" t="s">
        <v>81</v>
      </c>
      <c r="BK571" s="145">
        <f>ROUND(I571*H571,2)</f>
        <v>0</v>
      </c>
      <c r="BL571" s="17" t="s">
        <v>296</v>
      </c>
      <c r="BM571" s="144" t="s">
        <v>2844</v>
      </c>
    </row>
    <row r="572" spans="2:65" s="1" customFormat="1" ht="11.25">
      <c r="B572" s="32"/>
      <c r="D572" s="146" t="s">
        <v>183</v>
      </c>
      <c r="F572" s="147" t="s">
        <v>2012</v>
      </c>
      <c r="I572" s="148"/>
      <c r="L572" s="32"/>
      <c r="M572" s="149"/>
      <c r="T572" s="53"/>
      <c r="AT572" s="17" t="s">
        <v>183</v>
      </c>
      <c r="AU572" s="17" t="s">
        <v>83</v>
      </c>
    </row>
    <row r="573" spans="2:65" s="1" customFormat="1" ht="37.9" customHeight="1">
      <c r="B573" s="32"/>
      <c r="C573" s="132" t="s">
        <v>2845</v>
      </c>
      <c r="D573" s="132" t="s">
        <v>177</v>
      </c>
      <c r="E573" s="133" t="s">
        <v>2013</v>
      </c>
      <c r="F573" s="134" t="s">
        <v>2014</v>
      </c>
      <c r="G573" s="135" t="s">
        <v>342</v>
      </c>
      <c r="H573" s="136">
        <v>3.1</v>
      </c>
      <c r="I573" s="137"/>
      <c r="J573" s="138">
        <f>ROUND(I573*H573,2)</f>
        <v>0</v>
      </c>
      <c r="K573" s="139"/>
      <c r="L573" s="32"/>
      <c r="M573" s="140" t="s">
        <v>19</v>
      </c>
      <c r="N573" s="141" t="s">
        <v>44</v>
      </c>
      <c r="P573" s="142">
        <f>O573*H573</f>
        <v>0</v>
      </c>
      <c r="Q573" s="142">
        <v>2.1700000000000001E-3</v>
      </c>
      <c r="R573" s="142">
        <f>Q573*H573</f>
        <v>6.7270000000000003E-3</v>
      </c>
      <c r="S573" s="142">
        <v>0</v>
      </c>
      <c r="T573" s="143">
        <f>S573*H573</f>
        <v>0</v>
      </c>
      <c r="AR573" s="144" t="s">
        <v>296</v>
      </c>
      <c r="AT573" s="144" t="s">
        <v>177</v>
      </c>
      <c r="AU573" s="144" t="s">
        <v>83</v>
      </c>
      <c r="AY573" s="17" t="s">
        <v>175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7" t="s">
        <v>81</v>
      </c>
      <c r="BK573" s="145">
        <f>ROUND(I573*H573,2)</f>
        <v>0</v>
      </c>
      <c r="BL573" s="17" t="s">
        <v>296</v>
      </c>
      <c r="BM573" s="144" t="s">
        <v>2846</v>
      </c>
    </row>
    <row r="574" spans="2:65" s="1" customFormat="1" ht="11.25">
      <c r="B574" s="32"/>
      <c r="D574" s="146" t="s">
        <v>183</v>
      </c>
      <c r="F574" s="147" t="s">
        <v>2016</v>
      </c>
      <c r="I574" s="148"/>
      <c r="L574" s="32"/>
      <c r="M574" s="149"/>
      <c r="T574" s="53"/>
      <c r="AT574" s="17" t="s">
        <v>183</v>
      </c>
      <c r="AU574" s="17" t="s">
        <v>83</v>
      </c>
    </row>
    <row r="575" spans="2:65" s="1" customFormat="1" ht="44.25" customHeight="1">
      <c r="B575" s="32"/>
      <c r="C575" s="132" t="s">
        <v>2847</v>
      </c>
      <c r="D575" s="132" t="s">
        <v>177</v>
      </c>
      <c r="E575" s="133" t="s">
        <v>2018</v>
      </c>
      <c r="F575" s="134" t="s">
        <v>2019</v>
      </c>
      <c r="G575" s="135" t="s">
        <v>281</v>
      </c>
      <c r="H575" s="136">
        <v>0.219</v>
      </c>
      <c r="I575" s="137"/>
      <c r="J575" s="138">
        <f>ROUND(I575*H575,2)</f>
        <v>0</v>
      </c>
      <c r="K575" s="139"/>
      <c r="L575" s="32"/>
      <c r="M575" s="140" t="s">
        <v>19</v>
      </c>
      <c r="N575" s="141" t="s">
        <v>44</v>
      </c>
      <c r="P575" s="142">
        <f>O575*H575</f>
        <v>0</v>
      </c>
      <c r="Q575" s="142">
        <v>0</v>
      </c>
      <c r="R575" s="142">
        <f>Q575*H575</f>
        <v>0</v>
      </c>
      <c r="S575" s="142">
        <v>0</v>
      </c>
      <c r="T575" s="143">
        <f>S575*H575</f>
        <v>0</v>
      </c>
      <c r="AR575" s="144" t="s">
        <v>296</v>
      </c>
      <c r="AT575" s="144" t="s">
        <v>177</v>
      </c>
      <c r="AU575" s="144" t="s">
        <v>83</v>
      </c>
      <c r="AY575" s="17" t="s">
        <v>175</v>
      </c>
      <c r="BE575" s="145">
        <f>IF(N575="základní",J575,0)</f>
        <v>0</v>
      </c>
      <c r="BF575" s="145">
        <f>IF(N575="snížená",J575,0)</f>
        <v>0</v>
      </c>
      <c r="BG575" s="145">
        <f>IF(N575="zákl. přenesená",J575,0)</f>
        <v>0</v>
      </c>
      <c r="BH575" s="145">
        <f>IF(N575="sníž. přenesená",J575,0)</f>
        <v>0</v>
      </c>
      <c r="BI575" s="145">
        <f>IF(N575="nulová",J575,0)</f>
        <v>0</v>
      </c>
      <c r="BJ575" s="17" t="s">
        <v>81</v>
      </c>
      <c r="BK575" s="145">
        <f>ROUND(I575*H575,2)</f>
        <v>0</v>
      </c>
      <c r="BL575" s="17" t="s">
        <v>296</v>
      </c>
      <c r="BM575" s="144" t="s">
        <v>2848</v>
      </c>
    </row>
    <row r="576" spans="2:65" s="1" customFormat="1" ht="11.25">
      <c r="B576" s="32"/>
      <c r="D576" s="146" t="s">
        <v>183</v>
      </c>
      <c r="F576" s="147" t="s">
        <v>2021</v>
      </c>
      <c r="I576" s="148"/>
      <c r="L576" s="32"/>
      <c r="M576" s="149"/>
      <c r="T576" s="53"/>
      <c r="AT576" s="17" t="s">
        <v>183</v>
      </c>
      <c r="AU576" s="17" t="s">
        <v>83</v>
      </c>
    </row>
    <row r="577" spans="2:65" s="11" customFormat="1" ht="22.9" customHeight="1">
      <c r="B577" s="120"/>
      <c r="D577" s="121" t="s">
        <v>72</v>
      </c>
      <c r="E577" s="130" t="s">
        <v>2849</v>
      </c>
      <c r="F577" s="130" t="s">
        <v>2850</v>
      </c>
      <c r="I577" s="123"/>
      <c r="J577" s="131">
        <f>BK577</f>
        <v>0</v>
      </c>
      <c r="L577" s="120"/>
      <c r="M577" s="125"/>
      <c r="P577" s="126">
        <f>SUM(P578:P607)</f>
        <v>0</v>
      </c>
      <c r="R577" s="126">
        <f>SUM(R578:R607)</f>
        <v>0.79896653999999989</v>
      </c>
      <c r="T577" s="127">
        <f>SUM(T578:T607)</f>
        <v>0</v>
      </c>
      <c r="AR577" s="121" t="s">
        <v>83</v>
      </c>
      <c r="AT577" s="128" t="s">
        <v>72</v>
      </c>
      <c r="AU577" s="128" t="s">
        <v>81</v>
      </c>
      <c r="AY577" s="121" t="s">
        <v>175</v>
      </c>
      <c r="BK577" s="129">
        <f>SUM(BK578:BK607)</f>
        <v>0</v>
      </c>
    </row>
    <row r="578" spans="2:65" s="1" customFormat="1" ht="33" customHeight="1">
      <c r="B578" s="32"/>
      <c r="C578" s="132" t="s">
        <v>2851</v>
      </c>
      <c r="D578" s="132" t="s">
        <v>177</v>
      </c>
      <c r="E578" s="133" t="s">
        <v>2852</v>
      </c>
      <c r="F578" s="134" t="s">
        <v>2853</v>
      </c>
      <c r="G578" s="135" t="s">
        <v>180</v>
      </c>
      <c r="H578" s="136">
        <v>17.25</v>
      </c>
      <c r="I578" s="137"/>
      <c r="J578" s="138">
        <f>ROUND(I578*H578,2)</f>
        <v>0</v>
      </c>
      <c r="K578" s="139"/>
      <c r="L578" s="32"/>
      <c r="M578" s="140" t="s">
        <v>19</v>
      </c>
      <c r="N578" s="141" t="s">
        <v>44</v>
      </c>
      <c r="P578" s="142">
        <f>O578*H578</f>
        <v>0</v>
      </c>
      <c r="Q578" s="142">
        <v>2.7E-4</v>
      </c>
      <c r="R578" s="142">
        <f>Q578*H578</f>
        <v>4.6575000000000002E-3</v>
      </c>
      <c r="S578" s="142">
        <v>0</v>
      </c>
      <c r="T578" s="143">
        <f>S578*H578</f>
        <v>0</v>
      </c>
      <c r="AR578" s="144" t="s">
        <v>296</v>
      </c>
      <c r="AT578" s="144" t="s">
        <v>177</v>
      </c>
      <c r="AU578" s="144" t="s">
        <v>83</v>
      </c>
      <c r="AY578" s="17" t="s">
        <v>175</v>
      </c>
      <c r="BE578" s="145">
        <f>IF(N578="základní",J578,0)</f>
        <v>0</v>
      </c>
      <c r="BF578" s="145">
        <f>IF(N578="snížená",J578,0)</f>
        <v>0</v>
      </c>
      <c r="BG578" s="145">
        <f>IF(N578="zákl. přenesená",J578,0)</f>
        <v>0</v>
      </c>
      <c r="BH578" s="145">
        <f>IF(N578="sníž. přenesená",J578,0)</f>
        <v>0</v>
      </c>
      <c r="BI578" s="145">
        <f>IF(N578="nulová",J578,0)</f>
        <v>0</v>
      </c>
      <c r="BJ578" s="17" t="s">
        <v>81</v>
      </c>
      <c r="BK578" s="145">
        <f>ROUND(I578*H578,2)</f>
        <v>0</v>
      </c>
      <c r="BL578" s="17" t="s">
        <v>296</v>
      </c>
      <c r="BM578" s="144" t="s">
        <v>2854</v>
      </c>
    </row>
    <row r="579" spans="2:65" s="1" customFormat="1" ht="11.25">
      <c r="B579" s="32"/>
      <c r="D579" s="146" t="s">
        <v>183</v>
      </c>
      <c r="F579" s="147" t="s">
        <v>2855</v>
      </c>
      <c r="I579" s="148"/>
      <c r="L579" s="32"/>
      <c r="M579" s="149"/>
      <c r="T579" s="53"/>
      <c r="AT579" s="17" t="s">
        <v>183</v>
      </c>
      <c r="AU579" s="17" t="s">
        <v>83</v>
      </c>
    </row>
    <row r="580" spans="2:65" s="12" customFormat="1" ht="11.25">
      <c r="B580" s="150"/>
      <c r="D580" s="151" t="s">
        <v>189</v>
      </c>
      <c r="E580" s="152" t="s">
        <v>19</v>
      </c>
      <c r="F580" s="153" t="s">
        <v>2856</v>
      </c>
      <c r="H580" s="154">
        <v>11.25</v>
      </c>
      <c r="I580" s="155"/>
      <c r="L580" s="150"/>
      <c r="M580" s="156"/>
      <c r="T580" s="157"/>
      <c r="AT580" s="152" t="s">
        <v>189</v>
      </c>
      <c r="AU580" s="152" t="s">
        <v>83</v>
      </c>
      <c r="AV580" s="12" t="s">
        <v>83</v>
      </c>
      <c r="AW580" s="12" t="s">
        <v>35</v>
      </c>
      <c r="AX580" s="12" t="s">
        <v>73</v>
      </c>
      <c r="AY580" s="152" t="s">
        <v>175</v>
      </c>
    </row>
    <row r="581" spans="2:65" s="12" customFormat="1" ht="11.25">
      <c r="B581" s="150"/>
      <c r="D581" s="151" t="s">
        <v>189</v>
      </c>
      <c r="E581" s="152" t="s">
        <v>19</v>
      </c>
      <c r="F581" s="153" t="s">
        <v>2857</v>
      </c>
      <c r="H581" s="154">
        <v>6</v>
      </c>
      <c r="I581" s="155"/>
      <c r="L581" s="150"/>
      <c r="M581" s="156"/>
      <c r="T581" s="157"/>
      <c r="AT581" s="152" t="s">
        <v>189</v>
      </c>
      <c r="AU581" s="152" t="s">
        <v>83</v>
      </c>
      <c r="AV581" s="12" t="s">
        <v>83</v>
      </c>
      <c r="AW581" s="12" t="s">
        <v>35</v>
      </c>
      <c r="AX581" s="12" t="s">
        <v>73</v>
      </c>
      <c r="AY581" s="152" t="s">
        <v>175</v>
      </c>
    </row>
    <row r="582" spans="2:65" s="13" customFormat="1" ht="11.25">
      <c r="B582" s="158"/>
      <c r="D582" s="151" t="s">
        <v>189</v>
      </c>
      <c r="E582" s="159" t="s">
        <v>19</v>
      </c>
      <c r="F582" s="160" t="s">
        <v>198</v>
      </c>
      <c r="H582" s="161">
        <v>17.25</v>
      </c>
      <c r="I582" s="162"/>
      <c r="L582" s="158"/>
      <c r="M582" s="163"/>
      <c r="T582" s="164"/>
      <c r="AT582" s="159" t="s">
        <v>189</v>
      </c>
      <c r="AU582" s="159" t="s">
        <v>83</v>
      </c>
      <c r="AV582" s="13" t="s">
        <v>181</v>
      </c>
      <c r="AW582" s="13" t="s">
        <v>35</v>
      </c>
      <c r="AX582" s="13" t="s">
        <v>81</v>
      </c>
      <c r="AY582" s="159" t="s">
        <v>175</v>
      </c>
    </row>
    <row r="583" spans="2:65" s="1" customFormat="1" ht="24.2" customHeight="1">
      <c r="B583" s="32"/>
      <c r="C583" s="172" t="s">
        <v>2858</v>
      </c>
      <c r="D583" s="172" t="s">
        <v>307</v>
      </c>
      <c r="E583" s="173" t="s">
        <v>2859</v>
      </c>
      <c r="F583" s="174" t="s">
        <v>2860</v>
      </c>
      <c r="G583" s="175" t="s">
        <v>180</v>
      </c>
      <c r="H583" s="176">
        <v>17.25</v>
      </c>
      <c r="I583" s="177"/>
      <c r="J583" s="178">
        <f>ROUND(I583*H583,2)</f>
        <v>0</v>
      </c>
      <c r="K583" s="179"/>
      <c r="L583" s="180"/>
      <c r="M583" s="181" t="s">
        <v>19</v>
      </c>
      <c r="N583" s="182" t="s">
        <v>44</v>
      </c>
      <c r="P583" s="142">
        <f>O583*H583</f>
        <v>0</v>
      </c>
      <c r="Q583" s="142">
        <v>3.056E-2</v>
      </c>
      <c r="R583" s="142">
        <f>Q583*H583</f>
        <v>0.52715999999999996</v>
      </c>
      <c r="S583" s="142">
        <v>0</v>
      </c>
      <c r="T583" s="143">
        <f>S583*H583</f>
        <v>0</v>
      </c>
      <c r="AR583" s="144" t="s">
        <v>396</v>
      </c>
      <c r="AT583" s="144" t="s">
        <v>307</v>
      </c>
      <c r="AU583" s="144" t="s">
        <v>83</v>
      </c>
      <c r="AY583" s="17" t="s">
        <v>175</v>
      </c>
      <c r="BE583" s="145">
        <f>IF(N583="základní",J583,0)</f>
        <v>0</v>
      </c>
      <c r="BF583" s="145">
        <f>IF(N583="snížená",J583,0)</f>
        <v>0</v>
      </c>
      <c r="BG583" s="145">
        <f>IF(N583="zákl. přenesená",J583,0)</f>
        <v>0</v>
      </c>
      <c r="BH583" s="145">
        <f>IF(N583="sníž. přenesená",J583,0)</f>
        <v>0</v>
      </c>
      <c r="BI583" s="145">
        <f>IF(N583="nulová",J583,0)</f>
        <v>0</v>
      </c>
      <c r="BJ583" s="17" t="s">
        <v>81</v>
      </c>
      <c r="BK583" s="145">
        <f>ROUND(I583*H583,2)</f>
        <v>0</v>
      </c>
      <c r="BL583" s="17" t="s">
        <v>296</v>
      </c>
      <c r="BM583" s="144" t="s">
        <v>2861</v>
      </c>
    </row>
    <row r="584" spans="2:65" s="1" customFormat="1" ht="37.9" customHeight="1">
      <c r="B584" s="32"/>
      <c r="C584" s="132" t="s">
        <v>2862</v>
      </c>
      <c r="D584" s="132" t="s">
        <v>177</v>
      </c>
      <c r="E584" s="133" t="s">
        <v>2863</v>
      </c>
      <c r="F584" s="134" t="s">
        <v>2864</v>
      </c>
      <c r="G584" s="135" t="s">
        <v>358</v>
      </c>
      <c r="H584" s="136">
        <v>3</v>
      </c>
      <c r="I584" s="137"/>
      <c r="J584" s="138">
        <f>ROUND(I584*H584,2)</f>
        <v>0</v>
      </c>
      <c r="K584" s="139"/>
      <c r="L584" s="32"/>
      <c r="M584" s="140" t="s">
        <v>19</v>
      </c>
      <c r="N584" s="141" t="s">
        <v>44</v>
      </c>
      <c r="P584" s="142">
        <f>O584*H584</f>
        <v>0</v>
      </c>
      <c r="Q584" s="142">
        <v>0</v>
      </c>
      <c r="R584" s="142">
        <f>Q584*H584</f>
        <v>0</v>
      </c>
      <c r="S584" s="142">
        <v>0</v>
      </c>
      <c r="T584" s="143">
        <f>S584*H584</f>
        <v>0</v>
      </c>
      <c r="AR584" s="144" t="s">
        <v>296</v>
      </c>
      <c r="AT584" s="144" t="s">
        <v>177</v>
      </c>
      <c r="AU584" s="144" t="s">
        <v>83</v>
      </c>
      <c r="AY584" s="17" t="s">
        <v>175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7" t="s">
        <v>81</v>
      </c>
      <c r="BK584" s="145">
        <f>ROUND(I584*H584,2)</f>
        <v>0</v>
      </c>
      <c r="BL584" s="17" t="s">
        <v>296</v>
      </c>
      <c r="BM584" s="144" t="s">
        <v>2865</v>
      </c>
    </row>
    <row r="585" spans="2:65" s="1" customFormat="1" ht="11.25">
      <c r="B585" s="32"/>
      <c r="D585" s="146" t="s">
        <v>183</v>
      </c>
      <c r="F585" s="147" t="s">
        <v>2866</v>
      </c>
      <c r="I585" s="148"/>
      <c r="L585" s="32"/>
      <c r="M585" s="149"/>
      <c r="T585" s="53"/>
      <c r="AT585" s="17" t="s">
        <v>183</v>
      </c>
      <c r="AU585" s="17" t="s">
        <v>83</v>
      </c>
    </row>
    <row r="586" spans="2:65" s="1" customFormat="1" ht="24.2" customHeight="1">
      <c r="B586" s="32"/>
      <c r="C586" s="172" t="s">
        <v>2867</v>
      </c>
      <c r="D586" s="172" t="s">
        <v>307</v>
      </c>
      <c r="E586" s="173" t="s">
        <v>2868</v>
      </c>
      <c r="F586" s="174" t="s">
        <v>2869</v>
      </c>
      <c r="G586" s="175" t="s">
        <v>358</v>
      </c>
      <c r="H586" s="176">
        <v>3</v>
      </c>
      <c r="I586" s="177"/>
      <c r="J586" s="178">
        <f>ROUND(I586*H586,2)</f>
        <v>0</v>
      </c>
      <c r="K586" s="179"/>
      <c r="L586" s="180"/>
      <c r="M586" s="181" t="s">
        <v>19</v>
      </c>
      <c r="N586" s="182" t="s">
        <v>44</v>
      </c>
      <c r="P586" s="142">
        <f>O586*H586</f>
        <v>0</v>
      </c>
      <c r="Q586" s="142">
        <v>1.7500000000000002E-2</v>
      </c>
      <c r="R586" s="142">
        <f>Q586*H586</f>
        <v>5.2500000000000005E-2</v>
      </c>
      <c r="S586" s="142">
        <v>0</v>
      </c>
      <c r="T586" s="143">
        <f>S586*H586</f>
        <v>0</v>
      </c>
      <c r="AR586" s="144" t="s">
        <v>396</v>
      </c>
      <c r="AT586" s="144" t="s">
        <v>307</v>
      </c>
      <c r="AU586" s="144" t="s">
        <v>83</v>
      </c>
      <c r="AY586" s="17" t="s">
        <v>175</v>
      </c>
      <c r="BE586" s="145">
        <f>IF(N586="základní",J586,0)</f>
        <v>0</v>
      </c>
      <c r="BF586" s="145">
        <f>IF(N586="snížená",J586,0)</f>
        <v>0</v>
      </c>
      <c r="BG586" s="145">
        <f>IF(N586="zákl. přenesená",J586,0)</f>
        <v>0</v>
      </c>
      <c r="BH586" s="145">
        <f>IF(N586="sníž. přenesená",J586,0)</f>
        <v>0</v>
      </c>
      <c r="BI586" s="145">
        <f>IF(N586="nulová",J586,0)</f>
        <v>0</v>
      </c>
      <c r="BJ586" s="17" t="s">
        <v>81</v>
      </c>
      <c r="BK586" s="145">
        <f>ROUND(I586*H586,2)</f>
        <v>0</v>
      </c>
      <c r="BL586" s="17" t="s">
        <v>296</v>
      </c>
      <c r="BM586" s="144" t="s">
        <v>2870</v>
      </c>
    </row>
    <row r="587" spans="2:65" s="1" customFormat="1" ht="37.9" customHeight="1">
      <c r="B587" s="32"/>
      <c r="C587" s="132" t="s">
        <v>2871</v>
      </c>
      <c r="D587" s="132" t="s">
        <v>177</v>
      </c>
      <c r="E587" s="133" t="s">
        <v>2872</v>
      </c>
      <c r="F587" s="134" t="s">
        <v>2873</v>
      </c>
      <c r="G587" s="135" t="s">
        <v>358</v>
      </c>
      <c r="H587" s="136">
        <v>2</v>
      </c>
      <c r="I587" s="137"/>
      <c r="J587" s="138">
        <f>ROUND(I587*H587,2)</f>
        <v>0</v>
      </c>
      <c r="K587" s="139"/>
      <c r="L587" s="32"/>
      <c r="M587" s="140" t="s">
        <v>19</v>
      </c>
      <c r="N587" s="141" t="s">
        <v>44</v>
      </c>
      <c r="P587" s="142">
        <f>O587*H587</f>
        <v>0</v>
      </c>
      <c r="Q587" s="142">
        <v>0</v>
      </c>
      <c r="R587" s="142">
        <f>Q587*H587</f>
        <v>0</v>
      </c>
      <c r="S587" s="142">
        <v>0</v>
      </c>
      <c r="T587" s="143">
        <f>S587*H587</f>
        <v>0</v>
      </c>
      <c r="AR587" s="144" t="s">
        <v>296</v>
      </c>
      <c r="AT587" s="144" t="s">
        <v>177</v>
      </c>
      <c r="AU587" s="144" t="s">
        <v>83</v>
      </c>
      <c r="AY587" s="17" t="s">
        <v>175</v>
      </c>
      <c r="BE587" s="145">
        <f>IF(N587="základní",J587,0)</f>
        <v>0</v>
      </c>
      <c r="BF587" s="145">
        <f>IF(N587="snížená",J587,0)</f>
        <v>0</v>
      </c>
      <c r="BG587" s="145">
        <f>IF(N587="zákl. přenesená",J587,0)</f>
        <v>0</v>
      </c>
      <c r="BH587" s="145">
        <f>IF(N587="sníž. přenesená",J587,0)</f>
        <v>0</v>
      </c>
      <c r="BI587" s="145">
        <f>IF(N587="nulová",J587,0)</f>
        <v>0</v>
      </c>
      <c r="BJ587" s="17" t="s">
        <v>81</v>
      </c>
      <c r="BK587" s="145">
        <f>ROUND(I587*H587,2)</f>
        <v>0</v>
      </c>
      <c r="BL587" s="17" t="s">
        <v>296</v>
      </c>
      <c r="BM587" s="144" t="s">
        <v>2874</v>
      </c>
    </row>
    <row r="588" spans="2:65" s="1" customFormat="1" ht="11.25">
      <c r="B588" s="32"/>
      <c r="D588" s="146" t="s">
        <v>183</v>
      </c>
      <c r="F588" s="147" t="s">
        <v>2875</v>
      </c>
      <c r="I588" s="148"/>
      <c r="L588" s="32"/>
      <c r="M588" s="149"/>
      <c r="T588" s="53"/>
      <c r="AT588" s="17" t="s">
        <v>183</v>
      </c>
      <c r="AU588" s="17" t="s">
        <v>83</v>
      </c>
    </row>
    <row r="589" spans="2:65" s="1" customFormat="1" ht="24.2" customHeight="1">
      <c r="B589" s="32"/>
      <c r="C589" s="172" t="s">
        <v>2876</v>
      </c>
      <c r="D589" s="172" t="s">
        <v>307</v>
      </c>
      <c r="E589" s="173" t="s">
        <v>2877</v>
      </c>
      <c r="F589" s="174" t="s">
        <v>2878</v>
      </c>
      <c r="G589" s="175" t="s">
        <v>358</v>
      </c>
      <c r="H589" s="176">
        <v>2</v>
      </c>
      <c r="I589" s="177"/>
      <c r="J589" s="178">
        <f>ROUND(I589*H589,2)</f>
        <v>0</v>
      </c>
      <c r="K589" s="179"/>
      <c r="L589" s="180"/>
      <c r="M589" s="181" t="s">
        <v>19</v>
      </c>
      <c r="N589" s="182" t="s">
        <v>44</v>
      </c>
      <c r="P589" s="142">
        <f>O589*H589</f>
        <v>0</v>
      </c>
      <c r="Q589" s="142">
        <v>2.0500000000000001E-2</v>
      </c>
      <c r="R589" s="142">
        <f>Q589*H589</f>
        <v>4.1000000000000002E-2</v>
      </c>
      <c r="S589" s="142">
        <v>0</v>
      </c>
      <c r="T589" s="143">
        <f>S589*H589</f>
        <v>0</v>
      </c>
      <c r="AR589" s="144" t="s">
        <v>396</v>
      </c>
      <c r="AT589" s="144" t="s">
        <v>307</v>
      </c>
      <c r="AU589" s="144" t="s">
        <v>83</v>
      </c>
      <c r="AY589" s="17" t="s">
        <v>175</v>
      </c>
      <c r="BE589" s="145">
        <f>IF(N589="základní",J589,0)</f>
        <v>0</v>
      </c>
      <c r="BF589" s="145">
        <f>IF(N589="snížená",J589,0)</f>
        <v>0</v>
      </c>
      <c r="BG589" s="145">
        <f>IF(N589="zákl. přenesená",J589,0)</f>
        <v>0</v>
      </c>
      <c r="BH589" s="145">
        <f>IF(N589="sníž. přenesená",J589,0)</f>
        <v>0</v>
      </c>
      <c r="BI589" s="145">
        <f>IF(N589="nulová",J589,0)</f>
        <v>0</v>
      </c>
      <c r="BJ589" s="17" t="s">
        <v>81</v>
      </c>
      <c r="BK589" s="145">
        <f>ROUND(I589*H589,2)</f>
        <v>0</v>
      </c>
      <c r="BL589" s="17" t="s">
        <v>296</v>
      </c>
      <c r="BM589" s="144" t="s">
        <v>2879</v>
      </c>
    </row>
    <row r="590" spans="2:65" s="1" customFormat="1" ht="37.9" customHeight="1">
      <c r="B590" s="32"/>
      <c r="C590" s="132" t="s">
        <v>2880</v>
      </c>
      <c r="D590" s="132" t="s">
        <v>177</v>
      </c>
      <c r="E590" s="133" t="s">
        <v>2881</v>
      </c>
      <c r="F590" s="134" t="s">
        <v>2882</v>
      </c>
      <c r="G590" s="135" t="s">
        <v>358</v>
      </c>
      <c r="H590" s="136">
        <v>1</v>
      </c>
      <c r="I590" s="137"/>
      <c r="J590" s="138">
        <f>ROUND(I590*H590,2)</f>
        <v>0</v>
      </c>
      <c r="K590" s="139"/>
      <c r="L590" s="32"/>
      <c r="M590" s="140" t="s">
        <v>19</v>
      </c>
      <c r="N590" s="141" t="s">
        <v>44</v>
      </c>
      <c r="P590" s="142">
        <f>O590*H590</f>
        <v>0</v>
      </c>
      <c r="Q590" s="142">
        <v>9.2000000000000003E-4</v>
      </c>
      <c r="R590" s="142">
        <f>Q590*H590</f>
        <v>9.2000000000000003E-4</v>
      </c>
      <c r="S590" s="142">
        <v>0</v>
      </c>
      <c r="T590" s="143">
        <f>S590*H590</f>
        <v>0</v>
      </c>
      <c r="AR590" s="144" t="s">
        <v>296</v>
      </c>
      <c r="AT590" s="144" t="s">
        <v>177</v>
      </c>
      <c r="AU590" s="144" t="s">
        <v>83</v>
      </c>
      <c r="AY590" s="17" t="s">
        <v>175</v>
      </c>
      <c r="BE590" s="145">
        <f>IF(N590="základní",J590,0)</f>
        <v>0</v>
      </c>
      <c r="BF590" s="145">
        <f>IF(N590="snížená",J590,0)</f>
        <v>0</v>
      </c>
      <c r="BG590" s="145">
        <f>IF(N590="zákl. přenesená",J590,0)</f>
        <v>0</v>
      </c>
      <c r="BH590" s="145">
        <f>IF(N590="sníž. přenesená",J590,0)</f>
        <v>0</v>
      </c>
      <c r="BI590" s="145">
        <f>IF(N590="nulová",J590,0)</f>
        <v>0</v>
      </c>
      <c r="BJ590" s="17" t="s">
        <v>81</v>
      </c>
      <c r="BK590" s="145">
        <f>ROUND(I590*H590,2)</f>
        <v>0</v>
      </c>
      <c r="BL590" s="17" t="s">
        <v>296</v>
      </c>
      <c r="BM590" s="144" t="s">
        <v>2883</v>
      </c>
    </row>
    <row r="591" spans="2:65" s="1" customFormat="1" ht="11.25">
      <c r="B591" s="32"/>
      <c r="D591" s="146" t="s">
        <v>183</v>
      </c>
      <c r="F591" s="147" t="s">
        <v>2884</v>
      </c>
      <c r="I591" s="148"/>
      <c r="L591" s="32"/>
      <c r="M591" s="149"/>
      <c r="T591" s="53"/>
      <c r="AT591" s="17" t="s">
        <v>183</v>
      </c>
      <c r="AU591" s="17" t="s">
        <v>83</v>
      </c>
    </row>
    <row r="592" spans="2:65" s="1" customFormat="1" ht="37.9" customHeight="1">
      <c r="B592" s="32"/>
      <c r="C592" s="172" t="s">
        <v>2885</v>
      </c>
      <c r="D592" s="172" t="s">
        <v>307</v>
      </c>
      <c r="E592" s="173" t="s">
        <v>2886</v>
      </c>
      <c r="F592" s="174" t="s">
        <v>2887</v>
      </c>
      <c r="G592" s="175" t="s">
        <v>180</v>
      </c>
      <c r="H592" s="176">
        <v>3.1909999999999998</v>
      </c>
      <c r="I592" s="177"/>
      <c r="J592" s="178">
        <f>ROUND(I592*H592,2)</f>
        <v>0</v>
      </c>
      <c r="K592" s="179"/>
      <c r="L592" s="180"/>
      <c r="M592" s="181" t="s">
        <v>19</v>
      </c>
      <c r="N592" s="182" t="s">
        <v>44</v>
      </c>
      <c r="P592" s="142">
        <f>O592*H592</f>
        <v>0</v>
      </c>
      <c r="Q592" s="142">
        <v>2.5440000000000001E-2</v>
      </c>
      <c r="R592" s="142">
        <f>Q592*H592</f>
        <v>8.1179039999999994E-2</v>
      </c>
      <c r="S592" s="142">
        <v>0</v>
      </c>
      <c r="T592" s="143">
        <f>S592*H592</f>
        <v>0</v>
      </c>
      <c r="AR592" s="144" t="s">
        <v>396</v>
      </c>
      <c r="AT592" s="144" t="s">
        <v>307</v>
      </c>
      <c r="AU592" s="144" t="s">
        <v>83</v>
      </c>
      <c r="AY592" s="17" t="s">
        <v>175</v>
      </c>
      <c r="BE592" s="145">
        <f>IF(N592="základní",J592,0)</f>
        <v>0</v>
      </c>
      <c r="BF592" s="145">
        <f>IF(N592="snížená",J592,0)</f>
        <v>0</v>
      </c>
      <c r="BG592" s="145">
        <f>IF(N592="zákl. přenesená",J592,0)</f>
        <v>0</v>
      </c>
      <c r="BH592" s="145">
        <f>IF(N592="sníž. přenesená",J592,0)</f>
        <v>0</v>
      </c>
      <c r="BI592" s="145">
        <f>IF(N592="nulová",J592,0)</f>
        <v>0</v>
      </c>
      <c r="BJ592" s="17" t="s">
        <v>81</v>
      </c>
      <c r="BK592" s="145">
        <f>ROUND(I592*H592,2)</f>
        <v>0</v>
      </c>
      <c r="BL592" s="17" t="s">
        <v>296</v>
      </c>
      <c r="BM592" s="144" t="s">
        <v>2888</v>
      </c>
    </row>
    <row r="593" spans="2:65" s="12" customFormat="1" ht="11.25">
      <c r="B593" s="150"/>
      <c r="D593" s="151" t="s">
        <v>189</v>
      </c>
      <c r="E593" s="152" t="s">
        <v>19</v>
      </c>
      <c r="F593" s="153" t="s">
        <v>2889</v>
      </c>
      <c r="H593" s="154">
        <v>1.7729999999999999</v>
      </c>
      <c r="I593" s="155"/>
      <c r="L593" s="150"/>
      <c r="M593" s="156"/>
      <c r="T593" s="157"/>
      <c r="AT593" s="152" t="s">
        <v>189</v>
      </c>
      <c r="AU593" s="152" t="s">
        <v>83</v>
      </c>
      <c r="AV593" s="12" t="s">
        <v>83</v>
      </c>
      <c r="AW593" s="12" t="s">
        <v>35</v>
      </c>
      <c r="AX593" s="12" t="s">
        <v>81</v>
      </c>
      <c r="AY593" s="152" t="s">
        <v>175</v>
      </c>
    </row>
    <row r="594" spans="2:65" s="12" customFormat="1" ht="11.25">
      <c r="B594" s="150"/>
      <c r="D594" s="151" t="s">
        <v>189</v>
      </c>
      <c r="F594" s="153" t="s">
        <v>2890</v>
      </c>
      <c r="H594" s="154">
        <v>3.1909999999999998</v>
      </c>
      <c r="I594" s="155"/>
      <c r="L594" s="150"/>
      <c r="M594" s="156"/>
      <c r="T594" s="157"/>
      <c r="AT594" s="152" t="s">
        <v>189</v>
      </c>
      <c r="AU594" s="152" t="s">
        <v>83</v>
      </c>
      <c r="AV594" s="12" t="s">
        <v>83</v>
      </c>
      <c r="AW594" s="12" t="s">
        <v>4</v>
      </c>
      <c r="AX594" s="12" t="s">
        <v>81</v>
      </c>
      <c r="AY594" s="152" t="s">
        <v>175</v>
      </c>
    </row>
    <row r="595" spans="2:65" s="1" customFormat="1" ht="37.9" customHeight="1">
      <c r="B595" s="32"/>
      <c r="C595" s="132" t="s">
        <v>2891</v>
      </c>
      <c r="D595" s="132" t="s">
        <v>177</v>
      </c>
      <c r="E595" s="133" t="s">
        <v>2892</v>
      </c>
      <c r="F595" s="134" t="s">
        <v>2893</v>
      </c>
      <c r="G595" s="135" t="s">
        <v>358</v>
      </c>
      <c r="H595" s="136">
        <v>5</v>
      </c>
      <c r="I595" s="137"/>
      <c r="J595" s="138">
        <f>ROUND(I595*H595,2)</f>
        <v>0</v>
      </c>
      <c r="K595" s="139"/>
      <c r="L595" s="32"/>
      <c r="M595" s="140" t="s">
        <v>19</v>
      </c>
      <c r="N595" s="141" t="s">
        <v>44</v>
      </c>
      <c r="P595" s="142">
        <f>O595*H595</f>
        <v>0</v>
      </c>
      <c r="Q595" s="142">
        <v>4.6999999999999999E-4</v>
      </c>
      <c r="R595" s="142">
        <f>Q595*H595</f>
        <v>2.3500000000000001E-3</v>
      </c>
      <c r="S595" s="142">
        <v>0</v>
      </c>
      <c r="T595" s="143">
        <f>S595*H595</f>
        <v>0</v>
      </c>
      <c r="AR595" s="144" t="s">
        <v>296</v>
      </c>
      <c r="AT595" s="144" t="s">
        <v>177</v>
      </c>
      <c r="AU595" s="144" t="s">
        <v>83</v>
      </c>
      <c r="AY595" s="17" t="s">
        <v>175</v>
      </c>
      <c r="BE595" s="145">
        <f>IF(N595="základní",J595,0)</f>
        <v>0</v>
      </c>
      <c r="BF595" s="145">
        <f>IF(N595="snížená",J595,0)</f>
        <v>0</v>
      </c>
      <c r="BG595" s="145">
        <f>IF(N595="zákl. přenesená",J595,0)</f>
        <v>0</v>
      </c>
      <c r="BH595" s="145">
        <f>IF(N595="sníž. přenesená",J595,0)</f>
        <v>0</v>
      </c>
      <c r="BI595" s="145">
        <f>IF(N595="nulová",J595,0)</f>
        <v>0</v>
      </c>
      <c r="BJ595" s="17" t="s">
        <v>81</v>
      </c>
      <c r="BK595" s="145">
        <f>ROUND(I595*H595,2)</f>
        <v>0</v>
      </c>
      <c r="BL595" s="17" t="s">
        <v>296</v>
      </c>
      <c r="BM595" s="144" t="s">
        <v>2894</v>
      </c>
    </row>
    <row r="596" spans="2:65" s="1" customFormat="1" ht="11.25">
      <c r="B596" s="32"/>
      <c r="D596" s="146" t="s">
        <v>183</v>
      </c>
      <c r="F596" s="147" t="s">
        <v>2895</v>
      </c>
      <c r="I596" s="148"/>
      <c r="L596" s="32"/>
      <c r="M596" s="149"/>
      <c r="T596" s="53"/>
      <c r="AT596" s="17" t="s">
        <v>183</v>
      </c>
      <c r="AU596" s="17" t="s">
        <v>83</v>
      </c>
    </row>
    <row r="597" spans="2:65" s="1" customFormat="1" ht="37.9" customHeight="1">
      <c r="B597" s="32"/>
      <c r="C597" s="172" t="s">
        <v>2896</v>
      </c>
      <c r="D597" s="172" t="s">
        <v>307</v>
      </c>
      <c r="E597" s="173" t="s">
        <v>2897</v>
      </c>
      <c r="F597" s="174" t="s">
        <v>2898</v>
      </c>
      <c r="G597" s="175" t="s">
        <v>358</v>
      </c>
      <c r="H597" s="176">
        <v>5</v>
      </c>
      <c r="I597" s="177"/>
      <c r="J597" s="178">
        <f>ROUND(I597*H597,2)</f>
        <v>0</v>
      </c>
      <c r="K597" s="179"/>
      <c r="L597" s="180"/>
      <c r="M597" s="181" t="s">
        <v>19</v>
      </c>
      <c r="N597" s="182" t="s">
        <v>44</v>
      </c>
      <c r="P597" s="142">
        <f>O597*H597</f>
        <v>0</v>
      </c>
      <c r="Q597" s="142">
        <v>1.6E-2</v>
      </c>
      <c r="R597" s="142">
        <f>Q597*H597</f>
        <v>0.08</v>
      </c>
      <c r="S597" s="142">
        <v>0</v>
      </c>
      <c r="T597" s="143">
        <f>S597*H597</f>
        <v>0</v>
      </c>
      <c r="AR597" s="144" t="s">
        <v>396</v>
      </c>
      <c r="AT597" s="144" t="s">
        <v>307</v>
      </c>
      <c r="AU597" s="144" t="s">
        <v>83</v>
      </c>
      <c r="AY597" s="17" t="s">
        <v>175</v>
      </c>
      <c r="BE597" s="145">
        <f>IF(N597="základní",J597,0)</f>
        <v>0</v>
      </c>
      <c r="BF597" s="145">
        <f>IF(N597="snížená",J597,0)</f>
        <v>0</v>
      </c>
      <c r="BG597" s="145">
        <f>IF(N597="zákl. přenesená",J597,0)</f>
        <v>0</v>
      </c>
      <c r="BH597" s="145">
        <f>IF(N597="sníž. přenesená",J597,0)</f>
        <v>0</v>
      </c>
      <c r="BI597" s="145">
        <f>IF(N597="nulová",J597,0)</f>
        <v>0</v>
      </c>
      <c r="BJ597" s="17" t="s">
        <v>81</v>
      </c>
      <c r="BK597" s="145">
        <f>ROUND(I597*H597,2)</f>
        <v>0</v>
      </c>
      <c r="BL597" s="17" t="s">
        <v>296</v>
      </c>
      <c r="BM597" s="144" t="s">
        <v>2899</v>
      </c>
    </row>
    <row r="598" spans="2:65" s="1" customFormat="1" ht="37.9" customHeight="1">
      <c r="B598" s="32"/>
      <c r="C598" s="132" t="s">
        <v>2900</v>
      </c>
      <c r="D598" s="132" t="s">
        <v>177</v>
      </c>
      <c r="E598" s="133" t="s">
        <v>2901</v>
      </c>
      <c r="F598" s="134" t="s">
        <v>2902</v>
      </c>
      <c r="G598" s="135" t="s">
        <v>358</v>
      </c>
      <c r="H598" s="136">
        <v>4</v>
      </c>
      <c r="I598" s="137"/>
      <c r="J598" s="138">
        <f>ROUND(I598*H598,2)</f>
        <v>0</v>
      </c>
      <c r="K598" s="139"/>
      <c r="L598" s="32"/>
      <c r="M598" s="140" t="s">
        <v>19</v>
      </c>
      <c r="N598" s="141" t="s">
        <v>44</v>
      </c>
      <c r="P598" s="142">
        <f>O598*H598</f>
        <v>0</v>
      </c>
      <c r="Q598" s="142">
        <v>0</v>
      </c>
      <c r="R598" s="142">
        <f>Q598*H598</f>
        <v>0</v>
      </c>
      <c r="S598" s="142">
        <v>0</v>
      </c>
      <c r="T598" s="143">
        <f>S598*H598</f>
        <v>0</v>
      </c>
      <c r="AR598" s="144" t="s">
        <v>296</v>
      </c>
      <c r="AT598" s="144" t="s">
        <v>177</v>
      </c>
      <c r="AU598" s="144" t="s">
        <v>83</v>
      </c>
      <c r="AY598" s="17" t="s">
        <v>175</v>
      </c>
      <c r="BE598" s="145">
        <f>IF(N598="základní",J598,0)</f>
        <v>0</v>
      </c>
      <c r="BF598" s="145">
        <f>IF(N598="snížená",J598,0)</f>
        <v>0</v>
      </c>
      <c r="BG598" s="145">
        <f>IF(N598="zákl. přenesená",J598,0)</f>
        <v>0</v>
      </c>
      <c r="BH598" s="145">
        <f>IF(N598="sníž. přenesená",J598,0)</f>
        <v>0</v>
      </c>
      <c r="BI598" s="145">
        <f>IF(N598="nulová",J598,0)</f>
        <v>0</v>
      </c>
      <c r="BJ598" s="17" t="s">
        <v>81</v>
      </c>
      <c r="BK598" s="145">
        <f>ROUND(I598*H598,2)</f>
        <v>0</v>
      </c>
      <c r="BL598" s="17" t="s">
        <v>296</v>
      </c>
      <c r="BM598" s="144" t="s">
        <v>2903</v>
      </c>
    </row>
    <row r="599" spans="2:65" s="1" customFormat="1" ht="11.25">
      <c r="B599" s="32"/>
      <c r="D599" s="146" t="s">
        <v>183</v>
      </c>
      <c r="F599" s="147" t="s">
        <v>2904</v>
      </c>
      <c r="I599" s="148"/>
      <c r="L599" s="32"/>
      <c r="M599" s="149"/>
      <c r="T599" s="53"/>
      <c r="AT599" s="17" t="s">
        <v>183</v>
      </c>
      <c r="AU599" s="17" t="s">
        <v>83</v>
      </c>
    </row>
    <row r="600" spans="2:65" s="1" customFormat="1" ht="44.25" customHeight="1">
      <c r="B600" s="32"/>
      <c r="C600" s="132" t="s">
        <v>2905</v>
      </c>
      <c r="D600" s="132" t="s">
        <v>177</v>
      </c>
      <c r="E600" s="133" t="s">
        <v>2906</v>
      </c>
      <c r="F600" s="134" t="s">
        <v>2907</v>
      </c>
      <c r="G600" s="135" t="s">
        <v>358</v>
      </c>
      <c r="H600" s="136">
        <v>5</v>
      </c>
      <c r="I600" s="137"/>
      <c r="J600" s="138">
        <f>ROUND(I600*H600,2)</f>
        <v>0</v>
      </c>
      <c r="K600" s="139"/>
      <c r="L600" s="32"/>
      <c r="M600" s="140" t="s">
        <v>19</v>
      </c>
      <c r="N600" s="141" t="s">
        <v>44</v>
      </c>
      <c r="P600" s="142">
        <f>O600*H600</f>
        <v>0</v>
      </c>
      <c r="Q600" s="142">
        <v>0</v>
      </c>
      <c r="R600" s="142">
        <f>Q600*H600</f>
        <v>0</v>
      </c>
      <c r="S600" s="142">
        <v>0</v>
      </c>
      <c r="T600" s="143">
        <f>S600*H600</f>
        <v>0</v>
      </c>
      <c r="AR600" s="144" t="s">
        <v>296</v>
      </c>
      <c r="AT600" s="144" t="s">
        <v>177</v>
      </c>
      <c r="AU600" s="144" t="s">
        <v>83</v>
      </c>
      <c r="AY600" s="17" t="s">
        <v>175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7" t="s">
        <v>81</v>
      </c>
      <c r="BK600" s="145">
        <f>ROUND(I600*H600,2)</f>
        <v>0</v>
      </c>
      <c r="BL600" s="17" t="s">
        <v>296</v>
      </c>
      <c r="BM600" s="144" t="s">
        <v>2908</v>
      </c>
    </row>
    <row r="601" spans="2:65" s="1" customFormat="1" ht="11.25">
      <c r="B601" s="32"/>
      <c r="D601" s="146" t="s">
        <v>183</v>
      </c>
      <c r="F601" s="147" t="s">
        <v>2909</v>
      </c>
      <c r="I601" s="148"/>
      <c r="L601" s="32"/>
      <c r="M601" s="149"/>
      <c r="T601" s="53"/>
      <c r="AT601" s="17" t="s">
        <v>183</v>
      </c>
      <c r="AU601" s="17" t="s">
        <v>83</v>
      </c>
    </row>
    <row r="602" spans="2:65" s="1" customFormat="1" ht="16.5" customHeight="1">
      <c r="B602" s="32"/>
      <c r="C602" s="172" t="s">
        <v>2910</v>
      </c>
      <c r="D602" s="172" t="s">
        <v>307</v>
      </c>
      <c r="E602" s="173" t="s">
        <v>2911</v>
      </c>
      <c r="F602" s="174" t="s">
        <v>2912</v>
      </c>
      <c r="G602" s="175" t="s">
        <v>342</v>
      </c>
      <c r="H602" s="176">
        <v>11.5</v>
      </c>
      <c r="I602" s="177"/>
      <c r="J602" s="178">
        <f>ROUND(I602*H602,2)</f>
        <v>0</v>
      </c>
      <c r="K602" s="179"/>
      <c r="L602" s="180"/>
      <c r="M602" s="181" t="s">
        <v>19</v>
      </c>
      <c r="N602" s="182" t="s">
        <v>44</v>
      </c>
      <c r="P602" s="142">
        <f>O602*H602</f>
        <v>0</v>
      </c>
      <c r="Q602" s="142">
        <v>8.0000000000000004E-4</v>
      </c>
      <c r="R602" s="142">
        <f>Q602*H602</f>
        <v>9.1999999999999998E-3</v>
      </c>
      <c r="S602" s="142">
        <v>0</v>
      </c>
      <c r="T602" s="143">
        <f>S602*H602</f>
        <v>0</v>
      </c>
      <c r="AR602" s="144" t="s">
        <v>396</v>
      </c>
      <c r="AT602" s="144" t="s">
        <v>307</v>
      </c>
      <c r="AU602" s="144" t="s">
        <v>83</v>
      </c>
      <c r="AY602" s="17" t="s">
        <v>175</v>
      </c>
      <c r="BE602" s="145">
        <f>IF(N602="základní",J602,0)</f>
        <v>0</v>
      </c>
      <c r="BF602" s="145">
        <f>IF(N602="snížená",J602,0)</f>
        <v>0</v>
      </c>
      <c r="BG602" s="145">
        <f>IF(N602="zákl. přenesená",J602,0)</f>
        <v>0</v>
      </c>
      <c r="BH602" s="145">
        <f>IF(N602="sníž. přenesená",J602,0)</f>
        <v>0</v>
      </c>
      <c r="BI602" s="145">
        <f>IF(N602="nulová",J602,0)</f>
        <v>0</v>
      </c>
      <c r="BJ602" s="17" t="s">
        <v>81</v>
      </c>
      <c r="BK602" s="145">
        <f>ROUND(I602*H602,2)</f>
        <v>0</v>
      </c>
      <c r="BL602" s="17" t="s">
        <v>296</v>
      </c>
      <c r="BM602" s="144" t="s">
        <v>2913</v>
      </c>
    </row>
    <row r="603" spans="2:65" s="12" customFormat="1" ht="11.25">
      <c r="B603" s="150"/>
      <c r="D603" s="151" t="s">
        <v>189</v>
      </c>
      <c r="E603" s="152" t="s">
        <v>19</v>
      </c>
      <c r="F603" s="153" t="s">
        <v>2834</v>
      </c>
      <c r="H603" s="154">
        <v>7.5</v>
      </c>
      <c r="I603" s="155"/>
      <c r="L603" s="150"/>
      <c r="M603" s="156"/>
      <c r="T603" s="157"/>
      <c r="AT603" s="152" t="s">
        <v>189</v>
      </c>
      <c r="AU603" s="152" t="s">
        <v>83</v>
      </c>
      <c r="AV603" s="12" t="s">
        <v>83</v>
      </c>
      <c r="AW603" s="12" t="s">
        <v>35</v>
      </c>
      <c r="AX603" s="12" t="s">
        <v>73</v>
      </c>
      <c r="AY603" s="152" t="s">
        <v>175</v>
      </c>
    </row>
    <row r="604" spans="2:65" s="12" customFormat="1" ht="11.25">
      <c r="B604" s="150"/>
      <c r="D604" s="151" t="s">
        <v>189</v>
      </c>
      <c r="E604" s="152" t="s">
        <v>19</v>
      </c>
      <c r="F604" s="153" t="s">
        <v>2835</v>
      </c>
      <c r="H604" s="154">
        <v>4</v>
      </c>
      <c r="I604" s="155"/>
      <c r="L604" s="150"/>
      <c r="M604" s="156"/>
      <c r="T604" s="157"/>
      <c r="AT604" s="152" t="s">
        <v>189</v>
      </c>
      <c r="AU604" s="152" t="s">
        <v>83</v>
      </c>
      <c r="AV604" s="12" t="s">
        <v>83</v>
      </c>
      <c r="AW604" s="12" t="s">
        <v>35</v>
      </c>
      <c r="AX604" s="12" t="s">
        <v>73</v>
      </c>
      <c r="AY604" s="152" t="s">
        <v>175</v>
      </c>
    </row>
    <row r="605" spans="2:65" s="13" customFormat="1" ht="11.25">
      <c r="B605" s="158"/>
      <c r="D605" s="151" t="s">
        <v>189</v>
      </c>
      <c r="E605" s="159" t="s">
        <v>19</v>
      </c>
      <c r="F605" s="160" t="s">
        <v>198</v>
      </c>
      <c r="H605" s="161">
        <v>11.5</v>
      </c>
      <c r="I605" s="162"/>
      <c r="L605" s="158"/>
      <c r="M605" s="163"/>
      <c r="T605" s="164"/>
      <c r="AT605" s="159" t="s">
        <v>189</v>
      </c>
      <c r="AU605" s="159" t="s">
        <v>83</v>
      </c>
      <c r="AV605" s="13" t="s">
        <v>181</v>
      </c>
      <c r="AW605" s="13" t="s">
        <v>35</v>
      </c>
      <c r="AX605" s="13" t="s">
        <v>81</v>
      </c>
      <c r="AY605" s="159" t="s">
        <v>175</v>
      </c>
    </row>
    <row r="606" spans="2:65" s="1" customFormat="1" ht="44.25" customHeight="1">
      <c r="B606" s="32"/>
      <c r="C606" s="132" t="s">
        <v>2914</v>
      </c>
      <c r="D606" s="132" t="s">
        <v>177</v>
      </c>
      <c r="E606" s="133" t="s">
        <v>2915</v>
      </c>
      <c r="F606" s="134" t="s">
        <v>2916</v>
      </c>
      <c r="G606" s="135" t="s">
        <v>281</v>
      </c>
      <c r="H606" s="136">
        <v>0.79900000000000004</v>
      </c>
      <c r="I606" s="137"/>
      <c r="J606" s="138">
        <f>ROUND(I606*H606,2)</f>
        <v>0</v>
      </c>
      <c r="K606" s="139"/>
      <c r="L606" s="32"/>
      <c r="M606" s="140" t="s">
        <v>19</v>
      </c>
      <c r="N606" s="141" t="s">
        <v>44</v>
      </c>
      <c r="P606" s="142">
        <f>O606*H606</f>
        <v>0</v>
      </c>
      <c r="Q606" s="142">
        <v>0</v>
      </c>
      <c r="R606" s="142">
        <f>Q606*H606</f>
        <v>0</v>
      </c>
      <c r="S606" s="142">
        <v>0</v>
      </c>
      <c r="T606" s="143">
        <f>S606*H606</f>
        <v>0</v>
      </c>
      <c r="AR606" s="144" t="s">
        <v>296</v>
      </c>
      <c r="AT606" s="144" t="s">
        <v>177</v>
      </c>
      <c r="AU606" s="144" t="s">
        <v>83</v>
      </c>
      <c r="AY606" s="17" t="s">
        <v>175</v>
      </c>
      <c r="BE606" s="145">
        <f>IF(N606="základní",J606,0)</f>
        <v>0</v>
      </c>
      <c r="BF606" s="145">
        <f>IF(N606="snížená",J606,0)</f>
        <v>0</v>
      </c>
      <c r="BG606" s="145">
        <f>IF(N606="zákl. přenesená",J606,0)</f>
        <v>0</v>
      </c>
      <c r="BH606" s="145">
        <f>IF(N606="sníž. přenesená",J606,0)</f>
        <v>0</v>
      </c>
      <c r="BI606" s="145">
        <f>IF(N606="nulová",J606,0)</f>
        <v>0</v>
      </c>
      <c r="BJ606" s="17" t="s">
        <v>81</v>
      </c>
      <c r="BK606" s="145">
        <f>ROUND(I606*H606,2)</f>
        <v>0</v>
      </c>
      <c r="BL606" s="17" t="s">
        <v>296</v>
      </c>
      <c r="BM606" s="144" t="s">
        <v>2917</v>
      </c>
    </row>
    <row r="607" spans="2:65" s="1" customFormat="1" ht="11.25">
      <c r="B607" s="32"/>
      <c r="D607" s="146" t="s">
        <v>183</v>
      </c>
      <c r="F607" s="147" t="s">
        <v>2918</v>
      </c>
      <c r="I607" s="148"/>
      <c r="L607" s="32"/>
      <c r="M607" s="149"/>
      <c r="T607" s="53"/>
      <c r="AT607" s="17" t="s">
        <v>183</v>
      </c>
      <c r="AU607" s="17" t="s">
        <v>83</v>
      </c>
    </row>
    <row r="608" spans="2:65" s="11" customFormat="1" ht="22.9" customHeight="1">
      <c r="B608" s="120"/>
      <c r="D608" s="121" t="s">
        <v>72</v>
      </c>
      <c r="E608" s="130" t="s">
        <v>2022</v>
      </c>
      <c r="F608" s="130" t="s">
        <v>2023</v>
      </c>
      <c r="I608" s="123"/>
      <c r="J608" s="131">
        <f>BK608</f>
        <v>0</v>
      </c>
      <c r="L608" s="120"/>
      <c r="M608" s="125"/>
      <c r="P608" s="126">
        <f>SUM(P609:P613)</f>
        <v>0</v>
      </c>
      <c r="R608" s="126">
        <f>SUM(R609:R613)</f>
        <v>2.504E-2</v>
      </c>
      <c r="T608" s="127">
        <f>SUM(T609:T613)</f>
        <v>0</v>
      </c>
      <c r="AR608" s="121" t="s">
        <v>83</v>
      </c>
      <c r="AT608" s="128" t="s">
        <v>72</v>
      </c>
      <c r="AU608" s="128" t="s">
        <v>81</v>
      </c>
      <c r="AY608" s="121" t="s">
        <v>175</v>
      </c>
      <c r="BK608" s="129">
        <f>SUM(BK609:BK613)</f>
        <v>0</v>
      </c>
    </row>
    <row r="609" spans="2:65" s="1" customFormat="1" ht="16.5" customHeight="1">
      <c r="B609" s="32"/>
      <c r="C609" s="132" t="s">
        <v>2919</v>
      </c>
      <c r="D609" s="132" t="s">
        <v>177</v>
      </c>
      <c r="E609" s="133" t="s">
        <v>2920</v>
      </c>
      <c r="F609" s="134" t="s">
        <v>2921</v>
      </c>
      <c r="G609" s="135" t="s">
        <v>358</v>
      </c>
      <c r="H609" s="136">
        <v>1</v>
      </c>
      <c r="I609" s="137"/>
      <c r="J609" s="138">
        <f>ROUND(I609*H609,2)</f>
        <v>0</v>
      </c>
      <c r="K609" s="139"/>
      <c r="L609" s="32"/>
      <c r="M609" s="140" t="s">
        <v>19</v>
      </c>
      <c r="N609" s="141" t="s">
        <v>44</v>
      </c>
      <c r="P609" s="142">
        <f>O609*H609</f>
        <v>0</v>
      </c>
      <c r="Q609" s="142">
        <v>4.0000000000000003E-5</v>
      </c>
      <c r="R609" s="142">
        <f>Q609*H609</f>
        <v>4.0000000000000003E-5</v>
      </c>
      <c r="S609" s="142">
        <v>0</v>
      </c>
      <c r="T609" s="143">
        <f>S609*H609</f>
        <v>0</v>
      </c>
      <c r="AR609" s="144" t="s">
        <v>296</v>
      </c>
      <c r="AT609" s="144" t="s">
        <v>177</v>
      </c>
      <c r="AU609" s="144" t="s">
        <v>83</v>
      </c>
      <c r="AY609" s="17" t="s">
        <v>175</v>
      </c>
      <c r="BE609" s="145">
        <f>IF(N609="základní",J609,0)</f>
        <v>0</v>
      </c>
      <c r="BF609" s="145">
        <f>IF(N609="snížená",J609,0)</f>
        <v>0</v>
      </c>
      <c r="BG609" s="145">
        <f>IF(N609="zákl. přenesená",J609,0)</f>
        <v>0</v>
      </c>
      <c r="BH609" s="145">
        <f>IF(N609="sníž. přenesená",J609,0)</f>
        <v>0</v>
      </c>
      <c r="BI609" s="145">
        <f>IF(N609="nulová",J609,0)</f>
        <v>0</v>
      </c>
      <c r="BJ609" s="17" t="s">
        <v>81</v>
      </c>
      <c r="BK609" s="145">
        <f>ROUND(I609*H609,2)</f>
        <v>0</v>
      </c>
      <c r="BL609" s="17" t="s">
        <v>296</v>
      </c>
      <c r="BM609" s="144" t="s">
        <v>2922</v>
      </c>
    </row>
    <row r="610" spans="2:65" s="1" customFormat="1" ht="11.25">
      <c r="B610" s="32"/>
      <c r="D610" s="146" t="s">
        <v>183</v>
      </c>
      <c r="F610" s="147" t="s">
        <v>2923</v>
      </c>
      <c r="I610" s="148"/>
      <c r="L610" s="32"/>
      <c r="M610" s="149"/>
      <c r="T610" s="53"/>
      <c r="AT610" s="17" t="s">
        <v>183</v>
      </c>
      <c r="AU610" s="17" t="s">
        <v>83</v>
      </c>
    </row>
    <row r="611" spans="2:65" s="1" customFormat="1" ht="24.2" customHeight="1">
      <c r="B611" s="32"/>
      <c r="C611" s="172" t="s">
        <v>2924</v>
      </c>
      <c r="D611" s="172" t="s">
        <v>307</v>
      </c>
      <c r="E611" s="173" t="s">
        <v>2035</v>
      </c>
      <c r="F611" s="174" t="s">
        <v>2925</v>
      </c>
      <c r="G611" s="175" t="s">
        <v>358</v>
      </c>
      <c r="H611" s="176">
        <v>1</v>
      </c>
      <c r="I611" s="177"/>
      <c r="J611" s="178">
        <f>ROUND(I611*H611,2)</f>
        <v>0</v>
      </c>
      <c r="K611" s="179"/>
      <c r="L611" s="180"/>
      <c r="M611" s="181" t="s">
        <v>19</v>
      </c>
      <c r="N611" s="182" t="s">
        <v>44</v>
      </c>
      <c r="P611" s="142">
        <f>O611*H611</f>
        <v>0</v>
      </c>
      <c r="Q611" s="142">
        <v>2.5000000000000001E-2</v>
      </c>
      <c r="R611" s="142">
        <f>Q611*H611</f>
        <v>2.5000000000000001E-2</v>
      </c>
      <c r="S611" s="142">
        <v>0</v>
      </c>
      <c r="T611" s="143">
        <f>S611*H611</f>
        <v>0</v>
      </c>
      <c r="AR611" s="144" t="s">
        <v>396</v>
      </c>
      <c r="AT611" s="144" t="s">
        <v>307</v>
      </c>
      <c r="AU611" s="144" t="s">
        <v>83</v>
      </c>
      <c r="AY611" s="17" t="s">
        <v>175</v>
      </c>
      <c r="BE611" s="145">
        <f>IF(N611="základní",J611,0)</f>
        <v>0</v>
      </c>
      <c r="BF611" s="145">
        <f>IF(N611="snížená",J611,0)</f>
        <v>0</v>
      </c>
      <c r="BG611" s="145">
        <f>IF(N611="zákl. přenesená",J611,0)</f>
        <v>0</v>
      </c>
      <c r="BH611" s="145">
        <f>IF(N611="sníž. přenesená",J611,0)</f>
        <v>0</v>
      </c>
      <c r="BI611" s="145">
        <f>IF(N611="nulová",J611,0)</f>
        <v>0</v>
      </c>
      <c r="BJ611" s="17" t="s">
        <v>81</v>
      </c>
      <c r="BK611" s="145">
        <f>ROUND(I611*H611,2)</f>
        <v>0</v>
      </c>
      <c r="BL611" s="17" t="s">
        <v>296</v>
      </c>
      <c r="BM611" s="144" t="s">
        <v>2926</v>
      </c>
    </row>
    <row r="612" spans="2:65" s="1" customFormat="1" ht="44.25" customHeight="1">
      <c r="B612" s="32"/>
      <c r="C612" s="132" t="s">
        <v>2706</v>
      </c>
      <c r="D612" s="132" t="s">
        <v>177</v>
      </c>
      <c r="E612" s="133" t="s">
        <v>2048</v>
      </c>
      <c r="F612" s="134" t="s">
        <v>2049</v>
      </c>
      <c r="G612" s="135" t="s">
        <v>281</v>
      </c>
      <c r="H612" s="136">
        <v>2.5000000000000001E-2</v>
      </c>
      <c r="I612" s="137"/>
      <c r="J612" s="138">
        <f>ROUND(I612*H612,2)</f>
        <v>0</v>
      </c>
      <c r="K612" s="139"/>
      <c r="L612" s="32"/>
      <c r="M612" s="140" t="s">
        <v>19</v>
      </c>
      <c r="N612" s="141" t="s">
        <v>44</v>
      </c>
      <c r="P612" s="142">
        <f>O612*H612</f>
        <v>0</v>
      </c>
      <c r="Q612" s="142">
        <v>0</v>
      </c>
      <c r="R612" s="142">
        <f>Q612*H612</f>
        <v>0</v>
      </c>
      <c r="S612" s="142">
        <v>0</v>
      </c>
      <c r="T612" s="143">
        <f>S612*H612</f>
        <v>0</v>
      </c>
      <c r="AR612" s="144" t="s">
        <v>296</v>
      </c>
      <c r="AT612" s="144" t="s">
        <v>177</v>
      </c>
      <c r="AU612" s="144" t="s">
        <v>83</v>
      </c>
      <c r="AY612" s="17" t="s">
        <v>175</v>
      </c>
      <c r="BE612" s="145">
        <f>IF(N612="základní",J612,0)</f>
        <v>0</v>
      </c>
      <c r="BF612" s="145">
        <f>IF(N612="snížená",J612,0)</f>
        <v>0</v>
      </c>
      <c r="BG612" s="145">
        <f>IF(N612="zákl. přenesená",J612,0)</f>
        <v>0</v>
      </c>
      <c r="BH612" s="145">
        <f>IF(N612="sníž. přenesená",J612,0)</f>
        <v>0</v>
      </c>
      <c r="BI612" s="145">
        <f>IF(N612="nulová",J612,0)</f>
        <v>0</v>
      </c>
      <c r="BJ612" s="17" t="s">
        <v>81</v>
      </c>
      <c r="BK612" s="145">
        <f>ROUND(I612*H612,2)</f>
        <v>0</v>
      </c>
      <c r="BL612" s="17" t="s">
        <v>296</v>
      </c>
      <c r="BM612" s="144" t="s">
        <v>2927</v>
      </c>
    </row>
    <row r="613" spans="2:65" s="1" customFormat="1" ht="11.25">
      <c r="B613" s="32"/>
      <c r="D613" s="146" t="s">
        <v>183</v>
      </c>
      <c r="F613" s="147" t="s">
        <v>2051</v>
      </c>
      <c r="I613" s="148"/>
      <c r="L613" s="32"/>
      <c r="M613" s="149"/>
      <c r="T613" s="53"/>
      <c r="AT613" s="17" t="s">
        <v>183</v>
      </c>
      <c r="AU613" s="17" t="s">
        <v>83</v>
      </c>
    </row>
    <row r="614" spans="2:65" s="11" customFormat="1" ht="22.9" customHeight="1">
      <c r="B614" s="120"/>
      <c r="D614" s="121" t="s">
        <v>72</v>
      </c>
      <c r="E614" s="130" t="s">
        <v>2928</v>
      </c>
      <c r="F614" s="130" t="s">
        <v>2929</v>
      </c>
      <c r="I614" s="123"/>
      <c r="J614" s="131">
        <f>BK614</f>
        <v>0</v>
      </c>
      <c r="L614" s="120"/>
      <c r="M614" s="125"/>
      <c r="P614" s="126">
        <f>SUM(P615:P642)</f>
        <v>0</v>
      </c>
      <c r="R614" s="126">
        <f>SUM(R615:R642)</f>
        <v>0.43526890000000001</v>
      </c>
      <c r="T614" s="127">
        <f>SUM(T615:T642)</f>
        <v>0</v>
      </c>
      <c r="AR614" s="121" t="s">
        <v>83</v>
      </c>
      <c r="AT614" s="128" t="s">
        <v>72</v>
      </c>
      <c r="AU614" s="128" t="s">
        <v>81</v>
      </c>
      <c r="AY614" s="121" t="s">
        <v>175</v>
      </c>
      <c r="BK614" s="129">
        <f>SUM(BK615:BK642)</f>
        <v>0</v>
      </c>
    </row>
    <row r="615" spans="2:65" s="1" customFormat="1" ht="24.2" customHeight="1">
      <c r="B615" s="32"/>
      <c r="C615" s="132" t="s">
        <v>2930</v>
      </c>
      <c r="D615" s="132" t="s">
        <v>177</v>
      </c>
      <c r="E615" s="133" t="s">
        <v>2931</v>
      </c>
      <c r="F615" s="134" t="s">
        <v>2932</v>
      </c>
      <c r="G615" s="135" t="s">
        <v>180</v>
      </c>
      <c r="H615" s="136">
        <v>14.217000000000001</v>
      </c>
      <c r="I615" s="137"/>
      <c r="J615" s="138">
        <f>ROUND(I615*H615,2)</f>
        <v>0</v>
      </c>
      <c r="K615" s="139"/>
      <c r="L615" s="32"/>
      <c r="M615" s="140" t="s">
        <v>19</v>
      </c>
      <c r="N615" s="141" t="s">
        <v>44</v>
      </c>
      <c r="P615" s="142">
        <f>O615*H615</f>
        <v>0</v>
      </c>
      <c r="Q615" s="142">
        <v>2.9999999999999997E-4</v>
      </c>
      <c r="R615" s="142">
        <f>Q615*H615</f>
        <v>4.2651E-3</v>
      </c>
      <c r="S615" s="142">
        <v>0</v>
      </c>
      <c r="T615" s="143">
        <f>S615*H615</f>
        <v>0</v>
      </c>
      <c r="AR615" s="144" t="s">
        <v>296</v>
      </c>
      <c r="AT615" s="144" t="s">
        <v>177</v>
      </c>
      <c r="AU615" s="144" t="s">
        <v>83</v>
      </c>
      <c r="AY615" s="17" t="s">
        <v>175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7" t="s">
        <v>81</v>
      </c>
      <c r="BK615" s="145">
        <f>ROUND(I615*H615,2)</f>
        <v>0</v>
      </c>
      <c r="BL615" s="17" t="s">
        <v>296</v>
      </c>
      <c r="BM615" s="144" t="s">
        <v>2933</v>
      </c>
    </row>
    <row r="616" spans="2:65" s="1" customFormat="1" ht="11.25">
      <c r="B616" s="32"/>
      <c r="D616" s="146" t="s">
        <v>183</v>
      </c>
      <c r="F616" s="147" t="s">
        <v>2934</v>
      </c>
      <c r="I616" s="148"/>
      <c r="L616" s="32"/>
      <c r="M616" s="149"/>
      <c r="T616" s="53"/>
      <c r="AT616" s="17" t="s">
        <v>183</v>
      </c>
      <c r="AU616" s="17" t="s">
        <v>83</v>
      </c>
    </row>
    <row r="617" spans="2:65" s="12" customFormat="1" ht="11.25">
      <c r="B617" s="150"/>
      <c r="D617" s="151" t="s">
        <v>189</v>
      </c>
      <c r="E617" s="152" t="s">
        <v>19</v>
      </c>
      <c r="F617" s="153" t="s">
        <v>2438</v>
      </c>
      <c r="H617" s="154">
        <v>5.0549999999999997</v>
      </c>
      <c r="I617" s="155"/>
      <c r="L617" s="150"/>
      <c r="M617" s="156"/>
      <c r="T617" s="157"/>
      <c r="AT617" s="152" t="s">
        <v>189</v>
      </c>
      <c r="AU617" s="152" t="s">
        <v>83</v>
      </c>
      <c r="AV617" s="12" t="s">
        <v>83</v>
      </c>
      <c r="AW617" s="12" t="s">
        <v>35</v>
      </c>
      <c r="AX617" s="12" t="s">
        <v>73</v>
      </c>
      <c r="AY617" s="152" t="s">
        <v>175</v>
      </c>
    </row>
    <row r="618" spans="2:65" s="12" customFormat="1" ht="11.25">
      <c r="B618" s="150"/>
      <c r="D618" s="151" t="s">
        <v>189</v>
      </c>
      <c r="E618" s="152" t="s">
        <v>19</v>
      </c>
      <c r="F618" s="153" t="s">
        <v>2439</v>
      </c>
      <c r="H618" s="154">
        <v>3.95</v>
      </c>
      <c r="I618" s="155"/>
      <c r="L618" s="150"/>
      <c r="M618" s="156"/>
      <c r="T618" s="157"/>
      <c r="AT618" s="152" t="s">
        <v>189</v>
      </c>
      <c r="AU618" s="152" t="s">
        <v>83</v>
      </c>
      <c r="AV618" s="12" t="s">
        <v>83</v>
      </c>
      <c r="AW618" s="12" t="s">
        <v>35</v>
      </c>
      <c r="AX618" s="12" t="s">
        <v>73</v>
      </c>
      <c r="AY618" s="152" t="s">
        <v>175</v>
      </c>
    </row>
    <row r="619" spans="2:65" s="12" customFormat="1" ht="11.25">
      <c r="B619" s="150"/>
      <c r="D619" s="151" t="s">
        <v>189</v>
      </c>
      <c r="E619" s="152" t="s">
        <v>19</v>
      </c>
      <c r="F619" s="153" t="s">
        <v>2442</v>
      </c>
      <c r="H619" s="154">
        <v>1.8560000000000001</v>
      </c>
      <c r="I619" s="155"/>
      <c r="L619" s="150"/>
      <c r="M619" s="156"/>
      <c r="T619" s="157"/>
      <c r="AT619" s="152" t="s">
        <v>189</v>
      </c>
      <c r="AU619" s="152" t="s">
        <v>83</v>
      </c>
      <c r="AV619" s="12" t="s">
        <v>83</v>
      </c>
      <c r="AW619" s="12" t="s">
        <v>35</v>
      </c>
      <c r="AX619" s="12" t="s">
        <v>73</v>
      </c>
      <c r="AY619" s="152" t="s">
        <v>175</v>
      </c>
    </row>
    <row r="620" spans="2:65" s="12" customFormat="1" ht="11.25">
      <c r="B620" s="150"/>
      <c r="D620" s="151" t="s">
        <v>189</v>
      </c>
      <c r="E620" s="152" t="s">
        <v>19</v>
      </c>
      <c r="F620" s="153" t="s">
        <v>2443</v>
      </c>
      <c r="H620" s="154">
        <v>1.46</v>
      </c>
      <c r="I620" s="155"/>
      <c r="L620" s="150"/>
      <c r="M620" s="156"/>
      <c r="T620" s="157"/>
      <c r="AT620" s="152" t="s">
        <v>189</v>
      </c>
      <c r="AU620" s="152" t="s">
        <v>83</v>
      </c>
      <c r="AV620" s="12" t="s">
        <v>83</v>
      </c>
      <c r="AW620" s="12" t="s">
        <v>35</v>
      </c>
      <c r="AX620" s="12" t="s">
        <v>73</v>
      </c>
      <c r="AY620" s="152" t="s">
        <v>175</v>
      </c>
    </row>
    <row r="621" spans="2:65" s="12" customFormat="1" ht="11.25">
      <c r="B621" s="150"/>
      <c r="D621" s="151" t="s">
        <v>189</v>
      </c>
      <c r="E621" s="152" t="s">
        <v>19</v>
      </c>
      <c r="F621" s="153" t="s">
        <v>2444</v>
      </c>
      <c r="H621" s="154">
        <v>1.8959999999999999</v>
      </c>
      <c r="I621" s="155"/>
      <c r="L621" s="150"/>
      <c r="M621" s="156"/>
      <c r="T621" s="157"/>
      <c r="AT621" s="152" t="s">
        <v>189</v>
      </c>
      <c r="AU621" s="152" t="s">
        <v>83</v>
      </c>
      <c r="AV621" s="12" t="s">
        <v>83</v>
      </c>
      <c r="AW621" s="12" t="s">
        <v>35</v>
      </c>
      <c r="AX621" s="12" t="s">
        <v>73</v>
      </c>
      <c r="AY621" s="152" t="s">
        <v>175</v>
      </c>
    </row>
    <row r="622" spans="2:65" s="13" customFormat="1" ht="11.25">
      <c r="B622" s="158"/>
      <c r="D622" s="151" t="s">
        <v>189</v>
      </c>
      <c r="E622" s="159" t="s">
        <v>19</v>
      </c>
      <c r="F622" s="160" t="s">
        <v>198</v>
      </c>
      <c r="H622" s="161">
        <v>14.216999999999999</v>
      </c>
      <c r="I622" s="162"/>
      <c r="L622" s="158"/>
      <c r="M622" s="163"/>
      <c r="T622" s="164"/>
      <c r="AT622" s="159" t="s">
        <v>189</v>
      </c>
      <c r="AU622" s="159" t="s">
        <v>83</v>
      </c>
      <c r="AV622" s="13" t="s">
        <v>181</v>
      </c>
      <c r="AW622" s="13" t="s">
        <v>35</v>
      </c>
      <c r="AX622" s="13" t="s">
        <v>81</v>
      </c>
      <c r="AY622" s="159" t="s">
        <v>175</v>
      </c>
    </row>
    <row r="623" spans="2:65" s="1" customFormat="1" ht="37.9" customHeight="1">
      <c r="B623" s="32"/>
      <c r="C623" s="132" t="s">
        <v>2935</v>
      </c>
      <c r="D623" s="132" t="s">
        <v>177</v>
      </c>
      <c r="E623" s="133" t="s">
        <v>2936</v>
      </c>
      <c r="F623" s="134" t="s">
        <v>2937</v>
      </c>
      <c r="G623" s="135" t="s">
        <v>342</v>
      </c>
      <c r="H623" s="136">
        <v>6.2</v>
      </c>
      <c r="I623" s="137"/>
      <c r="J623" s="138">
        <f>ROUND(I623*H623,2)</f>
        <v>0</v>
      </c>
      <c r="K623" s="139"/>
      <c r="L623" s="32"/>
      <c r="M623" s="140" t="s">
        <v>19</v>
      </c>
      <c r="N623" s="141" t="s">
        <v>44</v>
      </c>
      <c r="P623" s="142">
        <f>O623*H623</f>
        <v>0</v>
      </c>
      <c r="Q623" s="142">
        <v>4.2999999999999999E-4</v>
      </c>
      <c r="R623" s="142">
        <f>Q623*H623</f>
        <v>2.666E-3</v>
      </c>
      <c r="S623" s="142">
        <v>0</v>
      </c>
      <c r="T623" s="143">
        <f>S623*H623</f>
        <v>0</v>
      </c>
      <c r="AR623" s="144" t="s">
        <v>296</v>
      </c>
      <c r="AT623" s="144" t="s">
        <v>177</v>
      </c>
      <c r="AU623" s="144" t="s">
        <v>83</v>
      </c>
      <c r="AY623" s="17" t="s">
        <v>175</v>
      </c>
      <c r="BE623" s="145">
        <f>IF(N623="základní",J623,0)</f>
        <v>0</v>
      </c>
      <c r="BF623" s="145">
        <f>IF(N623="snížená",J623,0)</f>
        <v>0</v>
      </c>
      <c r="BG623" s="145">
        <f>IF(N623="zákl. přenesená",J623,0)</f>
        <v>0</v>
      </c>
      <c r="BH623" s="145">
        <f>IF(N623="sníž. přenesená",J623,0)</f>
        <v>0</v>
      </c>
      <c r="BI623" s="145">
        <f>IF(N623="nulová",J623,0)</f>
        <v>0</v>
      </c>
      <c r="BJ623" s="17" t="s">
        <v>81</v>
      </c>
      <c r="BK623" s="145">
        <f>ROUND(I623*H623,2)</f>
        <v>0</v>
      </c>
      <c r="BL623" s="17" t="s">
        <v>296</v>
      </c>
      <c r="BM623" s="144" t="s">
        <v>2938</v>
      </c>
    </row>
    <row r="624" spans="2:65" s="1" customFormat="1" ht="11.25">
      <c r="B624" s="32"/>
      <c r="D624" s="146" t="s">
        <v>183</v>
      </c>
      <c r="F624" s="147" t="s">
        <v>2939</v>
      </c>
      <c r="I624" s="148"/>
      <c r="L624" s="32"/>
      <c r="M624" s="149"/>
      <c r="T624" s="53"/>
      <c r="AT624" s="17" t="s">
        <v>183</v>
      </c>
      <c r="AU624" s="17" t="s">
        <v>83</v>
      </c>
    </row>
    <row r="625" spans="2:65" s="12" customFormat="1" ht="11.25">
      <c r="B625" s="150"/>
      <c r="D625" s="151" t="s">
        <v>189</v>
      </c>
      <c r="E625" s="152" t="s">
        <v>19</v>
      </c>
      <c r="F625" s="153" t="s">
        <v>2940</v>
      </c>
      <c r="H625" s="154">
        <v>6.1719999999999997</v>
      </c>
      <c r="I625" s="155"/>
      <c r="L625" s="150"/>
      <c r="M625" s="156"/>
      <c r="T625" s="157"/>
      <c r="AT625" s="152" t="s">
        <v>189</v>
      </c>
      <c r="AU625" s="152" t="s">
        <v>83</v>
      </c>
      <c r="AV625" s="12" t="s">
        <v>83</v>
      </c>
      <c r="AW625" s="12" t="s">
        <v>35</v>
      </c>
      <c r="AX625" s="12" t="s">
        <v>73</v>
      </c>
      <c r="AY625" s="152" t="s">
        <v>175</v>
      </c>
    </row>
    <row r="626" spans="2:65" s="12" customFormat="1" ht="11.25">
      <c r="B626" s="150"/>
      <c r="D626" s="151" t="s">
        <v>189</v>
      </c>
      <c r="E626" s="152" t="s">
        <v>19</v>
      </c>
      <c r="F626" s="153" t="s">
        <v>2941</v>
      </c>
      <c r="H626" s="154">
        <v>6.2</v>
      </c>
      <c r="I626" s="155"/>
      <c r="L626" s="150"/>
      <c r="M626" s="156"/>
      <c r="T626" s="157"/>
      <c r="AT626" s="152" t="s">
        <v>189</v>
      </c>
      <c r="AU626" s="152" t="s">
        <v>83</v>
      </c>
      <c r="AV626" s="12" t="s">
        <v>83</v>
      </c>
      <c r="AW626" s="12" t="s">
        <v>35</v>
      </c>
      <c r="AX626" s="12" t="s">
        <v>81</v>
      </c>
      <c r="AY626" s="152" t="s">
        <v>175</v>
      </c>
    </row>
    <row r="627" spans="2:65" s="1" customFormat="1" ht="24.2" customHeight="1">
      <c r="B627" s="32"/>
      <c r="C627" s="172" t="s">
        <v>2942</v>
      </c>
      <c r="D627" s="172" t="s">
        <v>307</v>
      </c>
      <c r="E627" s="173" t="s">
        <v>2943</v>
      </c>
      <c r="F627" s="331" t="s">
        <v>2944</v>
      </c>
      <c r="G627" s="175" t="s">
        <v>358</v>
      </c>
      <c r="H627" s="332">
        <v>19</v>
      </c>
      <c r="I627" s="177"/>
      <c r="J627" s="178">
        <f>ROUND(I627*H627,2)</f>
        <v>0</v>
      </c>
      <c r="K627" s="179"/>
      <c r="L627" s="180"/>
      <c r="M627" s="181" t="s">
        <v>19</v>
      </c>
      <c r="N627" s="182" t="s">
        <v>44</v>
      </c>
      <c r="P627" s="142">
        <f>O627*H627</f>
        <v>0</v>
      </c>
      <c r="Q627" s="142">
        <v>4.6999999999999999E-4</v>
      </c>
      <c r="R627" s="142">
        <f>Q627*H627</f>
        <v>8.9300000000000004E-3</v>
      </c>
      <c r="S627" s="142">
        <v>0</v>
      </c>
      <c r="T627" s="143">
        <f>S627*H627</f>
        <v>0</v>
      </c>
      <c r="AR627" s="144" t="s">
        <v>396</v>
      </c>
      <c r="AT627" s="144" t="s">
        <v>307</v>
      </c>
      <c r="AU627" s="144" t="s">
        <v>83</v>
      </c>
      <c r="AY627" s="17" t="s">
        <v>175</v>
      </c>
      <c r="BE627" s="145">
        <f>IF(N627="základní",J627,0)</f>
        <v>0</v>
      </c>
      <c r="BF627" s="145">
        <f>IF(N627="snížená",J627,0)</f>
        <v>0</v>
      </c>
      <c r="BG627" s="145">
        <f>IF(N627="zákl. přenesená",J627,0)</f>
        <v>0</v>
      </c>
      <c r="BH627" s="145">
        <f>IF(N627="sníž. přenesená",J627,0)</f>
        <v>0</v>
      </c>
      <c r="BI627" s="145">
        <f>IF(N627="nulová",J627,0)</f>
        <v>0</v>
      </c>
      <c r="BJ627" s="17" t="s">
        <v>81</v>
      </c>
      <c r="BK627" s="145">
        <f>ROUND(I627*H627,2)</f>
        <v>0</v>
      </c>
      <c r="BL627" s="17" t="s">
        <v>296</v>
      </c>
      <c r="BM627" s="144" t="s">
        <v>2945</v>
      </c>
    </row>
    <row r="628" spans="2:65" s="12" customFormat="1" ht="22.5">
      <c r="B628" s="150"/>
      <c r="D628" s="151" t="s">
        <v>189</v>
      </c>
      <c r="F628" s="153" t="s">
        <v>2946</v>
      </c>
      <c r="H628" s="154">
        <v>19</v>
      </c>
      <c r="I628" s="155"/>
      <c r="L628" s="150"/>
      <c r="M628" s="156"/>
      <c r="T628" s="157"/>
      <c r="AT628" s="152" t="s">
        <v>189</v>
      </c>
      <c r="AU628" s="152" t="s">
        <v>83</v>
      </c>
      <c r="AV628" s="12" t="s">
        <v>83</v>
      </c>
      <c r="AW628" s="12" t="s">
        <v>4</v>
      </c>
      <c r="AX628" s="12" t="s">
        <v>81</v>
      </c>
      <c r="AY628" s="152" t="s">
        <v>175</v>
      </c>
    </row>
    <row r="629" spans="2:65" s="1" customFormat="1" ht="33" customHeight="1">
      <c r="B629" s="32"/>
      <c r="C629" s="132" t="s">
        <v>2947</v>
      </c>
      <c r="D629" s="132" t="s">
        <v>177</v>
      </c>
      <c r="E629" s="133" t="s">
        <v>2948</v>
      </c>
      <c r="F629" s="134" t="s">
        <v>2949</v>
      </c>
      <c r="G629" s="135" t="s">
        <v>180</v>
      </c>
      <c r="H629" s="136">
        <v>14.217000000000001</v>
      </c>
      <c r="I629" s="137"/>
      <c r="J629" s="138">
        <f>ROUND(I629*H629,2)</f>
        <v>0</v>
      </c>
      <c r="K629" s="139"/>
      <c r="L629" s="32"/>
      <c r="M629" s="140" t="s">
        <v>19</v>
      </c>
      <c r="N629" s="141" t="s">
        <v>44</v>
      </c>
      <c r="P629" s="142">
        <f>O629*H629</f>
        <v>0</v>
      </c>
      <c r="Q629" s="142">
        <v>6.3499999999999997E-3</v>
      </c>
      <c r="R629" s="142">
        <f>Q629*H629</f>
        <v>9.0277949999999996E-2</v>
      </c>
      <c r="S629" s="142">
        <v>0</v>
      </c>
      <c r="T629" s="143">
        <f>S629*H629</f>
        <v>0</v>
      </c>
      <c r="AR629" s="144" t="s">
        <v>296</v>
      </c>
      <c r="AT629" s="144" t="s">
        <v>177</v>
      </c>
      <c r="AU629" s="144" t="s">
        <v>83</v>
      </c>
      <c r="AY629" s="17" t="s">
        <v>175</v>
      </c>
      <c r="BE629" s="145">
        <f>IF(N629="základní",J629,0)</f>
        <v>0</v>
      </c>
      <c r="BF629" s="145">
        <f>IF(N629="snížená",J629,0)</f>
        <v>0</v>
      </c>
      <c r="BG629" s="145">
        <f>IF(N629="zákl. přenesená",J629,0)</f>
        <v>0</v>
      </c>
      <c r="BH629" s="145">
        <f>IF(N629="sníž. přenesená",J629,0)</f>
        <v>0</v>
      </c>
      <c r="BI629" s="145">
        <f>IF(N629="nulová",J629,0)</f>
        <v>0</v>
      </c>
      <c r="BJ629" s="17" t="s">
        <v>81</v>
      </c>
      <c r="BK629" s="145">
        <f>ROUND(I629*H629,2)</f>
        <v>0</v>
      </c>
      <c r="BL629" s="17" t="s">
        <v>296</v>
      </c>
      <c r="BM629" s="144" t="s">
        <v>2950</v>
      </c>
    </row>
    <row r="630" spans="2:65" s="1" customFormat="1" ht="11.25">
      <c r="B630" s="32"/>
      <c r="D630" s="146" t="s">
        <v>183</v>
      </c>
      <c r="F630" s="147" t="s">
        <v>2951</v>
      </c>
      <c r="I630" s="148"/>
      <c r="L630" s="32"/>
      <c r="M630" s="149"/>
      <c r="T630" s="53"/>
      <c r="AT630" s="17" t="s">
        <v>183</v>
      </c>
      <c r="AU630" s="17" t="s">
        <v>83</v>
      </c>
    </row>
    <row r="631" spans="2:65" s="12" customFormat="1" ht="11.25">
      <c r="B631" s="150"/>
      <c r="D631" s="151" t="s">
        <v>189</v>
      </c>
      <c r="E631" s="152" t="s">
        <v>19</v>
      </c>
      <c r="F631" s="153" t="s">
        <v>2438</v>
      </c>
      <c r="H631" s="154">
        <v>5.0549999999999997</v>
      </c>
      <c r="I631" s="155"/>
      <c r="L631" s="150"/>
      <c r="M631" s="156"/>
      <c r="T631" s="157"/>
      <c r="AT631" s="152" t="s">
        <v>189</v>
      </c>
      <c r="AU631" s="152" t="s">
        <v>83</v>
      </c>
      <c r="AV631" s="12" t="s">
        <v>83</v>
      </c>
      <c r="AW631" s="12" t="s">
        <v>35</v>
      </c>
      <c r="AX631" s="12" t="s">
        <v>73</v>
      </c>
      <c r="AY631" s="152" t="s">
        <v>175</v>
      </c>
    </row>
    <row r="632" spans="2:65" s="12" customFormat="1" ht="11.25">
      <c r="B632" s="150"/>
      <c r="D632" s="151" t="s">
        <v>189</v>
      </c>
      <c r="E632" s="152" t="s">
        <v>19</v>
      </c>
      <c r="F632" s="153" t="s">
        <v>2439</v>
      </c>
      <c r="H632" s="154">
        <v>3.95</v>
      </c>
      <c r="I632" s="155"/>
      <c r="L632" s="150"/>
      <c r="M632" s="156"/>
      <c r="T632" s="157"/>
      <c r="AT632" s="152" t="s">
        <v>189</v>
      </c>
      <c r="AU632" s="152" t="s">
        <v>83</v>
      </c>
      <c r="AV632" s="12" t="s">
        <v>83</v>
      </c>
      <c r="AW632" s="12" t="s">
        <v>35</v>
      </c>
      <c r="AX632" s="12" t="s">
        <v>73</v>
      </c>
      <c r="AY632" s="152" t="s">
        <v>175</v>
      </c>
    </row>
    <row r="633" spans="2:65" s="12" customFormat="1" ht="11.25">
      <c r="B633" s="150"/>
      <c r="D633" s="151" t="s">
        <v>189</v>
      </c>
      <c r="E633" s="152" t="s">
        <v>19</v>
      </c>
      <c r="F633" s="153" t="s">
        <v>2442</v>
      </c>
      <c r="H633" s="154">
        <v>1.8560000000000001</v>
      </c>
      <c r="I633" s="155"/>
      <c r="L633" s="150"/>
      <c r="M633" s="156"/>
      <c r="T633" s="157"/>
      <c r="AT633" s="152" t="s">
        <v>189</v>
      </c>
      <c r="AU633" s="152" t="s">
        <v>83</v>
      </c>
      <c r="AV633" s="12" t="s">
        <v>83</v>
      </c>
      <c r="AW633" s="12" t="s">
        <v>35</v>
      </c>
      <c r="AX633" s="12" t="s">
        <v>73</v>
      </c>
      <c r="AY633" s="152" t="s">
        <v>175</v>
      </c>
    </row>
    <row r="634" spans="2:65" s="12" customFormat="1" ht="11.25">
      <c r="B634" s="150"/>
      <c r="D634" s="151" t="s">
        <v>189</v>
      </c>
      <c r="E634" s="152" t="s">
        <v>19</v>
      </c>
      <c r="F634" s="153" t="s">
        <v>2443</v>
      </c>
      <c r="H634" s="154">
        <v>1.46</v>
      </c>
      <c r="I634" s="155"/>
      <c r="L634" s="150"/>
      <c r="M634" s="156"/>
      <c r="T634" s="157"/>
      <c r="AT634" s="152" t="s">
        <v>189</v>
      </c>
      <c r="AU634" s="152" t="s">
        <v>83</v>
      </c>
      <c r="AV634" s="12" t="s">
        <v>83</v>
      </c>
      <c r="AW634" s="12" t="s">
        <v>35</v>
      </c>
      <c r="AX634" s="12" t="s">
        <v>73</v>
      </c>
      <c r="AY634" s="152" t="s">
        <v>175</v>
      </c>
    </row>
    <row r="635" spans="2:65" s="12" customFormat="1" ht="11.25">
      <c r="B635" s="150"/>
      <c r="D635" s="151" t="s">
        <v>189</v>
      </c>
      <c r="E635" s="152" t="s">
        <v>19</v>
      </c>
      <c r="F635" s="153" t="s">
        <v>2444</v>
      </c>
      <c r="H635" s="154">
        <v>1.8959999999999999</v>
      </c>
      <c r="I635" s="155"/>
      <c r="L635" s="150"/>
      <c r="M635" s="156"/>
      <c r="T635" s="157"/>
      <c r="AT635" s="152" t="s">
        <v>189</v>
      </c>
      <c r="AU635" s="152" t="s">
        <v>83</v>
      </c>
      <c r="AV635" s="12" t="s">
        <v>83</v>
      </c>
      <c r="AW635" s="12" t="s">
        <v>35</v>
      </c>
      <c r="AX635" s="12" t="s">
        <v>73</v>
      </c>
      <c r="AY635" s="152" t="s">
        <v>175</v>
      </c>
    </row>
    <row r="636" spans="2:65" s="13" customFormat="1" ht="11.25">
      <c r="B636" s="158"/>
      <c r="D636" s="151" t="s">
        <v>189</v>
      </c>
      <c r="E636" s="159" t="s">
        <v>19</v>
      </c>
      <c r="F636" s="160" t="s">
        <v>198</v>
      </c>
      <c r="H636" s="161">
        <v>14.216999999999999</v>
      </c>
      <c r="I636" s="162"/>
      <c r="L636" s="158"/>
      <c r="M636" s="163"/>
      <c r="T636" s="164"/>
      <c r="AT636" s="159" t="s">
        <v>189</v>
      </c>
      <c r="AU636" s="159" t="s">
        <v>83</v>
      </c>
      <c r="AV636" s="13" t="s">
        <v>181</v>
      </c>
      <c r="AW636" s="13" t="s">
        <v>35</v>
      </c>
      <c r="AX636" s="13" t="s">
        <v>81</v>
      </c>
      <c r="AY636" s="159" t="s">
        <v>175</v>
      </c>
    </row>
    <row r="637" spans="2:65" s="1" customFormat="1" ht="24.2" customHeight="1">
      <c r="B637" s="32"/>
      <c r="C637" s="172" t="s">
        <v>2952</v>
      </c>
      <c r="D637" s="172" t="s">
        <v>307</v>
      </c>
      <c r="E637" s="173" t="s">
        <v>2953</v>
      </c>
      <c r="F637" s="174" t="s">
        <v>2954</v>
      </c>
      <c r="G637" s="175" t="s">
        <v>180</v>
      </c>
      <c r="H637" s="176">
        <v>15.638999999999999</v>
      </c>
      <c r="I637" s="177"/>
      <c r="J637" s="178">
        <f>ROUND(I637*H637,2)</f>
        <v>0</v>
      </c>
      <c r="K637" s="179"/>
      <c r="L637" s="180"/>
      <c r="M637" s="181" t="s">
        <v>19</v>
      </c>
      <c r="N637" s="182" t="s">
        <v>44</v>
      </c>
      <c r="P637" s="142">
        <f>O637*H637</f>
        <v>0</v>
      </c>
      <c r="Q637" s="142">
        <v>2.1000000000000001E-2</v>
      </c>
      <c r="R637" s="142">
        <f>Q637*H637</f>
        <v>0.32841900000000002</v>
      </c>
      <c r="S637" s="142">
        <v>0</v>
      </c>
      <c r="T637" s="143">
        <f>S637*H637</f>
        <v>0</v>
      </c>
      <c r="AR637" s="144" t="s">
        <v>396</v>
      </c>
      <c r="AT637" s="144" t="s">
        <v>307</v>
      </c>
      <c r="AU637" s="144" t="s">
        <v>83</v>
      </c>
      <c r="AY637" s="17" t="s">
        <v>175</v>
      </c>
      <c r="BE637" s="145">
        <f>IF(N637="základní",J637,0)</f>
        <v>0</v>
      </c>
      <c r="BF637" s="145">
        <f>IF(N637="snížená",J637,0)</f>
        <v>0</v>
      </c>
      <c r="BG637" s="145">
        <f>IF(N637="zákl. přenesená",J637,0)</f>
        <v>0</v>
      </c>
      <c r="BH637" s="145">
        <f>IF(N637="sníž. přenesená",J637,0)</f>
        <v>0</v>
      </c>
      <c r="BI637" s="145">
        <f>IF(N637="nulová",J637,0)</f>
        <v>0</v>
      </c>
      <c r="BJ637" s="17" t="s">
        <v>81</v>
      </c>
      <c r="BK637" s="145">
        <f>ROUND(I637*H637,2)</f>
        <v>0</v>
      </c>
      <c r="BL637" s="17" t="s">
        <v>296</v>
      </c>
      <c r="BM637" s="144" t="s">
        <v>2955</v>
      </c>
    </row>
    <row r="638" spans="2:65" s="12" customFormat="1" ht="11.25">
      <c r="B638" s="150"/>
      <c r="D638" s="151" t="s">
        <v>189</v>
      </c>
      <c r="F638" s="153" t="s">
        <v>2956</v>
      </c>
      <c r="H638" s="154">
        <v>15.638999999999999</v>
      </c>
      <c r="I638" s="155"/>
      <c r="L638" s="150"/>
      <c r="M638" s="156"/>
      <c r="T638" s="157"/>
      <c r="AT638" s="152" t="s">
        <v>189</v>
      </c>
      <c r="AU638" s="152" t="s">
        <v>83</v>
      </c>
      <c r="AV638" s="12" t="s">
        <v>83</v>
      </c>
      <c r="AW638" s="12" t="s">
        <v>4</v>
      </c>
      <c r="AX638" s="12" t="s">
        <v>81</v>
      </c>
      <c r="AY638" s="152" t="s">
        <v>175</v>
      </c>
    </row>
    <row r="639" spans="2:65" s="1" customFormat="1" ht="24.2" customHeight="1">
      <c r="B639" s="32"/>
      <c r="C639" s="132" t="s">
        <v>2957</v>
      </c>
      <c r="D639" s="132" t="s">
        <v>177</v>
      </c>
      <c r="E639" s="133" t="s">
        <v>2958</v>
      </c>
      <c r="F639" s="134" t="s">
        <v>2959</v>
      </c>
      <c r="G639" s="135" t="s">
        <v>180</v>
      </c>
      <c r="H639" s="136">
        <v>14.217000000000001</v>
      </c>
      <c r="I639" s="137"/>
      <c r="J639" s="138">
        <f>ROUND(I639*H639,2)</f>
        <v>0</v>
      </c>
      <c r="K639" s="139"/>
      <c r="L639" s="32"/>
      <c r="M639" s="140" t="s">
        <v>19</v>
      </c>
      <c r="N639" s="141" t="s">
        <v>44</v>
      </c>
      <c r="P639" s="142">
        <f>O639*H639</f>
        <v>0</v>
      </c>
      <c r="Q639" s="142">
        <v>5.0000000000000002E-5</v>
      </c>
      <c r="R639" s="142">
        <f>Q639*H639</f>
        <v>7.1085000000000007E-4</v>
      </c>
      <c r="S639" s="142">
        <v>0</v>
      </c>
      <c r="T639" s="143">
        <f>S639*H639</f>
        <v>0</v>
      </c>
      <c r="AR639" s="144" t="s">
        <v>296</v>
      </c>
      <c r="AT639" s="144" t="s">
        <v>177</v>
      </c>
      <c r="AU639" s="144" t="s">
        <v>83</v>
      </c>
      <c r="AY639" s="17" t="s">
        <v>175</v>
      </c>
      <c r="BE639" s="145">
        <f>IF(N639="základní",J639,0)</f>
        <v>0</v>
      </c>
      <c r="BF639" s="145">
        <f>IF(N639="snížená",J639,0)</f>
        <v>0</v>
      </c>
      <c r="BG639" s="145">
        <f>IF(N639="zákl. přenesená",J639,0)</f>
        <v>0</v>
      </c>
      <c r="BH639" s="145">
        <f>IF(N639="sníž. přenesená",J639,0)</f>
        <v>0</v>
      </c>
      <c r="BI639" s="145">
        <f>IF(N639="nulová",J639,0)</f>
        <v>0</v>
      </c>
      <c r="BJ639" s="17" t="s">
        <v>81</v>
      </c>
      <c r="BK639" s="145">
        <f>ROUND(I639*H639,2)</f>
        <v>0</v>
      </c>
      <c r="BL639" s="17" t="s">
        <v>296</v>
      </c>
      <c r="BM639" s="144" t="s">
        <v>2960</v>
      </c>
    </row>
    <row r="640" spans="2:65" s="1" customFormat="1" ht="11.25">
      <c r="B640" s="32"/>
      <c r="D640" s="146" t="s">
        <v>183</v>
      </c>
      <c r="F640" s="147" t="s">
        <v>2961</v>
      </c>
      <c r="I640" s="148"/>
      <c r="L640" s="32"/>
      <c r="M640" s="149"/>
      <c r="T640" s="53"/>
      <c r="AT640" s="17" t="s">
        <v>183</v>
      </c>
      <c r="AU640" s="17" t="s">
        <v>83</v>
      </c>
    </row>
    <row r="641" spans="2:65" s="1" customFormat="1" ht="44.25" customHeight="1">
      <c r="B641" s="32"/>
      <c r="C641" s="132" t="s">
        <v>2962</v>
      </c>
      <c r="D641" s="132" t="s">
        <v>177</v>
      </c>
      <c r="E641" s="133" t="s">
        <v>2963</v>
      </c>
      <c r="F641" s="134" t="s">
        <v>2964</v>
      </c>
      <c r="G641" s="135" t="s">
        <v>281</v>
      </c>
      <c r="H641" s="136">
        <v>0.435</v>
      </c>
      <c r="I641" s="137"/>
      <c r="J641" s="138">
        <f>ROUND(I641*H641,2)</f>
        <v>0</v>
      </c>
      <c r="K641" s="139"/>
      <c r="L641" s="32"/>
      <c r="M641" s="140" t="s">
        <v>19</v>
      </c>
      <c r="N641" s="141" t="s">
        <v>44</v>
      </c>
      <c r="P641" s="142">
        <f>O641*H641</f>
        <v>0</v>
      </c>
      <c r="Q641" s="142">
        <v>0</v>
      </c>
      <c r="R641" s="142">
        <f>Q641*H641</f>
        <v>0</v>
      </c>
      <c r="S641" s="142">
        <v>0</v>
      </c>
      <c r="T641" s="143">
        <f>S641*H641</f>
        <v>0</v>
      </c>
      <c r="AR641" s="144" t="s">
        <v>296</v>
      </c>
      <c r="AT641" s="144" t="s">
        <v>177</v>
      </c>
      <c r="AU641" s="144" t="s">
        <v>83</v>
      </c>
      <c r="AY641" s="17" t="s">
        <v>175</v>
      </c>
      <c r="BE641" s="145">
        <f>IF(N641="základní",J641,0)</f>
        <v>0</v>
      </c>
      <c r="BF641" s="145">
        <f>IF(N641="snížená",J641,0)</f>
        <v>0</v>
      </c>
      <c r="BG641" s="145">
        <f>IF(N641="zákl. přenesená",J641,0)</f>
        <v>0</v>
      </c>
      <c r="BH641" s="145">
        <f>IF(N641="sníž. přenesená",J641,0)</f>
        <v>0</v>
      </c>
      <c r="BI641" s="145">
        <f>IF(N641="nulová",J641,0)</f>
        <v>0</v>
      </c>
      <c r="BJ641" s="17" t="s">
        <v>81</v>
      </c>
      <c r="BK641" s="145">
        <f>ROUND(I641*H641,2)</f>
        <v>0</v>
      </c>
      <c r="BL641" s="17" t="s">
        <v>296</v>
      </c>
      <c r="BM641" s="144" t="s">
        <v>2965</v>
      </c>
    </row>
    <row r="642" spans="2:65" s="1" customFormat="1" ht="11.25">
      <c r="B642" s="32"/>
      <c r="D642" s="146" t="s">
        <v>183</v>
      </c>
      <c r="F642" s="147" t="s">
        <v>2966</v>
      </c>
      <c r="I642" s="148"/>
      <c r="L642" s="32"/>
      <c r="M642" s="149"/>
      <c r="T642" s="53"/>
      <c r="AT642" s="17" t="s">
        <v>183</v>
      </c>
      <c r="AU642" s="17" t="s">
        <v>83</v>
      </c>
    </row>
    <row r="643" spans="2:65" s="11" customFormat="1" ht="22.9" customHeight="1">
      <c r="B643" s="120"/>
      <c r="D643" s="121" t="s">
        <v>72</v>
      </c>
      <c r="E643" s="130" t="s">
        <v>2967</v>
      </c>
      <c r="F643" s="130" t="s">
        <v>2968</v>
      </c>
      <c r="I643" s="123"/>
      <c r="J643" s="131">
        <f>BK643</f>
        <v>0</v>
      </c>
      <c r="L643" s="120"/>
      <c r="M643" s="125"/>
      <c r="P643" s="126">
        <f>SUM(P644:P663)</f>
        <v>0</v>
      </c>
      <c r="R643" s="126">
        <f>SUM(R644:R663)</f>
        <v>0.14691700000000002</v>
      </c>
      <c r="T643" s="127">
        <f>SUM(T644:T663)</f>
        <v>0</v>
      </c>
      <c r="AR643" s="121" t="s">
        <v>83</v>
      </c>
      <c r="AT643" s="128" t="s">
        <v>72</v>
      </c>
      <c r="AU643" s="128" t="s">
        <v>81</v>
      </c>
      <c r="AY643" s="121" t="s">
        <v>175</v>
      </c>
      <c r="BK643" s="129">
        <f>SUM(BK644:BK663)</f>
        <v>0</v>
      </c>
    </row>
    <row r="644" spans="2:65" s="1" customFormat="1" ht="21.75" customHeight="1">
      <c r="B644" s="32"/>
      <c r="C644" s="132" t="s">
        <v>2969</v>
      </c>
      <c r="D644" s="132" t="s">
        <v>177</v>
      </c>
      <c r="E644" s="133" t="s">
        <v>2970</v>
      </c>
      <c r="F644" s="134" t="s">
        <v>2971</v>
      </c>
      <c r="G644" s="135" t="s">
        <v>180</v>
      </c>
      <c r="H644" s="136">
        <v>39</v>
      </c>
      <c r="I644" s="137"/>
      <c r="J644" s="138">
        <f>ROUND(I644*H644,2)</f>
        <v>0</v>
      </c>
      <c r="K644" s="139"/>
      <c r="L644" s="32"/>
      <c r="M644" s="140" t="s">
        <v>19</v>
      </c>
      <c r="N644" s="141" t="s">
        <v>44</v>
      </c>
      <c r="P644" s="142">
        <f>O644*H644</f>
        <v>0</v>
      </c>
      <c r="Q644" s="142">
        <v>3.0000000000000001E-5</v>
      </c>
      <c r="R644" s="142">
        <f>Q644*H644</f>
        <v>1.17E-3</v>
      </c>
      <c r="S644" s="142">
        <v>0</v>
      </c>
      <c r="T644" s="143">
        <f>S644*H644</f>
        <v>0</v>
      </c>
      <c r="AR644" s="144" t="s">
        <v>296</v>
      </c>
      <c r="AT644" s="144" t="s">
        <v>177</v>
      </c>
      <c r="AU644" s="144" t="s">
        <v>83</v>
      </c>
      <c r="AY644" s="17" t="s">
        <v>175</v>
      </c>
      <c r="BE644" s="145">
        <f>IF(N644="základní",J644,0)</f>
        <v>0</v>
      </c>
      <c r="BF644" s="145">
        <f>IF(N644="snížená",J644,0)</f>
        <v>0</v>
      </c>
      <c r="BG644" s="145">
        <f>IF(N644="zákl. přenesená",J644,0)</f>
        <v>0</v>
      </c>
      <c r="BH644" s="145">
        <f>IF(N644="sníž. přenesená",J644,0)</f>
        <v>0</v>
      </c>
      <c r="BI644" s="145">
        <f>IF(N644="nulová",J644,0)</f>
        <v>0</v>
      </c>
      <c r="BJ644" s="17" t="s">
        <v>81</v>
      </c>
      <c r="BK644" s="145">
        <f>ROUND(I644*H644,2)</f>
        <v>0</v>
      </c>
      <c r="BL644" s="17" t="s">
        <v>296</v>
      </c>
      <c r="BM644" s="144" t="s">
        <v>2972</v>
      </c>
    </row>
    <row r="645" spans="2:65" s="1" customFormat="1" ht="11.25">
      <c r="B645" s="32"/>
      <c r="D645" s="146" t="s">
        <v>183</v>
      </c>
      <c r="F645" s="147" t="s">
        <v>2973</v>
      </c>
      <c r="I645" s="148"/>
      <c r="L645" s="32"/>
      <c r="M645" s="149"/>
      <c r="T645" s="53"/>
      <c r="AT645" s="17" t="s">
        <v>183</v>
      </c>
      <c r="AU645" s="17" t="s">
        <v>83</v>
      </c>
    </row>
    <row r="646" spans="2:65" s="12" customFormat="1" ht="11.25">
      <c r="B646" s="150"/>
      <c r="D646" s="151" t="s">
        <v>189</v>
      </c>
      <c r="E646" s="152" t="s">
        <v>19</v>
      </c>
      <c r="F646" s="153" t="s">
        <v>2440</v>
      </c>
      <c r="H646" s="154">
        <v>33.414000000000001</v>
      </c>
      <c r="I646" s="155"/>
      <c r="L646" s="150"/>
      <c r="M646" s="156"/>
      <c r="T646" s="157"/>
      <c r="AT646" s="152" t="s">
        <v>189</v>
      </c>
      <c r="AU646" s="152" t="s">
        <v>83</v>
      </c>
      <c r="AV646" s="12" t="s">
        <v>83</v>
      </c>
      <c r="AW646" s="12" t="s">
        <v>35</v>
      </c>
      <c r="AX646" s="12" t="s">
        <v>73</v>
      </c>
      <c r="AY646" s="152" t="s">
        <v>175</v>
      </c>
    </row>
    <row r="647" spans="2:65" s="12" customFormat="1" ht="11.25">
      <c r="B647" s="150"/>
      <c r="D647" s="151" t="s">
        <v>189</v>
      </c>
      <c r="E647" s="152" t="s">
        <v>19</v>
      </c>
      <c r="F647" s="153" t="s">
        <v>2441</v>
      </c>
      <c r="H647" s="154">
        <v>5.4329999999999998</v>
      </c>
      <c r="I647" s="155"/>
      <c r="L647" s="150"/>
      <c r="M647" s="156"/>
      <c r="T647" s="157"/>
      <c r="AT647" s="152" t="s">
        <v>189</v>
      </c>
      <c r="AU647" s="152" t="s">
        <v>83</v>
      </c>
      <c r="AV647" s="12" t="s">
        <v>83</v>
      </c>
      <c r="AW647" s="12" t="s">
        <v>35</v>
      </c>
      <c r="AX647" s="12" t="s">
        <v>73</v>
      </c>
      <c r="AY647" s="152" t="s">
        <v>175</v>
      </c>
    </row>
    <row r="648" spans="2:65" s="13" customFormat="1" ht="11.25">
      <c r="B648" s="158"/>
      <c r="D648" s="151" t="s">
        <v>189</v>
      </c>
      <c r="E648" s="159" t="s">
        <v>19</v>
      </c>
      <c r="F648" s="160" t="s">
        <v>198</v>
      </c>
      <c r="H648" s="161">
        <v>38.847000000000001</v>
      </c>
      <c r="I648" s="162"/>
      <c r="L648" s="158"/>
      <c r="M648" s="163"/>
      <c r="T648" s="164"/>
      <c r="AT648" s="159" t="s">
        <v>189</v>
      </c>
      <c r="AU648" s="159" t="s">
        <v>83</v>
      </c>
      <c r="AV648" s="13" t="s">
        <v>181</v>
      </c>
      <c r="AW648" s="13" t="s">
        <v>35</v>
      </c>
      <c r="AX648" s="13" t="s">
        <v>73</v>
      </c>
      <c r="AY648" s="159" t="s">
        <v>175</v>
      </c>
    </row>
    <row r="649" spans="2:65" s="12" customFormat="1" ht="11.25">
      <c r="B649" s="150"/>
      <c r="D649" s="151" t="s">
        <v>189</v>
      </c>
      <c r="E649" s="152" t="s">
        <v>19</v>
      </c>
      <c r="F649" s="153" t="s">
        <v>435</v>
      </c>
      <c r="H649" s="154">
        <v>39</v>
      </c>
      <c r="I649" s="155"/>
      <c r="L649" s="150"/>
      <c r="M649" s="156"/>
      <c r="T649" s="157"/>
      <c r="AT649" s="152" t="s">
        <v>189</v>
      </c>
      <c r="AU649" s="152" t="s">
        <v>83</v>
      </c>
      <c r="AV649" s="12" t="s">
        <v>83</v>
      </c>
      <c r="AW649" s="12" t="s">
        <v>35</v>
      </c>
      <c r="AX649" s="12" t="s">
        <v>81</v>
      </c>
      <c r="AY649" s="152" t="s">
        <v>175</v>
      </c>
    </row>
    <row r="650" spans="2:65" s="1" customFormat="1" ht="24.2" customHeight="1">
      <c r="B650" s="32"/>
      <c r="C650" s="132" t="s">
        <v>2974</v>
      </c>
      <c r="D650" s="132" t="s">
        <v>177</v>
      </c>
      <c r="E650" s="133" t="s">
        <v>2975</v>
      </c>
      <c r="F650" s="134" t="s">
        <v>2976</v>
      </c>
      <c r="G650" s="135" t="s">
        <v>180</v>
      </c>
      <c r="H650" s="136">
        <v>39</v>
      </c>
      <c r="I650" s="137"/>
      <c r="J650" s="138">
        <f>ROUND(I650*H650,2)</f>
        <v>0</v>
      </c>
      <c r="K650" s="139"/>
      <c r="L650" s="32"/>
      <c r="M650" s="140" t="s">
        <v>19</v>
      </c>
      <c r="N650" s="141" t="s">
        <v>44</v>
      </c>
      <c r="P650" s="142">
        <f>O650*H650</f>
        <v>0</v>
      </c>
      <c r="Q650" s="142">
        <v>2.9999999999999997E-4</v>
      </c>
      <c r="R650" s="142">
        <f>Q650*H650</f>
        <v>1.1699999999999999E-2</v>
      </c>
      <c r="S650" s="142">
        <v>0</v>
      </c>
      <c r="T650" s="143">
        <f>S650*H650</f>
        <v>0</v>
      </c>
      <c r="AR650" s="144" t="s">
        <v>296</v>
      </c>
      <c r="AT650" s="144" t="s">
        <v>177</v>
      </c>
      <c r="AU650" s="144" t="s">
        <v>83</v>
      </c>
      <c r="AY650" s="17" t="s">
        <v>175</v>
      </c>
      <c r="BE650" s="145">
        <f>IF(N650="základní",J650,0)</f>
        <v>0</v>
      </c>
      <c r="BF650" s="145">
        <f>IF(N650="snížená",J650,0)</f>
        <v>0</v>
      </c>
      <c r="BG650" s="145">
        <f>IF(N650="zákl. přenesená",J650,0)</f>
        <v>0</v>
      </c>
      <c r="BH650" s="145">
        <f>IF(N650="sníž. přenesená",J650,0)</f>
        <v>0</v>
      </c>
      <c r="BI650" s="145">
        <f>IF(N650="nulová",J650,0)</f>
        <v>0</v>
      </c>
      <c r="BJ650" s="17" t="s">
        <v>81</v>
      </c>
      <c r="BK650" s="145">
        <f>ROUND(I650*H650,2)</f>
        <v>0</v>
      </c>
      <c r="BL650" s="17" t="s">
        <v>296</v>
      </c>
      <c r="BM650" s="144" t="s">
        <v>2977</v>
      </c>
    </row>
    <row r="651" spans="2:65" s="1" customFormat="1" ht="11.25">
      <c r="B651" s="32"/>
      <c r="D651" s="146" t="s">
        <v>183</v>
      </c>
      <c r="F651" s="147" t="s">
        <v>2978</v>
      </c>
      <c r="I651" s="148"/>
      <c r="L651" s="32"/>
      <c r="M651" s="149"/>
      <c r="T651" s="53"/>
      <c r="AT651" s="17" t="s">
        <v>183</v>
      </c>
      <c r="AU651" s="17" t="s">
        <v>83</v>
      </c>
    </row>
    <row r="652" spans="2:65" s="1" customFormat="1" ht="16.5" customHeight="1">
      <c r="B652" s="32"/>
      <c r="C652" s="172" t="s">
        <v>2979</v>
      </c>
      <c r="D652" s="172" t="s">
        <v>307</v>
      </c>
      <c r="E652" s="173" t="s">
        <v>2980</v>
      </c>
      <c r="F652" s="174" t="s">
        <v>2981</v>
      </c>
      <c r="G652" s="175" t="s">
        <v>180</v>
      </c>
      <c r="H652" s="176">
        <v>42.9</v>
      </c>
      <c r="I652" s="177"/>
      <c r="J652" s="178">
        <f>ROUND(I652*H652,2)</f>
        <v>0</v>
      </c>
      <c r="K652" s="179"/>
      <c r="L652" s="180"/>
      <c r="M652" s="181" t="s">
        <v>19</v>
      </c>
      <c r="N652" s="182" t="s">
        <v>44</v>
      </c>
      <c r="P652" s="142">
        <f>O652*H652</f>
        <v>0</v>
      </c>
      <c r="Q652" s="142">
        <v>2.8300000000000001E-3</v>
      </c>
      <c r="R652" s="142">
        <f>Q652*H652</f>
        <v>0.121407</v>
      </c>
      <c r="S652" s="142">
        <v>0</v>
      </c>
      <c r="T652" s="143">
        <f>S652*H652</f>
        <v>0</v>
      </c>
      <c r="AR652" s="144" t="s">
        <v>396</v>
      </c>
      <c r="AT652" s="144" t="s">
        <v>307</v>
      </c>
      <c r="AU652" s="144" t="s">
        <v>83</v>
      </c>
      <c r="AY652" s="17" t="s">
        <v>175</v>
      </c>
      <c r="BE652" s="145">
        <f>IF(N652="základní",J652,0)</f>
        <v>0</v>
      </c>
      <c r="BF652" s="145">
        <f>IF(N652="snížená",J652,0)</f>
        <v>0</v>
      </c>
      <c r="BG652" s="145">
        <f>IF(N652="zákl. přenesená",J652,0)</f>
        <v>0</v>
      </c>
      <c r="BH652" s="145">
        <f>IF(N652="sníž. přenesená",J652,0)</f>
        <v>0</v>
      </c>
      <c r="BI652" s="145">
        <f>IF(N652="nulová",J652,0)</f>
        <v>0</v>
      </c>
      <c r="BJ652" s="17" t="s">
        <v>81</v>
      </c>
      <c r="BK652" s="145">
        <f>ROUND(I652*H652,2)</f>
        <v>0</v>
      </c>
      <c r="BL652" s="17" t="s">
        <v>296</v>
      </c>
      <c r="BM652" s="144" t="s">
        <v>2982</v>
      </c>
    </row>
    <row r="653" spans="2:65" s="12" customFormat="1" ht="11.25">
      <c r="B653" s="150"/>
      <c r="D653" s="151" t="s">
        <v>189</v>
      </c>
      <c r="F653" s="153" t="s">
        <v>2983</v>
      </c>
      <c r="H653" s="154">
        <v>42.9</v>
      </c>
      <c r="I653" s="155"/>
      <c r="L653" s="150"/>
      <c r="M653" s="156"/>
      <c r="T653" s="157"/>
      <c r="AT653" s="152" t="s">
        <v>189</v>
      </c>
      <c r="AU653" s="152" t="s">
        <v>83</v>
      </c>
      <c r="AV653" s="12" t="s">
        <v>83</v>
      </c>
      <c r="AW653" s="12" t="s">
        <v>4</v>
      </c>
      <c r="AX653" s="12" t="s">
        <v>81</v>
      </c>
      <c r="AY653" s="152" t="s">
        <v>175</v>
      </c>
    </row>
    <row r="654" spans="2:65" s="1" customFormat="1" ht="21.75" customHeight="1">
      <c r="B654" s="32"/>
      <c r="C654" s="132" t="s">
        <v>2984</v>
      </c>
      <c r="D654" s="132" t="s">
        <v>177</v>
      </c>
      <c r="E654" s="133" t="s">
        <v>2985</v>
      </c>
      <c r="F654" s="134" t="s">
        <v>2986</v>
      </c>
      <c r="G654" s="135" t="s">
        <v>342</v>
      </c>
      <c r="H654" s="136">
        <v>40</v>
      </c>
      <c r="I654" s="137"/>
      <c r="J654" s="138">
        <f>ROUND(I654*H654,2)</f>
        <v>0</v>
      </c>
      <c r="K654" s="139"/>
      <c r="L654" s="32"/>
      <c r="M654" s="140" t="s">
        <v>19</v>
      </c>
      <c r="N654" s="141" t="s">
        <v>44</v>
      </c>
      <c r="P654" s="142">
        <f>O654*H654</f>
        <v>0</v>
      </c>
      <c r="Q654" s="142">
        <v>1.0000000000000001E-5</v>
      </c>
      <c r="R654" s="142">
        <f>Q654*H654</f>
        <v>4.0000000000000002E-4</v>
      </c>
      <c r="S654" s="142">
        <v>0</v>
      </c>
      <c r="T654" s="143">
        <f>S654*H654</f>
        <v>0</v>
      </c>
      <c r="AR654" s="144" t="s">
        <v>296</v>
      </c>
      <c r="AT654" s="144" t="s">
        <v>177</v>
      </c>
      <c r="AU654" s="144" t="s">
        <v>83</v>
      </c>
      <c r="AY654" s="17" t="s">
        <v>175</v>
      </c>
      <c r="BE654" s="145">
        <f>IF(N654="základní",J654,0)</f>
        <v>0</v>
      </c>
      <c r="BF654" s="145">
        <f>IF(N654="snížená",J654,0)</f>
        <v>0</v>
      </c>
      <c r="BG654" s="145">
        <f>IF(N654="zákl. přenesená",J654,0)</f>
        <v>0</v>
      </c>
      <c r="BH654" s="145">
        <f>IF(N654="sníž. přenesená",J654,0)</f>
        <v>0</v>
      </c>
      <c r="BI654" s="145">
        <f>IF(N654="nulová",J654,0)</f>
        <v>0</v>
      </c>
      <c r="BJ654" s="17" t="s">
        <v>81</v>
      </c>
      <c r="BK654" s="145">
        <f>ROUND(I654*H654,2)</f>
        <v>0</v>
      </c>
      <c r="BL654" s="17" t="s">
        <v>296</v>
      </c>
      <c r="BM654" s="144" t="s">
        <v>2987</v>
      </c>
    </row>
    <row r="655" spans="2:65" s="1" customFormat="1" ht="11.25">
      <c r="B655" s="32"/>
      <c r="D655" s="146" t="s">
        <v>183</v>
      </c>
      <c r="F655" s="147" t="s">
        <v>2988</v>
      </c>
      <c r="I655" s="148"/>
      <c r="L655" s="32"/>
      <c r="M655" s="149"/>
      <c r="T655" s="53"/>
      <c r="AT655" s="17" t="s">
        <v>183</v>
      </c>
      <c r="AU655" s="17" t="s">
        <v>83</v>
      </c>
    </row>
    <row r="656" spans="2:65" s="12" customFormat="1" ht="11.25">
      <c r="B656" s="150"/>
      <c r="D656" s="151" t="s">
        <v>189</v>
      </c>
      <c r="E656" s="152" t="s">
        <v>19</v>
      </c>
      <c r="F656" s="153" t="s">
        <v>2989</v>
      </c>
      <c r="H656" s="154">
        <v>31.172000000000001</v>
      </c>
      <c r="I656" s="155"/>
      <c r="L656" s="150"/>
      <c r="M656" s="156"/>
      <c r="T656" s="157"/>
      <c r="AT656" s="152" t="s">
        <v>189</v>
      </c>
      <c r="AU656" s="152" t="s">
        <v>83</v>
      </c>
      <c r="AV656" s="12" t="s">
        <v>83</v>
      </c>
      <c r="AW656" s="12" t="s">
        <v>35</v>
      </c>
      <c r="AX656" s="12" t="s">
        <v>73</v>
      </c>
      <c r="AY656" s="152" t="s">
        <v>175</v>
      </c>
    </row>
    <row r="657" spans="2:65" s="12" customFormat="1" ht="11.25">
      <c r="B657" s="150"/>
      <c r="D657" s="151" t="s">
        <v>189</v>
      </c>
      <c r="E657" s="152" t="s">
        <v>19</v>
      </c>
      <c r="F657" s="153" t="s">
        <v>2990</v>
      </c>
      <c r="H657" s="154">
        <v>8.5559999999999992</v>
      </c>
      <c r="I657" s="155"/>
      <c r="L657" s="150"/>
      <c r="M657" s="156"/>
      <c r="T657" s="157"/>
      <c r="AT657" s="152" t="s">
        <v>189</v>
      </c>
      <c r="AU657" s="152" t="s">
        <v>83</v>
      </c>
      <c r="AV657" s="12" t="s">
        <v>83</v>
      </c>
      <c r="AW657" s="12" t="s">
        <v>35</v>
      </c>
      <c r="AX657" s="12" t="s">
        <v>73</v>
      </c>
      <c r="AY657" s="152" t="s">
        <v>175</v>
      </c>
    </row>
    <row r="658" spans="2:65" s="13" customFormat="1" ht="11.25">
      <c r="B658" s="158"/>
      <c r="D658" s="151" t="s">
        <v>189</v>
      </c>
      <c r="E658" s="159" t="s">
        <v>19</v>
      </c>
      <c r="F658" s="160" t="s">
        <v>198</v>
      </c>
      <c r="H658" s="161">
        <v>39.728000000000002</v>
      </c>
      <c r="I658" s="162"/>
      <c r="L658" s="158"/>
      <c r="M658" s="163"/>
      <c r="T658" s="164"/>
      <c r="AT658" s="159" t="s">
        <v>189</v>
      </c>
      <c r="AU658" s="159" t="s">
        <v>83</v>
      </c>
      <c r="AV658" s="13" t="s">
        <v>181</v>
      </c>
      <c r="AW658" s="13" t="s">
        <v>35</v>
      </c>
      <c r="AX658" s="13" t="s">
        <v>73</v>
      </c>
      <c r="AY658" s="159" t="s">
        <v>175</v>
      </c>
    </row>
    <row r="659" spans="2:65" s="12" customFormat="1" ht="11.25">
      <c r="B659" s="150"/>
      <c r="D659" s="151" t="s">
        <v>189</v>
      </c>
      <c r="E659" s="152" t="s">
        <v>19</v>
      </c>
      <c r="F659" s="153" t="s">
        <v>440</v>
      </c>
      <c r="H659" s="154">
        <v>40</v>
      </c>
      <c r="I659" s="155"/>
      <c r="L659" s="150"/>
      <c r="M659" s="156"/>
      <c r="T659" s="157"/>
      <c r="AT659" s="152" t="s">
        <v>189</v>
      </c>
      <c r="AU659" s="152" t="s">
        <v>83</v>
      </c>
      <c r="AV659" s="12" t="s">
        <v>83</v>
      </c>
      <c r="AW659" s="12" t="s">
        <v>35</v>
      </c>
      <c r="AX659" s="12" t="s">
        <v>81</v>
      </c>
      <c r="AY659" s="152" t="s">
        <v>175</v>
      </c>
    </row>
    <row r="660" spans="2:65" s="1" customFormat="1" ht="16.5" customHeight="1">
      <c r="B660" s="32"/>
      <c r="C660" s="172" t="s">
        <v>2991</v>
      </c>
      <c r="D660" s="172" t="s">
        <v>307</v>
      </c>
      <c r="E660" s="173" t="s">
        <v>2992</v>
      </c>
      <c r="F660" s="174" t="s">
        <v>2993</v>
      </c>
      <c r="G660" s="175" t="s">
        <v>342</v>
      </c>
      <c r="H660" s="176">
        <v>40.799999999999997</v>
      </c>
      <c r="I660" s="177"/>
      <c r="J660" s="178">
        <f>ROUND(I660*H660,2)</f>
        <v>0</v>
      </c>
      <c r="K660" s="179"/>
      <c r="L660" s="180"/>
      <c r="M660" s="181" t="s">
        <v>19</v>
      </c>
      <c r="N660" s="182" t="s">
        <v>44</v>
      </c>
      <c r="P660" s="142">
        <f>O660*H660</f>
        <v>0</v>
      </c>
      <c r="Q660" s="142">
        <v>2.9999999999999997E-4</v>
      </c>
      <c r="R660" s="142">
        <f>Q660*H660</f>
        <v>1.2239999999999997E-2</v>
      </c>
      <c r="S660" s="142">
        <v>0</v>
      </c>
      <c r="T660" s="143">
        <f>S660*H660</f>
        <v>0</v>
      </c>
      <c r="AR660" s="144" t="s">
        <v>396</v>
      </c>
      <c r="AT660" s="144" t="s">
        <v>307</v>
      </c>
      <c r="AU660" s="144" t="s">
        <v>83</v>
      </c>
      <c r="AY660" s="17" t="s">
        <v>175</v>
      </c>
      <c r="BE660" s="145">
        <f>IF(N660="základní",J660,0)</f>
        <v>0</v>
      </c>
      <c r="BF660" s="145">
        <f>IF(N660="snížená",J660,0)</f>
        <v>0</v>
      </c>
      <c r="BG660" s="145">
        <f>IF(N660="zákl. přenesená",J660,0)</f>
        <v>0</v>
      </c>
      <c r="BH660" s="145">
        <f>IF(N660="sníž. přenesená",J660,0)</f>
        <v>0</v>
      </c>
      <c r="BI660" s="145">
        <f>IF(N660="nulová",J660,0)</f>
        <v>0</v>
      </c>
      <c r="BJ660" s="17" t="s">
        <v>81</v>
      </c>
      <c r="BK660" s="145">
        <f>ROUND(I660*H660,2)</f>
        <v>0</v>
      </c>
      <c r="BL660" s="17" t="s">
        <v>296</v>
      </c>
      <c r="BM660" s="144" t="s">
        <v>2994</v>
      </c>
    </row>
    <row r="661" spans="2:65" s="12" customFormat="1" ht="11.25">
      <c r="B661" s="150"/>
      <c r="D661" s="151" t="s">
        <v>189</v>
      </c>
      <c r="F661" s="153" t="s">
        <v>2995</v>
      </c>
      <c r="H661" s="154">
        <v>40.799999999999997</v>
      </c>
      <c r="I661" s="155"/>
      <c r="L661" s="150"/>
      <c r="M661" s="156"/>
      <c r="T661" s="157"/>
      <c r="AT661" s="152" t="s">
        <v>189</v>
      </c>
      <c r="AU661" s="152" t="s">
        <v>83</v>
      </c>
      <c r="AV661" s="12" t="s">
        <v>83</v>
      </c>
      <c r="AW661" s="12" t="s">
        <v>4</v>
      </c>
      <c r="AX661" s="12" t="s">
        <v>81</v>
      </c>
      <c r="AY661" s="152" t="s">
        <v>175</v>
      </c>
    </row>
    <row r="662" spans="2:65" s="1" customFormat="1" ht="44.25" customHeight="1">
      <c r="B662" s="32"/>
      <c r="C662" s="132" t="s">
        <v>2996</v>
      </c>
      <c r="D662" s="132" t="s">
        <v>177</v>
      </c>
      <c r="E662" s="133" t="s">
        <v>2997</v>
      </c>
      <c r="F662" s="134" t="s">
        <v>2998</v>
      </c>
      <c r="G662" s="135" t="s">
        <v>281</v>
      </c>
      <c r="H662" s="136">
        <v>0.14699999999999999</v>
      </c>
      <c r="I662" s="137"/>
      <c r="J662" s="138">
        <f>ROUND(I662*H662,2)</f>
        <v>0</v>
      </c>
      <c r="K662" s="139"/>
      <c r="L662" s="32"/>
      <c r="M662" s="140" t="s">
        <v>19</v>
      </c>
      <c r="N662" s="141" t="s">
        <v>44</v>
      </c>
      <c r="P662" s="142">
        <f>O662*H662</f>
        <v>0</v>
      </c>
      <c r="Q662" s="142">
        <v>0</v>
      </c>
      <c r="R662" s="142">
        <f>Q662*H662</f>
        <v>0</v>
      </c>
      <c r="S662" s="142">
        <v>0</v>
      </c>
      <c r="T662" s="143">
        <f>S662*H662</f>
        <v>0</v>
      </c>
      <c r="AR662" s="144" t="s">
        <v>296</v>
      </c>
      <c r="AT662" s="144" t="s">
        <v>177</v>
      </c>
      <c r="AU662" s="144" t="s">
        <v>83</v>
      </c>
      <c r="AY662" s="17" t="s">
        <v>175</v>
      </c>
      <c r="BE662" s="145">
        <f>IF(N662="základní",J662,0)</f>
        <v>0</v>
      </c>
      <c r="BF662" s="145">
        <f>IF(N662="snížená",J662,0)</f>
        <v>0</v>
      </c>
      <c r="BG662" s="145">
        <f>IF(N662="zákl. přenesená",J662,0)</f>
        <v>0</v>
      </c>
      <c r="BH662" s="145">
        <f>IF(N662="sníž. přenesená",J662,0)</f>
        <v>0</v>
      </c>
      <c r="BI662" s="145">
        <f>IF(N662="nulová",J662,0)</f>
        <v>0</v>
      </c>
      <c r="BJ662" s="17" t="s">
        <v>81</v>
      </c>
      <c r="BK662" s="145">
        <f>ROUND(I662*H662,2)</f>
        <v>0</v>
      </c>
      <c r="BL662" s="17" t="s">
        <v>296</v>
      </c>
      <c r="BM662" s="144" t="s">
        <v>2999</v>
      </c>
    </row>
    <row r="663" spans="2:65" s="1" customFormat="1" ht="11.25">
      <c r="B663" s="32"/>
      <c r="D663" s="146" t="s">
        <v>183</v>
      </c>
      <c r="F663" s="147" t="s">
        <v>3000</v>
      </c>
      <c r="I663" s="148"/>
      <c r="L663" s="32"/>
      <c r="M663" s="149"/>
      <c r="T663" s="53"/>
      <c r="AT663" s="17" t="s">
        <v>183</v>
      </c>
      <c r="AU663" s="17" t="s">
        <v>83</v>
      </c>
    </row>
    <row r="664" spans="2:65" s="11" customFormat="1" ht="22.9" customHeight="1">
      <c r="B664" s="120"/>
      <c r="D664" s="121" t="s">
        <v>72</v>
      </c>
      <c r="E664" s="130" t="s">
        <v>3001</v>
      </c>
      <c r="F664" s="130" t="s">
        <v>3002</v>
      </c>
      <c r="I664" s="123"/>
      <c r="J664" s="131">
        <f>BK664</f>
        <v>0</v>
      </c>
      <c r="L664" s="120"/>
      <c r="M664" s="125"/>
      <c r="P664" s="126">
        <f>SUM(P665:P690)</f>
        <v>0</v>
      </c>
      <c r="R664" s="126">
        <f>SUM(R665:R690)</f>
        <v>0.67444799999999994</v>
      </c>
      <c r="T664" s="127">
        <f>SUM(T665:T690)</f>
        <v>0</v>
      </c>
      <c r="AR664" s="121" t="s">
        <v>83</v>
      </c>
      <c r="AT664" s="128" t="s">
        <v>72</v>
      </c>
      <c r="AU664" s="128" t="s">
        <v>81</v>
      </c>
      <c r="AY664" s="121" t="s">
        <v>175</v>
      </c>
      <c r="BK664" s="129">
        <f>SUM(BK665:BK690)</f>
        <v>0</v>
      </c>
    </row>
    <row r="665" spans="2:65" s="1" customFormat="1" ht="24.2" customHeight="1">
      <c r="B665" s="32"/>
      <c r="C665" s="132" t="s">
        <v>3003</v>
      </c>
      <c r="D665" s="132" t="s">
        <v>177</v>
      </c>
      <c r="E665" s="133" t="s">
        <v>3004</v>
      </c>
      <c r="F665" s="134" t="s">
        <v>3005</v>
      </c>
      <c r="G665" s="135" t="s">
        <v>180</v>
      </c>
      <c r="H665" s="136">
        <v>31.2</v>
      </c>
      <c r="I665" s="137"/>
      <c r="J665" s="138">
        <f>ROUND(I665*H665,2)</f>
        <v>0</v>
      </c>
      <c r="K665" s="139"/>
      <c r="L665" s="32"/>
      <c r="M665" s="140" t="s">
        <v>19</v>
      </c>
      <c r="N665" s="141" t="s">
        <v>44</v>
      </c>
      <c r="P665" s="142">
        <f>O665*H665</f>
        <v>0</v>
      </c>
      <c r="Q665" s="142">
        <v>2.9999999999999997E-4</v>
      </c>
      <c r="R665" s="142">
        <f>Q665*H665</f>
        <v>9.3599999999999985E-3</v>
      </c>
      <c r="S665" s="142">
        <v>0</v>
      </c>
      <c r="T665" s="143">
        <f>S665*H665</f>
        <v>0</v>
      </c>
      <c r="AR665" s="144" t="s">
        <v>296</v>
      </c>
      <c r="AT665" s="144" t="s">
        <v>177</v>
      </c>
      <c r="AU665" s="144" t="s">
        <v>83</v>
      </c>
      <c r="AY665" s="17" t="s">
        <v>175</v>
      </c>
      <c r="BE665" s="145">
        <f>IF(N665="základní",J665,0)</f>
        <v>0</v>
      </c>
      <c r="BF665" s="145">
        <f>IF(N665="snížená",J665,0)</f>
        <v>0</v>
      </c>
      <c r="BG665" s="145">
        <f>IF(N665="zákl. přenesená",J665,0)</f>
        <v>0</v>
      </c>
      <c r="BH665" s="145">
        <f>IF(N665="sníž. přenesená",J665,0)</f>
        <v>0</v>
      </c>
      <c r="BI665" s="145">
        <f>IF(N665="nulová",J665,0)</f>
        <v>0</v>
      </c>
      <c r="BJ665" s="17" t="s">
        <v>81</v>
      </c>
      <c r="BK665" s="145">
        <f>ROUND(I665*H665,2)</f>
        <v>0</v>
      </c>
      <c r="BL665" s="17" t="s">
        <v>296</v>
      </c>
      <c r="BM665" s="144" t="s">
        <v>3006</v>
      </c>
    </row>
    <row r="666" spans="2:65" s="1" customFormat="1" ht="11.25">
      <c r="B666" s="32"/>
      <c r="D666" s="146" t="s">
        <v>183</v>
      </c>
      <c r="F666" s="147" t="s">
        <v>3007</v>
      </c>
      <c r="I666" s="148"/>
      <c r="L666" s="32"/>
      <c r="M666" s="149"/>
      <c r="T666" s="53"/>
      <c r="AT666" s="17" t="s">
        <v>183</v>
      </c>
      <c r="AU666" s="17" t="s">
        <v>83</v>
      </c>
    </row>
    <row r="667" spans="2:65" s="12" customFormat="1" ht="11.25">
      <c r="B667" s="150"/>
      <c r="D667" s="151" t="s">
        <v>189</v>
      </c>
      <c r="E667" s="152" t="s">
        <v>19</v>
      </c>
      <c r="F667" s="153" t="s">
        <v>3008</v>
      </c>
      <c r="H667" s="154">
        <v>10.5</v>
      </c>
      <c r="I667" s="155"/>
      <c r="L667" s="150"/>
      <c r="M667" s="156"/>
      <c r="T667" s="157"/>
      <c r="AT667" s="152" t="s">
        <v>189</v>
      </c>
      <c r="AU667" s="152" t="s">
        <v>83</v>
      </c>
      <c r="AV667" s="12" t="s">
        <v>83</v>
      </c>
      <c r="AW667" s="12" t="s">
        <v>35</v>
      </c>
      <c r="AX667" s="12" t="s">
        <v>73</v>
      </c>
      <c r="AY667" s="152" t="s">
        <v>175</v>
      </c>
    </row>
    <row r="668" spans="2:65" s="12" customFormat="1" ht="11.25">
      <c r="B668" s="150"/>
      <c r="D668" s="151" t="s">
        <v>189</v>
      </c>
      <c r="E668" s="152" t="s">
        <v>19</v>
      </c>
      <c r="F668" s="153" t="s">
        <v>3009</v>
      </c>
      <c r="H668" s="154">
        <v>14.25</v>
      </c>
      <c r="I668" s="155"/>
      <c r="L668" s="150"/>
      <c r="M668" s="156"/>
      <c r="T668" s="157"/>
      <c r="AT668" s="152" t="s">
        <v>189</v>
      </c>
      <c r="AU668" s="152" t="s">
        <v>83</v>
      </c>
      <c r="AV668" s="12" t="s">
        <v>83</v>
      </c>
      <c r="AW668" s="12" t="s">
        <v>35</v>
      </c>
      <c r="AX668" s="12" t="s">
        <v>73</v>
      </c>
      <c r="AY668" s="152" t="s">
        <v>175</v>
      </c>
    </row>
    <row r="669" spans="2:65" s="12" customFormat="1" ht="11.25">
      <c r="B669" s="150"/>
      <c r="D669" s="151" t="s">
        <v>189</v>
      </c>
      <c r="E669" s="152" t="s">
        <v>19</v>
      </c>
      <c r="F669" s="153" t="s">
        <v>3010</v>
      </c>
      <c r="H669" s="154">
        <v>6.383</v>
      </c>
      <c r="I669" s="155"/>
      <c r="L669" s="150"/>
      <c r="M669" s="156"/>
      <c r="T669" s="157"/>
      <c r="AT669" s="152" t="s">
        <v>189</v>
      </c>
      <c r="AU669" s="152" t="s">
        <v>83</v>
      </c>
      <c r="AV669" s="12" t="s">
        <v>83</v>
      </c>
      <c r="AW669" s="12" t="s">
        <v>35</v>
      </c>
      <c r="AX669" s="12" t="s">
        <v>73</v>
      </c>
      <c r="AY669" s="152" t="s">
        <v>175</v>
      </c>
    </row>
    <row r="670" spans="2:65" s="13" customFormat="1" ht="11.25">
      <c r="B670" s="158"/>
      <c r="D670" s="151" t="s">
        <v>189</v>
      </c>
      <c r="E670" s="159" t="s">
        <v>19</v>
      </c>
      <c r="F670" s="160" t="s">
        <v>198</v>
      </c>
      <c r="H670" s="161">
        <v>31.132999999999999</v>
      </c>
      <c r="I670" s="162"/>
      <c r="L670" s="158"/>
      <c r="M670" s="163"/>
      <c r="T670" s="164"/>
      <c r="AT670" s="159" t="s">
        <v>189</v>
      </c>
      <c r="AU670" s="159" t="s">
        <v>83</v>
      </c>
      <c r="AV670" s="13" t="s">
        <v>181</v>
      </c>
      <c r="AW670" s="13" t="s">
        <v>35</v>
      </c>
      <c r="AX670" s="13" t="s">
        <v>73</v>
      </c>
      <c r="AY670" s="159" t="s">
        <v>175</v>
      </c>
    </row>
    <row r="671" spans="2:65" s="12" customFormat="1" ht="11.25">
      <c r="B671" s="150"/>
      <c r="D671" s="151" t="s">
        <v>189</v>
      </c>
      <c r="E671" s="152" t="s">
        <v>19</v>
      </c>
      <c r="F671" s="153" t="s">
        <v>3011</v>
      </c>
      <c r="H671" s="154">
        <v>31.2</v>
      </c>
      <c r="I671" s="155"/>
      <c r="L671" s="150"/>
      <c r="M671" s="156"/>
      <c r="T671" s="157"/>
      <c r="AT671" s="152" t="s">
        <v>189</v>
      </c>
      <c r="AU671" s="152" t="s">
        <v>83</v>
      </c>
      <c r="AV671" s="12" t="s">
        <v>83</v>
      </c>
      <c r="AW671" s="12" t="s">
        <v>35</v>
      </c>
      <c r="AX671" s="12" t="s">
        <v>81</v>
      </c>
      <c r="AY671" s="152" t="s">
        <v>175</v>
      </c>
    </row>
    <row r="672" spans="2:65" s="1" customFormat="1" ht="37.9" customHeight="1">
      <c r="B672" s="32"/>
      <c r="C672" s="132" t="s">
        <v>3012</v>
      </c>
      <c r="D672" s="132" t="s">
        <v>177</v>
      </c>
      <c r="E672" s="133" t="s">
        <v>3013</v>
      </c>
      <c r="F672" s="134" t="s">
        <v>3014</v>
      </c>
      <c r="G672" s="135" t="s">
        <v>180</v>
      </c>
      <c r="H672" s="136">
        <v>31.2</v>
      </c>
      <c r="I672" s="137"/>
      <c r="J672" s="138">
        <f>ROUND(I672*H672,2)</f>
        <v>0</v>
      </c>
      <c r="K672" s="139"/>
      <c r="L672" s="32"/>
      <c r="M672" s="140" t="s">
        <v>19</v>
      </c>
      <c r="N672" s="141" t="s">
        <v>44</v>
      </c>
      <c r="P672" s="142">
        <f>O672*H672</f>
        <v>0</v>
      </c>
      <c r="Q672" s="142">
        <v>6.0499999999999998E-3</v>
      </c>
      <c r="R672" s="142">
        <f>Q672*H672</f>
        <v>0.18875999999999998</v>
      </c>
      <c r="S672" s="142">
        <v>0</v>
      </c>
      <c r="T672" s="143">
        <f>S672*H672</f>
        <v>0</v>
      </c>
      <c r="AR672" s="144" t="s">
        <v>296</v>
      </c>
      <c r="AT672" s="144" t="s">
        <v>177</v>
      </c>
      <c r="AU672" s="144" t="s">
        <v>83</v>
      </c>
      <c r="AY672" s="17" t="s">
        <v>175</v>
      </c>
      <c r="BE672" s="145">
        <f>IF(N672="základní",J672,0)</f>
        <v>0</v>
      </c>
      <c r="BF672" s="145">
        <f>IF(N672="snížená",J672,0)</f>
        <v>0</v>
      </c>
      <c r="BG672" s="145">
        <f>IF(N672="zákl. přenesená",J672,0)</f>
        <v>0</v>
      </c>
      <c r="BH672" s="145">
        <f>IF(N672="sníž. přenesená",J672,0)</f>
        <v>0</v>
      </c>
      <c r="BI672" s="145">
        <f>IF(N672="nulová",J672,0)</f>
        <v>0</v>
      </c>
      <c r="BJ672" s="17" t="s">
        <v>81</v>
      </c>
      <c r="BK672" s="145">
        <f>ROUND(I672*H672,2)</f>
        <v>0</v>
      </c>
      <c r="BL672" s="17" t="s">
        <v>296</v>
      </c>
      <c r="BM672" s="144" t="s">
        <v>3015</v>
      </c>
    </row>
    <row r="673" spans="2:65" s="1" customFormat="1" ht="11.25">
      <c r="B673" s="32"/>
      <c r="D673" s="146" t="s">
        <v>183</v>
      </c>
      <c r="F673" s="147" t="s">
        <v>3016</v>
      </c>
      <c r="I673" s="148"/>
      <c r="L673" s="32"/>
      <c r="M673" s="149"/>
      <c r="T673" s="53"/>
      <c r="AT673" s="17" t="s">
        <v>183</v>
      </c>
      <c r="AU673" s="17" t="s">
        <v>83</v>
      </c>
    </row>
    <row r="674" spans="2:65" s="1" customFormat="1" ht="16.5" customHeight="1">
      <c r="B674" s="32"/>
      <c r="C674" s="172" t="s">
        <v>3017</v>
      </c>
      <c r="D674" s="172" t="s">
        <v>307</v>
      </c>
      <c r="E674" s="173" t="s">
        <v>3018</v>
      </c>
      <c r="F674" s="174" t="s">
        <v>3019</v>
      </c>
      <c r="G674" s="175" t="s">
        <v>180</v>
      </c>
      <c r="H674" s="176">
        <v>34.32</v>
      </c>
      <c r="I674" s="177"/>
      <c r="J674" s="178">
        <f>ROUND(I674*H674,2)</f>
        <v>0</v>
      </c>
      <c r="K674" s="179"/>
      <c r="L674" s="180"/>
      <c r="M674" s="181" t="s">
        <v>19</v>
      </c>
      <c r="N674" s="182" t="s">
        <v>44</v>
      </c>
      <c r="P674" s="142">
        <f>O674*H674</f>
        <v>0</v>
      </c>
      <c r="Q674" s="142">
        <v>1.29E-2</v>
      </c>
      <c r="R674" s="142">
        <f>Q674*H674</f>
        <v>0.44272800000000001</v>
      </c>
      <c r="S674" s="142">
        <v>0</v>
      </c>
      <c r="T674" s="143">
        <f>S674*H674</f>
        <v>0</v>
      </c>
      <c r="AR674" s="144" t="s">
        <v>396</v>
      </c>
      <c r="AT674" s="144" t="s">
        <v>307</v>
      </c>
      <c r="AU674" s="144" t="s">
        <v>83</v>
      </c>
      <c r="AY674" s="17" t="s">
        <v>175</v>
      </c>
      <c r="BE674" s="145">
        <f>IF(N674="základní",J674,0)</f>
        <v>0</v>
      </c>
      <c r="BF674" s="145">
        <f>IF(N674="snížená",J674,0)</f>
        <v>0</v>
      </c>
      <c r="BG674" s="145">
        <f>IF(N674="zákl. přenesená",J674,0)</f>
        <v>0</v>
      </c>
      <c r="BH674" s="145">
        <f>IF(N674="sníž. přenesená",J674,0)</f>
        <v>0</v>
      </c>
      <c r="BI674" s="145">
        <f>IF(N674="nulová",J674,0)</f>
        <v>0</v>
      </c>
      <c r="BJ674" s="17" t="s">
        <v>81</v>
      </c>
      <c r="BK674" s="145">
        <f>ROUND(I674*H674,2)</f>
        <v>0</v>
      </c>
      <c r="BL674" s="17" t="s">
        <v>296</v>
      </c>
      <c r="BM674" s="144" t="s">
        <v>3020</v>
      </c>
    </row>
    <row r="675" spans="2:65" s="12" customFormat="1" ht="11.25">
      <c r="B675" s="150"/>
      <c r="D675" s="151" t="s">
        <v>189</v>
      </c>
      <c r="F675" s="153" t="s">
        <v>3021</v>
      </c>
      <c r="H675" s="154">
        <v>34.32</v>
      </c>
      <c r="I675" s="155"/>
      <c r="L675" s="150"/>
      <c r="M675" s="156"/>
      <c r="T675" s="157"/>
      <c r="AT675" s="152" t="s">
        <v>189</v>
      </c>
      <c r="AU675" s="152" t="s">
        <v>83</v>
      </c>
      <c r="AV675" s="12" t="s">
        <v>83</v>
      </c>
      <c r="AW675" s="12" t="s">
        <v>4</v>
      </c>
      <c r="AX675" s="12" t="s">
        <v>81</v>
      </c>
      <c r="AY675" s="152" t="s">
        <v>175</v>
      </c>
    </row>
    <row r="676" spans="2:65" s="1" customFormat="1" ht="24.2" customHeight="1">
      <c r="B676" s="32"/>
      <c r="C676" s="132" t="s">
        <v>3022</v>
      </c>
      <c r="D676" s="132" t="s">
        <v>177</v>
      </c>
      <c r="E676" s="133" t="s">
        <v>3023</v>
      </c>
      <c r="F676" s="134" t="s">
        <v>3024</v>
      </c>
      <c r="G676" s="135" t="s">
        <v>342</v>
      </c>
      <c r="H676" s="136">
        <v>42</v>
      </c>
      <c r="I676" s="137"/>
      <c r="J676" s="138">
        <f>ROUND(I676*H676,2)</f>
        <v>0</v>
      </c>
      <c r="K676" s="139"/>
      <c r="L676" s="32"/>
      <c r="M676" s="140" t="s">
        <v>19</v>
      </c>
      <c r="N676" s="141" t="s">
        <v>44</v>
      </c>
      <c r="P676" s="142">
        <f>O676*H676</f>
        <v>0</v>
      </c>
      <c r="Q676" s="142">
        <v>5.5000000000000003E-4</v>
      </c>
      <c r="R676" s="142">
        <f>Q676*H676</f>
        <v>2.3100000000000002E-2</v>
      </c>
      <c r="S676" s="142">
        <v>0</v>
      </c>
      <c r="T676" s="143">
        <f>S676*H676</f>
        <v>0</v>
      </c>
      <c r="AR676" s="144" t="s">
        <v>296</v>
      </c>
      <c r="AT676" s="144" t="s">
        <v>177</v>
      </c>
      <c r="AU676" s="144" t="s">
        <v>83</v>
      </c>
      <c r="AY676" s="17" t="s">
        <v>175</v>
      </c>
      <c r="BE676" s="145">
        <f>IF(N676="základní",J676,0)</f>
        <v>0</v>
      </c>
      <c r="BF676" s="145">
        <f>IF(N676="snížená",J676,0)</f>
        <v>0</v>
      </c>
      <c r="BG676" s="145">
        <f>IF(N676="zákl. přenesená",J676,0)</f>
        <v>0</v>
      </c>
      <c r="BH676" s="145">
        <f>IF(N676="sníž. přenesená",J676,0)</f>
        <v>0</v>
      </c>
      <c r="BI676" s="145">
        <f>IF(N676="nulová",J676,0)</f>
        <v>0</v>
      </c>
      <c r="BJ676" s="17" t="s">
        <v>81</v>
      </c>
      <c r="BK676" s="145">
        <f>ROUND(I676*H676,2)</f>
        <v>0</v>
      </c>
      <c r="BL676" s="17" t="s">
        <v>296</v>
      </c>
      <c r="BM676" s="144" t="s">
        <v>3025</v>
      </c>
    </row>
    <row r="677" spans="2:65" s="1" customFormat="1" ht="11.25">
      <c r="B677" s="32"/>
      <c r="D677" s="146" t="s">
        <v>183</v>
      </c>
      <c r="F677" s="147" t="s">
        <v>3026</v>
      </c>
      <c r="I677" s="148"/>
      <c r="L677" s="32"/>
      <c r="M677" s="149"/>
      <c r="T677" s="53"/>
      <c r="AT677" s="17" t="s">
        <v>183</v>
      </c>
      <c r="AU677" s="17" t="s">
        <v>83</v>
      </c>
    </row>
    <row r="678" spans="2:65" s="12" customFormat="1" ht="11.25">
      <c r="B678" s="150"/>
      <c r="D678" s="151" t="s">
        <v>189</v>
      </c>
      <c r="E678" s="152" t="s">
        <v>19</v>
      </c>
      <c r="F678" s="153" t="s">
        <v>3027</v>
      </c>
      <c r="H678" s="154">
        <v>6</v>
      </c>
      <c r="I678" s="155"/>
      <c r="L678" s="150"/>
      <c r="M678" s="156"/>
      <c r="T678" s="157"/>
      <c r="AT678" s="152" t="s">
        <v>189</v>
      </c>
      <c r="AU678" s="152" t="s">
        <v>83</v>
      </c>
      <c r="AV678" s="12" t="s">
        <v>83</v>
      </c>
      <c r="AW678" s="12" t="s">
        <v>35</v>
      </c>
      <c r="AX678" s="12" t="s">
        <v>73</v>
      </c>
      <c r="AY678" s="152" t="s">
        <v>175</v>
      </c>
    </row>
    <row r="679" spans="2:65" s="12" customFormat="1" ht="11.25">
      <c r="B679" s="150"/>
      <c r="D679" s="151" t="s">
        <v>189</v>
      </c>
      <c r="E679" s="152" t="s">
        <v>19</v>
      </c>
      <c r="F679" s="153" t="s">
        <v>3028</v>
      </c>
      <c r="H679" s="154">
        <v>30</v>
      </c>
      <c r="I679" s="155"/>
      <c r="L679" s="150"/>
      <c r="M679" s="156"/>
      <c r="T679" s="157"/>
      <c r="AT679" s="152" t="s">
        <v>189</v>
      </c>
      <c r="AU679" s="152" t="s">
        <v>83</v>
      </c>
      <c r="AV679" s="12" t="s">
        <v>83</v>
      </c>
      <c r="AW679" s="12" t="s">
        <v>35</v>
      </c>
      <c r="AX679" s="12" t="s">
        <v>73</v>
      </c>
      <c r="AY679" s="152" t="s">
        <v>175</v>
      </c>
    </row>
    <row r="680" spans="2:65" s="12" customFormat="1" ht="11.25">
      <c r="B680" s="150"/>
      <c r="D680" s="151" t="s">
        <v>189</v>
      </c>
      <c r="E680" s="152" t="s">
        <v>19</v>
      </c>
      <c r="F680" s="153" t="s">
        <v>3029</v>
      </c>
      <c r="H680" s="154">
        <v>6</v>
      </c>
      <c r="I680" s="155"/>
      <c r="L680" s="150"/>
      <c r="M680" s="156"/>
      <c r="T680" s="157"/>
      <c r="AT680" s="152" t="s">
        <v>189</v>
      </c>
      <c r="AU680" s="152" t="s">
        <v>83</v>
      </c>
      <c r="AV680" s="12" t="s">
        <v>83</v>
      </c>
      <c r="AW680" s="12" t="s">
        <v>35</v>
      </c>
      <c r="AX680" s="12" t="s">
        <v>73</v>
      </c>
      <c r="AY680" s="152" t="s">
        <v>175</v>
      </c>
    </row>
    <row r="681" spans="2:65" s="13" customFormat="1" ht="11.25">
      <c r="B681" s="158"/>
      <c r="D681" s="151" t="s">
        <v>189</v>
      </c>
      <c r="E681" s="159" t="s">
        <v>19</v>
      </c>
      <c r="F681" s="160" t="s">
        <v>198</v>
      </c>
      <c r="H681" s="161">
        <v>42</v>
      </c>
      <c r="I681" s="162"/>
      <c r="L681" s="158"/>
      <c r="M681" s="163"/>
      <c r="T681" s="164"/>
      <c r="AT681" s="159" t="s">
        <v>189</v>
      </c>
      <c r="AU681" s="159" t="s">
        <v>83</v>
      </c>
      <c r="AV681" s="13" t="s">
        <v>181</v>
      </c>
      <c r="AW681" s="13" t="s">
        <v>35</v>
      </c>
      <c r="AX681" s="13" t="s">
        <v>81</v>
      </c>
      <c r="AY681" s="159" t="s">
        <v>175</v>
      </c>
    </row>
    <row r="682" spans="2:65" s="1" customFormat="1" ht="24.2" customHeight="1">
      <c r="B682" s="32"/>
      <c r="C682" s="132" t="s">
        <v>3030</v>
      </c>
      <c r="D682" s="132" t="s">
        <v>177</v>
      </c>
      <c r="E682" s="133" t="s">
        <v>3031</v>
      </c>
      <c r="F682" s="134" t="s">
        <v>3032</v>
      </c>
      <c r="G682" s="135" t="s">
        <v>342</v>
      </c>
      <c r="H682" s="136">
        <v>21</v>
      </c>
      <c r="I682" s="137"/>
      <c r="J682" s="138">
        <f>ROUND(I682*H682,2)</f>
        <v>0</v>
      </c>
      <c r="K682" s="139"/>
      <c r="L682" s="32"/>
      <c r="M682" s="140" t="s">
        <v>19</v>
      </c>
      <c r="N682" s="141" t="s">
        <v>44</v>
      </c>
      <c r="P682" s="142">
        <f>O682*H682</f>
        <v>0</v>
      </c>
      <c r="Q682" s="142">
        <v>5.0000000000000001E-4</v>
      </c>
      <c r="R682" s="142">
        <f>Q682*H682</f>
        <v>1.0500000000000001E-2</v>
      </c>
      <c r="S682" s="142">
        <v>0</v>
      </c>
      <c r="T682" s="143">
        <f>S682*H682</f>
        <v>0</v>
      </c>
      <c r="AR682" s="144" t="s">
        <v>296</v>
      </c>
      <c r="AT682" s="144" t="s">
        <v>177</v>
      </c>
      <c r="AU682" s="144" t="s">
        <v>83</v>
      </c>
      <c r="AY682" s="17" t="s">
        <v>175</v>
      </c>
      <c r="BE682" s="145">
        <f>IF(N682="základní",J682,0)</f>
        <v>0</v>
      </c>
      <c r="BF682" s="145">
        <f>IF(N682="snížená",J682,0)</f>
        <v>0</v>
      </c>
      <c r="BG682" s="145">
        <f>IF(N682="zákl. přenesená",J682,0)</f>
        <v>0</v>
      </c>
      <c r="BH682" s="145">
        <f>IF(N682="sníž. přenesená",J682,0)</f>
        <v>0</v>
      </c>
      <c r="BI682" s="145">
        <f>IF(N682="nulová",J682,0)</f>
        <v>0</v>
      </c>
      <c r="BJ682" s="17" t="s">
        <v>81</v>
      </c>
      <c r="BK682" s="145">
        <f>ROUND(I682*H682,2)</f>
        <v>0</v>
      </c>
      <c r="BL682" s="17" t="s">
        <v>296</v>
      </c>
      <c r="BM682" s="144" t="s">
        <v>3033</v>
      </c>
    </row>
    <row r="683" spans="2:65" s="1" customFormat="1" ht="11.25">
      <c r="B683" s="32"/>
      <c r="D683" s="146" t="s">
        <v>183</v>
      </c>
      <c r="F683" s="147" t="s">
        <v>3034</v>
      </c>
      <c r="I683" s="148"/>
      <c r="L683" s="32"/>
      <c r="M683" s="149"/>
      <c r="T683" s="53"/>
      <c r="AT683" s="17" t="s">
        <v>183</v>
      </c>
      <c r="AU683" s="17" t="s">
        <v>83</v>
      </c>
    </row>
    <row r="684" spans="2:65" s="12" customFormat="1" ht="11.25">
      <c r="B684" s="150"/>
      <c r="D684" s="151" t="s">
        <v>189</v>
      </c>
      <c r="E684" s="152" t="s">
        <v>19</v>
      </c>
      <c r="F684" s="153" t="s">
        <v>2468</v>
      </c>
      <c r="H684" s="154">
        <v>7</v>
      </c>
      <c r="I684" s="155"/>
      <c r="L684" s="150"/>
      <c r="M684" s="156"/>
      <c r="T684" s="157"/>
      <c r="AT684" s="152" t="s">
        <v>189</v>
      </c>
      <c r="AU684" s="152" t="s">
        <v>83</v>
      </c>
      <c r="AV684" s="12" t="s">
        <v>83</v>
      </c>
      <c r="AW684" s="12" t="s">
        <v>35</v>
      </c>
      <c r="AX684" s="12" t="s">
        <v>73</v>
      </c>
      <c r="AY684" s="152" t="s">
        <v>175</v>
      </c>
    </row>
    <row r="685" spans="2:65" s="12" customFormat="1" ht="11.25">
      <c r="B685" s="150"/>
      <c r="D685" s="151" t="s">
        <v>189</v>
      </c>
      <c r="E685" s="152" t="s">
        <v>19</v>
      </c>
      <c r="F685" s="153" t="s">
        <v>2469</v>
      </c>
      <c r="H685" s="154">
        <v>9.5</v>
      </c>
      <c r="I685" s="155"/>
      <c r="L685" s="150"/>
      <c r="M685" s="156"/>
      <c r="T685" s="157"/>
      <c r="AT685" s="152" t="s">
        <v>189</v>
      </c>
      <c r="AU685" s="152" t="s">
        <v>83</v>
      </c>
      <c r="AV685" s="12" t="s">
        <v>83</v>
      </c>
      <c r="AW685" s="12" t="s">
        <v>35</v>
      </c>
      <c r="AX685" s="12" t="s">
        <v>73</v>
      </c>
      <c r="AY685" s="152" t="s">
        <v>175</v>
      </c>
    </row>
    <row r="686" spans="2:65" s="12" customFormat="1" ht="11.25">
      <c r="B686" s="150"/>
      <c r="D686" s="151" t="s">
        <v>189</v>
      </c>
      <c r="E686" s="152" t="s">
        <v>19</v>
      </c>
      <c r="F686" s="153" t="s">
        <v>2470</v>
      </c>
      <c r="H686" s="154">
        <v>4.2549999999999999</v>
      </c>
      <c r="I686" s="155"/>
      <c r="L686" s="150"/>
      <c r="M686" s="156"/>
      <c r="T686" s="157"/>
      <c r="AT686" s="152" t="s">
        <v>189</v>
      </c>
      <c r="AU686" s="152" t="s">
        <v>83</v>
      </c>
      <c r="AV686" s="12" t="s">
        <v>83</v>
      </c>
      <c r="AW686" s="12" t="s">
        <v>35</v>
      </c>
      <c r="AX686" s="12" t="s">
        <v>73</v>
      </c>
      <c r="AY686" s="152" t="s">
        <v>175</v>
      </c>
    </row>
    <row r="687" spans="2:65" s="13" customFormat="1" ht="11.25">
      <c r="B687" s="158"/>
      <c r="D687" s="151" t="s">
        <v>189</v>
      </c>
      <c r="E687" s="159" t="s">
        <v>19</v>
      </c>
      <c r="F687" s="160" t="s">
        <v>198</v>
      </c>
      <c r="H687" s="161">
        <v>20.754999999999999</v>
      </c>
      <c r="I687" s="162"/>
      <c r="L687" s="158"/>
      <c r="M687" s="163"/>
      <c r="T687" s="164"/>
      <c r="AT687" s="159" t="s">
        <v>189</v>
      </c>
      <c r="AU687" s="159" t="s">
        <v>83</v>
      </c>
      <c r="AV687" s="13" t="s">
        <v>181</v>
      </c>
      <c r="AW687" s="13" t="s">
        <v>35</v>
      </c>
      <c r="AX687" s="13" t="s">
        <v>73</v>
      </c>
      <c r="AY687" s="159" t="s">
        <v>175</v>
      </c>
    </row>
    <row r="688" spans="2:65" s="12" customFormat="1" ht="11.25">
      <c r="B688" s="150"/>
      <c r="D688" s="151" t="s">
        <v>189</v>
      </c>
      <c r="E688" s="152" t="s">
        <v>19</v>
      </c>
      <c r="F688" s="153" t="s">
        <v>7</v>
      </c>
      <c r="H688" s="154">
        <v>21</v>
      </c>
      <c r="I688" s="155"/>
      <c r="L688" s="150"/>
      <c r="M688" s="156"/>
      <c r="T688" s="157"/>
      <c r="AT688" s="152" t="s">
        <v>189</v>
      </c>
      <c r="AU688" s="152" t="s">
        <v>83</v>
      </c>
      <c r="AV688" s="12" t="s">
        <v>83</v>
      </c>
      <c r="AW688" s="12" t="s">
        <v>35</v>
      </c>
      <c r="AX688" s="12" t="s">
        <v>81</v>
      </c>
      <c r="AY688" s="152" t="s">
        <v>175</v>
      </c>
    </row>
    <row r="689" spans="2:65" s="1" customFormat="1" ht="44.25" customHeight="1">
      <c r="B689" s="32"/>
      <c r="C689" s="132" t="s">
        <v>3035</v>
      </c>
      <c r="D689" s="132" t="s">
        <v>177</v>
      </c>
      <c r="E689" s="133" t="s">
        <v>3036</v>
      </c>
      <c r="F689" s="134" t="s">
        <v>3037</v>
      </c>
      <c r="G689" s="135" t="s">
        <v>281</v>
      </c>
      <c r="H689" s="136">
        <v>0.67400000000000004</v>
      </c>
      <c r="I689" s="137"/>
      <c r="J689" s="138">
        <f>ROUND(I689*H689,2)</f>
        <v>0</v>
      </c>
      <c r="K689" s="139"/>
      <c r="L689" s="32"/>
      <c r="M689" s="140" t="s">
        <v>19</v>
      </c>
      <c r="N689" s="141" t="s">
        <v>44</v>
      </c>
      <c r="P689" s="142">
        <f>O689*H689</f>
        <v>0</v>
      </c>
      <c r="Q689" s="142">
        <v>0</v>
      </c>
      <c r="R689" s="142">
        <f>Q689*H689</f>
        <v>0</v>
      </c>
      <c r="S689" s="142">
        <v>0</v>
      </c>
      <c r="T689" s="143">
        <f>S689*H689</f>
        <v>0</v>
      </c>
      <c r="AR689" s="144" t="s">
        <v>296</v>
      </c>
      <c r="AT689" s="144" t="s">
        <v>177</v>
      </c>
      <c r="AU689" s="144" t="s">
        <v>83</v>
      </c>
      <c r="AY689" s="17" t="s">
        <v>175</v>
      </c>
      <c r="BE689" s="145">
        <f>IF(N689="základní",J689,0)</f>
        <v>0</v>
      </c>
      <c r="BF689" s="145">
        <f>IF(N689="snížená",J689,0)</f>
        <v>0</v>
      </c>
      <c r="BG689" s="145">
        <f>IF(N689="zákl. přenesená",J689,0)</f>
        <v>0</v>
      </c>
      <c r="BH689" s="145">
        <f>IF(N689="sníž. přenesená",J689,0)</f>
        <v>0</v>
      </c>
      <c r="BI689" s="145">
        <f>IF(N689="nulová",J689,0)</f>
        <v>0</v>
      </c>
      <c r="BJ689" s="17" t="s">
        <v>81</v>
      </c>
      <c r="BK689" s="145">
        <f>ROUND(I689*H689,2)</f>
        <v>0</v>
      </c>
      <c r="BL689" s="17" t="s">
        <v>296</v>
      </c>
      <c r="BM689" s="144" t="s">
        <v>3038</v>
      </c>
    </row>
    <row r="690" spans="2:65" s="1" customFormat="1" ht="11.25">
      <c r="B690" s="32"/>
      <c r="D690" s="146" t="s">
        <v>183</v>
      </c>
      <c r="F690" s="147" t="s">
        <v>3039</v>
      </c>
      <c r="I690" s="148"/>
      <c r="L690" s="32"/>
      <c r="M690" s="149"/>
      <c r="T690" s="53"/>
      <c r="AT690" s="17" t="s">
        <v>183</v>
      </c>
      <c r="AU690" s="17" t="s">
        <v>83</v>
      </c>
    </row>
    <row r="691" spans="2:65" s="11" customFormat="1" ht="22.9" customHeight="1">
      <c r="B691" s="120"/>
      <c r="D691" s="121" t="s">
        <v>72</v>
      </c>
      <c r="E691" s="130" t="s">
        <v>2069</v>
      </c>
      <c r="F691" s="130" t="s">
        <v>2070</v>
      </c>
      <c r="I691" s="123"/>
      <c r="J691" s="131">
        <f>BK691</f>
        <v>0</v>
      </c>
      <c r="L691" s="120"/>
      <c r="M691" s="125"/>
      <c r="P691" s="126">
        <f>SUM(P692:P713)</f>
        <v>0</v>
      </c>
      <c r="R691" s="126">
        <f>SUM(R692:R713)</f>
        <v>2.7720159999999997E-2</v>
      </c>
      <c r="T691" s="127">
        <f>SUM(T692:T713)</f>
        <v>0</v>
      </c>
      <c r="AR691" s="121" t="s">
        <v>83</v>
      </c>
      <c r="AT691" s="128" t="s">
        <v>72</v>
      </c>
      <c r="AU691" s="128" t="s">
        <v>81</v>
      </c>
      <c r="AY691" s="121" t="s">
        <v>175</v>
      </c>
      <c r="BK691" s="129">
        <f>SUM(BK692:BK713)</f>
        <v>0</v>
      </c>
    </row>
    <row r="692" spans="2:65" s="1" customFormat="1" ht="37.9" customHeight="1">
      <c r="B692" s="32"/>
      <c r="C692" s="132" t="s">
        <v>3040</v>
      </c>
      <c r="D692" s="132" t="s">
        <v>177</v>
      </c>
      <c r="E692" s="133" t="s">
        <v>3041</v>
      </c>
      <c r="F692" s="134" t="s">
        <v>3042</v>
      </c>
      <c r="G692" s="135" t="s">
        <v>180</v>
      </c>
      <c r="H692" s="136">
        <v>213.232</v>
      </c>
      <c r="I692" s="137"/>
      <c r="J692" s="138">
        <f>ROUND(I692*H692,2)</f>
        <v>0</v>
      </c>
      <c r="K692" s="139"/>
      <c r="L692" s="32"/>
      <c r="M692" s="140" t="s">
        <v>19</v>
      </c>
      <c r="N692" s="141" t="s">
        <v>44</v>
      </c>
      <c r="P692" s="142">
        <f>O692*H692</f>
        <v>0</v>
      </c>
      <c r="Q692" s="142">
        <v>1.2999999999999999E-4</v>
      </c>
      <c r="R692" s="142">
        <f>Q692*H692</f>
        <v>2.7720159999999997E-2</v>
      </c>
      <c r="S692" s="142">
        <v>0</v>
      </c>
      <c r="T692" s="143">
        <f>S692*H692</f>
        <v>0</v>
      </c>
      <c r="AR692" s="144" t="s">
        <v>296</v>
      </c>
      <c r="AT692" s="144" t="s">
        <v>177</v>
      </c>
      <c r="AU692" s="144" t="s">
        <v>83</v>
      </c>
      <c r="AY692" s="17" t="s">
        <v>175</v>
      </c>
      <c r="BE692" s="145">
        <f>IF(N692="základní",J692,0)</f>
        <v>0</v>
      </c>
      <c r="BF692" s="145">
        <f>IF(N692="snížená",J692,0)</f>
        <v>0</v>
      </c>
      <c r="BG692" s="145">
        <f>IF(N692="zákl. přenesená",J692,0)</f>
        <v>0</v>
      </c>
      <c r="BH692" s="145">
        <f>IF(N692="sníž. přenesená",J692,0)</f>
        <v>0</v>
      </c>
      <c r="BI692" s="145">
        <f>IF(N692="nulová",J692,0)</f>
        <v>0</v>
      </c>
      <c r="BJ692" s="17" t="s">
        <v>81</v>
      </c>
      <c r="BK692" s="145">
        <f>ROUND(I692*H692,2)</f>
        <v>0</v>
      </c>
      <c r="BL692" s="17" t="s">
        <v>296</v>
      </c>
      <c r="BM692" s="144" t="s">
        <v>3043</v>
      </c>
    </row>
    <row r="693" spans="2:65" s="1" customFormat="1" ht="11.25">
      <c r="B693" s="32"/>
      <c r="D693" s="146" t="s">
        <v>183</v>
      </c>
      <c r="F693" s="147" t="s">
        <v>3044</v>
      </c>
      <c r="I693" s="148"/>
      <c r="L693" s="32"/>
      <c r="M693" s="149"/>
      <c r="T693" s="53"/>
      <c r="AT693" s="17" t="s">
        <v>183</v>
      </c>
      <c r="AU693" s="17" t="s">
        <v>83</v>
      </c>
    </row>
    <row r="694" spans="2:65" s="14" customFormat="1" ht="11.25">
      <c r="B694" s="166"/>
      <c r="D694" s="151" t="s">
        <v>189</v>
      </c>
      <c r="E694" s="167" t="s">
        <v>19</v>
      </c>
      <c r="F694" s="168" t="s">
        <v>3045</v>
      </c>
      <c r="H694" s="167" t="s">
        <v>19</v>
      </c>
      <c r="I694" s="169"/>
      <c r="L694" s="166"/>
      <c r="M694" s="170"/>
      <c r="T694" s="171"/>
      <c r="AT694" s="167" t="s">
        <v>189</v>
      </c>
      <c r="AU694" s="167" t="s">
        <v>83</v>
      </c>
      <c r="AV694" s="14" t="s">
        <v>81</v>
      </c>
      <c r="AW694" s="14" t="s">
        <v>35</v>
      </c>
      <c r="AX694" s="14" t="s">
        <v>73</v>
      </c>
      <c r="AY694" s="167" t="s">
        <v>175</v>
      </c>
    </row>
    <row r="695" spans="2:65" s="12" customFormat="1" ht="11.25">
      <c r="B695" s="150"/>
      <c r="D695" s="151" t="s">
        <v>189</v>
      </c>
      <c r="E695" s="152" t="s">
        <v>19</v>
      </c>
      <c r="F695" s="153" t="s">
        <v>2447</v>
      </c>
      <c r="H695" s="154">
        <v>18.489999999999998</v>
      </c>
      <c r="I695" s="155"/>
      <c r="L695" s="150"/>
      <c r="M695" s="156"/>
      <c r="T695" s="157"/>
      <c r="AT695" s="152" t="s">
        <v>189</v>
      </c>
      <c r="AU695" s="152" t="s">
        <v>83</v>
      </c>
      <c r="AV695" s="12" t="s">
        <v>83</v>
      </c>
      <c r="AW695" s="12" t="s">
        <v>35</v>
      </c>
      <c r="AX695" s="12" t="s">
        <v>73</v>
      </c>
      <c r="AY695" s="152" t="s">
        <v>175</v>
      </c>
    </row>
    <row r="696" spans="2:65" s="12" customFormat="1" ht="11.25">
      <c r="B696" s="150"/>
      <c r="D696" s="151" t="s">
        <v>189</v>
      </c>
      <c r="E696" s="152" t="s">
        <v>19</v>
      </c>
      <c r="F696" s="153" t="s">
        <v>2448</v>
      </c>
      <c r="H696" s="154">
        <v>17.082999999999998</v>
      </c>
      <c r="I696" s="155"/>
      <c r="L696" s="150"/>
      <c r="M696" s="156"/>
      <c r="T696" s="157"/>
      <c r="AT696" s="152" t="s">
        <v>189</v>
      </c>
      <c r="AU696" s="152" t="s">
        <v>83</v>
      </c>
      <c r="AV696" s="12" t="s">
        <v>83</v>
      </c>
      <c r="AW696" s="12" t="s">
        <v>35</v>
      </c>
      <c r="AX696" s="12" t="s">
        <v>73</v>
      </c>
      <c r="AY696" s="152" t="s">
        <v>175</v>
      </c>
    </row>
    <row r="697" spans="2:65" s="12" customFormat="1" ht="22.5">
      <c r="B697" s="150"/>
      <c r="D697" s="151" t="s">
        <v>189</v>
      </c>
      <c r="E697" s="152" t="s">
        <v>19</v>
      </c>
      <c r="F697" s="153" t="s">
        <v>2449</v>
      </c>
      <c r="H697" s="154">
        <v>61.784999999999997</v>
      </c>
      <c r="I697" s="155"/>
      <c r="L697" s="150"/>
      <c r="M697" s="156"/>
      <c r="T697" s="157"/>
      <c r="AT697" s="152" t="s">
        <v>189</v>
      </c>
      <c r="AU697" s="152" t="s">
        <v>83</v>
      </c>
      <c r="AV697" s="12" t="s">
        <v>83</v>
      </c>
      <c r="AW697" s="12" t="s">
        <v>35</v>
      </c>
      <c r="AX697" s="12" t="s">
        <v>73</v>
      </c>
      <c r="AY697" s="152" t="s">
        <v>175</v>
      </c>
    </row>
    <row r="698" spans="2:65" s="12" customFormat="1" ht="11.25">
      <c r="B698" s="150"/>
      <c r="D698" s="151" t="s">
        <v>189</v>
      </c>
      <c r="E698" s="152" t="s">
        <v>19</v>
      </c>
      <c r="F698" s="153" t="s">
        <v>2450</v>
      </c>
      <c r="H698" s="154">
        <v>22.774999999999999</v>
      </c>
      <c r="I698" s="155"/>
      <c r="L698" s="150"/>
      <c r="M698" s="156"/>
      <c r="T698" s="157"/>
      <c r="AT698" s="152" t="s">
        <v>189</v>
      </c>
      <c r="AU698" s="152" t="s">
        <v>83</v>
      </c>
      <c r="AV698" s="12" t="s">
        <v>83</v>
      </c>
      <c r="AW698" s="12" t="s">
        <v>35</v>
      </c>
      <c r="AX698" s="12" t="s">
        <v>73</v>
      </c>
      <c r="AY698" s="152" t="s">
        <v>175</v>
      </c>
    </row>
    <row r="699" spans="2:65" s="12" customFormat="1" ht="11.25">
      <c r="B699" s="150"/>
      <c r="D699" s="151" t="s">
        <v>189</v>
      </c>
      <c r="E699" s="152" t="s">
        <v>19</v>
      </c>
      <c r="F699" s="153" t="s">
        <v>2451</v>
      </c>
      <c r="H699" s="154">
        <v>8.5809999999999995</v>
      </c>
      <c r="I699" s="155"/>
      <c r="L699" s="150"/>
      <c r="M699" s="156"/>
      <c r="T699" s="157"/>
      <c r="AT699" s="152" t="s">
        <v>189</v>
      </c>
      <c r="AU699" s="152" t="s">
        <v>83</v>
      </c>
      <c r="AV699" s="12" t="s">
        <v>83</v>
      </c>
      <c r="AW699" s="12" t="s">
        <v>35</v>
      </c>
      <c r="AX699" s="12" t="s">
        <v>73</v>
      </c>
      <c r="AY699" s="152" t="s">
        <v>175</v>
      </c>
    </row>
    <row r="700" spans="2:65" s="12" customFormat="1" ht="11.25">
      <c r="B700" s="150"/>
      <c r="D700" s="151" t="s">
        <v>189</v>
      </c>
      <c r="E700" s="152" t="s">
        <v>19</v>
      </c>
      <c r="F700" s="153" t="s">
        <v>2452</v>
      </c>
      <c r="H700" s="154">
        <v>10.494</v>
      </c>
      <c r="I700" s="155"/>
      <c r="L700" s="150"/>
      <c r="M700" s="156"/>
      <c r="T700" s="157"/>
      <c r="AT700" s="152" t="s">
        <v>189</v>
      </c>
      <c r="AU700" s="152" t="s">
        <v>83</v>
      </c>
      <c r="AV700" s="12" t="s">
        <v>83</v>
      </c>
      <c r="AW700" s="12" t="s">
        <v>35</v>
      </c>
      <c r="AX700" s="12" t="s">
        <v>73</v>
      </c>
      <c r="AY700" s="152" t="s">
        <v>175</v>
      </c>
    </row>
    <row r="701" spans="2:65" s="12" customFormat="1" ht="11.25">
      <c r="B701" s="150"/>
      <c r="D701" s="151" t="s">
        <v>189</v>
      </c>
      <c r="E701" s="152" t="s">
        <v>19</v>
      </c>
      <c r="F701" s="153" t="s">
        <v>2453</v>
      </c>
      <c r="H701" s="154">
        <v>7.2009999999999996</v>
      </c>
      <c r="I701" s="155"/>
      <c r="L701" s="150"/>
      <c r="M701" s="156"/>
      <c r="T701" s="157"/>
      <c r="AT701" s="152" t="s">
        <v>189</v>
      </c>
      <c r="AU701" s="152" t="s">
        <v>83</v>
      </c>
      <c r="AV701" s="12" t="s">
        <v>83</v>
      </c>
      <c r="AW701" s="12" t="s">
        <v>35</v>
      </c>
      <c r="AX701" s="12" t="s">
        <v>73</v>
      </c>
      <c r="AY701" s="152" t="s">
        <v>175</v>
      </c>
    </row>
    <row r="702" spans="2:65" s="12" customFormat="1" ht="11.25">
      <c r="B702" s="150"/>
      <c r="D702" s="151" t="s">
        <v>189</v>
      </c>
      <c r="E702" s="152" t="s">
        <v>19</v>
      </c>
      <c r="F702" s="153" t="s">
        <v>2454</v>
      </c>
      <c r="H702" s="154">
        <v>7.4740000000000002</v>
      </c>
      <c r="I702" s="155"/>
      <c r="L702" s="150"/>
      <c r="M702" s="156"/>
      <c r="T702" s="157"/>
      <c r="AT702" s="152" t="s">
        <v>189</v>
      </c>
      <c r="AU702" s="152" t="s">
        <v>83</v>
      </c>
      <c r="AV702" s="12" t="s">
        <v>83</v>
      </c>
      <c r="AW702" s="12" t="s">
        <v>35</v>
      </c>
      <c r="AX702" s="12" t="s">
        <v>73</v>
      </c>
      <c r="AY702" s="152" t="s">
        <v>175</v>
      </c>
    </row>
    <row r="703" spans="2:65" s="12" customFormat="1" ht="11.25">
      <c r="B703" s="150"/>
      <c r="D703" s="151" t="s">
        <v>189</v>
      </c>
      <c r="E703" s="152" t="s">
        <v>19</v>
      </c>
      <c r="F703" s="153" t="s">
        <v>2455</v>
      </c>
      <c r="H703" s="154">
        <v>5.7750000000000004</v>
      </c>
      <c r="I703" s="155"/>
      <c r="L703" s="150"/>
      <c r="M703" s="156"/>
      <c r="T703" s="157"/>
      <c r="AT703" s="152" t="s">
        <v>189</v>
      </c>
      <c r="AU703" s="152" t="s">
        <v>83</v>
      </c>
      <c r="AV703" s="12" t="s">
        <v>83</v>
      </c>
      <c r="AW703" s="12" t="s">
        <v>35</v>
      </c>
      <c r="AX703" s="12" t="s">
        <v>73</v>
      </c>
      <c r="AY703" s="152" t="s">
        <v>175</v>
      </c>
    </row>
    <row r="704" spans="2:65" s="12" customFormat="1" ht="11.25">
      <c r="B704" s="150"/>
      <c r="D704" s="151" t="s">
        <v>189</v>
      </c>
      <c r="E704" s="152" t="s">
        <v>19</v>
      </c>
      <c r="F704" s="153" t="s">
        <v>2456</v>
      </c>
      <c r="H704" s="154">
        <v>0.51</v>
      </c>
      <c r="I704" s="155"/>
      <c r="L704" s="150"/>
      <c r="M704" s="156"/>
      <c r="T704" s="157"/>
      <c r="AT704" s="152" t="s">
        <v>189</v>
      </c>
      <c r="AU704" s="152" t="s">
        <v>83</v>
      </c>
      <c r="AV704" s="12" t="s">
        <v>83</v>
      </c>
      <c r="AW704" s="12" t="s">
        <v>35</v>
      </c>
      <c r="AX704" s="12" t="s">
        <v>73</v>
      </c>
      <c r="AY704" s="152" t="s">
        <v>175</v>
      </c>
    </row>
    <row r="705" spans="2:51" s="14" customFormat="1" ht="11.25">
      <c r="B705" s="166"/>
      <c r="D705" s="151" t="s">
        <v>189</v>
      </c>
      <c r="E705" s="167" t="s">
        <v>19</v>
      </c>
      <c r="F705" s="168" t="s">
        <v>3046</v>
      </c>
      <c r="H705" s="167" t="s">
        <v>19</v>
      </c>
      <c r="I705" s="169"/>
      <c r="L705" s="166"/>
      <c r="M705" s="170"/>
      <c r="T705" s="171"/>
      <c r="AT705" s="167" t="s">
        <v>189</v>
      </c>
      <c r="AU705" s="167" t="s">
        <v>83</v>
      </c>
      <c r="AV705" s="14" t="s">
        <v>81</v>
      </c>
      <c r="AW705" s="14" t="s">
        <v>35</v>
      </c>
      <c r="AX705" s="14" t="s">
        <v>73</v>
      </c>
      <c r="AY705" s="167" t="s">
        <v>175</v>
      </c>
    </row>
    <row r="706" spans="2:51" s="12" customFormat="1" ht="11.25">
      <c r="B706" s="150"/>
      <c r="D706" s="151" t="s">
        <v>189</v>
      </c>
      <c r="E706" s="152" t="s">
        <v>19</v>
      </c>
      <c r="F706" s="153" t="s">
        <v>2438</v>
      </c>
      <c r="H706" s="154">
        <v>5.0549999999999997</v>
      </c>
      <c r="I706" s="155"/>
      <c r="L706" s="150"/>
      <c r="M706" s="156"/>
      <c r="T706" s="157"/>
      <c r="AT706" s="152" t="s">
        <v>189</v>
      </c>
      <c r="AU706" s="152" t="s">
        <v>83</v>
      </c>
      <c r="AV706" s="12" t="s">
        <v>83</v>
      </c>
      <c r="AW706" s="12" t="s">
        <v>35</v>
      </c>
      <c r="AX706" s="12" t="s">
        <v>73</v>
      </c>
      <c r="AY706" s="152" t="s">
        <v>175</v>
      </c>
    </row>
    <row r="707" spans="2:51" s="12" customFormat="1" ht="11.25">
      <c r="B707" s="150"/>
      <c r="D707" s="151" t="s">
        <v>189</v>
      </c>
      <c r="E707" s="152" t="s">
        <v>19</v>
      </c>
      <c r="F707" s="153" t="s">
        <v>2439</v>
      </c>
      <c r="H707" s="154">
        <v>3.95</v>
      </c>
      <c r="I707" s="155"/>
      <c r="L707" s="150"/>
      <c r="M707" s="156"/>
      <c r="T707" s="157"/>
      <c r="AT707" s="152" t="s">
        <v>189</v>
      </c>
      <c r="AU707" s="152" t="s">
        <v>83</v>
      </c>
      <c r="AV707" s="12" t="s">
        <v>83</v>
      </c>
      <c r="AW707" s="12" t="s">
        <v>35</v>
      </c>
      <c r="AX707" s="12" t="s">
        <v>73</v>
      </c>
      <c r="AY707" s="152" t="s">
        <v>175</v>
      </c>
    </row>
    <row r="708" spans="2:51" s="12" customFormat="1" ht="11.25">
      <c r="B708" s="150"/>
      <c r="D708" s="151" t="s">
        <v>189</v>
      </c>
      <c r="E708" s="152" t="s">
        <v>19</v>
      </c>
      <c r="F708" s="153" t="s">
        <v>2440</v>
      </c>
      <c r="H708" s="154">
        <v>33.414000000000001</v>
      </c>
      <c r="I708" s="155"/>
      <c r="L708" s="150"/>
      <c r="M708" s="156"/>
      <c r="T708" s="157"/>
      <c r="AT708" s="152" t="s">
        <v>189</v>
      </c>
      <c r="AU708" s="152" t="s">
        <v>83</v>
      </c>
      <c r="AV708" s="12" t="s">
        <v>83</v>
      </c>
      <c r="AW708" s="12" t="s">
        <v>35</v>
      </c>
      <c r="AX708" s="12" t="s">
        <v>73</v>
      </c>
      <c r="AY708" s="152" t="s">
        <v>175</v>
      </c>
    </row>
    <row r="709" spans="2:51" s="12" customFormat="1" ht="11.25">
      <c r="B709" s="150"/>
      <c r="D709" s="151" t="s">
        <v>189</v>
      </c>
      <c r="E709" s="152" t="s">
        <v>19</v>
      </c>
      <c r="F709" s="153" t="s">
        <v>2441</v>
      </c>
      <c r="H709" s="154">
        <v>5.4329999999999998</v>
      </c>
      <c r="I709" s="155"/>
      <c r="L709" s="150"/>
      <c r="M709" s="156"/>
      <c r="T709" s="157"/>
      <c r="AT709" s="152" t="s">
        <v>189</v>
      </c>
      <c r="AU709" s="152" t="s">
        <v>83</v>
      </c>
      <c r="AV709" s="12" t="s">
        <v>83</v>
      </c>
      <c r="AW709" s="12" t="s">
        <v>35</v>
      </c>
      <c r="AX709" s="12" t="s">
        <v>73</v>
      </c>
      <c r="AY709" s="152" t="s">
        <v>175</v>
      </c>
    </row>
    <row r="710" spans="2:51" s="12" customFormat="1" ht="11.25">
      <c r="B710" s="150"/>
      <c r="D710" s="151" t="s">
        <v>189</v>
      </c>
      <c r="E710" s="152" t="s">
        <v>19</v>
      </c>
      <c r="F710" s="153" t="s">
        <v>2442</v>
      </c>
      <c r="H710" s="154">
        <v>1.8560000000000001</v>
      </c>
      <c r="I710" s="155"/>
      <c r="L710" s="150"/>
      <c r="M710" s="156"/>
      <c r="T710" s="157"/>
      <c r="AT710" s="152" t="s">
        <v>189</v>
      </c>
      <c r="AU710" s="152" t="s">
        <v>83</v>
      </c>
      <c r="AV710" s="12" t="s">
        <v>83</v>
      </c>
      <c r="AW710" s="12" t="s">
        <v>35</v>
      </c>
      <c r="AX710" s="12" t="s">
        <v>73</v>
      </c>
      <c r="AY710" s="152" t="s">
        <v>175</v>
      </c>
    </row>
    <row r="711" spans="2:51" s="12" customFormat="1" ht="11.25">
      <c r="B711" s="150"/>
      <c r="D711" s="151" t="s">
        <v>189</v>
      </c>
      <c r="E711" s="152" t="s">
        <v>19</v>
      </c>
      <c r="F711" s="153" t="s">
        <v>2443</v>
      </c>
      <c r="H711" s="154">
        <v>1.46</v>
      </c>
      <c r="I711" s="155"/>
      <c r="L711" s="150"/>
      <c r="M711" s="156"/>
      <c r="T711" s="157"/>
      <c r="AT711" s="152" t="s">
        <v>189</v>
      </c>
      <c r="AU711" s="152" t="s">
        <v>83</v>
      </c>
      <c r="AV711" s="12" t="s">
        <v>83</v>
      </c>
      <c r="AW711" s="12" t="s">
        <v>35</v>
      </c>
      <c r="AX711" s="12" t="s">
        <v>73</v>
      </c>
      <c r="AY711" s="152" t="s">
        <v>175</v>
      </c>
    </row>
    <row r="712" spans="2:51" s="12" customFormat="1" ht="11.25">
      <c r="B712" s="150"/>
      <c r="D712" s="151" t="s">
        <v>189</v>
      </c>
      <c r="E712" s="152" t="s">
        <v>19</v>
      </c>
      <c r="F712" s="153" t="s">
        <v>2444</v>
      </c>
      <c r="H712" s="154">
        <v>1.8959999999999999</v>
      </c>
      <c r="I712" s="155"/>
      <c r="L712" s="150"/>
      <c r="M712" s="156"/>
      <c r="T712" s="157"/>
      <c r="AT712" s="152" t="s">
        <v>189</v>
      </c>
      <c r="AU712" s="152" t="s">
        <v>83</v>
      </c>
      <c r="AV712" s="12" t="s">
        <v>83</v>
      </c>
      <c r="AW712" s="12" t="s">
        <v>35</v>
      </c>
      <c r="AX712" s="12" t="s">
        <v>73</v>
      </c>
      <c r="AY712" s="152" t="s">
        <v>175</v>
      </c>
    </row>
    <row r="713" spans="2:51" s="13" customFormat="1" ht="11.25">
      <c r="B713" s="158"/>
      <c r="D713" s="151" t="s">
        <v>189</v>
      </c>
      <c r="E713" s="159" t="s">
        <v>19</v>
      </c>
      <c r="F713" s="160" t="s">
        <v>198</v>
      </c>
      <c r="H713" s="161">
        <v>213.23199999999991</v>
      </c>
      <c r="I713" s="162"/>
      <c r="L713" s="158"/>
      <c r="M713" s="194"/>
      <c r="N713" s="195"/>
      <c r="O713" s="195"/>
      <c r="P713" s="195"/>
      <c r="Q713" s="195"/>
      <c r="R713" s="195"/>
      <c r="S713" s="195"/>
      <c r="T713" s="196"/>
      <c r="AT713" s="159" t="s">
        <v>189</v>
      </c>
      <c r="AU713" s="159" t="s">
        <v>83</v>
      </c>
      <c r="AV713" s="13" t="s">
        <v>181</v>
      </c>
      <c r="AW713" s="13" t="s">
        <v>35</v>
      </c>
      <c r="AX713" s="13" t="s">
        <v>81</v>
      </c>
      <c r="AY713" s="159" t="s">
        <v>175</v>
      </c>
    </row>
    <row r="714" spans="2:51" s="1" customFormat="1" ht="6.95" customHeight="1">
      <c r="B714" s="41"/>
      <c r="C714" s="42"/>
      <c r="D714" s="42"/>
      <c r="E714" s="42"/>
      <c r="F714" s="42"/>
      <c r="G714" s="42"/>
      <c r="H714" s="42"/>
      <c r="I714" s="42"/>
      <c r="J714" s="42"/>
      <c r="K714" s="42"/>
      <c r="L714" s="32"/>
    </row>
  </sheetData>
  <sheetProtection algorithmName="SHA-512" hashValue="wTwHSJxhuxnGcRXuo3HpIPzWOCY1riQ1OmE/O2VKNDn8SUZIjVxEEDt77qf4YIv63wWo+RrRu2ZadiocjA7NYw==" saltValue="TzcRZRpM2tiaT4np6aRnKQ==" spinCount="100000" sheet="1" objects="1" scenarios="1" formatColumns="0" formatRows="0" autoFilter="0"/>
  <autoFilter ref="C99:K713" xr:uid="{00000000-0009-0000-0000-00000A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A00-000000000000}"/>
    <hyperlink ref="F108" r:id="rId2" xr:uid="{00000000-0004-0000-0A00-000001000000}"/>
    <hyperlink ref="F111" r:id="rId3" xr:uid="{00000000-0004-0000-0A00-000002000000}"/>
    <hyperlink ref="F115" r:id="rId4" xr:uid="{00000000-0004-0000-0A00-000003000000}"/>
    <hyperlink ref="F120" r:id="rId5" xr:uid="{00000000-0004-0000-0A00-000004000000}"/>
    <hyperlink ref="F127" r:id="rId6" xr:uid="{00000000-0004-0000-0A00-000005000000}"/>
    <hyperlink ref="F131" r:id="rId7" xr:uid="{00000000-0004-0000-0A00-000006000000}"/>
    <hyperlink ref="F138" r:id="rId8" xr:uid="{00000000-0004-0000-0A00-000007000000}"/>
    <hyperlink ref="F140" r:id="rId9" xr:uid="{00000000-0004-0000-0A00-000008000000}"/>
    <hyperlink ref="F143" r:id="rId10" xr:uid="{00000000-0004-0000-0A00-000009000000}"/>
    <hyperlink ref="F149" r:id="rId11" xr:uid="{00000000-0004-0000-0A00-00000A000000}"/>
    <hyperlink ref="F155" r:id="rId12" xr:uid="{00000000-0004-0000-0A00-00000B000000}"/>
    <hyperlink ref="F165" r:id="rId13" xr:uid="{00000000-0004-0000-0A00-00000C000000}"/>
    <hyperlink ref="F169" r:id="rId14" xr:uid="{00000000-0004-0000-0A00-00000D000000}"/>
    <hyperlink ref="F174" r:id="rId15" xr:uid="{00000000-0004-0000-0A00-00000E000000}"/>
    <hyperlink ref="F178" r:id="rId16" xr:uid="{00000000-0004-0000-0A00-00000F000000}"/>
    <hyperlink ref="F181" r:id="rId17" xr:uid="{00000000-0004-0000-0A00-000010000000}"/>
    <hyperlink ref="F183" r:id="rId18" xr:uid="{00000000-0004-0000-0A00-000011000000}"/>
    <hyperlink ref="F187" r:id="rId19" xr:uid="{00000000-0004-0000-0A00-000012000000}"/>
    <hyperlink ref="F190" r:id="rId20" xr:uid="{00000000-0004-0000-0A00-000013000000}"/>
    <hyperlink ref="F196" r:id="rId21" xr:uid="{00000000-0004-0000-0A00-000014000000}"/>
    <hyperlink ref="F203" r:id="rId22" xr:uid="{00000000-0004-0000-0A00-000015000000}"/>
    <hyperlink ref="F209" r:id="rId23" xr:uid="{00000000-0004-0000-0A00-000016000000}"/>
    <hyperlink ref="F215" r:id="rId24" xr:uid="{00000000-0004-0000-0A00-000017000000}"/>
    <hyperlink ref="F222" r:id="rId25" xr:uid="{00000000-0004-0000-0A00-000018000000}"/>
    <hyperlink ref="F224" r:id="rId26" xr:uid="{00000000-0004-0000-0A00-000019000000}"/>
    <hyperlink ref="F226" r:id="rId27" xr:uid="{00000000-0004-0000-0A00-00001A000000}"/>
    <hyperlink ref="F228" r:id="rId28" xr:uid="{00000000-0004-0000-0A00-00001B000000}"/>
    <hyperlink ref="F230" r:id="rId29" xr:uid="{00000000-0004-0000-0A00-00001C000000}"/>
    <hyperlink ref="F234" r:id="rId30" xr:uid="{00000000-0004-0000-0A00-00001D000000}"/>
    <hyperlink ref="F238" r:id="rId31" xr:uid="{00000000-0004-0000-0A00-00001E000000}"/>
    <hyperlink ref="F241" r:id="rId32" xr:uid="{00000000-0004-0000-0A00-00001F000000}"/>
    <hyperlink ref="F244" r:id="rId33" xr:uid="{00000000-0004-0000-0A00-000020000000}"/>
    <hyperlink ref="F246" r:id="rId34" xr:uid="{00000000-0004-0000-0A00-000021000000}"/>
    <hyperlink ref="F255" r:id="rId35" xr:uid="{00000000-0004-0000-0A00-000022000000}"/>
    <hyperlink ref="F266" r:id="rId36" xr:uid="{00000000-0004-0000-0A00-000023000000}"/>
    <hyperlink ref="F280" r:id="rId37" xr:uid="{00000000-0004-0000-0A00-000024000000}"/>
    <hyperlink ref="F283" r:id="rId38" xr:uid="{00000000-0004-0000-0A00-000025000000}"/>
    <hyperlink ref="F296" r:id="rId39" xr:uid="{00000000-0004-0000-0A00-000026000000}"/>
    <hyperlink ref="F298" r:id="rId40" xr:uid="{00000000-0004-0000-0A00-000027000000}"/>
    <hyperlink ref="F307" r:id="rId41" xr:uid="{00000000-0004-0000-0A00-000028000000}"/>
    <hyperlink ref="F316" r:id="rId42" xr:uid="{00000000-0004-0000-0A00-000029000000}"/>
    <hyperlink ref="F321" r:id="rId43" xr:uid="{00000000-0004-0000-0A00-00002A000000}"/>
    <hyperlink ref="F342" r:id="rId44" xr:uid="{00000000-0004-0000-0A00-00002B000000}"/>
    <hyperlink ref="F349" r:id="rId45" xr:uid="{00000000-0004-0000-0A00-00002C000000}"/>
    <hyperlink ref="F358" r:id="rId46" xr:uid="{00000000-0004-0000-0A00-00002D000000}"/>
    <hyperlink ref="F363" r:id="rId47" xr:uid="{00000000-0004-0000-0A00-00002E000000}"/>
    <hyperlink ref="F375" r:id="rId48" xr:uid="{00000000-0004-0000-0A00-00002F000000}"/>
    <hyperlink ref="F378" r:id="rId49" xr:uid="{00000000-0004-0000-0A00-000030000000}"/>
    <hyperlink ref="F382" r:id="rId50" xr:uid="{00000000-0004-0000-0A00-000031000000}"/>
    <hyperlink ref="F387" r:id="rId51" xr:uid="{00000000-0004-0000-0A00-000032000000}"/>
    <hyperlink ref="F390" r:id="rId52" xr:uid="{00000000-0004-0000-0A00-000033000000}"/>
    <hyperlink ref="F392" r:id="rId53" xr:uid="{00000000-0004-0000-0A00-000034000000}"/>
    <hyperlink ref="F397" r:id="rId54" xr:uid="{00000000-0004-0000-0A00-000035000000}"/>
    <hyperlink ref="F400" r:id="rId55" xr:uid="{00000000-0004-0000-0A00-000036000000}"/>
    <hyperlink ref="F402" r:id="rId56" xr:uid="{00000000-0004-0000-0A00-000037000000}"/>
    <hyperlink ref="F404" r:id="rId57" xr:uid="{00000000-0004-0000-0A00-000038000000}"/>
    <hyperlink ref="F407" r:id="rId58" xr:uid="{00000000-0004-0000-0A00-000039000000}"/>
    <hyperlink ref="F409" r:id="rId59" xr:uid="{00000000-0004-0000-0A00-00003A000000}"/>
    <hyperlink ref="F412" r:id="rId60" xr:uid="{00000000-0004-0000-0A00-00003B000000}"/>
    <hyperlink ref="F414" r:id="rId61" xr:uid="{00000000-0004-0000-0A00-00003C000000}"/>
    <hyperlink ref="F417" r:id="rId62" xr:uid="{00000000-0004-0000-0A00-00003D000000}"/>
    <hyperlink ref="F422" r:id="rId63" xr:uid="{00000000-0004-0000-0A00-00003E000000}"/>
    <hyperlink ref="F428" r:id="rId64" xr:uid="{00000000-0004-0000-0A00-00003F000000}"/>
    <hyperlink ref="F431" r:id="rId65" xr:uid="{00000000-0004-0000-0A00-000040000000}"/>
    <hyperlink ref="F434" r:id="rId66" xr:uid="{00000000-0004-0000-0A00-000041000000}"/>
    <hyperlink ref="F439" r:id="rId67" xr:uid="{00000000-0004-0000-0A00-000042000000}"/>
    <hyperlink ref="F442" r:id="rId68" xr:uid="{00000000-0004-0000-0A00-000043000000}"/>
    <hyperlink ref="F451" r:id="rId69" xr:uid="{00000000-0004-0000-0A00-000044000000}"/>
    <hyperlink ref="F459" r:id="rId70" xr:uid="{00000000-0004-0000-0A00-000045000000}"/>
    <hyperlink ref="F470" r:id="rId71" xr:uid="{00000000-0004-0000-0A00-000046000000}"/>
    <hyperlink ref="F475" r:id="rId72" xr:uid="{00000000-0004-0000-0A00-000047000000}"/>
    <hyperlink ref="F482" r:id="rId73" xr:uid="{00000000-0004-0000-0A00-000048000000}"/>
    <hyperlink ref="F485" r:id="rId74" xr:uid="{00000000-0004-0000-0A00-000049000000}"/>
    <hyperlink ref="F488" r:id="rId75" xr:uid="{00000000-0004-0000-0A00-00004A000000}"/>
    <hyperlink ref="F491" r:id="rId76" xr:uid="{00000000-0004-0000-0A00-00004B000000}"/>
    <hyperlink ref="F494" r:id="rId77" xr:uid="{00000000-0004-0000-0A00-00004C000000}"/>
    <hyperlink ref="F505" r:id="rId78" xr:uid="{00000000-0004-0000-0A00-00004D000000}"/>
    <hyperlink ref="F508" r:id="rId79" xr:uid="{00000000-0004-0000-0A00-00004E000000}"/>
    <hyperlink ref="F513" r:id="rId80" xr:uid="{00000000-0004-0000-0A00-00004F000000}"/>
    <hyperlink ref="F517" r:id="rId81" xr:uid="{00000000-0004-0000-0A00-000050000000}"/>
    <hyperlink ref="F522" r:id="rId82" xr:uid="{00000000-0004-0000-0A00-000051000000}"/>
    <hyperlink ref="F532" r:id="rId83" xr:uid="{00000000-0004-0000-0A00-000052000000}"/>
    <hyperlink ref="F535" r:id="rId84" xr:uid="{00000000-0004-0000-0A00-000053000000}"/>
    <hyperlink ref="F538" r:id="rId85" xr:uid="{00000000-0004-0000-0A00-000054000000}"/>
    <hyperlink ref="F542" r:id="rId86" xr:uid="{00000000-0004-0000-0A00-000055000000}"/>
    <hyperlink ref="F545" r:id="rId87" xr:uid="{00000000-0004-0000-0A00-000056000000}"/>
    <hyperlink ref="F553" r:id="rId88" xr:uid="{00000000-0004-0000-0A00-000057000000}"/>
    <hyperlink ref="F556" r:id="rId89" xr:uid="{00000000-0004-0000-0A00-000058000000}"/>
    <hyperlink ref="F558" r:id="rId90" xr:uid="{00000000-0004-0000-0A00-000059000000}"/>
    <hyperlink ref="F561" r:id="rId91" xr:uid="{00000000-0004-0000-0A00-00005A000000}"/>
    <hyperlink ref="F563" r:id="rId92" xr:uid="{00000000-0004-0000-0A00-00005B000000}"/>
    <hyperlink ref="F568" r:id="rId93" xr:uid="{00000000-0004-0000-0A00-00005C000000}"/>
    <hyperlink ref="F570" r:id="rId94" xr:uid="{00000000-0004-0000-0A00-00005D000000}"/>
    <hyperlink ref="F572" r:id="rId95" xr:uid="{00000000-0004-0000-0A00-00005E000000}"/>
    <hyperlink ref="F574" r:id="rId96" xr:uid="{00000000-0004-0000-0A00-00005F000000}"/>
    <hyperlink ref="F576" r:id="rId97" xr:uid="{00000000-0004-0000-0A00-000060000000}"/>
    <hyperlink ref="F579" r:id="rId98" xr:uid="{00000000-0004-0000-0A00-000061000000}"/>
    <hyperlink ref="F585" r:id="rId99" xr:uid="{00000000-0004-0000-0A00-000062000000}"/>
    <hyperlink ref="F588" r:id="rId100" xr:uid="{00000000-0004-0000-0A00-000063000000}"/>
    <hyperlink ref="F591" r:id="rId101" xr:uid="{00000000-0004-0000-0A00-000064000000}"/>
    <hyperlink ref="F596" r:id="rId102" xr:uid="{00000000-0004-0000-0A00-000065000000}"/>
    <hyperlink ref="F599" r:id="rId103" xr:uid="{00000000-0004-0000-0A00-000066000000}"/>
    <hyperlink ref="F601" r:id="rId104" xr:uid="{00000000-0004-0000-0A00-000067000000}"/>
    <hyperlink ref="F607" r:id="rId105" xr:uid="{00000000-0004-0000-0A00-000068000000}"/>
    <hyperlink ref="F610" r:id="rId106" xr:uid="{00000000-0004-0000-0A00-000069000000}"/>
    <hyperlink ref="F613" r:id="rId107" xr:uid="{00000000-0004-0000-0A00-00006A000000}"/>
    <hyperlink ref="F616" r:id="rId108" xr:uid="{00000000-0004-0000-0A00-00006B000000}"/>
    <hyperlink ref="F624" r:id="rId109" xr:uid="{00000000-0004-0000-0A00-00006C000000}"/>
    <hyperlink ref="F630" r:id="rId110" xr:uid="{00000000-0004-0000-0A00-00006D000000}"/>
    <hyperlink ref="F640" r:id="rId111" xr:uid="{00000000-0004-0000-0A00-00006E000000}"/>
    <hyperlink ref="F642" r:id="rId112" xr:uid="{00000000-0004-0000-0A00-00006F000000}"/>
    <hyperlink ref="F645" r:id="rId113" xr:uid="{00000000-0004-0000-0A00-000070000000}"/>
    <hyperlink ref="F651" r:id="rId114" xr:uid="{00000000-0004-0000-0A00-000071000000}"/>
    <hyperlink ref="F655" r:id="rId115" xr:uid="{00000000-0004-0000-0A00-000072000000}"/>
    <hyperlink ref="F663" r:id="rId116" xr:uid="{00000000-0004-0000-0A00-000073000000}"/>
    <hyperlink ref="F666" r:id="rId117" xr:uid="{00000000-0004-0000-0A00-000074000000}"/>
    <hyperlink ref="F673" r:id="rId118" xr:uid="{00000000-0004-0000-0A00-000075000000}"/>
    <hyperlink ref="F677" r:id="rId119" xr:uid="{00000000-0004-0000-0A00-000076000000}"/>
    <hyperlink ref="F683" r:id="rId120" xr:uid="{00000000-0004-0000-0A00-000077000000}"/>
    <hyperlink ref="F690" r:id="rId121" xr:uid="{00000000-0004-0000-0A00-000078000000}"/>
    <hyperlink ref="F693" r:id="rId122" xr:uid="{00000000-0004-0000-0A00-00007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317" t="s">
        <v>2269</v>
      </c>
      <c r="F9" s="319"/>
      <c r="G9" s="319"/>
      <c r="H9" s="319"/>
      <c r="L9" s="32"/>
    </row>
    <row r="10" spans="2:46" s="1" customFormat="1" ht="12" customHeight="1">
      <c r="B10" s="32"/>
      <c r="D10" s="27" t="s">
        <v>1072</v>
      </c>
      <c r="L10" s="32"/>
    </row>
    <row r="11" spans="2:46" s="1" customFormat="1" ht="16.5" customHeight="1">
      <c r="B11" s="32"/>
      <c r="E11" s="276" t="s">
        <v>2075</v>
      </c>
      <c r="F11" s="319"/>
      <c r="G11" s="319"/>
      <c r="H11" s="31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19. 10. 2023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0" t="str">
        <f>'Rekapitulace stavby'!E14</f>
        <v>Vyplň údaj</v>
      </c>
      <c r="F20" s="301"/>
      <c r="G20" s="301"/>
      <c r="H20" s="301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29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33</v>
      </c>
      <c r="L25" s="32"/>
    </row>
    <row r="26" spans="2:12" s="1" customFormat="1" ht="18" customHeight="1">
      <c r="B26" s="32"/>
      <c r="E26" s="25" t="s">
        <v>34</v>
      </c>
      <c r="I26" s="27" t="s">
        <v>29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306" t="s">
        <v>19</v>
      </c>
      <c r="F29" s="306"/>
      <c r="G29" s="306"/>
      <c r="H29" s="30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2" t="s">
        <v>43</v>
      </c>
      <c r="E35" s="27" t="s">
        <v>44</v>
      </c>
      <c r="F35" s="83">
        <f>ROUND((SUM(BE89:BE184)),  2)</f>
        <v>0</v>
      </c>
      <c r="I35" s="93">
        <v>0.21</v>
      </c>
      <c r="J35" s="83">
        <f>ROUND(((SUM(BE89:BE184))*I35),  2)</f>
        <v>0</v>
      </c>
      <c r="L35" s="32"/>
    </row>
    <row r="36" spans="2:12" s="1" customFormat="1" ht="14.45" customHeight="1">
      <c r="B36" s="32"/>
      <c r="E36" s="27" t="s">
        <v>45</v>
      </c>
      <c r="F36" s="83">
        <f>ROUND((SUM(BF89:BF184)),  2)</f>
        <v>0</v>
      </c>
      <c r="I36" s="93">
        <v>0.15</v>
      </c>
      <c r="J36" s="83">
        <f>ROUND(((SUM(BF89:BF184))*I36),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3">
        <f>ROUND((SUM(BG89:BG184)),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3">
        <f>ROUND((SUM(BH89:BH184)),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3">
        <f>ROUND((SUM(BI89:BI184)),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143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7" t="str">
        <f>E7</f>
        <v>Kylešovice - sběrný dvůr</v>
      </c>
      <c r="F50" s="318"/>
      <c r="G50" s="318"/>
      <c r="H50" s="318"/>
      <c r="L50" s="32"/>
    </row>
    <row r="51" spans="2:47" ht="12" customHeight="1">
      <c r="B51" s="20"/>
      <c r="C51" s="27" t="s">
        <v>141</v>
      </c>
      <c r="L51" s="20"/>
    </row>
    <row r="52" spans="2:47" s="1" customFormat="1" ht="16.5" customHeight="1">
      <c r="B52" s="32"/>
      <c r="E52" s="317" t="s">
        <v>2269</v>
      </c>
      <c r="F52" s="319"/>
      <c r="G52" s="319"/>
      <c r="H52" s="319"/>
      <c r="L52" s="32"/>
    </row>
    <row r="53" spans="2:47" s="1" customFormat="1" ht="12" customHeight="1">
      <c r="B53" s="32"/>
      <c r="C53" s="27" t="s">
        <v>1072</v>
      </c>
      <c r="L53" s="32"/>
    </row>
    <row r="54" spans="2:47" s="1" customFormat="1" ht="16.5" customHeight="1">
      <c r="B54" s="32"/>
      <c r="E54" s="276" t="str">
        <f>E11</f>
        <v>D.1.4.1 - Elektroinstalace</v>
      </c>
      <c r="F54" s="319"/>
      <c r="G54" s="319"/>
      <c r="H54" s="31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Kylešovice</v>
      </c>
      <c r="I56" s="27" t="s">
        <v>23</v>
      </c>
      <c r="J56" s="49" t="str">
        <f>IF(J14="","",J14)</f>
        <v>19. 10. 2023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statutární město Opava, Horní náměstí 69, Opava</v>
      </c>
      <c r="I58" s="27" t="s">
        <v>32</v>
      </c>
      <c r="J58" s="30" t="str">
        <f>E23</f>
        <v>Agroprojekt Jihlava, spol. s.r.o.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36</v>
      </c>
      <c r="J59" s="30" t="str">
        <f>E26</f>
        <v>Agroprojekt Jihlava, spol. s.r.o.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144</v>
      </c>
      <c r="D61" s="94"/>
      <c r="E61" s="94"/>
      <c r="F61" s="94"/>
      <c r="G61" s="94"/>
      <c r="H61" s="94"/>
      <c r="I61" s="94"/>
      <c r="J61" s="101" t="s">
        <v>145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71</v>
      </c>
      <c r="J63" s="63">
        <f>J89</f>
        <v>0</v>
      </c>
      <c r="L63" s="32"/>
      <c r="AU63" s="17" t="s">
        <v>146</v>
      </c>
    </row>
    <row r="64" spans="2:47" s="8" customFormat="1" ht="24.95" customHeight="1">
      <c r="B64" s="103"/>
      <c r="D64" s="104" t="s">
        <v>2076</v>
      </c>
      <c r="E64" s="105"/>
      <c r="F64" s="105"/>
      <c r="G64" s="105"/>
      <c r="H64" s="105"/>
      <c r="I64" s="105"/>
      <c r="J64" s="106">
        <f>J90</f>
        <v>0</v>
      </c>
      <c r="L64" s="103"/>
    </row>
    <row r="65" spans="2:12" s="9" customFormat="1" ht="19.899999999999999" customHeight="1">
      <c r="B65" s="107"/>
      <c r="D65" s="108" t="s">
        <v>2077</v>
      </c>
      <c r="E65" s="109"/>
      <c r="F65" s="109"/>
      <c r="G65" s="109"/>
      <c r="H65" s="109"/>
      <c r="I65" s="109"/>
      <c r="J65" s="110">
        <f>J91</f>
        <v>0</v>
      </c>
      <c r="L65" s="107"/>
    </row>
    <row r="66" spans="2:12" s="9" customFormat="1" ht="14.85" customHeight="1">
      <c r="B66" s="107"/>
      <c r="D66" s="108" t="s">
        <v>1077</v>
      </c>
      <c r="E66" s="109"/>
      <c r="F66" s="109"/>
      <c r="G66" s="109"/>
      <c r="H66" s="109"/>
      <c r="I66" s="109"/>
      <c r="J66" s="110">
        <f>J177</f>
        <v>0</v>
      </c>
      <c r="L66" s="107"/>
    </row>
    <row r="67" spans="2:12" s="9" customFormat="1" ht="14.85" customHeight="1">
      <c r="B67" s="107"/>
      <c r="D67" s="108" t="s">
        <v>1078</v>
      </c>
      <c r="E67" s="109"/>
      <c r="F67" s="109"/>
      <c r="G67" s="109"/>
      <c r="H67" s="109"/>
      <c r="I67" s="109"/>
      <c r="J67" s="110">
        <f>J178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160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17" t="str">
        <f>E7</f>
        <v>Kylešovice - sběrný dvůr</v>
      </c>
      <c r="F77" s="318"/>
      <c r="G77" s="318"/>
      <c r="H77" s="318"/>
      <c r="L77" s="32"/>
    </row>
    <row r="78" spans="2:12" ht="12" customHeight="1">
      <c r="B78" s="20"/>
      <c r="C78" s="27" t="s">
        <v>141</v>
      </c>
      <c r="L78" s="20"/>
    </row>
    <row r="79" spans="2:12" s="1" customFormat="1" ht="16.5" customHeight="1">
      <c r="B79" s="32"/>
      <c r="E79" s="317" t="s">
        <v>2269</v>
      </c>
      <c r="F79" s="319"/>
      <c r="G79" s="319"/>
      <c r="H79" s="319"/>
      <c r="L79" s="32"/>
    </row>
    <row r="80" spans="2:12" s="1" customFormat="1" ht="12" customHeight="1">
      <c r="B80" s="32"/>
      <c r="C80" s="27" t="s">
        <v>1072</v>
      </c>
      <c r="L80" s="32"/>
    </row>
    <row r="81" spans="2:65" s="1" customFormat="1" ht="16.5" customHeight="1">
      <c r="B81" s="32"/>
      <c r="E81" s="276" t="str">
        <f>E11</f>
        <v>D.1.4.1 - Elektroinstalace</v>
      </c>
      <c r="F81" s="319"/>
      <c r="G81" s="319"/>
      <c r="H81" s="319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F14</f>
        <v>Kylešovice</v>
      </c>
      <c r="I83" s="27" t="s">
        <v>23</v>
      </c>
      <c r="J83" s="49" t="str">
        <f>IF(J14="","",J14)</f>
        <v>19. 10. 2023</v>
      </c>
      <c r="L83" s="32"/>
    </row>
    <row r="84" spans="2:65" s="1" customFormat="1" ht="6.95" customHeight="1">
      <c r="B84" s="32"/>
      <c r="L84" s="32"/>
    </row>
    <row r="85" spans="2:65" s="1" customFormat="1" ht="25.7" customHeight="1">
      <c r="B85" s="32"/>
      <c r="C85" s="27" t="s">
        <v>25</v>
      </c>
      <c r="F85" s="25" t="str">
        <f>E17</f>
        <v>statutární město Opava, Horní náměstí 69, Opava</v>
      </c>
      <c r="I85" s="27" t="s">
        <v>32</v>
      </c>
      <c r="J85" s="30" t="str">
        <f>E23</f>
        <v>Agroprojekt Jihlava, spol. s.r.o.</v>
      </c>
      <c r="L85" s="32"/>
    </row>
    <row r="86" spans="2:65" s="1" customFormat="1" ht="25.7" customHeight="1">
      <c r="B86" s="32"/>
      <c r="C86" s="27" t="s">
        <v>30</v>
      </c>
      <c r="F86" s="25" t="str">
        <f>IF(E20="","",E20)</f>
        <v>Vyplň údaj</v>
      </c>
      <c r="I86" s="27" t="s">
        <v>36</v>
      </c>
      <c r="J86" s="30" t="str">
        <f>E26</f>
        <v>Agroprojekt Jihlava, spol. s.r.o.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161</v>
      </c>
      <c r="D88" s="113" t="s">
        <v>58</v>
      </c>
      <c r="E88" s="113" t="s">
        <v>54</v>
      </c>
      <c r="F88" s="113" t="s">
        <v>55</v>
      </c>
      <c r="G88" s="113" t="s">
        <v>162</v>
      </c>
      <c r="H88" s="113" t="s">
        <v>163</v>
      </c>
      <c r="I88" s="113" t="s">
        <v>164</v>
      </c>
      <c r="J88" s="114" t="s">
        <v>145</v>
      </c>
      <c r="K88" s="115" t="s">
        <v>165</v>
      </c>
      <c r="L88" s="111"/>
      <c r="M88" s="56" t="s">
        <v>19</v>
      </c>
      <c r="N88" s="57" t="s">
        <v>43</v>
      </c>
      <c r="O88" s="57" t="s">
        <v>166</v>
      </c>
      <c r="P88" s="57" t="s">
        <v>167</v>
      </c>
      <c r="Q88" s="57" t="s">
        <v>168</v>
      </c>
      <c r="R88" s="57" t="s">
        <v>169</v>
      </c>
      <c r="S88" s="57" t="s">
        <v>170</v>
      </c>
      <c r="T88" s="58" t="s">
        <v>171</v>
      </c>
    </row>
    <row r="89" spans="2:65" s="1" customFormat="1" ht="22.9" customHeight="1">
      <c r="B89" s="32"/>
      <c r="C89" s="61" t="s">
        <v>172</v>
      </c>
      <c r="J89" s="116">
        <f>BK89</f>
        <v>0</v>
      </c>
      <c r="L89" s="32"/>
      <c r="M89" s="59"/>
      <c r="N89" s="50"/>
      <c r="O89" s="50"/>
      <c r="P89" s="117">
        <f>P90</f>
        <v>0</v>
      </c>
      <c r="Q89" s="50"/>
      <c r="R89" s="117">
        <f>R90</f>
        <v>0.24908300000000005</v>
      </c>
      <c r="S89" s="50"/>
      <c r="T89" s="118">
        <f>T90</f>
        <v>0</v>
      </c>
      <c r="AT89" s="17" t="s">
        <v>72</v>
      </c>
      <c r="AU89" s="17" t="s">
        <v>146</v>
      </c>
      <c r="BK89" s="119">
        <f>BK90</f>
        <v>0</v>
      </c>
    </row>
    <row r="90" spans="2:65" s="11" customFormat="1" ht="25.9" customHeight="1">
      <c r="B90" s="120"/>
      <c r="D90" s="121" t="s">
        <v>72</v>
      </c>
      <c r="E90" s="122" t="s">
        <v>733</v>
      </c>
      <c r="F90" s="122" t="s">
        <v>733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0.24908300000000005</v>
      </c>
      <c r="T90" s="127">
        <f>T91</f>
        <v>0</v>
      </c>
      <c r="AR90" s="121" t="s">
        <v>83</v>
      </c>
      <c r="AT90" s="128" t="s">
        <v>72</v>
      </c>
      <c r="AU90" s="128" t="s">
        <v>73</v>
      </c>
      <c r="AY90" s="121" t="s">
        <v>175</v>
      </c>
      <c r="BK90" s="129">
        <f>BK91</f>
        <v>0</v>
      </c>
    </row>
    <row r="91" spans="2:65" s="11" customFormat="1" ht="22.9" customHeight="1">
      <c r="B91" s="120"/>
      <c r="D91" s="121" t="s">
        <v>72</v>
      </c>
      <c r="E91" s="130" t="s">
        <v>2078</v>
      </c>
      <c r="F91" s="130" t="s">
        <v>2079</v>
      </c>
      <c r="I91" s="123"/>
      <c r="J91" s="131">
        <f>BK91</f>
        <v>0</v>
      </c>
      <c r="L91" s="120"/>
      <c r="M91" s="125"/>
      <c r="P91" s="126">
        <f>P92+SUM(P93:P178)</f>
        <v>0</v>
      </c>
      <c r="R91" s="126">
        <f>R92+SUM(R93:R178)</f>
        <v>0.24908300000000005</v>
      </c>
      <c r="T91" s="127">
        <f>T92+SUM(T93:T178)</f>
        <v>0</v>
      </c>
      <c r="AR91" s="121" t="s">
        <v>83</v>
      </c>
      <c r="AT91" s="128" t="s">
        <v>72</v>
      </c>
      <c r="AU91" s="128" t="s">
        <v>81</v>
      </c>
      <c r="AY91" s="121" t="s">
        <v>175</v>
      </c>
      <c r="BK91" s="129">
        <f>BK92+SUM(BK93:BK178)</f>
        <v>0</v>
      </c>
    </row>
    <row r="92" spans="2:65" s="1" customFormat="1" ht="24.2" customHeight="1">
      <c r="B92" s="32"/>
      <c r="C92" s="132" t="s">
        <v>81</v>
      </c>
      <c r="D92" s="132" t="s">
        <v>177</v>
      </c>
      <c r="E92" s="133" t="s">
        <v>3047</v>
      </c>
      <c r="F92" s="134" t="s">
        <v>3048</v>
      </c>
      <c r="G92" s="135" t="s">
        <v>342</v>
      </c>
      <c r="H92" s="136">
        <v>50</v>
      </c>
      <c r="I92" s="137"/>
      <c r="J92" s="138">
        <f t="shared" ref="J92:J123" si="0">ROUND(I92*H92,2)</f>
        <v>0</v>
      </c>
      <c r="K92" s="139"/>
      <c r="L92" s="32"/>
      <c r="M92" s="140" t="s">
        <v>19</v>
      </c>
      <c r="N92" s="141" t="s">
        <v>44</v>
      </c>
      <c r="P92" s="142">
        <f t="shared" ref="P92:P123" si="1">O92*H92</f>
        <v>0</v>
      </c>
      <c r="Q92" s="142">
        <v>0</v>
      </c>
      <c r="R92" s="142">
        <f t="shared" ref="R92:R123" si="2">Q92*H92</f>
        <v>0</v>
      </c>
      <c r="S92" s="142">
        <v>0</v>
      </c>
      <c r="T92" s="143">
        <f t="shared" ref="T92:T123" si="3">S92*H92</f>
        <v>0</v>
      </c>
      <c r="AR92" s="144" t="s">
        <v>181</v>
      </c>
      <c r="AT92" s="144" t="s">
        <v>177</v>
      </c>
      <c r="AU92" s="144" t="s">
        <v>83</v>
      </c>
      <c r="AY92" s="17" t="s">
        <v>175</v>
      </c>
      <c r="BE92" s="145">
        <f t="shared" ref="BE92:BE123" si="4">IF(N92="základní",J92,0)</f>
        <v>0</v>
      </c>
      <c r="BF92" s="145">
        <f t="shared" ref="BF92:BF123" si="5">IF(N92="snížená",J92,0)</f>
        <v>0</v>
      </c>
      <c r="BG92" s="145">
        <f t="shared" ref="BG92:BG123" si="6">IF(N92="zákl. přenesená",J92,0)</f>
        <v>0</v>
      </c>
      <c r="BH92" s="145">
        <f t="shared" ref="BH92:BH123" si="7">IF(N92="sníž. přenesená",J92,0)</f>
        <v>0</v>
      </c>
      <c r="BI92" s="145">
        <f t="shared" ref="BI92:BI123" si="8">IF(N92="nulová",J92,0)</f>
        <v>0</v>
      </c>
      <c r="BJ92" s="17" t="s">
        <v>81</v>
      </c>
      <c r="BK92" s="145">
        <f t="shared" ref="BK92:BK123" si="9">ROUND(I92*H92,2)</f>
        <v>0</v>
      </c>
      <c r="BL92" s="17" t="s">
        <v>181</v>
      </c>
      <c r="BM92" s="144" t="s">
        <v>3049</v>
      </c>
    </row>
    <row r="93" spans="2:65" s="1" customFormat="1" ht="21.75" customHeight="1">
      <c r="B93" s="32"/>
      <c r="C93" s="172" t="s">
        <v>83</v>
      </c>
      <c r="D93" s="172" t="s">
        <v>307</v>
      </c>
      <c r="E93" s="173" t="s">
        <v>3050</v>
      </c>
      <c r="F93" s="174" t="s">
        <v>3051</v>
      </c>
      <c r="G93" s="175" t="s">
        <v>342</v>
      </c>
      <c r="H93" s="176">
        <v>57.5</v>
      </c>
      <c r="I93" s="177"/>
      <c r="J93" s="178">
        <f t="shared" si="0"/>
        <v>0</v>
      </c>
      <c r="K93" s="179"/>
      <c r="L93" s="180"/>
      <c r="M93" s="181" t="s">
        <v>19</v>
      </c>
      <c r="N93" s="182" t="s">
        <v>44</v>
      </c>
      <c r="P93" s="142">
        <f t="shared" si="1"/>
        <v>0</v>
      </c>
      <c r="Q93" s="142">
        <v>4.0000000000000003E-5</v>
      </c>
      <c r="R93" s="142">
        <f t="shared" si="2"/>
        <v>2.3000000000000004E-3</v>
      </c>
      <c r="S93" s="142">
        <v>0</v>
      </c>
      <c r="T93" s="143">
        <f t="shared" si="3"/>
        <v>0</v>
      </c>
      <c r="AR93" s="144" t="s">
        <v>239</v>
      </c>
      <c r="AT93" s="144" t="s">
        <v>307</v>
      </c>
      <c r="AU93" s="144" t="s">
        <v>83</v>
      </c>
      <c r="AY93" s="17" t="s">
        <v>175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7" t="s">
        <v>81</v>
      </c>
      <c r="BK93" s="145">
        <f t="shared" si="9"/>
        <v>0</v>
      </c>
      <c r="BL93" s="17" t="s">
        <v>181</v>
      </c>
      <c r="BM93" s="144" t="s">
        <v>3052</v>
      </c>
    </row>
    <row r="94" spans="2:65" s="1" customFormat="1" ht="24.2" customHeight="1">
      <c r="B94" s="32"/>
      <c r="C94" s="132" t="s">
        <v>191</v>
      </c>
      <c r="D94" s="132" t="s">
        <v>177</v>
      </c>
      <c r="E94" s="133" t="s">
        <v>2089</v>
      </c>
      <c r="F94" s="134" t="s">
        <v>2090</v>
      </c>
      <c r="G94" s="135" t="s">
        <v>342</v>
      </c>
      <c r="H94" s="136">
        <v>15</v>
      </c>
      <c r="I94" s="137"/>
      <c r="J94" s="138">
        <f t="shared" si="0"/>
        <v>0</v>
      </c>
      <c r="K94" s="139"/>
      <c r="L94" s="32"/>
      <c r="M94" s="140" t="s">
        <v>19</v>
      </c>
      <c r="N94" s="141" t="s">
        <v>44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181</v>
      </c>
      <c r="AT94" s="144" t="s">
        <v>177</v>
      </c>
      <c r="AU94" s="144" t="s">
        <v>83</v>
      </c>
      <c r="AY94" s="17" t="s">
        <v>175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7" t="s">
        <v>81</v>
      </c>
      <c r="BK94" s="145">
        <f t="shared" si="9"/>
        <v>0</v>
      </c>
      <c r="BL94" s="17" t="s">
        <v>181</v>
      </c>
      <c r="BM94" s="144" t="s">
        <v>3053</v>
      </c>
    </row>
    <row r="95" spans="2:65" s="1" customFormat="1" ht="24.2" customHeight="1">
      <c r="B95" s="32"/>
      <c r="C95" s="172" t="s">
        <v>181</v>
      </c>
      <c r="D95" s="172" t="s">
        <v>307</v>
      </c>
      <c r="E95" s="173" t="s">
        <v>2092</v>
      </c>
      <c r="F95" s="174" t="s">
        <v>2093</v>
      </c>
      <c r="G95" s="175" t="s">
        <v>342</v>
      </c>
      <c r="H95" s="176">
        <v>17.25</v>
      </c>
      <c r="I95" s="177"/>
      <c r="J95" s="178">
        <f t="shared" si="0"/>
        <v>0</v>
      </c>
      <c r="K95" s="179"/>
      <c r="L95" s="180"/>
      <c r="M95" s="181" t="s">
        <v>19</v>
      </c>
      <c r="N95" s="182" t="s">
        <v>44</v>
      </c>
      <c r="P95" s="142">
        <f t="shared" si="1"/>
        <v>0</v>
      </c>
      <c r="Q95" s="142">
        <v>3.5E-4</v>
      </c>
      <c r="R95" s="142">
        <f t="shared" si="2"/>
        <v>6.0375000000000003E-3</v>
      </c>
      <c r="S95" s="142">
        <v>0</v>
      </c>
      <c r="T95" s="143">
        <f t="shared" si="3"/>
        <v>0</v>
      </c>
      <c r="AR95" s="144" t="s">
        <v>239</v>
      </c>
      <c r="AT95" s="144" t="s">
        <v>307</v>
      </c>
      <c r="AU95" s="144" t="s">
        <v>83</v>
      </c>
      <c r="AY95" s="17" t="s">
        <v>175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7" t="s">
        <v>81</v>
      </c>
      <c r="BK95" s="145">
        <f t="shared" si="9"/>
        <v>0</v>
      </c>
      <c r="BL95" s="17" t="s">
        <v>181</v>
      </c>
      <c r="BM95" s="144" t="s">
        <v>3054</v>
      </c>
    </row>
    <row r="96" spans="2:65" s="1" customFormat="1" ht="24.2" customHeight="1">
      <c r="B96" s="32"/>
      <c r="C96" s="132" t="s">
        <v>212</v>
      </c>
      <c r="D96" s="132" t="s">
        <v>177</v>
      </c>
      <c r="E96" s="133" t="s">
        <v>3055</v>
      </c>
      <c r="F96" s="134" t="s">
        <v>3056</v>
      </c>
      <c r="G96" s="135" t="s">
        <v>342</v>
      </c>
      <c r="H96" s="136">
        <v>9</v>
      </c>
      <c r="I96" s="137"/>
      <c r="J96" s="138">
        <f t="shared" si="0"/>
        <v>0</v>
      </c>
      <c r="K96" s="139"/>
      <c r="L96" s="32"/>
      <c r="M96" s="140" t="s">
        <v>19</v>
      </c>
      <c r="N96" s="141" t="s">
        <v>44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181</v>
      </c>
      <c r="AT96" s="144" t="s">
        <v>177</v>
      </c>
      <c r="AU96" s="144" t="s">
        <v>83</v>
      </c>
      <c r="AY96" s="17" t="s">
        <v>175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7" t="s">
        <v>81</v>
      </c>
      <c r="BK96" s="145">
        <f t="shared" si="9"/>
        <v>0</v>
      </c>
      <c r="BL96" s="17" t="s">
        <v>181</v>
      </c>
      <c r="BM96" s="144" t="s">
        <v>3057</v>
      </c>
    </row>
    <row r="97" spans="2:65" s="1" customFormat="1" ht="24.2" customHeight="1">
      <c r="B97" s="32"/>
      <c r="C97" s="172" t="s">
        <v>223</v>
      </c>
      <c r="D97" s="172" t="s">
        <v>307</v>
      </c>
      <c r="E97" s="173" t="s">
        <v>3058</v>
      </c>
      <c r="F97" s="174" t="s">
        <v>3059</v>
      </c>
      <c r="G97" s="175" t="s">
        <v>342</v>
      </c>
      <c r="H97" s="176">
        <v>9.4499999999999993</v>
      </c>
      <c r="I97" s="177"/>
      <c r="J97" s="178">
        <f t="shared" si="0"/>
        <v>0</v>
      </c>
      <c r="K97" s="179"/>
      <c r="L97" s="180"/>
      <c r="M97" s="181" t="s">
        <v>19</v>
      </c>
      <c r="N97" s="182" t="s">
        <v>44</v>
      </c>
      <c r="P97" s="142">
        <f t="shared" si="1"/>
        <v>0</v>
      </c>
      <c r="Q97" s="142">
        <v>1.0000000000000001E-5</v>
      </c>
      <c r="R97" s="142">
        <f t="shared" si="2"/>
        <v>9.4500000000000007E-5</v>
      </c>
      <c r="S97" s="142">
        <v>0</v>
      </c>
      <c r="T97" s="143">
        <f t="shared" si="3"/>
        <v>0</v>
      </c>
      <c r="AR97" s="144" t="s">
        <v>239</v>
      </c>
      <c r="AT97" s="144" t="s">
        <v>307</v>
      </c>
      <c r="AU97" s="144" t="s">
        <v>83</v>
      </c>
      <c r="AY97" s="17" t="s">
        <v>175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7" t="s">
        <v>81</v>
      </c>
      <c r="BK97" s="145">
        <f t="shared" si="9"/>
        <v>0</v>
      </c>
      <c r="BL97" s="17" t="s">
        <v>181</v>
      </c>
      <c r="BM97" s="144" t="s">
        <v>3060</v>
      </c>
    </row>
    <row r="98" spans="2:65" s="1" customFormat="1" ht="21.75" customHeight="1">
      <c r="B98" s="32"/>
      <c r="C98" s="132" t="s">
        <v>231</v>
      </c>
      <c r="D98" s="132" t="s">
        <v>177</v>
      </c>
      <c r="E98" s="133" t="s">
        <v>3061</v>
      </c>
      <c r="F98" s="134" t="s">
        <v>3062</v>
      </c>
      <c r="G98" s="135" t="s">
        <v>358</v>
      </c>
      <c r="H98" s="136">
        <v>32</v>
      </c>
      <c r="I98" s="137"/>
      <c r="J98" s="138">
        <f t="shared" si="0"/>
        <v>0</v>
      </c>
      <c r="K98" s="139"/>
      <c r="L98" s="32"/>
      <c r="M98" s="140" t="s">
        <v>19</v>
      </c>
      <c r="N98" s="141" t="s">
        <v>44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181</v>
      </c>
      <c r="AT98" s="144" t="s">
        <v>177</v>
      </c>
      <c r="AU98" s="144" t="s">
        <v>83</v>
      </c>
      <c r="AY98" s="17" t="s">
        <v>175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7" t="s">
        <v>81</v>
      </c>
      <c r="BK98" s="145">
        <f t="shared" si="9"/>
        <v>0</v>
      </c>
      <c r="BL98" s="17" t="s">
        <v>181</v>
      </c>
      <c r="BM98" s="144" t="s">
        <v>3063</v>
      </c>
    </row>
    <row r="99" spans="2:65" s="1" customFormat="1" ht="24.2" customHeight="1">
      <c r="B99" s="32"/>
      <c r="C99" s="172" t="s">
        <v>239</v>
      </c>
      <c r="D99" s="172" t="s">
        <v>307</v>
      </c>
      <c r="E99" s="173" t="s">
        <v>3064</v>
      </c>
      <c r="F99" s="174" t="s">
        <v>3065</v>
      </c>
      <c r="G99" s="175" t="s">
        <v>358</v>
      </c>
      <c r="H99" s="176">
        <v>32</v>
      </c>
      <c r="I99" s="177"/>
      <c r="J99" s="178">
        <f t="shared" si="0"/>
        <v>0</v>
      </c>
      <c r="K99" s="179"/>
      <c r="L99" s="180"/>
      <c r="M99" s="181" t="s">
        <v>19</v>
      </c>
      <c r="N99" s="182" t="s">
        <v>44</v>
      </c>
      <c r="P99" s="142">
        <f t="shared" si="1"/>
        <v>0</v>
      </c>
      <c r="Q99" s="142">
        <v>5.0000000000000002E-5</v>
      </c>
      <c r="R99" s="142">
        <f t="shared" si="2"/>
        <v>1.6000000000000001E-3</v>
      </c>
      <c r="S99" s="142">
        <v>0</v>
      </c>
      <c r="T99" s="143">
        <f t="shared" si="3"/>
        <v>0</v>
      </c>
      <c r="AR99" s="144" t="s">
        <v>239</v>
      </c>
      <c r="AT99" s="144" t="s">
        <v>307</v>
      </c>
      <c r="AU99" s="144" t="s">
        <v>83</v>
      </c>
      <c r="AY99" s="17" t="s">
        <v>175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7" t="s">
        <v>81</v>
      </c>
      <c r="BK99" s="145">
        <f t="shared" si="9"/>
        <v>0</v>
      </c>
      <c r="BL99" s="17" t="s">
        <v>181</v>
      </c>
      <c r="BM99" s="144" t="s">
        <v>3066</v>
      </c>
    </row>
    <row r="100" spans="2:65" s="1" customFormat="1" ht="16.5" customHeight="1">
      <c r="B100" s="32"/>
      <c r="C100" s="132" t="s">
        <v>246</v>
      </c>
      <c r="D100" s="132" t="s">
        <v>177</v>
      </c>
      <c r="E100" s="133" t="s">
        <v>3067</v>
      </c>
      <c r="F100" s="134" t="s">
        <v>3068</v>
      </c>
      <c r="G100" s="135" t="s">
        <v>358</v>
      </c>
      <c r="H100" s="136">
        <v>20</v>
      </c>
      <c r="I100" s="137"/>
      <c r="J100" s="138">
        <f t="shared" si="0"/>
        <v>0</v>
      </c>
      <c r="K100" s="139"/>
      <c r="L100" s="32"/>
      <c r="M100" s="140" t="s">
        <v>19</v>
      </c>
      <c r="N100" s="141" t="s">
        <v>44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181</v>
      </c>
      <c r="AT100" s="144" t="s">
        <v>177</v>
      </c>
      <c r="AU100" s="144" t="s">
        <v>83</v>
      </c>
      <c r="AY100" s="17" t="s">
        <v>175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7" t="s">
        <v>81</v>
      </c>
      <c r="BK100" s="145">
        <f t="shared" si="9"/>
        <v>0</v>
      </c>
      <c r="BL100" s="17" t="s">
        <v>181</v>
      </c>
      <c r="BM100" s="144" t="s">
        <v>3069</v>
      </c>
    </row>
    <row r="101" spans="2:65" s="1" customFormat="1" ht="24.2" customHeight="1">
      <c r="B101" s="32"/>
      <c r="C101" s="172" t="s">
        <v>259</v>
      </c>
      <c r="D101" s="172" t="s">
        <v>307</v>
      </c>
      <c r="E101" s="173" t="s">
        <v>3070</v>
      </c>
      <c r="F101" s="174" t="s">
        <v>3071</v>
      </c>
      <c r="G101" s="175" t="s">
        <v>358</v>
      </c>
      <c r="H101" s="176">
        <v>8</v>
      </c>
      <c r="I101" s="177"/>
      <c r="J101" s="178">
        <f t="shared" si="0"/>
        <v>0</v>
      </c>
      <c r="K101" s="179"/>
      <c r="L101" s="180"/>
      <c r="M101" s="181" t="s">
        <v>19</v>
      </c>
      <c r="N101" s="182" t="s">
        <v>44</v>
      </c>
      <c r="P101" s="142">
        <f t="shared" si="1"/>
        <v>0</v>
      </c>
      <c r="Q101" s="142">
        <v>9.0000000000000006E-5</v>
      </c>
      <c r="R101" s="142">
        <f t="shared" si="2"/>
        <v>7.2000000000000005E-4</v>
      </c>
      <c r="S101" s="142">
        <v>0</v>
      </c>
      <c r="T101" s="143">
        <f t="shared" si="3"/>
        <v>0</v>
      </c>
      <c r="AR101" s="144" t="s">
        <v>239</v>
      </c>
      <c r="AT101" s="144" t="s">
        <v>307</v>
      </c>
      <c r="AU101" s="144" t="s">
        <v>83</v>
      </c>
      <c r="AY101" s="17" t="s">
        <v>175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7" t="s">
        <v>81</v>
      </c>
      <c r="BK101" s="145">
        <f t="shared" si="9"/>
        <v>0</v>
      </c>
      <c r="BL101" s="17" t="s">
        <v>181</v>
      </c>
      <c r="BM101" s="144" t="s">
        <v>3072</v>
      </c>
    </row>
    <row r="102" spans="2:65" s="1" customFormat="1" ht="24.2" customHeight="1">
      <c r="B102" s="32"/>
      <c r="C102" s="172" t="s">
        <v>266</v>
      </c>
      <c r="D102" s="172" t="s">
        <v>307</v>
      </c>
      <c r="E102" s="173" t="s">
        <v>3073</v>
      </c>
      <c r="F102" s="174" t="s">
        <v>3074</v>
      </c>
      <c r="G102" s="175" t="s">
        <v>358</v>
      </c>
      <c r="H102" s="176">
        <v>12</v>
      </c>
      <c r="I102" s="177"/>
      <c r="J102" s="178">
        <f t="shared" si="0"/>
        <v>0</v>
      </c>
      <c r="K102" s="179"/>
      <c r="L102" s="180"/>
      <c r="M102" s="181" t="s">
        <v>19</v>
      </c>
      <c r="N102" s="182" t="s">
        <v>44</v>
      </c>
      <c r="P102" s="142">
        <f t="shared" si="1"/>
        <v>0</v>
      </c>
      <c r="Q102" s="142">
        <v>1.9000000000000001E-4</v>
      </c>
      <c r="R102" s="142">
        <f t="shared" si="2"/>
        <v>2.2799999999999999E-3</v>
      </c>
      <c r="S102" s="142">
        <v>0</v>
      </c>
      <c r="T102" s="143">
        <f t="shared" si="3"/>
        <v>0</v>
      </c>
      <c r="AR102" s="144" t="s">
        <v>239</v>
      </c>
      <c r="AT102" s="144" t="s">
        <v>307</v>
      </c>
      <c r="AU102" s="144" t="s">
        <v>83</v>
      </c>
      <c r="AY102" s="17" t="s">
        <v>175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7" t="s">
        <v>81</v>
      </c>
      <c r="BK102" s="145">
        <f t="shared" si="9"/>
        <v>0</v>
      </c>
      <c r="BL102" s="17" t="s">
        <v>181</v>
      </c>
      <c r="BM102" s="144" t="s">
        <v>3075</v>
      </c>
    </row>
    <row r="103" spans="2:65" s="1" customFormat="1" ht="24.2" customHeight="1">
      <c r="B103" s="32"/>
      <c r="C103" s="132" t="s">
        <v>272</v>
      </c>
      <c r="D103" s="132" t="s">
        <v>177</v>
      </c>
      <c r="E103" s="133" t="s">
        <v>2101</v>
      </c>
      <c r="F103" s="134" t="s">
        <v>2102</v>
      </c>
      <c r="G103" s="135" t="s">
        <v>342</v>
      </c>
      <c r="H103" s="136">
        <v>380</v>
      </c>
      <c r="I103" s="137"/>
      <c r="J103" s="138">
        <f t="shared" si="0"/>
        <v>0</v>
      </c>
      <c r="K103" s="139"/>
      <c r="L103" s="32"/>
      <c r="M103" s="140" t="s">
        <v>19</v>
      </c>
      <c r="N103" s="141" t="s">
        <v>44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181</v>
      </c>
      <c r="AT103" s="144" t="s">
        <v>177</v>
      </c>
      <c r="AU103" s="144" t="s">
        <v>83</v>
      </c>
      <c r="AY103" s="17" t="s">
        <v>175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7" t="s">
        <v>81</v>
      </c>
      <c r="BK103" s="145">
        <f t="shared" si="9"/>
        <v>0</v>
      </c>
      <c r="BL103" s="17" t="s">
        <v>181</v>
      </c>
      <c r="BM103" s="144" t="s">
        <v>3076</v>
      </c>
    </row>
    <row r="104" spans="2:65" s="1" customFormat="1" ht="24.2" customHeight="1">
      <c r="B104" s="32"/>
      <c r="C104" s="172" t="s">
        <v>278</v>
      </c>
      <c r="D104" s="172" t="s">
        <v>307</v>
      </c>
      <c r="E104" s="173" t="s">
        <v>2104</v>
      </c>
      <c r="F104" s="174" t="s">
        <v>2105</v>
      </c>
      <c r="G104" s="175" t="s">
        <v>342</v>
      </c>
      <c r="H104" s="176">
        <v>151.80000000000001</v>
      </c>
      <c r="I104" s="177"/>
      <c r="J104" s="178">
        <f t="shared" si="0"/>
        <v>0</v>
      </c>
      <c r="K104" s="179"/>
      <c r="L104" s="180"/>
      <c r="M104" s="181" t="s">
        <v>19</v>
      </c>
      <c r="N104" s="182" t="s">
        <v>44</v>
      </c>
      <c r="P104" s="142">
        <f t="shared" si="1"/>
        <v>0</v>
      </c>
      <c r="Q104" s="142">
        <v>1.2E-4</v>
      </c>
      <c r="R104" s="142">
        <f t="shared" si="2"/>
        <v>1.8216000000000003E-2</v>
      </c>
      <c r="S104" s="142">
        <v>0</v>
      </c>
      <c r="T104" s="143">
        <f t="shared" si="3"/>
        <v>0</v>
      </c>
      <c r="AR104" s="144" t="s">
        <v>239</v>
      </c>
      <c r="AT104" s="144" t="s">
        <v>307</v>
      </c>
      <c r="AU104" s="144" t="s">
        <v>83</v>
      </c>
      <c r="AY104" s="17" t="s">
        <v>175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7" t="s">
        <v>81</v>
      </c>
      <c r="BK104" s="145">
        <f t="shared" si="9"/>
        <v>0</v>
      </c>
      <c r="BL104" s="17" t="s">
        <v>181</v>
      </c>
      <c r="BM104" s="144" t="s">
        <v>3077</v>
      </c>
    </row>
    <row r="105" spans="2:65" s="1" customFormat="1" ht="24.2" customHeight="1">
      <c r="B105" s="32"/>
      <c r="C105" s="172" t="s">
        <v>285</v>
      </c>
      <c r="D105" s="172" t="s">
        <v>307</v>
      </c>
      <c r="E105" s="173" t="s">
        <v>1582</v>
      </c>
      <c r="F105" s="174" t="s">
        <v>1583</v>
      </c>
      <c r="G105" s="175" t="s">
        <v>342</v>
      </c>
      <c r="H105" s="176">
        <v>285.2</v>
      </c>
      <c r="I105" s="177"/>
      <c r="J105" s="178">
        <f t="shared" si="0"/>
        <v>0</v>
      </c>
      <c r="K105" s="179"/>
      <c r="L105" s="180"/>
      <c r="M105" s="181" t="s">
        <v>19</v>
      </c>
      <c r="N105" s="182" t="s">
        <v>44</v>
      </c>
      <c r="P105" s="142">
        <f t="shared" si="1"/>
        <v>0</v>
      </c>
      <c r="Q105" s="142">
        <v>1.7000000000000001E-4</v>
      </c>
      <c r="R105" s="142">
        <f t="shared" si="2"/>
        <v>4.8483999999999999E-2</v>
      </c>
      <c r="S105" s="142">
        <v>0</v>
      </c>
      <c r="T105" s="143">
        <f t="shared" si="3"/>
        <v>0</v>
      </c>
      <c r="AR105" s="144" t="s">
        <v>239</v>
      </c>
      <c r="AT105" s="144" t="s">
        <v>307</v>
      </c>
      <c r="AU105" s="144" t="s">
        <v>83</v>
      </c>
      <c r="AY105" s="17" t="s">
        <v>175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7" t="s">
        <v>81</v>
      </c>
      <c r="BK105" s="145">
        <f t="shared" si="9"/>
        <v>0</v>
      </c>
      <c r="BL105" s="17" t="s">
        <v>181</v>
      </c>
      <c r="BM105" s="144" t="s">
        <v>3078</v>
      </c>
    </row>
    <row r="106" spans="2:65" s="1" customFormat="1" ht="24.2" customHeight="1">
      <c r="B106" s="32"/>
      <c r="C106" s="132" t="s">
        <v>8</v>
      </c>
      <c r="D106" s="132" t="s">
        <v>177</v>
      </c>
      <c r="E106" s="133" t="s">
        <v>2108</v>
      </c>
      <c r="F106" s="134" t="s">
        <v>2109</v>
      </c>
      <c r="G106" s="135" t="s">
        <v>342</v>
      </c>
      <c r="H106" s="136">
        <v>90</v>
      </c>
      <c r="I106" s="137"/>
      <c r="J106" s="138">
        <f t="shared" si="0"/>
        <v>0</v>
      </c>
      <c r="K106" s="139"/>
      <c r="L106" s="32"/>
      <c r="M106" s="140" t="s">
        <v>19</v>
      </c>
      <c r="N106" s="141" t="s">
        <v>44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181</v>
      </c>
      <c r="AT106" s="144" t="s">
        <v>177</v>
      </c>
      <c r="AU106" s="144" t="s">
        <v>83</v>
      </c>
      <c r="AY106" s="17" t="s">
        <v>175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7" t="s">
        <v>81</v>
      </c>
      <c r="BK106" s="145">
        <f t="shared" si="9"/>
        <v>0</v>
      </c>
      <c r="BL106" s="17" t="s">
        <v>181</v>
      </c>
      <c r="BM106" s="144" t="s">
        <v>3079</v>
      </c>
    </row>
    <row r="107" spans="2:65" s="1" customFormat="1" ht="24.2" customHeight="1">
      <c r="B107" s="32"/>
      <c r="C107" s="172" t="s">
        <v>296</v>
      </c>
      <c r="D107" s="172" t="s">
        <v>307</v>
      </c>
      <c r="E107" s="173" t="s">
        <v>2111</v>
      </c>
      <c r="F107" s="174" t="s">
        <v>2112</v>
      </c>
      <c r="G107" s="175" t="s">
        <v>342</v>
      </c>
      <c r="H107" s="176">
        <v>34.5</v>
      </c>
      <c r="I107" s="177"/>
      <c r="J107" s="178">
        <f t="shared" si="0"/>
        <v>0</v>
      </c>
      <c r="K107" s="179"/>
      <c r="L107" s="180"/>
      <c r="M107" s="181" t="s">
        <v>19</v>
      </c>
      <c r="N107" s="182" t="s">
        <v>44</v>
      </c>
      <c r="P107" s="142">
        <f t="shared" si="1"/>
        <v>0</v>
      </c>
      <c r="Q107" s="142">
        <v>1.6000000000000001E-4</v>
      </c>
      <c r="R107" s="142">
        <f t="shared" si="2"/>
        <v>5.5200000000000006E-3</v>
      </c>
      <c r="S107" s="142">
        <v>0</v>
      </c>
      <c r="T107" s="143">
        <f t="shared" si="3"/>
        <v>0</v>
      </c>
      <c r="AR107" s="144" t="s">
        <v>239</v>
      </c>
      <c r="AT107" s="144" t="s">
        <v>307</v>
      </c>
      <c r="AU107" s="144" t="s">
        <v>83</v>
      </c>
      <c r="AY107" s="17" t="s">
        <v>175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7" t="s">
        <v>81</v>
      </c>
      <c r="BK107" s="145">
        <f t="shared" si="9"/>
        <v>0</v>
      </c>
      <c r="BL107" s="17" t="s">
        <v>181</v>
      </c>
      <c r="BM107" s="144" t="s">
        <v>3080</v>
      </c>
    </row>
    <row r="108" spans="2:65" s="1" customFormat="1" ht="24.2" customHeight="1">
      <c r="B108" s="32"/>
      <c r="C108" s="172" t="s">
        <v>306</v>
      </c>
      <c r="D108" s="172" t="s">
        <v>307</v>
      </c>
      <c r="E108" s="173" t="s">
        <v>2114</v>
      </c>
      <c r="F108" s="174" t="s">
        <v>2115</v>
      </c>
      <c r="G108" s="175" t="s">
        <v>342</v>
      </c>
      <c r="H108" s="176">
        <v>69</v>
      </c>
      <c r="I108" s="177"/>
      <c r="J108" s="178">
        <f t="shared" si="0"/>
        <v>0</v>
      </c>
      <c r="K108" s="179"/>
      <c r="L108" s="180"/>
      <c r="M108" s="181" t="s">
        <v>19</v>
      </c>
      <c r="N108" s="182" t="s">
        <v>44</v>
      </c>
      <c r="P108" s="142">
        <f t="shared" si="1"/>
        <v>0</v>
      </c>
      <c r="Q108" s="142">
        <v>2.5000000000000001E-4</v>
      </c>
      <c r="R108" s="142">
        <f t="shared" si="2"/>
        <v>1.7250000000000001E-2</v>
      </c>
      <c r="S108" s="142">
        <v>0</v>
      </c>
      <c r="T108" s="143">
        <f t="shared" si="3"/>
        <v>0</v>
      </c>
      <c r="AR108" s="144" t="s">
        <v>239</v>
      </c>
      <c r="AT108" s="144" t="s">
        <v>307</v>
      </c>
      <c r="AU108" s="144" t="s">
        <v>83</v>
      </c>
      <c r="AY108" s="17" t="s">
        <v>175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7" t="s">
        <v>81</v>
      </c>
      <c r="BK108" s="145">
        <f t="shared" si="9"/>
        <v>0</v>
      </c>
      <c r="BL108" s="17" t="s">
        <v>181</v>
      </c>
      <c r="BM108" s="144" t="s">
        <v>3081</v>
      </c>
    </row>
    <row r="109" spans="2:65" s="1" customFormat="1" ht="24.2" customHeight="1">
      <c r="B109" s="32"/>
      <c r="C109" s="132" t="s">
        <v>312</v>
      </c>
      <c r="D109" s="132" t="s">
        <v>177</v>
      </c>
      <c r="E109" s="133" t="s">
        <v>3082</v>
      </c>
      <c r="F109" s="134" t="s">
        <v>3083</v>
      </c>
      <c r="G109" s="135" t="s">
        <v>342</v>
      </c>
      <c r="H109" s="136">
        <v>20</v>
      </c>
      <c r="I109" s="137"/>
      <c r="J109" s="138">
        <f t="shared" si="0"/>
        <v>0</v>
      </c>
      <c r="K109" s="139"/>
      <c r="L109" s="32"/>
      <c r="M109" s="140" t="s">
        <v>19</v>
      </c>
      <c r="N109" s="141" t="s">
        <v>44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181</v>
      </c>
      <c r="AT109" s="144" t="s">
        <v>177</v>
      </c>
      <c r="AU109" s="144" t="s">
        <v>83</v>
      </c>
      <c r="AY109" s="17" t="s">
        <v>175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7" t="s">
        <v>81</v>
      </c>
      <c r="BK109" s="145">
        <f t="shared" si="9"/>
        <v>0</v>
      </c>
      <c r="BL109" s="17" t="s">
        <v>181</v>
      </c>
      <c r="BM109" s="144" t="s">
        <v>3084</v>
      </c>
    </row>
    <row r="110" spans="2:65" s="1" customFormat="1" ht="24.2" customHeight="1">
      <c r="B110" s="32"/>
      <c r="C110" s="172" t="s">
        <v>317</v>
      </c>
      <c r="D110" s="172" t="s">
        <v>307</v>
      </c>
      <c r="E110" s="173" t="s">
        <v>1576</v>
      </c>
      <c r="F110" s="174" t="s">
        <v>1577</v>
      </c>
      <c r="G110" s="175" t="s">
        <v>342</v>
      </c>
      <c r="H110" s="176">
        <v>23</v>
      </c>
      <c r="I110" s="177"/>
      <c r="J110" s="178">
        <f t="shared" si="0"/>
        <v>0</v>
      </c>
      <c r="K110" s="179"/>
      <c r="L110" s="180"/>
      <c r="M110" s="181" t="s">
        <v>19</v>
      </c>
      <c r="N110" s="182" t="s">
        <v>44</v>
      </c>
      <c r="P110" s="142">
        <f t="shared" si="1"/>
        <v>0</v>
      </c>
      <c r="Q110" s="142">
        <v>7.6999999999999996E-4</v>
      </c>
      <c r="R110" s="142">
        <f t="shared" si="2"/>
        <v>1.771E-2</v>
      </c>
      <c r="S110" s="142">
        <v>0</v>
      </c>
      <c r="T110" s="143">
        <f t="shared" si="3"/>
        <v>0</v>
      </c>
      <c r="AR110" s="144" t="s">
        <v>239</v>
      </c>
      <c r="AT110" s="144" t="s">
        <v>307</v>
      </c>
      <c r="AU110" s="144" t="s">
        <v>83</v>
      </c>
      <c r="AY110" s="17" t="s">
        <v>175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7" t="s">
        <v>81</v>
      </c>
      <c r="BK110" s="145">
        <f t="shared" si="9"/>
        <v>0</v>
      </c>
      <c r="BL110" s="17" t="s">
        <v>181</v>
      </c>
      <c r="BM110" s="144" t="s">
        <v>3085</v>
      </c>
    </row>
    <row r="111" spans="2:65" s="1" customFormat="1" ht="24.2" customHeight="1">
      <c r="B111" s="32"/>
      <c r="C111" s="132" t="s">
        <v>323</v>
      </c>
      <c r="D111" s="132" t="s">
        <v>177</v>
      </c>
      <c r="E111" s="133" t="s">
        <v>2121</v>
      </c>
      <c r="F111" s="134" t="s">
        <v>2122</v>
      </c>
      <c r="G111" s="135" t="s">
        <v>342</v>
      </c>
      <c r="H111" s="136">
        <v>10</v>
      </c>
      <c r="I111" s="137"/>
      <c r="J111" s="138">
        <f t="shared" si="0"/>
        <v>0</v>
      </c>
      <c r="K111" s="139"/>
      <c r="L111" s="32"/>
      <c r="M111" s="140" t="s">
        <v>19</v>
      </c>
      <c r="N111" s="141" t="s">
        <v>44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181</v>
      </c>
      <c r="AT111" s="144" t="s">
        <v>177</v>
      </c>
      <c r="AU111" s="144" t="s">
        <v>83</v>
      </c>
      <c r="AY111" s="17" t="s">
        <v>175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7" t="s">
        <v>81</v>
      </c>
      <c r="BK111" s="145">
        <f t="shared" si="9"/>
        <v>0</v>
      </c>
      <c r="BL111" s="17" t="s">
        <v>181</v>
      </c>
      <c r="BM111" s="144" t="s">
        <v>3086</v>
      </c>
    </row>
    <row r="112" spans="2:65" s="1" customFormat="1" ht="24.2" customHeight="1">
      <c r="B112" s="32"/>
      <c r="C112" s="172" t="s">
        <v>7</v>
      </c>
      <c r="D112" s="172" t="s">
        <v>307</v>
      </c>
      <c r="E112" s="173" t="s">
        <v>1153</v>
      </c>
      <c r="F112" s="174" t="s">
        <v>1154</v>
      </c>
      <c r="G112" s="175" t="s">
        <v>342</v>
      </c>
      <c r="H112" s="176">
        <v>11.5</v>
      </c>
      <c r="I112" s="177"/>
      <c r="J112" s="178">
        <f t="shared" si="0"/>
        <v>0</v>
      </c>
      <c r="K112" s="179"/>
      <c r="L112" s="180"/>
      <c r="M112" s="181" t="s">
        <v>19</v>
      </c>
      <c r="N112" s="182" t="s">
        <v>44</v>
      </c>
      <c r="P112" s="142">
        <f t="shared" si="1"/>
        <v>0</v>
      </c>
      <c r="Q112" s="142">
        <v>2.1000000000000001E-4</v>
      </c>
      <c r="R112" s="142">
        <f t="shared" si="2"/>
        <v>2.415E-3</v>
      </c>
      <c r="S112" s="142">
        <v>0</v>
      </c>
      <c r="T112" s="143">
        <f t="shared" si="3"/>
        <v>0</v>
      </c>
      <c r="AR112" s="144" t="s">
        <v>239</v>
      </c>
      <c r="AT112" s="144" t="s">
        <v>307</v>
      </c>
      <c r="AU112" s="144" t="s">
        <v>83</v>
      </c>
      <c r="AY112" s="17" t="s">
        <v>175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7" t="s">
        <v>81</v>
      </c>
      <c r="BK112" s="145">
        <f t="shared" si="9"/>
        <v>0</v>
      </c>
      <c r="BL112" s="17" t="s">
        <v>181</v>
      </c>
      <c r="BM112" s="144" t="s">
        <v>3087</v>
      </c>
    </row>
    <row r="113" spans="2:65" s="1" customFormat="1" ht="24.2" customHeight="1">
      <c r="B113" s="32"/>
      <c r="C113" s="132" t="s">
        <v>332</v>
      </c>
      <c r="D113" s="132" t="s">
        <v>177</v>
      </c>
      <c r="E113" s="133" t="s">
        <v>2125</v>
      </c>
      <c r="F113" s="134" t="s">
        <v>2126</v>
      </c>
      <c r="G113" s="135" t="s">
        <v>358</v>
      </c>
      <c r="H113" s="136">
        <v>50</v>
      </c>
      <c r="I113" s="137"/>
      <c r="J113" s="138">
        <f t="shared" si="0"/>
        <v>0</v>
      </c>
      <c r="K113" s="139"/>
      <c r="L113" s="32"/>
      <c r="M113" s="140" t="s">
        <v>19</v>
      </c>
      <c r="N113" s="141" t="s">
        <v>44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181</v>
      </c>
      <c r="AT113" s="144" t="s">
        <v>177</v>
      </c>
      <c r="AU113" s="144" t="s">
        <v>83</v>
      </c>
      <c r="AY113" s="17" t="s">
        <v>175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7" t="s">
        <v>81</v>
      </c>
      <c r="BK113" s="145">
        <f t="shared" si="9"/>
        <v>0</v>
      </c>
      <c r="BL113" s="17" t="s">
        <v>181</v>
      </c>
      <c r="BM113" s="144" t="s">
        <v>3088</v>
      </c>
    </row>
    <row r="114" spans="2:65" s="1" customFormat="1" ht="24.2" customHeight="1">
      <c r="B114" s="32"/>
      <c r="C114" s="132" t="s">
        <v>339</v>
      </c>
      <c r="D114" s="132" t="s">
        <v>177</v>
      </c>
      <c r="E114" s="133" t="s">
        <v>2128</v>
      </c>
      <c r="F114" s="134" t="s">
        <v>2129</v>
      </c>
      <c r="G114" s="135" t="s">
        <v>358</v>
      </c>
      <c r="H114" s="136">
        <v>30</v>
      </c>
      <c r="I114" s="137"/>
      <c r="J114" s="138">
        <f t="shared" si="0"/>
        <v>0</v>
      </c>
      <c r="K114" s="139"/>
      <c r="L114" s="32"/>
      <c r="M114" s="140" t="s">
        <v>19</v>
      </c>
      <c r="N114" s="141" t="s">
        <v>44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181</v>
      </c>
      <c r="AT114" s="144" t="s">
        <v>177</v>
      </c>
      <c r="AU114" s="144" t="s">
        <v>83</v>
      </c>
      <c r="AY114" s="17" t="s">
        <v>175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7" t="s">
        <v>81</v>
      </c>
      <c r="BK114" s="145">
        <f t="shared" si="9"/>
        <v>0</v>
      </c>
      <c r="BL114" s="17" t="s">
        <v>181</v>
      </c>
      <c r="BM114" s="144" t="s">
        <v>3089</v>
      </c>
    </row>
    <row r="115" spans="2:65" s="1" customFormat="1" ht="24.2" customHeight="1">
      <c r="B115" s="32"/>
      <c r="C115" s="132" t="s">
        <v>348</v>
      </c>
      <c r="D115" s="132" t="s">
        <v>177</v>
      </c>
      <c r="E115" s="133" t="s">
        <v>3090</v>
      </c>
      <c r="F115" s="134" t="s">
        <v>3091</v>
      </c>
      <c r="G115" s="135" t="s">
        <v>358</v>
      </c>
      <c r="H115" s="136">
        <v>30</v>
      </c>
      <c r="I115" s="137"/>
      <c r="J115" s="138">
        <f t="shared" si="0"/>
        <v>0</v>
      </c>
      <c r="K115" s="139"/>
      <c r="L115" s="32"/>
      <c r="M115" s="140" t="s">
        <v>19</v>
      </c>
      <c r="N115" s="141" t="s">
        <v>44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181</v>
      </c>
      <c r="AT115" s="144" t="s">
        <v>177</v>
      </c>
      <c r="AU115" s="144" t="s">
        <v>83</v>
      </c>
      <c r="AY115" s="17" t="s">
        <v>175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7" t="s">
        <v>81</v>
      </c>
      <c r="BK115" s="145">
        <f t="shared" si="9"/>
        <v>0</v>
      </c>
      <c r="BL115" s="17" t="s">
        <v>181</v>
      </c>
      <c r="BM115" s="144" t="s">
        <v>3092</v>
      </c>
    </row>
    <row r="116" spans="2:65" s="1" customFormat="1" ht="24.2" customHeight="1">
      <c r="B116" s="32"/>
      <c r="C116" s="132" t="s">
        <v>355</v>
      </c>
      <c r="D116" s="132" t="s">
        <v>177</v>
      </c>
      <c r="E116" s="133" t="s">
        <v>3093</v>
      </c>
      <c r="F116" s="134" t="s">
        <v>3094</v>
      </c>
      <c r="G116" s="135" t="s">
        <v>358</v>
      </c>
      <c r="H116" s="136">
        <v>10</v>
      </c>
      <c r="I116" s="137"/>
      <c r="J116" s="138">
        <f t="shared" si="0"/>
        <v>0</v>
      </c>
      <c r="K116" s="139"/>
      <c r="L116" s="32"/>
      <c r="M116" s="140" t="s">
        <v>19</v>
      </c>
      <c r="N116" s="141" t="s">
        <v>44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181</v>
      </c>
      <c r="AT116" s="144" t="s">
        <v>177</v>
      </c>
      <c r="AU116" s="144" t="s">
        <v>83</v>
      </c>
      <c r="AY116" s="17" t="s">
        <v>175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7" t="s">
        <v>81</v>
      </c>
      <c r="BK116" s="145">
        <f t="shared" si="9"/>
        <v>0</v>
      </c>
      <c r="BL116" s="17" t="s">
        <v>181</v>
      </c>
      <c r="BM116" s="144" t="s">
        <v>3095</v>
      </c>
    </row>
    <row r="117" spans="2:65" s="1" customFormat="1" ht="24.2" customHeight="1">
      <c r="B117" s="32"/>
      <c r="C117" s="132" t="s">
        <v>363</v>
      </c>
      <c r="D117" s="132" t="s">
        <v>177</v>
      </c>
      <c r="E117" s="133" t="s">
        <v>2131</v>
      </c>
      <c r="F117" s="134" t="s">
        <v>2132</v>
      </c>
      <c r="G117" s="135" t="s">
        <v>358</v>
      </c>
      <c r="H117" s="136">
        <v>50</v>
      </c>
      <c r="I117" s="137"/>
      <c r="J117" s="138">
        <f t="shared" si="0"/>
        <v>0</v>
      </c>
      <c r="K117" s="139"/>
      <c r="L117" s="32"/>
      <c r="M117" s="140" t="s">
        <v>19</v>
      </c>
      <c r="N117" s="141" t="s">
        <v>44</v>
      </c>
      <c r="P117" s="142">
        <f t="shared" si="1"/>
        <v>0</v>
      </c>
      <c r="Q117" s="142">
        <v>0</v>
      </c>
      <c r="R117" s="142">
        <f t="shared" si="2"/>
        <v>0</v>
      </c>
      <c r="S117" s="142">
        <v>0</v>
      </c>
      <c r="T117" s="143">
        <f t="shared" si="3"/>
        <v>0</v>
      </c>
      <c r="AR117" s="144" t="s">
        <v>181</v>
      </c>
      <c r="AT117" s="144" t="s">
        <v>177</v>
      </c>
      <c r="AU117" s="144" t="s">
        <v>83</v>
      </c>
      <c r="AY117" s="17" t="s">
        <v>175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7" t="s">
        <v>81</v>
      </c>
      <c r="BK117" s="145">
        <f t="shared" si="9"/>
        <v>0</v>
      </c>
      <c r="BL117" s="17" t="s">
        <v>181</v>
      </c>
      <c r="BM117" s="144" t="s">
        <v>3096</v>
      </c>
    </row>
    <row r="118" spans="2:65" s="1" customFormat="1" ht="16.5" customHeight="1">
      <c r="B118" s="32"/>
      <c r="C118" s="172" t="s">
        <v>367</v>
      </c>
      <c r="D118" s="172" t="s">
        <v>307</v>
      </c>
      <c r="E118" s="173" t="s">
        <v>1084</v>
      </c>
      <c r="F118" s="174" t="s">
        <v>1085</v>
      </c>
      <c r="G118" s="175" t="s">
        <v>342</v>
      </c>
      <c r="H118" s="176">
        <v>5</v>
      </c>
      <c r="I118" s="177"/>
      <c r="J118" s="178">
        <f t="shared" si="0"/>
        <v>0</v>
      </c>
      <c r="K118" s="179"/>
      <c r="L118" s="180"/>
      <c r="M118" s="181" t="s">
        <v>19</v>
      </c>
      <c r="N118" s="182" t="s">
        <v>44</v>
      </c>
      <c r="P118" s="142">
        <f t="shared" si="1"/>
        <v>0</v>
      </c>
      <c r="Q118" s="142">
        <v>1E-4</v>
      </c>
      <c r="R118" s="142">
        <f t="shared" si="2"/>
        <v>5.0000000000000001E-4</v>
      </c>
      <c r="S118" s="142">
        <v>0</v>
      </c>
      <c r="T118" s="143">
        <f t="shared" si="3"/>
        <v>0</v>
      </c>
      <c r="AR118" s="144" t="s">
        <v>239</v>
      </c>
      <c r="AT118" s="144" t="s">
        <v>307</v>
      </c>
      <c r="AU118" s="144" t="s">
        <v>83</v>
      </c>
      <c r="AY118" s="17" t="s">
        <v>175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7" t="s">
        <v>81</v>
      </c>
      <c r="BK118" s="145">
        <f t="shared" si="9"/>
        <v>0</v>
      </c>
      <c r="BL118" s="17" t="s">
        <v>181</v>
      </c>
      <c r="BM118" s="144" t="s">
        <v>3097</v>
      </c>
    </row>
    <row r="119" spans="2:65" s="1" customFormat="1" ht="24.2" customHeight="1">
      <c r="B119" s="32"/>
      <c r="C119" s="132" t="s">
        <v>372</v>
      </c>
      <c r="D119" s="132" t="s">
        <v>177</v>
      </c>
      <c r="E119" s="133" t="s">
        <v>2135</v>
      </c>
      <c r="F119" s="134" t="s">
        <v>2136</v>
      </c>
      <c r="G119" s="135" t="s">
        <v>358</v>
      </c>
      <c r="H119" s="136">
        <v>10</v>
      </c>
      <c r="I119" s="137"/>
      <c r="J119" s="138">
        <f t="shared" si="0"/>
        <v>0</v>
      </c>
      <c r="K119" s="139"/>
      <c r="L119" s="32"/>
      <c r="M119" s="140" t="s">
        <v>19</v>
      </c>
      <c r="N119" s="141" t="s">
        <v>44</v>
      </c>
      <c r="P119" s="142">
        <f t="shared" si="1"/>
        <v>0</v>
      </c>
      <c r="Q119" s="142">
        <v>0</v>
      </c>
      <c r="R119" s="142">
        <f t="shared" si="2"/>
        <v>0</v>
      </c>
      <c r="S119" s="142">
        <v>0</v>
      </c>
      <c r="T119" s="143">
        <f t="shared" si="3"/>
        <v>0</v>
      </c>
      <c r="AR119" s="144" t="s">
        <v>181</v>
      </c>
      <c r="AT119" s="144" t="s">
        <v>177</v>
      </c>
      <c r="AU119" s="144" t="s">
        <v>83</v>
      </c>
      <c r="AY119" s="17" t="s">
        <v>175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81</v>
      </c>
      <c r="BK119" s="145">
        <f t="shared" si="9"/>
        <v>0</v>
      </c>
      <c r="BL119" s="17" t="s">
        <v>181</v>
      </c>
      <c r="BM119" s="144" t="s">
        <v>3098</v>
      </c>
    </row>
    <row r="120" spans="2:65" s="1" customFormat="1" ht="24.2" customHeight="1">
      <c r="B120" s="32"/>
      <c r="C120" s="132" t="s">
        <v>376</v>
      </c>
      <c r="D120" s="132" t="s">
        <v>177</v>
      </c>
      <c r="E120" s="133" t="s">
        <v>2144</v>
      </c>
      <c r="F120" s="134" t="s">
        <v>2145</v>
      </c>
      <c r="G120" s="135" t="s">
        <v>358</v>
      </c>
      <c r="H120" s="136">
        <v>1</v>
      </c>
      <c r="I120" s="137"/>
      <c r="J120" s="138">
        <f t="shared" si="0"/>
        <v>0</v>
      </c>
      <c r="K120" s="139"/>
      <c r="L120" s="32"/>
      <c r="M120" s="140" t="s">
        <v>19</v>
      </c>
      <c r="N120" s="141" t="s">
        <v>44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181</v>
      </c>
      <c r="AT120" s="144" t="s">
        <v>177</v>
      </c>
      <c r="AU120" s="144" t="s">
        <v>83</v>
      </c>
      <c r="AY120" s="17" t="s">
        <v>175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7" t="s">
        <v>81</v>
      </c>
      <c r="BK120" s="145">
        <f t="shared" si="9"/>
        <v>0</v>
      </c>
      <c r="BL120" s="17" t="s">
        <v>181</v>
      </c>
      <c r="BM120" s="144" t="s">
        <v>3099</v>
      </c>
    </row>
    <row r="121" spans="2:65" s="1" customFormat="1" ht="16.5" customHeight="1">
      <c r="B121" s="32"/>
      <c r="C121" s="172" t="s">
        <v>384</v>
      </c>
      <c r="D121" s="172" t="s">
        <v>307</v>
      </c>
      <c r="E121" s="173" t="s">
        <v>3100</v>
      </c>
      <c r="F121" s="174" t="s">
        <v>3101</v>
      </c>
      <c r="G121" s="175" t="s">
        <v>358</v>
      </c>
      <c r="H121" s="176">
        <v>1</v>
      </c>
      <c r="I121" s="177"/>
      <c r="J121" s="178">
        <f t="shared" si="0"/>
        <v>0</v>
      </c>
      <c r="K121" s="179"/>
      <c r="L121" s="180"/>
      <c r="M121" s="181" t="s">
        <v>19</v>
      </c>
      <c r="N121" s="182" t="s">
        <v>44</v>
      </c>
      <c r="P121" s="142">
        <f t="shared" si="1"/>
        <v>0</v>
      </c>
      <c r="Q121" s="142">
        <v>0</v>
      </c>
      <c r="R121" s="142">
        <f t="shared" si="2"/>
        <v>0</v>
      </c>
      <c r="S121" s="142">
        <v>0</v>
      </c>
      <c r="T121" s="143">
        <f t="shared" si="3"/>
        <v>0</v>
      </c>
      <c r="AR121" s="144" t="s">
        <v>239</v>
      </c>
      <c r="AT121" s="144" t="s">
        <v>307</v>
      </c>
      <c r="AU121" s="144" t="s">
        <v>83</v>
      </c>
      <c r="AY121" s="17" t="s">
        <v>175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7" t="s">
        <v>81</v>
      </c>
      <c r="BK121" s="145">
        <f t="shared" si="9"/>
        <v>0</v>
      </c>
      <c r="BL121" s="17" t="s">
        <v>181</v>
      </c>
      <c r="BM121" s="144" t="s">
        <v>3102</v>
      </c>
    </row>
    <row r="122" spans="2:65" s="1" customFormat="1" ht="24.2" customHeight="1">
      <c r="B122" s="32"/>
      <c r="C122" s="132" t="s">
        <v>238</v>
      </c>
      <c r="D122" s="132" t="s">
        <v>177</v>
      </c>
      <c r="E122" s="133" t="s">
        <v>3103</v>
      </c>
      <c r="F122" s="134" t="s">
        <v>3104</v>
      </c>
      <c r="G122" s="135" t="s">
        <v>358</v>
      </c>
      <c r="H122" s="136">
        <v>2</v>
      </c>
      <c r="I122" s="137"/>
      <c r="J122" s="138">
        <f t="shared" si="0"/>
        <v>0</v>
      </c>
      <c r="K122" s="139"/>
      <c r="L122" s="32"/>
      <c r="M122" s="140" t="s">
        <v>19</v>
      </c>
      <c r="N122" s="141" t="s">
        <v>44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181</v>
      </c>
      <c r="AT122" s="144" t="s">
        <v>177</v>
      </c>
      <c r="AU122" s="144" t="s">
        <v>83</v>
      </c>
      <c r="AY122" s="17" t="s">
        <v>175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7" t="s">
        <v>81</v>
      </c>
      <c r="BK122" s="145">
        <f t="shared" si="9"/>
        <v>0</v>
      </c>
      <c r="BL122" s="17" t="s">
        <v>181</v>
      </c>
      <c r="BM122" s="144" t="s">
        <v>3105</v>
      </c>
    </row>
    <row r="123" spans="2:65" s="1" customFormat="1" ht="24.2" customHeight="1">
      <c r="B123" s="32"/>
      <c r="C123" s="172" t="s">
        <v>396</v>
      </c>
      <c r="D123" s="172" t="s">
        <v>307</v>
      </c>
      <c r="E123" s="173" t="s">
        <v>3106</v>
      </c>
      <c r="F123" s="174" t="s">
        <v>3107</v>
      </c>
      <c r="G123" s="175" t="s">
        <v>358</v>
      </c>
      <c r="H123" s="176">
        <v>2</v>
      </c>
      <c r="I123" s="177"/>
      <c r="J123" s="178">
        <f t="shared" si="0"/>
        <v>0</v>
      </c>
      <c r="K123" s="179"/>
      <c r="L123" s="180"/>
      <c r="M123" s="181" t="s">
        <v>19</v>
      </c>
      <c r="N123" s="182" t="s">
        <v>44</v>
      </c>
      <c r="P123" s="142">
        <f t="shared" si="1"/>
        <v>0</v>
      </c>
      <c r="Q123" s="142">
        <v>4.0000000000000003E-5</v>
      </c>
      <c r="R123" s="142">
        <f t="shared" si="2"/>
        <v>8.0000000000000007E-5</v>
      </c>
      <c r="S123" s="142">
        <v>0</v>
      </c>
      <c r="T123" s="143">
        <f t="shared" si="3"/>
        <v>0</v>
      </c>
      <c r="AR123" s="144" t="s">
        <v>239</v>
      </c>
      <c r="AT123" s="144" t="s">
        <v>307</v>
      </c>
      <c r="AU123" s="144" t="s">
        <v>83</v>
      </c>
      <c r="AY123" s="17" t="s">
        <v>175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81</v>
      </c>
      <c r="BK123" s="145">
        <f t="shared" si="9"/>
        <v>0</v>
      </c>
      <c r="BL123" s="17" t="s">
        <v>181</v>
      </c>
      <c r="BM123" s="144" t="s">
        <v>3108</v>
      </c>
    </row>
    <row r="124" spans="2:65" s="1" customFormat="1" ht="33" customHeight="1">
      <c r="B124" s="32"/>
      <c r="C124" s="132" t="s">
        <v>401</v>
      </c>
      <c r="D124" s="132" t="s">
        <v>177</v>
      </c>
      <c r="E124" s="133" t="s">
        <v>3109</v>
      </c>
      <c r="F124" s="134" t="s">
        <v>3110</v>
      </c>
      <c r="G124" s="135" t="s">
        <v>358</v>
      </c>
      <c r="H124" s="136">
        <v>1</v>
      </c>
      <c r="I124" s="137"/>
      <c r="J124" s="138">
        <f t="shared" ref="J124:J155" si="10">ROUND(I124*H124,2)</f>
        <v>0</v>
      </c>
      <c r="K124" s="139"/>
      <c r="L124" s="32"/>
      <c r="M124" s="140" t="s">
        <v>19</v>
      </c>
      <c r="N124" s="141" t="s">
        <v>44</v>
      </c>
      <c r="P124" s="142">
        <f t="shared" ref="P124:P155" si="11">O124*H124</f>
        <v>0</v>
      </c>
      <c r="Q124" s="142">
        <v>0</v>
      </c>
      <c r="R124" s="142">
        <f t="shared" ref="R124:R155" si="12">Q124*H124</f>
        <v>0</v>
      </c>
      <c r="S124" s="142">
        <v>0</v>
      </c>
      <c r="T124" s="143">
        <f t="shared" ref="T124:T155" si="13">S124*H124</f>
        <v>0</v>
      </c>
      <c r="AR124" s="144" t="s">
        <v>181</v>
      </c>
      <c r="AT124" s="144" t="s">
        <v>177</v>
      </c>
      <c r="AU124" s="144" t="s">
        <v>83</v>
      </c>
      <c r="AY124" s="17" t="s">
        <v>175</v>
      </c>
      <c r="BE124" s="145">
        <f t="shared" ref="BE124:BE155" si="14">IF(N124="základní",J124,0)</f>
        <v>0</v>
      </c>
      <c r="BF124" s="145">
        <f t="shared" ref="BF124:BF155" si="15">IF(N124="snížená",J124,0)</f>
        <v>0</v>
      </c>
      <c r="BG124" s="145">
        <f t="shared" ref="BG124:BG155" si="16">IF(N124="zákl. přenesená",J124,0)</f>
        <v>0</v>
      </c>
      <c r="BH124" s="145">
        <f t="shared" ref="BH124:BH155" si="17">IF(N124="sníž. přenesená",J124,0)</f>
        <v>0</v>
      </c>
      <c r="BI124" s="145">
        <f t="shared" ref="BI124:BI155" si="18">IF(N124="nulová",J124,0)</f>
        <v>0</v>
      </c>
      <c r="BJ124" s="17" t="s">
        <v>81</v>
      </c>
      <c r="BK124" s="145">
        <f t="shared" ref="BK124:BK155" si="19">ROUND(I124*H124,2)</f>
        <v>0</v>
      </c>
      <c r="BL124" s="17" t="s">
        <v>181</v>
      </c>
      <c r="BM124" s="144" t="s">
        <v>3111</v>
      </c>
    </row>
    <row r="125" spans="2:65" s="1" customFormat="1" ht="16.5" customHeight="1">
      <c r="B125" s="32"/>
      <c r="C125" s="172" t="s">
        <v>406</v>
      </c>
      <c r="D125" s="172" t="s">
        <v>307</v>
      </c>
      <c r="E125" s="173" t="s">
        <v>3112</v>
      </c>
      <c r="F125" s="174" t="s">
        <v>3113</v>
      </c>
      <c r="G125" s="175" t="s">
        <v>358</v>
      </c>
      <c r="H125" s="176">
        <v>1</v>
      </c>
      <c r="I125" s="177"/>
      <c r="J125" s="178">
        <f t="shared" si="10"/>
        <v>0</v>
      </c>
      <c r="K125" s="179"/>
      <c r="L125" s="180"/>
      <c r="M125" s="181" t="s">
        <v>19</v>
      </c>
      <c r="N125" s="182" t="s">
        <v>44</v>
      </c>
      <c r="P125" s="142">
        <f t="shared" si="11"/>
        <v>0</v>
      </c>
      <c r="Q125" s="142">
        <v>4.6000000000000001E-4</v>
      </c>
      <c r="R125" s="142">
        <f t="shared" si="12"/>
        <v>4.6000000000000001E-4</v>
      </c>
      <c r="S125" s="142">
        <v>0</v>
      </c>
      <c r="T125" s="143">
        <f t="shared" si="13"/>
        <v>0</v>
      </c>
      <c r="AR125" s="144" t="s">
        <v>239</v>
      </c>
      <c r="AT125" s="144" t="s">
        <v>307</v>
      </c>
      <c r="AU125" s="144" t="s">
        <v>83</v>
      </c>
      <c r="AY125" s="17" t="s">
        <v>175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7" t="s">
        <v>81</v>
      </c>
      <c r="BK125" s="145">
        <f t="shared" si="19"/>
        <v>0</v>
      </c>
      <c r="BL125" s="17" t="s">
        <v>181</v>
      </c>
      <c r="BM125" s="144" t="s">
        <v>3114</v>
      </c>
    </row>
    <row r="126" spans="2:65" s="1" customFormat="1" ht="24.2" customHeight="1">
      <c r="B126" s="32"/>
      <c r="C126" s="132" t="s">
        <v>413</v>
      </c>
      <c r="D126" s="132" t="s">
        <v>177</v>
      </c>
      <c r="E126" s="133" t="s">
        <v>3115</v>
      </c>
      <c r="F126" s="134" t="s">
        <v>3116</v>
      </c>
      <c r="G126" s="135" t="s">
        <v>358</v>
      </c>
      <c r="H126" s="136">
        <v>2</v>
      </c>
      <c r="I126" s="137"/>
      <c r="J126" s="138">
        <f t="shared" si="10"/>
        <v>0</v>
      </c>
      <c r="K126" s="139"/>
      <c r="L126" s="32"/>
      <c r="M126" s="140" t="s">
        <v>19</v>
      </c>
      <c r="N126" s="141" t="s">
        <v>44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181</v>
      </c>
      <c r="AT126" s="144" t="s">
        <v>177</v>
      </c>
      <c r="AU126" s="144" t="s">
        <v>83</v>
      </c>
      <c r="AY126" s="17" t="s">
        <v>175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7" t="s">
        <v>81</v>
      </c>
      <c r="BK126" s="145">
        <f t="shared" si="19"/>
        <v>0</v>
      </c>
      <c r="BL126" s="17" t="s">
        <v>181</v>
      </c>
      <c r="BM126" s="144" t="s">
        <v>3117</v>
      </c>
    </row>
    <row r="127" spans="2:65" s="1" customFormat="1" ht="24.2" customHeight="1">
      <c r="B127" s="32"/>
      <c r="C127" s="172" t="s">
        <v>418</v>
      </c>
      <c r="D127" s="172" t="s">
        <v>307</v>
      </c>
      <c r="E127" s="173" t="s">
        <v>3118</v>
      </c>
      <c r="F127" s="174" t="s">
        <v>3119</v>
      </c>
      <c r="G127" s="175" t="s">
        <v>358</v>
      </c>
      <c r="H127" s="176">
        <v>2</v>
      </c>
      <c r="I127" s="177"/>
      <c r="J127" s="178">
        <f t="shared" si="10"/>
        <v>0</v>
      </c>
      <c r="K127" s="179"/>
      <c r="L127" s="180"/>
      <c r="M127" s="181" t="s">
        <v>19</v>
      </c>
      <c r="N127" s="182" t="s">
        <v>44</v>
      </c>
      <c r="P127" s="142">
        <f t="shared" si="11"/>
        <v>0</v>
      </c>
      <c r="Q127" s="142">
        <v>4.0000000000000003E-5</v>
      </c>
      <c r="R127" s="142">
        <f t="shared" si="12"/>
        <v>8.0000000000000007E-5</v>
      </c>
      <c r="S127" s="142">
        <v>0</v>
      </c>
      <c r="T127" s="143">
        <f t="shared" si="13"/>
        <v>0</v>
      </c>
      <c r="AR127" s="144" t="s">
        <v>239</v>
      </c>
      <c r="AT127" s="144" t="s">
        <v>307</v>
      </c>
      <c r="AU127" s="144" t="s">
        <v>83</v>
      </c>
      <c r="AY127" s="17" t="s">
        <v>175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7" t="s">
        <v>81</v>
      </c>
      <c r="BK127" s="145">
        <f t="shared" si="19"/>
        <v>0</v>
      </c>
      <c r="BL127" s="17" t="s">
        <v>181</v>
      </c>
      <c r="BM127" s="144" t="s">
        <v>3120</v>
      </c>
    </row>
    <row r="128" spans="2:65" s="1" customFormat="1" ht="24.2" customHeight="1">
      <c r="B128" s="32"/>
      <c r="C128" s="132" t="s">
        <v>424</v>
      </c>
      <c r="D128" s="132" t="s">
        <v>177</v>
      </c>
      <c r="E128" s="133" t="s">
        <v>3121</v>
      </c>
      <c r="F128" s="134" t="s">
        <v>3122</v>
      </c>
      <c r="G128" s="135" t="s">
        <v>358</v>
      </c>
      <c r="H128" s="136">
        <v>2</v>
      </c>
      <c r="I128" s="137"/>
      <c r="J128" s="138">
        <f t="shared" si="10"/>
        <v>0</v>
      </c>
      <c r="K128" s="139"/>
      <c r="L128" s="32"/>
      <c r="M128" s="140" t="s">
        <v>19</v>
      </c>
      <c r="N128" s="141" t="s">
        <v>44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181</v>
      </c>
      <c r="AT128" s="144" t="s">
        <v>177</v>
      </c>
      <c r="AU128" s="144" t="s">
        <v>83</v>
      </c>
      <c r="AY128" s="17" t="s">
        <v>175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7" t="s">
        <v>81</v>
      </c>
      <c r="BK128" s="145">
        <f t="shared" si="19"/>
        <v>0</v>
      </c>
      <c r="BL128" s="17" t="s">
        <v>181</v>
      </c>
      <c r="BM128" s="144" t="s">
        <v>3123</v>
      </c>
    </row>
    <row r="129" spans="2:65" s="1" customFormat="1" ht="24.2" customHeight="1">
      <c r="B129" s="32"/>
      <c r="C129" s="172" t="s">
        <v>429</v>
      </c>
      <c r="D129" s="172" t="s">
        <v>307</v>
      </c>
      <c r="E129" s="173" t="s">
        <v>3124</v>
      </c>
      <c r="F129" s="174" t="s">
        <v>3125</v>
      </c>
      <c r="G129" s="175" t="s">
        <v>358</v>
      </c>
      <c r="H129" s="176">
        <v>2</v>
      </c>
      <c r="I129" s="177"/>
      <c r="J129" s="178">
        <f t="shared" si="10"/>
        <v>0</v>
      </c>
      <c r="K129" s="179"/>
      <c r="L129" s="180"/>
      <c r="M129" s="181" t="s">
        <v>19</v>
      </c>
      <c r="N129" s="182" t="s">
        <v>44</v>
      </c>
      <c r="P129" s="142">
        <f t="shared" si="11"/>
        <v>0</v>
      </c>
      <c r="Q129" s="142">
        <v>4.0000000000000003E-5</v>
      </c>
      <c r="R129" s="142">
        <f t="shared" si="12"/>
        <v>8.0000000000000007E-5</v>
      </c>
      <c r="S129" s="142">
        <v>0</v>
      </c>
      <c r="T129" s="143">
        <f t="shared" si="13"/>
        <v>0</v>
      </c>
      <c r="AR129" s="144" t="s">
        <v>239</v>
      </c>
      <c r="AT129" s="144" t="s">
        <v>307</v>
      </c>
      <c r="AU129" s="144" t="s">
        <v>83</v>
      </c>
      <c r="AY129" s="17" t="s">
        <v>175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7" t="s">
        <v>81</v>
      </c>
      <c r="BK129" s="145">
        <f t="shared" si="19"/>
        <v>0</v>
      </c>
      <c r="BL129" s="17" t="s">
        <v>181</v>
      </c>
      <c r="BM129" s="144" t="s">
        <v>3126</v>
      </c>
    </row>
    <row r="130" spans="2:65" s="1" customFormat="1" ht="16.5" customHeight="1">
      <c r="B130" s="32"/>
      <c r="C130" s="132" t="s">
        <v>435</v>
      </c>
      <c r="D130" s="132" t="s">
        <v>177</v>
      </c>
      <c r="E130" s="133" t="s">
        <v>3127</v>
      </c>
      <c r="F130" s="134" t="s">
        <v>3128</v>
      </c>
      <c r="G130" s="135" t="s">
        <v>358</v>
      </c>
      <c r="H130" s="136">
        <v>1</v>
      </c>
      <c r="I130" s="137"/>
      <c r="J130" s="138">
        <f t="shared" si="10"/>
        <v>0</v>
      </c>
      <c r="K130" s="139"/>
      <c r="L130" s="32"/>
      <c r="M130" s="140" t="s">
        <v>19</v>
      </c>
      <c r="N130" s="141" t="s">
        <v>44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181</v>
      </c>
      <c r="AT130" s="144" t="s">
        <v>177</v>
      </c>
      <c r="AU130" s="144" t="s">
        <v>83</v>
      </c>
      <c r="AY130" s="17" t="s">
        <v>175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7" t="s">
        <v>81</v>
      </c>
      <c r="BK130" s="145">
        <f t="shared" si="19"/>
        <v>0</v>
      </c>
      <c r="BL130" s="17" t="s">
        <v>181</v>
      </c>
      <c r="BM130" s="144" t="s">
        <v>3129</v>
      </c>
    </row>
    <row r="131" spans="2:65" s="1" customFormat="1" ht="21.75" customHeight="1">
      <c r="B131" s="32"/>
      <c r="C131" s="132" t="s">
        <v>440</v>
      </c>
      <c r="D131" s="132" t="s">
        <v>177</v>
      </c>
      <c r="E131" s="133" t="s">
        <v>3130</v>
      </c>
      <c r="F131" s="134" t="s">
        <v>3131</v>
      </c>
      <c r="G131" s="135" t="s">
        <v>358</v>
      </c>
      <c r="H131" s="136">
        <v>3</v>
      </c>
      <c r="I131" s="137"/>
      <c r="J131" s="138">
        <f t="shared" si="10"/>
        <v>0</v>
      </c>
      <c r="K131" s="139"/>
      <c r="L131" s="32"/>
      <c r="M131" s="140" t="s">
        <v>19</v>
      </c>
      <c r="N131" s="141" t="s">
        <v>44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181</v>
      </c>
      <c r="AT131" s="144" t="s">
        <v>177</v>
      </c>
      <c r="AU131" s="144" t="s">
        <v>83</v>
      </c>
      <c r="AY131" s="17" t="s">
        <v>175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7" t="s">
        <v>81</v>
      </c>
      <c r="BK131" s="145">
        <f t="shared" si="19"/>
        <v>0</v>
      </c>
      <c r="BL131" s="17" t="s">
        <v>181</v>
      </c>
      <c r="BM131" s="144" t="s">
        <v>3132</v>
      </c>
    </row>
    <row r="132" spans="2:65" s="1" customFormat="1" ht="21.75" customHeight="1">
      <c r="B132" s="32"/>
      <c r="C132" s="172" t="s">
        <v>445</v>
      </c>
      <c r="D132" s="172" t="s">
        <v>307</v>
      </c>
      <c r="E132" s="173" t="s">
        <v>3133</v>
      </c>
      <c r="F132" s="174" t="s">
        <v>3134</v>
      </c>
      <c r="G132" s="175" t="s">
        <v>358</v>
      </c>
      <c r="H132" s="176">
        <v>3</v>
      </c>
      <c r="I132" s="177"/>
      <c r="J132" s="178">
        <f t="shared" si="10"/>
        <v>0</v>
      </c>
      <c r="K132" s="179"/>
      <c r="L132" s="180"/>
      <c r="M132" s="181" t="s">
        <v>19</v>
      </c>
      <c r="N132" s="182" t="s">
        <v>44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239</v>
      </c>
      <c r="AT132" s="144" t="s">
        <v>307</v>
      </c>
      <c r="AU132" s="144" t="s">
        <v>83</v>
      </c>
      <c r="AY132" s="17" t="s">
        <v>175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7" t="s">
        <v>81</v>
      </c>
      <c r="BK132" s="145">
        <f t="shared" si="19"/>
        <v>0</v>
      </c>
      <c r="BL132" s="17" t="s">
        <v>181</v>
      </c>
      <c r="BM132" s="144" t="s">
        <v>3135</v>
      </c>
    </row>
    <row r="133" spans="2:65" s="1" customFormat="1" ht="33" customHeight="1">
      <c r="B133" s="32"/>
      <c r="C133" s="132" t="s">
        <v>451</v>
      </c>
      <c r="D133" s="132" t="s">
        <v>177</v>
      </c>
      <c r="E133" s="133" t="s">
        <v>3136</v>
      </c>
      <c r="F133" s="134" t="s">
        <v>3137</v>
      </c>
      <c r="G133" s="135" t="s">
        <v>358</v>
      </c>
      <c r="H133" s="136">
        <v>13</v>
      </c>
      <c r="I133" s="137"/>
      <c r="J133" s="138">
        <f t="shared" si="10"/>
        <v>0</v>
      </c>
      <c r="K133" s="139"/>
      <c r="L133" s="32"/>
      <c r="M133" s="140" t="s">
        <v>19</v>
      </c>
      <c r="N133" s="141" t="s">
        <v>44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181</v>
      </c>
      <c r="AT133" s="144" t="s">
        <v>177</v>
      </c>
      <c r="AU133" s="144" t="s">
        <v>83</v>
      </c>
      <c r="AY133" s="17" t="s">
        <v>175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7" t="s">
        <v>81</v>
      </c>
      <c r="BK133" s="145">
        <f t="shared" si="19"/>
        <v>0</v>
      </c>
      <c r="BL133" s="17" t="s">
        <v>181</v>
      </c>
      <c r="BM133" s="144" t="s">
        <v>3138</v>
      </c>
    </row>
    <row r="134" spans="2:65" s="1" customFormat="1" ht="24.2" customHeight="1">
      <c r="B134" s="32"/>
      <c r="C134" s="172" t="s">
        <v>456</v>
      </c>
      <c r="D134" s="172" t="s">
        <v>307</v>
      </c>
      <c r="E134" s="173" t="s">
        <v>3139</v>
      </c>
      <c r="F134" s="174" t="s">
        <v>3140</v>
      </c>
      <c r="G134" s="175" t="s">
        <v>358</v>
      </c>
      <c r="H134" s="176">
        <v>13</v>
      </c>
      <c r="I134" s="177"/>
      <c r="J134" s="178">
        <f t="shared" si="10"/>
        <v>0</v>
      </c>
      <c r="K134" s="179"/>
      <c r="L134" s="180"/>
      <c r="M134" s="181" t="s">
        <v>19</v>
      </c>
      <c r="N134" s="182" t="s">
        <v>44</v>
      </c>
      <c r="P134" s="142">
        <f t="shared" si="11"/>
        <v>0</v>
      </c>
      <c r="Q134" s="142">
        <v>6.0000000000000002E-5</v>
      </c>
      <c r="R134" s="142">
        <f t="shared" si="12"/>
        <v>7.7999999999999999E-4</v>
      </c>
      <c r="S134" s="142">
        <v>0</v>
      </c>
      <c r="T134" s="143">
        <f t="shared" si="13"/>
        <v>0</v>
      </c>
      <c r="AR134" s="144" t="s">
        <v>239</v>
      </c>
      <c r="AT134" s="144" t="s">
        <v>307</v>
      </c>
      <c r="AU134" s="144" t="s">
        <v>83</v>
      </c>
      <c r="AY134" s="17" t="s">
        <v>175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7" t="s">
        <v>81</v>
      </c>
      <c r="BK134" s="145">
        <f t="shared" si="19"/>
        <v>0</v>
      </c>
      <c r="BL134" s="17" t="s">
        <v>181</v>
      </c>
      <c r="BM134" s="144" t="s">
        <v>3141</v>
      </c>
    </row>
    <row r="135" spans="2:65" s="1" customFormat="1" ht="33" customHeight="1">
      <c r="B135" s="32"/>
      <c r="C135" s="132" t="s">
        <v>461</v>
      </c>
      <c r="D135" s="132" t="s">
        <v>177</v>
      </c>
      <c r="E135" s="133" t="s">
        <v>3142</v>
      </c>
      <c r="F135" s="134" t="s">
        <v>3143</v>
      </c>
      <c r="G135" s="135" t="s">
        <v>358</v>
      </c>
      <c r="H135" s="136">
        <v>7</v>
      </c>
      <c r="I135" s="137"/>
      <c r="J135" s="138">
        <f t="shared" si="10"/>
        <v>0</v>
      </c>
      <c r="K135" s="139"/>
      <c r="L135" s="32"/>
      <c r="M135" s="140" t="s">
        <v>19</v>
      </c>
      <c r="N135" s="141" t="s">
        <v>44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181</v>
      </c>
      <c r="AT135" s="144" t="s">
        <v>177</v>
      </c>
      <c r="AU135" s="144" t="s">
        <v>83</v>
      </c>
      <c r="AY135" s="17" t="s">
        <v>175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7" t="s">
        <v>81</v>
      </c>
      <c r="BK135" s="145">
        <f t="shared" si="19"/>
        <v>0</v>
      </c>
      <c r="BL135" s="17" t="s">
        <v>181</v>
      </c>
      <c r="BM135" s="144" t="s">
        <v>3144</v>
      </c>
    </row>
    <row r="136" spans="2:65" s="1" customFormat="1" ht="24.2" customHeight="1">
      <c r="B136" s="32"/>
      <c r="C136" s="172" t="s">
        <v>466</v>
      </c>
      <c r="D136" s="172" t="s">
        <v>307</v>
      </c>
      <c r="E136" s="173" t="s">
        <v>3145</v>
      </c>
      <c r="F136" s="174" t="s">
        <v>3146</v>
      </c>
      <c r="G136" s="175" t="s">
        <v>358</v>
      </c>
      <c r="H136" s="176">
        <v>7</v>
      </c>
      <c r="I136" s="177"/>
      <c r="J136" s="178">
        <f t="shared" si="10"/>
        <v>0</v>
      </c>
      <c r="K136" s="179"/>
      <c r="L136" s="180"/>
      <c r="M136" s="181" t="s">
        <v>19</v>
      </c>
      <c r="N136" s="182" t="s">
        <v>44</v>
      </c>
      <c r="P136" s="142">
        <f t="shared" si="11"/>
        <v>0</v>
      </c>
      <c r="Q136" s="142">
        <v>1E-4</v>
      </c>
      <c r="R136" s="142">
        <f t="shared" si="12"/>
        <v>6.9999999999999999E-4</v>
      </c>
      <c r="S136" s="142">
        <v>0</v>
      </c>
      <c r="T136" s="143">
        <f t="shared" si="13"/>
        <v>0</v>
      </c>
      <c r="AR136" s="144" t="s">
        <v>239</v>
      </c>
      <c r="AT136" s="144" t="s">
        <v>307</v>
      </c>
      <c r="AU136" s="144" t="s">
        <v>83</v>
      </c>
      <c r="AY136" s="17" t="s">
        <v>175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7" t="s">
        <v>81</v>
      </c>
      <c r="BK136" s="145">
        <f t="shared" si="19"/>
        <v>0</v>
      </c>
      <c r="BL136" s="17" t="s">
        <v>181</v>
      </c>
      <c r="BM136" s="144" t="s">
        <v>3147</v>
      </c>
    </row>
    <row r="137" spans="2:65" s="1" customFormat="1" ht="33" customHeight="1">
      <c r="B137" s="32"/>
      <c r="C137" s="132" t="s">
        <v>471</v>
      </c>
      <c r="D137" s="132" t="s">
        <v>177</v>
      </c>
      <c r="E137" s="133" t="s">
        <v>3148</v>
      </c>
      <c r="F137" s="134" t="s">
        <v>3149</v>
      </c>
      <c r="G137" s="135" t="s">
        <v>358</v>
      </c>
      <c r="H137" s="136">
        <v>3</v>
      </c>
      <c r="I137" s="137"/>
      <c r="J137" s="138">
        <f t="shared" si="10"/>
        <v>0</v>
      </c>
      <c r="K137" s="139"/>
      <c r="L137" s="32"/>
      <c r="M137" s="140" t="s">
        <v>19</v>
      </c>
      <c r="N137" s="141" t="s">
        <v>44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181</v>
      </c>
      <c r="AT137" s="144" t="s">
        <v>177</v>
      </c>
      <c r="AU137" s="144" t="s">
        <v>83</v>
      </c>
      <c r="AY137" s="17" t="s">
        <v>175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7" t="s">
        <v>81</v>
      </c>
      <c r="BK137" s="145">
        <f t="shared" si="19"/>
        <v>0</v>
      </c>
      <c r="BL137" s="17" t="s">
        <v>181</v>
      </c>
      <c r="BM137" s="144" t="s">
        <v>3150</v>
      </c>
    </row>
    <row r="138" spans="2:65" s="1" customFormat="1" ht="37.9" customHeight="1">
      <c r="B138" s="32"/>
      <c r="C138" s="172" t="s">
        <v>478</v>
      </c>
      <c r="D138" s="172" t="s">
        <v>307</v>
      </c>
      <c r="E138" s="173" t="s">
        <v>3151</v>
      </c>
      <c r="F138" s="174" t="s">
        <v>3152</v>
      </c>
      <c r="G138" s="175" t="s">
        <v>358</v>
      </c>
      <c r="H138" s="176">
        <v>3</v>
      </c>
      <c r="I138" s="177"/>
      <c r="J138" s="178">
        <f t="shared" si="10"/>
        <v>0</v>
      </c>
      <c r="K138" s="179"/>
      <c r="L138" s="180"/>
      <c r="M138" s="181" t="s">
        <v>19</v>
      </c>
      <c r="N138" s="182" t="s">
        <v>44</v>
      </c>
      <c r="P138" s="142">
        <f t="shared" si="11"/>
        <v>0</v>
      </c>
      <c r="Q138" s="142">
        <v>6.9999999999999994E-5</v>
      </c>
      <c r="R138" s="142">
        <f t="shared" si="12"/>
        <v>2.0999999999999998E-4</v>
      </c>
      <c r="S138" s="142">
        <v>0</v>
      </c>
      <c r="T138" s="143">
        <f t="shared" si="13"/>
        <v>0</v>
      </c>
      <c r="AR138" s="144" t="s">
        <v>239</v>
      </c>
      <c r="AT138" s="144" t="s">
        <v>307</v>
      </c>
      <c r="AU138" s="144" t="s">
        <v>83</v>
      </c>
      <c r="AY138" s="17" t="s">
        <v>175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7" t="s">
        <v>81</v>
      </c>
      <c r="BK138" s="145">
        <f t="shared" si="19"/>
        <v>0</v>
      </c>
      <c r="BL138" s="17" t="s">
        <v>181</v>
      </c>
      <c r="BM138" s="144" t="s">
        <v>3153</v>
      </c>
    </row>
    <row r="139" spans="2:65" s="1" customFormat="1" ht="16.5" customHeight="1">
      <c r="B139" s="32"/>
      <c r="C139" s="132" t="s">
        <v>483</v>
      </c>
      <c r="D139" s="132" t="s">
        <v>177</v>
      </c>
      <c r="E139" s="133" t="s">
        <v>3154</v>
      </c>
      <c r="F139" s="134" t="s">
        <v>3155</v>
      </c>
      <c r="G139" s="135" t="s">
        <v>358</v>
      </c>
      <c r="H139" s="136">
        <v>5</v>
      </c>
      <c r="I139" s="137"/>
      <c r="J139" s="138">
        <f t="shared" si="10"/>
        <v>0</v>
      </c>
      <c r="K139" s="139"/>
      <c r="L139" s="32"/>
      <c r="M139" s="140" t="s">
        <v>19</v>
      </c>
      <c r="N139" s="141" t="s">
        <v>44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181</v>
      </c>
      <c r="AT139" s="144" t="s">
        <v>177</v>
      </c>
      <c r="AU139" s="144" t="s">
        <v>83</v>
      </c>
      <c r="AY139" s="17" t="s">
        <v>175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7" t="s">
        <v>81</v>
      </c>
      <c r="BK139" s="145">
        <f t="shared" si="19"/>
        <v>0</v>
      </c>
      <c r="BL139" s="17" t="s">
        <v>181</v>
      </c>
      <c r="BM139" s="144" t="s">
        <v>3156</v>
      </c>
    </row>
    <row r="140" spans="2:65" s="1" customFormat="1" ht="16.5" customHeight="1">
      <c r="B140" s="32"/>
      <c r="C140" s="132" t="s">
        <v>489</v>
      </c>
      <c r="D140" s="132" t="s">
        <v>177</v>
      </c>
      <c r="E140" s="133" t="s">
        <v>2180</v>
      </c>
      <c r="F140" s="134" t="s">
        <v>2181</v>
      </c>
      <c r="G140" s="135" t="s">
        <v>358</v>
      </c>
      <c r="H140" s="136">
        <v>1</v>
      </c>
      <c r="I140" s="137"/>
      <c r="J140" s="138">
        <f t="shared" si="10"/>
        <v>0</v>
      </c>
      <c r="K140" s="139"/>
      <c r="L140" s="32"/>
      <c r="M140" s="140" t="s">
        <v>19</v>
      </c>
      <c r="N140" s="141" t="s">
        <v>44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181</v>
      </c>
      <c r="AT140" s="144" t="s">
        <v>177</v>
      </c>
      <c r="AU140" s="144" t="s">
        <v>83</v>
      </c>
      <c r="AY140" s="17" t="s">
        <v>175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7" t="s">
        <v>81</v>
      </c>
      <c r="BK140" s="145">
        <f t="shared" si="19"/>
        <v>0</v>
      </c>
      <c r="BL140" s="17" t="s">
        <v>181</v>
      </c>
      <c r="BM140" s="144" t="s">
        <v>3157</v>
      </c>
    </row>
    <row r="141" spans="2:65" s="1" customFormat="1" ht="24.2" customHeight="1">
      <c r="B141" s="32"/>
      <c r="C141" s="172" t="s">
        <v>494</v>
      </c>
      <c r="D141" s="172" t="s">
        <v>307</v>
      </c>
      <c r="E141" s="173" t="s">
        <v>2186</v>
      </c>
      <c r="F141" s="174" t="s">
        <v>2187</v>
      </c>
      <c r="G141" s="175" t="s">
        <v>358</v>
      </c>
      <c r="H141" s="176">
        <v>1</v>
      </c>
      <c r="I141" s="177"/>
      <c r="J141" s="178">
        <f t="shared" si="10"/>
        <v>0</v>
      </c>
      <c r="K141" s="179"/>
      <c r="L141" s="180"/>
      <c r="M141" s="181" t="s">
        <v>19</v>
      </c>
      <c r="N141" s="182" t="s">
        <v>44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239</v>
      </c>
      <c r="AT141" s="144" t="s">
        <v>307</v>
      </c>
      <c r="AU141" s="144" t="s">
        <v>83</v>
      </c>
      <c r="AY141" s="17" t="s">
        <v>175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7" t="s">
        <v>81</v>
      </c>
      <c r="BK141" s="145">
        <f t="shared" si="19"/>
        <v>0</v>
      </c>
      <c r="BL141" s="17" t="s">
        <v>181</v>
      </c>
      <c r="BM141" s="144" t="s">
        <v>3158</v>
      </c>
    </row>
    <row r="142" spans="2:65" s="1" customFormat="1" ht="24.2" customHeight="1">
      <c r="B142" s="32"/>
      <c r="C142" s="172" t="s">
        <v>499</v>
      </c>
      <c r="D142" s="172" t="s">
        <v>307</v>
      </c>
      <c r="E142" s="173" t="s">
        <v>3159</v>
      </c>
      <c r="F142" s="174" t="s">
        <v>2187</v>
      </c>
      <c r="G142" s="175" t="s">
        <v>358</v>
      </c>
      <c r="H142" s="176">
        <v>3</v>
      </c>
      <c r="I142" s="177"/>
      <c r="J142" s="178">
        <f t="shared" si="10"/>
        <v>0</v>
      </c>
      <c r="K142" s="179"/>
      <c r="L142" s="180"/>
      <c r="M142" s="181" t="s">
        <v>19</v>
      </c>
      <c r="N142" s="182" t="s">
        <v>44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239</v>
      </c>
      <c r="AT142" s="144" t="s">
        <v>307</v>
      </c>
      <c r="AU142" s="144" t="s">
        <v>83</v>
      </c>
      <c r="AY142" s="17" t="s">
        <v>175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7" t="s">
        <v>81</v>
      </c>
      <c r="BK142" s="145">
        <f t="shared" si="19"/>
        <v>0</v>
      </c>
      <c r="BL142" s="17" t="s">
        <v>181</v>
      </c>
      <c r="BM142" s="144" t="s">
        <v>3160</v>
      </c>
    </row>
    <row r="143" spans="2:65" s="1" customFormat="1" ht="24.2" customHeight="1">
      <c r="B143" s="32"/>
      <c r="C143" s="172" t="s">
        <v>505</v>
      </c>
      <c r="D143" s="172" t="s">
        <v>307</v>
      </c>
      <c r="E143" s="173" t="s">
        <v>3161</v>
      </c>
      <c r="F143" s="174" t="s">
        <v>2187</v>
      </c>
      <c r="G143" s="175" t="s">
        <v>358</v>
      </c>
      <c r="H143" s="176">
        <v>5</v>
      </c>
      <c r="I143" s="177"/>
      <c r="J143" s="178">
        <f t="shared" si="10"/>
        <v>0</v>
      </c>
      <c r="K143" s="179"/>
      <c r="L143" s="180"/>
      <c r="M143" s="181" t="s">
        <v>19</v>
      </c>
      <c r="N143" s="182" t="s">
        <v>44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239</v>
      </c>
      <c r="AT143" s="144" t="s">
        <v>307</v>
      </c>
      <c r="AU143" s="144" t="s">
        <v>83</v>
      </c>
      <c r="AY143" s="17" t="s">
        <v>175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7" t="s">
        <v>81</v>
      </c>
      <c r="BK143" s="145">
        <f t="shared" si="19"/>
        <v>0</v>
      </c>
      <c r="BL143" s="17" t="s">
        <v>181</v>
      </c>
      <c r="BM143" s="144" t="s">
        <v>3162</v>
      </c>
    </row>
    <row r="144" spans="2:65" s="1" customFormat="1" ht="24.2" customHeight="1">
      <c r="B144" s="32"/>
      <c r="C144" s="172" t="s">
        <v>509</v>
      </c>
      <c r="D144" s="172" t="s">
        <v>307</v>
      </c>
      <c r="E144" s="173" t="s">
        <v>3163</v>
      </c>
      <c r="F144" s="174" t="s">
        <v>2187</v>
      </c>
      <c r="G144" s="175" t="s">
        <v>358</v>
      </c>
      <c r="H144" s="176">
        <v>3</v>
      </c>
      <c r="I144" s="177"/>
      <c r="J144" s="178">
        <f t="shared" si="10"/>
        <v>0</v>
      </c>
      <c r="K144" s="179"/>
      <c r="L144" s="180"/>
      <c r="M144" s="181" t="s">
        <v>19</v>
      </c>
      <c r="N144" s="182" t="s">
        <v>44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239</v>
      </c>
      <c r="AT144" s="144" t="s">
        <v>307</v>
      </c>
      <c r="AU144" s="144" t="s">
        <v>83</v>
      </c>
      <c r="AY144" s="17" t="s">
        <v>175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81</v>
      </c>
      <c r="BK144" s="145">
        <f t="shared" si="19"/>
        <v>0</v>
      </c>
      <c r="BL144" s="17" t="s">
        <v>181</v>
      </c>
      <c r="BM144" s="144" t="s">
        <v>3164</v>
      </c>
    </row>
    <row r="145" spans="2:65" s="1" customFormat="1" ht="24.2" customHeight="1">
      <c r="B145" s="32"/>
      <c r="C145" s="172" t="s">
        <v>517</v>
      </c>
      <c r="D145" s="172" t="s">
        <v>307</v>
      </c>
      <c r="E145" s="173" t="s">
        <v>3165</v>
      </c>
      <c r="F145" s="174" t="s">
        <v>2187</v>
      </c>
      <c r="G145" s="175" t="s">
        <v>358</v>
      </c>
      <c r="H145" s="176">
        <v>3</v>
      </c>
      <c r="I145" s="177"/>
      <c r="J145" s="178">
        <f t="shared" si="10"/>
        <v>0</v>
      </c>
      <c r="K145" s="179"/>
      <c r="L145" s="180"/>
      <c r="M145" s="181" t="s">
        <v>19</v>
      </c>
      <c r="N145" s="182" t="s">
        <v>44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239</v>
      </c>
      <c r="AT145" s="144" t="s">
        <v>307</v>
      </c>
      <c r="AU145" s="144" t="s">
        <v>83</v>
      </c>
      <c r="AY145" s="17" t="s">
        <v>175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7" t="s">
        <v>81</v>
      </c>
      <c r="BK145" s="145">
        <f t="shared" si="19"/>
        <v>0</v>
      </c>
      <c r="BL145" s="17" t="s">
        <v>181</v>
      </c>
      <c r="BM145" s="144" t="s">
        <v>3166</v>
      </c>
    </row>
    <row r="146" spans="2:65" s="1" customFormat="1" ht="24.2" customHeight="1">
      <c r="B146" s="32"/>
      <c r="C146" s="132" t="s">
        <v>522</v>
      </c>
      <c r="D146" s="132" t="s">
        <v>177</v>
      </c>
      <c r="E146" s="133" t="s">
        <v>2189</v>
      </c>
      <c r="F146" s="134" t="s">
        <v>2190</v>
      </c>
      <c r="G146" s="135" t="s">
        <v>342</v>
      </c>
      <c r="H146" s="136">
        <v>36</v>
      </c>
      <c r="I146" s="137"/>
      <c r="J146" s="138">
        <f t="shared" si="10"/>
        <v>0</v>
      </c>
      <c r="K146" s="139"/>
      <c r="L146" s="32"/>
      <c r="M146" s="140" t="s">
        <v>19</v>
      </c>
      <c r="N146" s="141" t="s">
        <v>44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181</v>
      </c>
      <c r="AT146" s="144" t="s">
        <v>177</v>
      </c>
      <c r="AU146" s="144" t="s">
        <v>83</v>
      </c>
      <c r="AY146" s="17" t="s">
        <v>175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7" t="s">
        <v>81</v>
      </c>
      <c r="BK146" s="145">
        <f t="shared" si="19"/>
        <v>0</v>
      </c>
      <c r="BL146" s="17" t="s">
        <v>181</v>
      </c>
      <c r="BM146" s="144" t="s">
        <v>3167</v>
      </c>
    </row>
    <row r="147" spans="2:65" s="1" customFormat="1" ht="16.5" customHeight="1">
      <c r="B147" s="32"/>
      <c r="C147" s="172" t="s">
        <v>526</v>
      </c>
      <c r="D147" s="172" t="s">
        <v>307</v>
      </c>
      <c r="E147" s="173" t="s">
        <v>1102</v>
      </c>
      <c r="F147" s="174" t="s">
        <v>1103</v>
      </c>
      <c r="G147" s="175" t="s">
        <v>335</v>
      </c>
      <c r="H147" s="176">
        <v>33.911999999999999</v>
      </c>
      <c r="I147" s="177"/>
      <c r="J147" s="178">
        <f t="shared" si="10"/>
        <v>0</v>
      </c>
      <c r="K147" s="179"/>
      <c r="L147" s="180"/>
      <c r="M147" s="181" t="s">
        <v>19</v>
      </c>
      <c r="N147" s="182" t="s">
        <v>44</v>
      </c>
      <c r="P147" s="142">
        <f t="shared" si="11"/>
        <v>0</v>
      </c>
      <c r="Q147" s="142">
        <v>1E-3</v>
      </c>
      <c r="R147" s="142">
        <f t="shared" si="12"/>
        <v>3.3911999999999998E-2</v>
      </c>
      <c r="S147" s="142">
        <v>0</v>
      </c>
      <c r="T147" s="143">
        <f t="shared" si="13"/>
        <v>0</v>
      </c>
      <c r="AR147" s="144" t="s">
        <v>239</v>
      </c>
      <c r="AT147" s="144" t="s">
        <v>307</v>
      </c>
      <c r="AU147" s="144" t="s">
        <v>83</v>
      </c>
      <c r="AY147" s="17" t="s">
        <v>175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7" t="s">
        <v>81</v>
      </c>
      <c r="BK147" s="145">
        <f t="shared" si="19"/>
        <v>0</v>
      </c>
      <c r="BL147" s="17" t="s">
        <v>181</v>
      </c>
      <c r="BM147" s="144" t="s">
        <v>3168</v>
      </c>
    </row>
    <row r="148" spans="2:65" s="1" customFormat="1" ht="16.5" customHeight="1">
      <c r="B148" s="32"/>
      <c r="C148" s="172" t="s">
        <v>531</v>
      </c>
      <c r="D148" s="172" t="s">
        <v>307</v>
      </c>
      <c r="E148" s="173" t="s">
        <v>2196</v>
      </c>
      <c r="F148" s="174" t="s">
        <v>2197</v>
      </c>
      <c r="G148" s="175" t="s">
        <v>358</v>
      </c>
      <c r="H148" s="176">
        <v>24</v>
      </c>
      <c r="I148" s="177"/>
      <c r="J148" s="178">
        <f t="shared" si="10"/>
        <v>0</v>
      </c>
      <c r="K148" s="179"/>
      <c r="L148" s="180"/>
      <c r="M148" s="181" t="s">
        <v>19</v>
      </c>
      <c r="N148" s="182" t="s">
        <v>44</v>
      </c>
      <c r="P148" s="142">
        <f t="shared" si="11"/>
        <v>0</v>
      </c>
      <c r="Q148" s="142">
        <v>4.0000000000000002E-4</v>
      </c>
      <c r="R148" s="142">
        <f t="shared" si="12"/>
        <v>9.6000000000000009E-3</v>
      </c>
      <c r="S148" s="142">
        <v>0</v>
      </c>
      <c r="T148" s="143">
        <f t="shared" si="13"/>
        <v>0</v>
      </c>
      <c r="AR148" s="144" t="s">
        <v>239</v>
      </c>
      <c r="AT148" s="144" t="s">
        <v>307</v>
      </c>
      <c r="AU148" s="144" t="s">
        <v>83</v>
      </c>
      <c r="AY148" s="17" t="s">
        <v>175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7" t="s">
        <v>81</v>
      </c>
      <c r="BK148" s="145">
        <f t="shared" si="19"/>
        <v>0</v>
      </c>
      <c r="BL148" s="17" t="s">
        <v>181</v>
      </c>
      <c r="BM148" s="144" t="s">
        <v>3169</v>
      </c>
    </row>
    <row r="149" spans="2:65" s="1" customFormat="1" ht="24.2" customHeight="1">
      <c r="B149" s="32"/>
      <c r="C149" s="132" t="s">
        <v>535</v>
      </c>
      <c r="D149" s="132" t="s">
        <v>177</v>
      </c>
      <c r="E149" s="133" t="s">
        <v>2199</v>
      </c>
      <c r="F149" s="134" t="s">
        <v>2200</v>
      </c>
      <c r="G149" s="135" t="s">
        <v>342</v>
      </c>
      <c r="H149" s="136">
        <v>80</v>
      </c>
      <c r="I149" s="137"/>
      <c r="J149" s="138">
        <f t="shared" si="10"/>
        <v>0</v>
      </c>
      <c r="K149" s="139"/>
      <c r="L149" s="32"/>
      <c r="M149" s="140" t="s">
        <v>19</v>
      </c>
      <c r="N149" s="141" t="s">
        <v>44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181</v>
      </c>
      <c r="AT149" s="144" t="s">
        <v>177</v>
      </c>
      <c r="AU149" s="144" t="s">
        <v>83</v>
      </c>
      <c r="AY149" s="17" t="s">
        <v>175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7" t="s">
        <v>81</v>
      </c>
      <c r="BK149" s="145">
        <f t="shared" si="19"/>
        <v>0</v>
      </c>
      <c r="BL149" s="17" t="s">
        <v>181</v>
      </c>
      <c r="BM149" s="144" t="s">
        <v>3170</v>
      </c>
    </row>
    <row r="150" spans="2:65" s="1" customFormat="1" ht="24.2" customHeight="1">
      <c r="B150" s="32"/>
      <c r="C150" s="172" t="s">
        <v>540</v>
      </c>
      <c r="D150" s="172" t="s">
        <v>307</v>
      </c>
      <c r="E150" s="173" t="s">
        <v>2202</v>
      </c>
      <c r="F150" s="174" t="s">
        <v>2203</v>
      </c>
      <c r="G150" s="175" t="s">
        <v>342</v>
      </c>
      <c r="H150" s="176">
        <v>34.5</v>
      </c>
      <c r="I150" s="177"/>
      <c r="J150" s="178">
        <f t="shared" si="10"/>
        <v>0</v>
      </c>
      <c r="K150" s="179"/>
      <c r="L150" s="180"/>
      <c r="M150" s="181" t="s">
        <v>19</v>
      </c>
      <c r="N150" s="182" t="s">
        <v>44</v>
      </c>
      <c r="P150" s="142">
        <f t="shared" si="11"/>
        <v>0</v>
      </c>
      <c r="Q150" s="142">
        <v>2.2000000000000001E-4</v>
      </c>
      <c r="R150" s="142">
        <f t="shared" si="12"/>
        <v>7.5900000000000004E-3</v>
      </c>
      <c r="S150" s="142">
        <v>0</v>
      </c>
      <c r="T150" s="143">
        <f t="shared" si="13"/>
        <v>0</v>
      </c>
      <c r="AR150" s="144" t="s">
        <v>239</v>
      </c>
      <c r="AT150" s="144" t="s">
        <v>307</v>
      </c>
      <c r="AU150" s="144" t="s">
        <v>83</v>
      </c>
      <c r="AY150" s="17" t="s">
        <v>175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7" t="s">
        <v>81</v>
      </c>
      <c r="BK150" s="145">
        <f t="shared" si="19"/>
        <v>0</v>
      </c>
      <c r="BL150" s="17" t="s">
        <v>181</v>
      </c>
      <c r="BM150" s="144" t="s">
        <v>3171</v>
      </c>
    </row>
    <row r="151" spans="2:65" s="1" customFormat="1" ht="24.2" customHeight="1">
      <c r="B151" s="32"/>
      <c r="C151" s="172" t="s">
        <v>544</v>
      </c>
      <c r="D151" s="172" t="s">
        <v>307</v>
      </c>
      <c r="E151" s="173" t="s">
        <v>2205</v>
      </c>
      <c r="F151" s="174" t="s">
        <v>2206</v>
      </c>
      <c r="G151" s="175" t="s">
        <v>342</v>
      </c>
      <c r="H151" s="176">
        <v>57.5</v>
      </c>
      <c r="I151" s="177"/>
      <c r="J151" s="178">
        <f t="shared" si="10"/>
        <v>0</v>
      </c>
      <c r="K151" s="179"/>
      <c r="L151" s="180"/>
      <c r="M151" s="181" t="s">
        <v>19</v>
      </c>
      <c r="N151" s="182" t="s">
        <v>44</v>
      </c>
      <c r="P151" s="142">
        <f t="shared" si="11"/>
        <v>0</v>
      </c>
      <c r="Q151" s="142">
        <v>9.0000000000000006E-5</v>
      </c>
      <c r="R151" s="142">
        <f t="shared" si="12"/>
        <v>5.1749999999999999E-3</v>
      </c>
      <c r="S151" s="142">
        <v>0</v>
      </c>
      <c r="T151" s="143">
        <f t="shared" si="13"/>
        <v>0</v>
      </c>
      <c r="AR151" s="144" t="s">
        <v>239</v>
      </c>
      <c r="AT151" s="144" t="s">
        <v>307</v>
      </c>
      <c r="AU151" s="144" t="s">
        <v>83</v>
      </c>
      <c r="AY151" s="17" t="s">
        <v>175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7" t="s">
        <v>81</v>
      </c>
      <c r="BK151" s="145">
        <f t="shared" si="19"/>
        <v>0</v>
      </c>
      <c r="BL151" s="17" t="s">
        <v>181</v>
      </c>
      <c r="BM151" s="144" t="s">
        <v>3172</v>
      </c>
    </row>
    <row r="152" spans="2:65" s="1" customFormat="1" ht="24.2" customHeight="1">
      <c r="B152" s="32"/>
      <c r="C152" s="132" t="s">
        <v>549</v>
      </c>
      <c r="D152" s="132" t="s">
        <v>177</v>
      </c>
      <c r="E152" s="133" t="s">
        <v>3173</v>
      </c>
      <c r="F152" s="134" t="s">
        <v>3174</v>
      </c>
      <c r="G152" s="135" t="s">
        <v>342</v>
      </c>
      <c r="H152" s="136">
        <v>63</v>
      </c>
      <c r="I152" s="137"/>
      <c r="J152" s="138">
        <f t="shared" si="10"/>
        <v>0</v>
      </c>
      <c r="K152" s="139"/>
      <c r="L152" s="32"/>
      <c r="M152" s="140" t="s">
        <v>19</v>
      </c>
      <c r="N152" s="141" t="s">
        <v>44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181</v>
      </c>
      <c r="AT152" s="144" t="s">
        <v>177</v>
      </c>
      <c r="AU152" s="144" t="s">
        <v>83</v>
      </c>
      <c r="AY152" s="17" t="s">
        <v>175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7" t="s">
        <v>81</v>
      </c>
      <c r="BK152" s="145">
        <f t="shared" si="19"/>
        <v>0</v>
      </c>
      <c r="BL152" s="17" t="s">
        <v>181</v>
      </c>
      <c r="BM152" s="144" t="s">
        <v>3175</v>
      </c>
    </row>
    <row r="153" spans="2:65" s="1" customFormat="1" ht="16.5" customHeight="1">
      <c r="B153" s="32"/>
      <c r="C153" s="172" t="s">
        <v>553</v>
      </c>
      <c r="D153" s="172" t="s">
        <v>307</v>
      </c>
      <c r="E153" s="173" t="s">
        <v>3176</v>
      </c>
      <c r="F153" s="174" t="s">
        <v>3177</v>
      </c>
      <c r="G153" s="175" t="s">
        <v>335</v>
      </c>
      <c r="H153" s="176">
        <v>24.885000000000002</v>
      </c>
      <c r="I153" s="177"/>
      <c r="J153" s="178">
        <f t="shared" si="10"/>
        <v>0</v>
      </c>
      <c r="K153" s="179"/>
      <c r="L153" s="180"/>
      <c r="M153" s="181" t="s">
        <v>19</v>
      </c>
      <c r="N153" s="182" t="s">
        <v>44</v>
      </c>
      <c r="P153" s="142">
        <f t="shared" si="11"/>
        <v>0</v>
      </c>
      <c r="Q153" s="142">
        <v>1E-3</v>
      </c>
      <c r="R153" s="142">
        <f t="shared" si="12"/>
        <v>2.4885000000000001E-2</v>
      </c>
      <c r="S153" s="142">
        <v>0</v>
      </c>
      <c r="T153" s="143">
        <f t="shared" si="13"/>
        <v>0</v>
      </c>
      <c r="AR153" s="144" t="s">
        <v>239</v>
      </c>
      <c r="AT153" s="144" t="s">
        <v>307</v>
      </c>
      <c r="AU153" s="144" t="s">
        <v>83</v>
      </c>
      <c r="AY153" s="17" t="s">
        <v>175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7" t="s">
        <v>81</v>
      </c>
      <c r="BK153" s="145">
        <f t="shared" si="19"/>
        <v>0</v>
      </c>
      <c r="BL153" s="17" t="s">
        <v>181</v>
      </c>
      <c r="BM153" s="144" t="s">
        <v>3178</v>
      </c>
    </row>
    <row r="154" spans="2:65" s="1" customFormat="1" ht="16.5" customHeight="1">
      <c r="B154" s="32"/>
      <c r="C154" s="172" t="s">
        <v>558</v>
      </c>
      <c r="D154" s="172" t="s">
        <v>307</v>
      </c>
      <c r="E154" s="173" t="s">
        <v>3179</v>
      </c>
      <c r="F154" s="174" t="s">
        <v>3180</v>
      </c>
      <c r="G154" s="175" t="s">
        <v>358</v>
      </c>
      <c r="H154" s="176">
        <v>8</v>
      </c>
      <c r="I154" s="177"/>
      <c r="J154" s="178">
        <f t="shared" si="10"/>
        <v>0</v>
      </c>
      <c r="K154" s="179"/>
      <c r="L154" s="180"/>
      <c r="M154" s="181" t="s">
        <v>19</v>
      </c>
      <c r="N154" s="182" t="s">
        <v>44</v>
      </c>
      <c r="P154" s="142">
        <f t="shared" si="11"/>
        <v>0</v>
      </c>
      <c r="Q154" s="142">
        <v>1.3999999999999999E-4</v>
      </c>
      <c r="R154" s="142">
        <f t="shared" si="12"/>
        <v>1.1199999999999999E-3</v>
      </c>
      <c r="S154" s="142">
        <v>0</v>
      </c>
      <c r="T154" s="143">
        <f t="shared" si="13"/>
        <v>0</v>
      </c>
      <c r="AR154" s="144" t="s">
        <v>239</v>
      </c>
      <c r="AT154" s="144" t="s">
        <v>307</v>
      </c>
      <c r="AU154" s="144" t="s">
        <v>83</v>
      </c>
      <c r="AY154" s="17" t="s">
        <v>175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7" t="s">
        <v>81</v>
      </c>
      <c r="BK154" s="145">
        <f t="shared" si="19"/>
        <v>0</v>
      </c>
      <c r="BL154" s="17" t="s">
        <v>181</v>
      </c>
      <c r="BM154" s="144" t="s">
        <v>3181</v>
      </c>
    </row>
    <row r="155" spans="2:65" s="1" customFormat="1" ht="24.2" customHeight="1">
      <c r="B155" s="32"/>
      <c r="C155" s="132" t="s">
        <v>565</v>
      </c>
      <c r="D155" s="132" t="s">
        <v>177</v>
      </c>
      <c r="E155" s="133" t="s">
        <v>2208</v>
      </c>
      <c r="F155" s="134" t="s">
        <v>2209</v>
      </c>
      <c r="G155" s="135" t="s">
        <v>342</v>
      </c>
      <c r="H155" s="136">
        <v>12</v>
      </c>
      <c r="I155" s="137"/>
      <c r="J155" s="138">
        <f t="shared" si="10"/>
        <v>0</v>
      </c>
      <c r="K155" s="139"/>
      <c r="L155" s="32"/>
      <c r="M155" s="140" t="s">
        <v>19</v>
      </c>
      <c r="N155" s="141" t="s">
        <v>44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181</v>
      </c>
      <c r="AT155" s="144" t="s">
        <v>177</v>
      </c>
      <c r="AU155" s="144" t="s">
        <v>83</v>
      </c>
      <c r="AY155" s="17" t="s">
        <v>175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7" t="s">
        <v>81</v>
      </c>
      <c r="BK155" s="145">
        <f t="shared" si="19"/>
        <v>0</v>
      </c>
      <c r="BL155" s="17" t="s">
        <v>181</v>
      </c>
      <c r="BM155" s="144" t="s">
        <v>3182</v>
      </c>
    </row>
    <row r="156" spans="2:65" s="1" customFormat="1" ht="16.5" customHeight="1">
      <c r="B156" s="32"/>
      <c r="C156" s="172" t="s">
        <v>569</v>
      </c>
      <c r="D156" s="172" t="s">
        <v>307</v>
      </c>
      <c r="E156" s="173" t="s">
        <v>1108</v>
      </c>
      <c r="F156" s="174" t="s">
        <v>1109</v>
      </c>
      <c r="G156" s="175" t="s">
        <v>335</v>
      </c>
      <c r="H156" s="176">
        <v>7.4039999999999999</v>
      </c>
      <c r="I156" s="177"/>
      <c r="J156" s="178">
        <f t="shared" ref="J156:J187" si="20">ROUND(I156*H156,2)</f>
        <v>0</v>
      </c>
      <c r="K156" s="179"/>
      <c r="L156" s="180"/>
      <c r="M156" s="181" t="s">
        <v>19</v>
      </c>
      <c r="N156" s="182" t="s">
        <v>44</v>
      </c>
      <c r="P156" s="142">
        <f t="shared" ref="P156:P187" si="21">O156*H156</f>
        <v>0</v>
      </c>
      <c r="Q156" s="142">
        <v>1E-3</v>
      </c>
      <c r="R156" s="142">
        <f t="shared" ref="R156:R187" si="22">Q156*H156</f>
        <v>7.404E-3</v>
      </c>
      <c r="S156" s="142">
        <v>0</v>
      </c>
      <c r="T156" s="143">
        <f t="shared" ref="T156:T187" si="23">S156*H156</f>
        <v>0</v>
      </c>
      <c r="AR156" s="144" t="s">
        <v>239</v>
      </c>
      <c r="AT156" s="144" t="s">
        <v>307</v>
      </c>
      <c r="AU156" s="144" t="s">
        <v>83</v>
      </c>
      <c r="AY156" s="17" t="s">
        <v>175</v>
      </c>
      <c r="BE156" s="145">
        <f t="shared" ref="BE156:BE176" si="24">IF(N156="základní",J156,0)</f>
        <v>0</v>
      </c>
      <c r="BF156" s="145">
        <f t="shared" ref="BF156:BF176" si="25">IF(N156="snížená",J156,0)</f>
        <v>0</v>
      </c>
      <c r="BG156" s="145">
        <f t="shared" ref="BG156:BG176" si="26">IF(N156="zákl. přenesená",J156,0)</f>
        <v>0</v>
      </c>
      <c r="BH156" s="145">
        <f t="shared" ref="BH156:BH176" si="27">IF(N156="sníž. přenesená",J156,0)</f>
        <v>0</v>
      </c>
      <c r="BI156" s="145">
        <f t="shared" ref="BI156:BI176" si="28">IF(N156="nulová",J156,0)</f>
        <v>0</v>
      </c>
      <c r="BJ156" s="17" t="s">
        <v>81</v>
      </c>
      <c r="BK156" s="145">
        <f t="shared" ref="BK156:BK176" si="29">ROUND(I156*H156,2)</f>
        <v>0</v>
      </c>
      <c r="BL156" s="17" t="s">
        <v>181</v>
      </c>
      <c r="BM156" s="144" t="s">
        <v>3183</v>
      </c>
    </row>
    <row r="157" spans="2:65" s="1" customFormat="1" ht="16.5" customHeight="1">
      <c r="B157" s="32"/>
      <c r="C157" s="172" t="s">
        <v>574</v>
      </c>
      <c r="D157" s="172" t="s">
        <v>307</v>
      </c>
      <c r="E157" s="173" t="s">
        <v>2212</v>
      </c>
      <c r="F157" s="174" t="s">
        <v>2213</v>
      </c>
      <c r="G157" s="175" t="s">
        <v>358</v>
      </c>
      <c r="H157" s="176">
        <v>8</v>
      </c>
      <c r="I157" s="177"/>
      <c r="J157" s="178">
        <f t="shared" si="20"/>
        <v>0</v>
      </c>
      <c r="K157" s="179"/>
      <c r="L157" s="180"/>
      <c r="M157" s="181" t="s">
        <v>19</v>
      </c>
      <c r="N157" s="182" t="s">
        <v>44</v>
      </c>
      <c r="P157" s="142">
        <f t="shared" si="21"/>
        <v>0</v>
      </c>
      <c r="Q157" s="142">
        <v>1.2999999999999999E-4</v>
      </c>
      <c r="R157" s="142">
        <f t="shared" si="22"/>
        <v>1.0399999999999999E-3</v>
      </c>
      <c r="S157" s="142">
        <v>0</v>
      </c>
      <c r="T157" s="143">
        <f t="shared" si="23"/>
        <v>0</v>
      </c>
      <c r="AR157" s="144" t="s">
        <v>239</v>
      </c>
      <c r="AT157" s="144" t="s">
        <v>307</v>
      </c>
      <c r="AU157" s="144" t="s">
        <v>83</v>
      </c>
      <c r="AY157" s="17" t="s">
        <v>175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7" t="s">
        <v>81</v>
      </c>
      <c r="BK157" s="145">
        <f t="shared" si="29"/>
        <v>0</v>
      </c>
      <c r="BL157" s="17" t="s">
        <v>181</v>
      </c>
      <c r="BM157" s="144" t="s">
        <v>3184</v>
      </c>
    </row>
    <row r="158" spans="2:65" s="1" customFormat="1" ht="16.5" customHeight="1">
      <c r="B158" s="32"/>
      <c r="C158" s="132" t="s">
        <v>581</v>
      </c>
      <c r="D158" s="132" t="s">
        <v>177</v>
      </c>
      <c r="E158" s="133" t="s">
        <v>2215</v>
      </c>
      <c r="F158" s="134" t="s">
        <v>2216</v>
      </c>
      <c r="G158" s="135" t="s">
        <v>358</v>
      </c>
      <c r="H158" s="136">
        <v>36</v>
      </c>
      <c r="I158" s="137"/>
      <c r="J158" s="138">
        <f t="shared" si="20"/>
        <v>0</v>
      </c>
      <c r="K158" s="139"/>
      <c r="L158" s="32"/>
      <c r="M158" s="140" t="s">
        <v>19</v>
      </c>
      <c r="N158" s="141" t="s">
        <v>44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181</v>
      </c>
      <c r="AT158" s="144" t="s">
        <v>177</v>
      </c>
      <c r="AU158" s="144" t="s">
        <v>83</v>
      </c>
      <c r="AY158" s="17" t="s">
        <v>175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7" t="s">
        <v>81</v>
      </c>
      <c r="BK158" s="145">
        <f t="shared" si="29"/>
        <v>0</v>
      </c>
      <c r="BL158" s="17" t="s">
        <v>181</v>
      </c>
      <c r="BM158" s="144" t="s">
        <v>3185</v>
      </c>
    </row>
    <row r="159" spans="2:65" s="1" customFormat="1" ht="24.2" customHeight="1">
      <c r="B159" s="32"/>
      <c r="C159" s="172" t="s">
        <v>587</v>
      </c>
      <c r="D159" s="172" t="s">
        <v>307</v>
      </c>
      <c r="E159" s="173" t="s">
        <v>1114</v>
      </c>
      <c r="F159" s="174" t="s">
        <v>1115</v>
      </c>
      <c r="G159" s="175" t="s">
        <v>358</v>
      </c>
      <c r="H159" s="176">
        <v>8</v>
      </c>
      <c r="I159" s="177"/>
      <c r="J159" s="178">
        <f t="shared" si="20"/>
        <v>0</v>
      </c>
      <c r="K159" s="179"/>
      <c r="L159" s="180"/>
      <c r="M159" s="181" t="s">
        <v>19</v>
      </c>
      <c r="N159" s="182" t="s">
        <v>44</v>
      </c>
      <c r="P159" s="142">
        <f t="shared" si="21"/>
        <v>0</v>
      </c>
      <c r="Q159" s="142">
        <v>6.9999999999999999E-4</v>
      </c>
      <c r="R159" s="142">
        <f t="shared" si="22"/>
        <v>5.5999999999999999E-3</v>
      </c>
      <c r="S159" s="142">
        <v>0</v>
      </c>
      <c r="T159" s="143">
        <f t="shared" si="23"/>
        <v>0</v>
      </c>
      <c r="AR159" s="144" t="s">
        <v>239</v>
      </c>
      <c r="AT159" s="144" t="s">
        <v>307</v>
      </c>
      <c r="AU159" s="144" t="s">
        <v>83</v>
      </c>
      <c r="AY159" s="17" t="s">
        <v>175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7" t="s">
        <v>81</v>
      </c>
      <c r="BK159" s="145">
        <f t="shared" si="29"/>
        <v>0</v>
      </c>
      <c r="BL159" s="17" t="s">
        <v>181</v>
      </c>
      <c r="BM159" s="144" t="s">
        <v>3186</v>
      </c>
    </row>
    <row r="160" spans="2:65" s="1" customFormat="1" ht="16.5" customHeight="1">
      <c r="B160" s="32"/>
      <c r="C160" s="172" t="s">
        <v>592</v>
      </c>
      <c r="D160" s="172" t="s">
        <v>307</v>
      </c>
      <c r="E160" s="173" t="s">
        <v>3187</v>
      </c>
      <c r="F160" s="174" t="s">
        <v>3188</v>
      </c>
      <c r="G160" s="175" t="s">
        <v>358</v>
      </c>
      <c r="H160" s="176">
        <v>28</v>
      </c>
      <c r="I160" s="177"/>
      <c r="J160" s="178">
        <f t="shared" si="20"/>
        <v>0</v>
      </c>
      <c r="K160" s="179"/>
      <c r="L160" s="180"/>
      <c r="M160" s="181" t="s">
        <v>19</v>
      </c>
      <c r="N160" s="182" t="s">
        <v>44</v>
      </c>
      <c r="P160" s="142">
        <f t="shared" si="21"/>
        <v>0</v>
      </c>
      <c r="Q160" s="142">
        <v>1.3999999999999999E-4</v>
      </c>
      <c r="R160" s="142">
        <f t="shared" si="22"/>
        <v>3.9199999999999999E-3</v>
      </c>
      <c r="S160" s="142">
        <v>0</v>
      </c>
      <c r="T160" s="143">
        <f t="shared" si="23"/>
        <v>0</v>
      </c>
      <c r="AR160" s="144" t="s">
        <v>239</v>
      </c>
      <c r="AT160" s="144" t="s">
        <v>307</v>
      </c>
      <c r="AU160" s="144" t="s">
        <v>83</v>
      </c>
      <c r="AY160" s="17" t="s">
        <v>175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7" t="s">
        <v>81</v>
      </c>
      <c r="BK160" s="145">
        <f t="shared" si="29"/>
        <v>0</v>
      </c>
      <c r="BL160" s="17" t="s">
        <v>181</v>
      </c>
      <c r="BM160" s="144" t="s">
        <v>3189</v>
      </c>
    </row>
    <row r="161" spans="2:65" s="1" customFormat="1" ht="16.5" customHeight="1">
      <c r="B161" s="32"/>
      <c r="C161" s="132" t="s">
        <v>598</v>
      </c>
      <c r="D161" s="132" t="s">
        <v>177</v>
      </c>
      <c r="E161" s="133" t="s">
        <v>2219</v>
      </c>
      <c r="F161" s="134" t="s">
        <v>2220</v>
      </c>
      <c r="G161" s="135" t="s">
        <v>358</v>
      </c>
      <c r="H161" s="136">
        <v>20</v>
      </c>
      <c r="I161" s="137"/>
      <c r="J161" s="138">
        <f t="shared" si="20"/>
        <v>0</v>
      </c>
      <c r="K161" s="139"/>
      <c r="L161" s="32"/>
      <c r="M161" s="140" t="s">
        <v>19</v>
      </c>
      <c r="N161" s="141" t="s">
        <v>44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AR161" s="144" t="s">
        <v>181</v>
      </c>
      <c r="AT161" s="144" t="s">
        <v>177</v>
      </c>
      <c r="AU161" s="144" t="s">
        <v>83</v>
      </c>
      <c r="AY161" s="17" t="s">
        <v>175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7" t="s">
        <v>81</v>
      </c>
      <c r="BK161" s="145">
        <f t="shared" si="29"/>
        <v>0</v>
      </c>
      <c r="BL161" s="17" t="s">
        <v>181</v>
      </c>
      <c r="BM161" s="144" t="s">
        <v>3190</v>
      </c>
    </row>
    <row r="162" spans="2:65" s="1" customFormat="1" ht="24.2" customHeight="1">
      <c r="B162" s="32"/>
      <c r="C162" s="172" t="s">
        <v>603</v>
      </c>
      <c r="D162" s="172" t="s">
        <v>307</v>
      </c>
      <c r="E162" s="173" t="s">
        <v>1120</v>
      </c>
      <c r="F162" s="174" t="s">
        <v>1121</v>
      </c>
      <c r="G162" s="175" t="s">
        <v>358</v>
      </c>
      <c r="H162" s="176">
        <v>4</v>
      </c>
      <c r="I162" s="177"/>
      <c r="J162" s="178">
        <f t="shared" si="20"/>
        <v>0</v>
      </c>
      <c r="K162" s="179"/>
      <c r="L162" s="180"/>
      <c r="M162" s="181" t="s">
        <v>19</v>
      </c>
      <c r="N162" s="182" t="s">
        <v>44</v>
      </c>
      <c r="P162" s="142">
        <f t="shared" si="21"/>
        <v>0</v>
      </c>
      <c r="Q162" s="142">
        <v>2.5999999999999998E-4</v>
      </c>
      <c r="R162" s="142">
        <f t="shared" si="22"/>
        <v>1.0399999999999999E-3</v>
      </c>
      <c r="S162" s="142">
        <v>0</v>
      </c>
      <c r="T162" s="143">
        <f t="shared" si="23"/>
        <v>0</v>
      </c>
      <c r="AR162" s="144" t="s">
        <v>239</v>
      </c>
      <c r="AT162" s="144" t="s">
        <v>307</v>
      </c>
      <c r="AU162" s="144" t="s">
        <v>83</v>
      </c>
      <c r="AY162" s="17" t="s">
        <v>175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7" t="s">
        <v>81</v>
      </c>
      <c r="BK162" s="145">
        <f t="shared" si="29"/>
        <v>0</v>
      </c>
      <c r="BL162" s="17" t="s">
        <v>181</v>
      </c>
      <c r="BM162" s="144" t="s">
        <v>3191</v>
      </c>
    </row>
    <row r="163" spans="2:65" s="1" customFormat="1" ht="24.2" customHeight="1">
      <c r="B163" s="32"/>
      <c r="C163" s="172" t="s">
        <v>612</v>
      </c>
      <c r="D163" s="172" t="s">
        <v>307</v>
      </c>
      <c r="E163" s="173" t="s">
        <v>2226</v>
      </c>
      <c r="F163" s="174" t="s">
        <v>2227</v>
      </c>
      <c r="G163" s="175" t="s">
        <v>358</v>
      </c>
      <c r="H163" s="176">
        <v>4</v>
      </c>
      <c r="I163" s="177"/>
      <c r="J163" s="178">
        <f t="shared" si="20"/>
        <v>0</v>
      </c>
      <c r="K163" s="179"/>
      <c r="L163" s="180"/>
      <c r="M163" s="181" t="s">
        <v>19</v>
      </c>
      <c r="N163" s="182" t="s">
        <v>44</v>
      </c>
      <c r="P163" s="142">
        <f t="shared" si="21"/>
        <v>0</v>
      </c>
      <c r="Q163" s="142">
        <v>1.8000000000000001E-4</v>
      </c>
      <c r="R163" s="142">
        <f t="shared" si="22"/>
        <v>7.2000000000000005E-4</v>
      </c>
      <c r="S163" s="142">
        <v>0</v>
      </c>
      <c r="T163" s="143">
        <f t="shared" si="23"/>
        <v>0</v>
      </c>
      <c r="AR163" s="144" t="s">
        <v>239</v>
      </c>
      <c r="AT163" s="144" t="s">
        <v>307</v>
      </c>
      <c r="AU163" s="144" t="s">
        <v>83</v>
      </c>
      <c r="AY163" s="17" t="s">
        <v>175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7" t="s">
        <v>81</v>
      </c>
      <c r="BK163" s="145">
        <f t="shared" si="29"/>
        <v>0</v>
      </c>
      <c r="BL163" s="17" t="s">
        <v>181</v>
      </c>
      <c r="BM163" s="144" t="s">
        <v>3192</v>
      </c>
    </row>
    <row r="164" spans="2:65" s="1" customFormat="1" ht="24.2" customHeight="1">
      <c r="B164" s="32"/>
      <c r="C164" s="172" t="s">
        <v>620</v>
      </c>
      <c r="D164" s="172" t="s">
        <v>307</v>
      </c>
      <c r="E164" s="173" t="s">
        <v>3193</v>
      </c>
      <c r="F164" s="174" t="s">
        <v>3194</v>
      </c>
      <c r="G164" s="175" t="s">
        <v>358</v>
      </c>
      <c r="H164" s="176">
        <v>2</v>
      </c>
      <c r="I164" s="177"/>
      <c r="J164" s="178">
        <f t="shared" si="20"/>
        <v>0</v>
      </c>
      <c r="K164" s="179"/>
      <c r="L164" s="180"/>
      <c r="M164" s="181" t="s">
        <v>19</v>
      </c>
      <c r="N164" s="182" t="s">
        <v>44</v>
      </c>
      <c r="P164" s="142">
        <f t="shared" si="21"/>
        <v>0</v>
      </c>
      <c r="Q164" s="142">
        <v>2.7999999999999998E-4</v>
      </c>
      <c r="R164" s="142">
        <f t="shared" si="22"/>
        <v>5.5999999999999995E-4</v>
      </c>
      <c r="S164" s="142">
        <v>0</v>
      </c>
      <c r="T164" s="143">
        <f t="shared" si="23"/>
        <v>0</v>
      </c>
      <c r="AR164" s="144" t="s">
        <v>239</v>
      </c>
      <c r="AT164" s="144" t="s">
        <v>307</v>
      </c>
      <c r="AU164" s="144" t="s">
        <v>83</v>
      </c>
      <c r="AY164" s="17" t="s">
        <v>175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7" t="s">
        <v>81</v>
      </c>
      <c r="BK164" s="145">
        <f t="shared" si="29"/>
        <v>0</v>
      </c>
      <c r="BL164" s="17" t="s">
        <v>181</v>
      </c>
      <c r="BM164" s="144" t="s">
        <v>3195</v>
      </c>
    </row>
    <row r="165" spans="2:65" s="1" customFormat="1" ht="21.75" customHeight="1">
      <c r="B165" s="32"/>
      <c r="C165" s="172" t="s">
        <v>626</v>
      </c>
      <c r="D165" s="172" t="s">
        <v>307</v>
      </c>
      <c r="E165" s="173" t="s">
        <v>3196</v>
      </c>
      <c r="F165" s="174" t="s">
        <v>3197</v>
      </c>
      <c r="G165" s="175" t="s">
        <v>358</v>
      </c>
      <c r="H165" s="176">
        <v>2</v>
      </c>
      <c r="I165" s="177"/>
      <c r="J165" s="178">
        <f t="shared" si="20"/>
        <v>0</v>
      </c>
      <c r="K165" s="179"/>
      <c r="L165" s="180"/>
      <c r="M165" s="181" t="s">
        <v>19</v>
      </c>
      <c r="N165" s="182" t="s">
        <v>44</v>
      </c>
      <c r="P165" s="142">
        <f t="shared" si="21"/>
        <v>0</v>
      </c>
      <c r="Q165" s="142">
        <v>2.9999999999999997E-4</v>
      </c>
      <c r="R165" s="142">
        <f t="shared" si="22"/>
        <v>5.9999999999999995E-4</v>
      </c>
      <c r="S165" s="142">
        <v>0</v>
      </c>
      <c r="T165" s="143">
        <f t="shared" si="23"/>
        <v>0</v>
      </c>
      <c r="AR165" s="144" t="s">
        <v>239</v>
      </c>
      <c r="AT165" s="144" t="s">
        <v>307</v>
      </c>
      <c r="AU165" s="144" t="s">
        <v>83</v>
      </c>
      <c r="AY165" s="17" t="s">
        <v>175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7" t="s">
        <v>81</v>
      </c>
      <c r="BK165" s="145">
        <f t="shared" si="29"/>
        <v>0</v>
      </c>
      <c r="BL165" s="17" t="s">
        <v>181</v>
      </c>
      <c r="BM165" s="144" t="s">
        <v>3198</v>
      </c>
    </row>
    <row r="166" spans="2:65" s="1" customFormat="1" ht="24.2" customHeight="1">
      <c r="B166" s="32"/>
      <c r="C166" s="172" t="s">
        <v>630</v>
      </c>
      <c r="D166" s="172" t="s">
        <v>307</v>
      </c>
      <c r="E166" s="173" t="s">
        <v>3199</v>
      </c>
      <c r="F166" s="174" t="s">
        <v>3200</v>
      </c>
      <c r="G166" s="175" t="s">
        <v>358</v>
      </c>
      <c r="H166" s="176">
        <v>8</v>
      </c>
      <c r="I166" s="177"/>
      <c r="J166" s="178">
        <f t="shared" si="20"/>
        <v>0</v>
      </c>
      <c r="K166" s="179"/>
      <c r="L166" s="180"/>
      <c r="M166" s="181" t="s">
        <v>19</v>
      </c>
      <c r="N166" s="182" t="s">
        <v>44</v>
      </c>
      <c r="P166" s="142">
        <f t="shared" si="21"/>
        <v>0</v>
      </c>
      <c r="Q166" s="142">
        <v>1.2999999999999999E-4</v>
      </c>
      <c r="R166" s="142">
        <f t="shared" si="22"/>
        <v>1.0399999999999999E-3</v>
      </c>
      <c r="S166" s="142">
        <v>0</v>
      </c>
      <c r="T166" s="143">
        <f t="shared" si="23"/>
        <v>0</v>
      </c>
      <c r="AR166" s="144" t="s">
        <v>239</v>
      </c>
      <c r="AT166" s="144" t="s">
        <v>307</v>
      </c>
      <c r="AU166" s="144" t="s">
        <v>83</v>
      </c>
      <c r="AY166" s="17" t="s">
        <v>175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7" t="s">
        <v>81</v>
      </c>
      <c r="BK166" s="145">
        <f t="shared" si="29"/>
        <v>0</v>
      </c>
      <c r="BL166" s="17" t="s">
        <v>181</v>
      </c>
      <c r="BM166" s="144" t="s">
        <v>3201</v>
      </c>
    </row>
    <row r="167" spans="2:65" s="1" customFormat="1" ht="24.2" customHeight="1">
      <c r="B167" s="32"/>
      <c r="C167" s="132" t="s">
        <v>636</v>
      </c>
      <c r="D167" s="132" t="s">
        <v>177</v>
      </c>
      <c r="E167" s="133" t="s">
        <v>3202</v>
      </c>
      <c r="F167" s="134" t="s">
        <v>3203</v>
      </c>
      <c r="G167" s="135" t="s">
        <v>358</v>
      </c>
      <c r="H167" s="136">
        <v>4</v>
      </c>
      <c r="I167" s="137"/>
      <c r="J167" s="138">
        <f t="shared" si="20"/>
        <v>0</v>
      </c>
      <c r="K167" s="139"/>
      <c r="L167" s="32"/>
      <c r="M167" s="140" t="s">
        <v>19</v>
      </c>
      <c r="N167" s="141" t="s">
        <v>44</v>
      </c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AR167" s="144" t="s">
        <v>181</v>
      </c>
      <c r="AT167" s="144" t="s">
        <v>177</v>
      </c>
      <c r="AU167" s="144" t="s">
        <v>83</v>
      </c>
      <c r="AY167" s="17" t="s">
        <v>175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7" t="s">
        <v>81</v>
      </c>
      <c r="BK167" s="145">
        <f t="shared" si="29"/>
        <v>0</v>
      </c>
      <c r="BL167" s="17" t="s">
        <v>181</v>
      </c>
      <c r="BM167" s="144" t="s">
        <v>3204</v>
      </c>
    </row>
    <row r="168" spans="2:65" s="1" customFormat="1" ht="21.75" customHeight="1">
      <c r="B168" s="32"/>
      <c r="C168" s="172" t="s">
        <v>643</v>
      </c>
      <c r="D168" s="172" t="s">
        <v>307</v>
      </c>
      <c r="E168" s="173" t="s">
        <v>3205</v>
      </c>
      <c r="F168" s="174" t="s">
        <v>3206</v>
      </c>
      <c r="G168" s="175" t="s">
        <v>358</v>
      </c>
      <c r="H168" s="176">
        <v>4</v>
      </c>
      <c r="I168" s="177"/>
      <c r="J168" s="178">
        <f t="shared" si="20"/>
        <v>0</v>
      </c>
      <c r="K168" s="179"/>
      <c r="L168" s="180"/>
      <c r="M168" s="181" t="s">
        <v>19</v>
      </c>
      <c r="N168" s="182" t="s">
        <v>44</v>
      </c>
      <c r="P168" s="142">
        <f t="shared" si="21"/>
        <v>0</v>
      </c>
      <c r="Q168" s="142">
        <v>4.1999999999999997E-3</v>
      </c>
      <c r="R168" s="142">
        <f t="shared" si="22"/>
        <v>1.6799999999999999E-2</v>
      </c>
      <c r="S168" s="142">
        <v>0</v>
      </c>
      <c r="T168" s="143">
        <f t="shared" si="23"/>
        <v>0</v>
      </c>
      <c r="AR168" s="144" t="s">
        <v>239</v>
      </c>
      <c r="AT168" s="144" t="s">
        <v>307</v>
      </c>
      <c r="AU168" s="144" t="s">
        <v>83</v>
      </c>
      <c r="AY168" s="17" t="s">
        <v>175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7" t="s">
        <v>81</v>
      </c>
      <c r="BK168" s="145">
        <f t="shared" si="29"/>
        <v>0</v>
      </c>
      <c r="BL168" s="17" t="s">
        <v>181</v>
      </c>
      <c r="BM168" s="144" t="s">
        <v>3207</v>
      </c>
    </row>
    <row r="169" spans="2:65" s="1" customFormat="1" ht="16.5" customHeight="1">
      <c r="B169" s="32"/>
      <c r="C169" s="172" t="s">
        <v>649</v>
      </c>
      <c r="D169" s="172" t="s">
        <v>307</v>
      </c>
      <c r="E169" s="173" t="s">
        <v>3208</v>
      </c>
      <c r="F169" s="174" t="s">
        <v>3209</v>
      </c>
      <c r="G169" s="175" t="s">
        <v>358</v>
      </c>
      <c r="H169" s="176">
        <v>8</v>
      </c>
      <c r="I169" s="177"/>
      <c r="J169" s="178">
        <f t="shared" si="20"/>
        <v>0</v>
      </c>
      <c r="K169" s="179"/>
      <c r="L169" s="180"/>
      <c r="M169" s="181" t="s">
        <v>19</v>
      </c>
      <c r="N169" s="182" t="s">
        <v>44</v>
      </c>
      <c r="P169" s="142">
        <f t="shared" si="21"/>
        <v>0</v>
      </c>
      <c r="Q169" s="142">
        <v>3.2000000000000003E-4</v>
      </c>
      <c r="R169" s="142">
        <f t="shared" si="22"/>
        <v>2.5600000000000002E-3</v>
      </c>
      <c r="S169" s="142">
        <v>0</v>
      </c>
      <c r="T169" s="143">
        <f t="shared" si="23"/>
        <v>0</v>
      </c>
      <c r="AR169" s="144" t="s">
        <v>239</v>
      </c>
      <c r="AT169" s="144" t="s">
        <v>307</v>
      </c>
      <c r="AU169" s="144" t="s">
        <v>83</v>
      </c>
      <c r="AY169" s="17" t="s">
        <v>175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7" t="s">
        <v>81</v>
      </c>
      <c r="BK169" s="145">
        <f t="shared" si="29"/>
        <v>0</v>
      </c>
      <c r="BL169" s="17" t="s">
        <v>181</v>
      </c>
      <c r="BM169" s="144" t="s">
        <v>3210</v>
      </c>
    </row>
    <row r="170" spans="2:65" s="1" customFormat="1" ht="16.5" customHeight="1">
      <c r="B170" s="32"/>
      <c r="C170" s="132" t="s">
        <v>653</v>
      </c>
      <c r="D170" s="132" t="s">
        <v>177</v>
      </c>
      <c r="E170" s="133" t="s">
        <v>2229</v>
      </c>
      <c r="F170" s="134" t="s">
        <v>2230</v>
      </c>
      <c r="G170" s="135" t="s">
        <v>358</v>
      </c>
      <c r="H170" s="136">
        <v>4</v>
      </c>
      <c r="I170" s="137"/>
      <c r="J170" s="138">
        <f t="shared" si="20"/>
        <v>0</v>
      </c>
      <c r="K170" s="139"/>
      <c r="L170" s="32"/>
      <c r="M170" s="140" t="s">
        <v>19</v>
      </c>
      <c r="N170" s="141" t="s">
        <v>44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181</v>
      </c>
      <c r="AT170" s="144" t="s">
        <v>177</v>
      </c>
      <c r="AU170" s="144" t="s">
        <v>83</v>
      </c>
      <c r="AY170" s="17" t="s">
        <v>175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7" t="s">
        <v>81</v>
      </c>
      <c r="BK170" s="145">
        <f t="shared" si="29"/>
        <v>0</v>
      </c>
      <c r="BL170" s="17" t="s">
        <v>181</v>
      </c>
      <c r="BM170" s="144" t="s">
        <v>3211</v>
      </c>
    </row>
    <row r="171" spans="2:65" s="1" customFormat="1" ht="21.75" customHeight="1">
      <c r="B171" s="32"/>
      <c r="C171" s="132" t="s">
        <v>657</v>
      </c>
      <c r="D171" s="132" t="s">
        <v>177</v>
      </c>
      <c r="E171" s="133" t="s">
        <v>2232</v>
      </c>
      <c r="F171" s="134" t="s">
        <v>2233</v>
      </c>
      <c r="G171" s="135" t="s">
        <v>358</v>
      </c>
      <c r="H171" s="136">
        <v>8</v>
      </c>
      <c r="I171" s="137"/>
      <c r="J171" s="138">
        <f t="shared" si="20"/>
        <v>0</v>
      </c>
      <c r="K171" s="139"/>
      <c r="L171" s="32"/>
      <c r="M171" s="140" t="s">
        <v>19</v>
      </c>
      <c r="N171" s="141" t="s">
        <v>44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181</v>
      </c>
      <c r="AT171" s="144" t="s">
        <v>177</v>
      </c>
      <c r="AU171" s="144" t="s">
        <v>83</v>
      </c>
      <c r="AY171" s="17" t="s">
        <v>175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7" t="s">
        <v>81</v>
      </c>
      <c r="BK171" s="145">
        <f t="shared" si="29"/>
        <v>0</v>
      </c>
      <c r="BL171" s="17" t="s">
        <v>181</v>
      </c>
      <c r="BM171" s="144" t="s">
        <v>3212</v>
      </c>
    </row>
    <row r="172" spans="2:65" s="1" customFormat="1" ht="16.5" customHeight="1">
      <c r="B172" s="32"/>
      <c r="C172" s="172" t="s">
        <v>661</v>
      </c>
      <c r="D172" s="172" t="s">
        <v>307</v>
      </c>
      <c r="E172" s="173" t="s">
        <v>1129</v>
      </c>
      <c r="F172" s="174" t="s">
        <v>1130</v>
      </c>
      <c r="G172" s="175" t="s">
        <v>358</v>
      </c>
      <c r="H172" s="176">
        <v>4</v>
      </c>
      <c r="I172" s="177"/>
      <c r="J172" s="178">
        <f t="shared" si="20"/>
        <v>0</v>
      </c>
      <c r="K172" s="179"/>
      <c r="L172" s="180"/>
      <c r="M172" s="181" t="s">
        <v>19</v>
      </c>
      <c r="N172" s="182" t="s">
        <v>44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239</v>
      </c>
      <c r="AT172" s="144" t="s">
        <v>307</v>
      </c>
      <c r="AU172" s="144" t="s">
        <v>83</v>
      </c>
      <c r="AY172" s="17" t="s">
        <v>175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7" t="s">
        <v>81</v>
      </c>
      <c r="BK172" s="145">
        <f t="shared" si="29"/>
        <v>0</v>
      </c>
      <c r="BL172" s="17" t="s">
        <v>181</v>
      </c>
      <c r="BM172" s="144" t="s">
        <v>3213</v>
      </c>
    </row>
    <row r="173" spans="2:65" s="1" customFormat="1" ht="16.5" customHeight="1">
      <c r="B173" s="32"/>
      <c r="C173" s="172" t="s">
        <v>665</v>
      </c>
      <c r="D173" s="172" t="s">
        <v>307</v>
      </c>
      <c r="E173" s="173" t="s">
        <v>2236</v>
      </c>
      <c r="F173" s="174" t="s">
        <v>2237</v>
      </c>
      <c r="G173" s="175" t="s">
        <v>358</v>
      </c>
      <c r="H173" s="176">
        <v>4</v>
      </c>
      <c r="I173" s="177"/>
      <c r="J173" s="178">
        <f t="shared" si="20"/>
        <v>0</v>
      </c>
      <c r="K173" s="179"/>
      <c r="L173" s="180"/>
      <c r="M173" s="181" t="s">
        <v>19</v>
      </c>
      <c r="N173" s="182" t="s">
        <v>44</v>
      </c>
      <c r="P173" s="142">
        <f t="shared" si="21"/>
        <v>0</v>
      </c>
      <c r="Q173" s="142">
        <v>0</v>
      </c>
      <c r="R173" s="142">
        <f t="shared" si="22"/>
        <v>0</v>
      </c>
      <c r="S173" s="142">
        <v>0</v>
      </c>
      <c r="T173" s="143">
        <f t="shared" si="23"/>
        <v>0</v>
      </c>
      <c r="AR173" s="144" t="s">
        <v>239</v>
      </c>
      <c r="AT173" s="144" t="s">
        <v>307</v>
      </c>
      <c r="AU173" s="144" t="s">
        <v>83</v>
      </c>
      <c r="AY173" s="17" t="s">
        <v>175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7" t="s">
        <v>81</v>
      </c>
      <c r="BK173" s="145">
        <f t="shared" si="29"/>
        <v>0</v>
      </c>
      <c r="BL173" s="17" t="s">
        <v>181</v>
      </c>
      <c r="BM173" s="144" t="s">
        <v>3214</v>
      </c>
    </row>
    <row r="174" spans="2:65" s="1" customFormat="1" ht="16.5" customHeight="1">
      <c r="B174" s="32"/>
      <c r="C174" s="132" t="s">
        <v>672</v>
      </c>
      <c r="D174" s="132" t="s">
        <v>177</v>
      </c>
      <c r="E174" s="133" t="s">
        <v>1163</v>
      </c>
      <c r="F174" s="134" t="s">
        <v>1164</v>
      </c>
      <c r="G174" s="135" t="s">
        <v>1158</v>
      </c>
      <c r="H174" s="189"/>
      <c r="I174" s="137"/>
      <c r="J174" s="138">
        <f t="shared" si="20"/>
        <v>0</v>
      </c>
      <c r="K174" s="139"/>
      <c r="L174" s="32"/>
      <c r="M174" s="140" t="s">
        <v>19</v>
      </c>
      <c r="N174" s="141" t="s">
        <v>44</v>
      </c>
      <c r="P174" s="142">
        <f t="shared" si="21"/>
        <v>0</v>
      </c>
      <c r="Q174" s="142">
        <v>0</v>
      </c>
      <c r="R174" s="142">
        <f t="shared" si="22"/>
        <v>0</v>
      </c>
      <c r="S174" s="142">
        <v>0</v>
      </c>
      <c r="T174" s="143">
        <f t="shared" si="23"/>
        <v>0</v>
      </c>
      <c r="AR174" s="144" t="s">
        <v>181</v>
      </c>
      <c r="AT174" s="144" t="s">
        <v>177</v>
      </c>
      <c r="AU174" s="144" t="s">
        <v>83</v>
      </c>
      <c r="AY174" s="17" t="s">
        <v>175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7" t="s">
        <v>81</v>
      </c>
      <c r="BK174" s="145">
        <f t="shared" si="29"/>
        <v>0</v>
      </c>
      <c r="BL174" s="17" t="s">
        <v>181</v>
      </c>
      <c r="BM174" s="144" t="s">
        <v>3215</v>
      </c>
    </row>
    <row r="175" spans="2:65" s="1" customFormat="1" ht="16.5" customHeight="1">
      <c r="B175" s="32"/>
      <c r="C175" s="132" t="s">
        <v>678</v>
      </c>
      <c r="D175" s="132" t="s">
        <v>177</v>
      </c>
      <c r="E175" s="133" t="s">
        <v>1166</v>
      </c>
      <c r="F175" s="134" t="s">
        <v>1167</v>
      </c>
      <c r="G175" s="135" t="s">
        <v>1158</v>
      </c>
      <c r="H175" s="189"/>
      <c r="I175" s="137"/>
      <c r="J175" s="138">
        <f t="shared" si="20"/>
        <v>0</v>
      </c>
      <c r="K175" s="139"/>
      <c r="L175" s="32"/>
      <c r="M175" s="140" t="s">
        <v>19</v>
      </c>
      <c r="N175" s="141" t="s">
        <v>44</v>
      </c>
      <c r="P175" s="142">
        <f t="shared" si="21"/>
        <v>0</v>
      </c>
      <c r="Q175" s="142">
        <v>0</v>
      </c>
      <c r="R175" s="142">
        <f t="shared" si="22"/>
        <v>0</v>
      </c>
      <c r="S175" s="142">
        <v>0</v>
      </c>
      <c r="T175" s="143">
        <f t="shared" si="23"/>
        <v>0</v>
      </c>
      <c r="AR175" s="144" t="s">
        <v>181</v>
      </c>
      <c r="AT175" s="144" t="s">
        <v>177</v>
      </c>
      <c r="AU175" s="144" t="s">
        <v>83</v>
      </c>
      <c r="AY175" s="17" t="s">
        <v>175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7" t="s">
        <v>81</v>
      </c>
      <c r="BK175" s="145">
        <f t="shared" si="29"/>
        <v>0</v>
      </c>
      <c r="BL175" s="17" t="s">
        <v>181</v>
      </c>
      <c r="BM175" s="144" t="s">
        <v>3216</v>
      </c>
    </row>
    <row r="176" spans="2:65" s="1" customFormat="1" ht="16.5" customHeight="1">
      <c r="B176" s="32"/>
      <c r="C176" s="132" t="s">
        <v>686</v>
      </c>
      <c r="D176" s="132" t="s">
        <v>177</v>
      </c>
      <c r="E176" s="133" t="s">
        <v>1169</v>
      </c>
      <c r="F176" s="134" t="s">
        <v>1170</v>
      </c>
      <c r="G176" s="135" t="s">
        <v>1158</v>
      </c>
      <c r="H176" s="189"/>
      <c r="I176" s="137"/>
      <c r="J176" s="138">
        <f t="shared" si="20"/>
        <v>0</v>
      </c>
      <c r="K176" s="139"/>
      <c r="L176" s="32"/>
      <c r="M176" s="140" t="s">
        <v>19</v>
      </c>
      <c r="N176" s="141" t="s">
        <v>44</v>
      </c>
      <c r="P176" s="142">
        <f t="shared" si="21"/>
        <v>0</v>
      </c>
      <c r="Q176" s="142">
        <v>0</v>
      </c>
      <c r="R176" s="142">
        <f t="shared" si="22"/>
        <v>0</v>
      </c>
      <c r="S176" s="142">
        <v>0</v>
      </c>
      <c r="T176" s="143">
        <f t="shared" si="23"/>
        <v>0</v>
      </c>
      <c r="AR176" s="144" t="s">
        <v>181</v>
      </c>
      <c r="AT176" s="144" t="s">
        <v>177</v>
      </c>
      <c r="AU176" s="144" t="s">
        <v>83</v>
      </c>
      <c r="AY176" s="17" t="s">
        <v>175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7" t="s">
        <v>81</v>
      </c>
      <c r="BK176" s="145">
        <f t="shared" si="29"/>
        <v>0</v>
      </c>
      <c r="BL176" s="17" t="s">
        <v>181</v>
      </c>
      <c r="BM176" s="144" t="s">
        <v>3217</v>
      </c>
    </row>
    <row r="177" spans="2:65" s="11" customFormat="1" ht="20.85" customHeight="1">
      <c r="B177" s="120"/>
      <c r="D177" s="121" t="s">
        <v>72</v>
      </c>
      <c r="E177" s="130" t="s">
        <v>173</v>
      </c>
      <c r="F177" s="130" t="s">
        <v>173</v>
      </c>
      <c r="I177" s="123"/>
      <c r="J177" s="131">
        <f>BK177</f>
        <v>0</v>
      </c>
      <c r="L177" s="120"/>
      <c r="M177" s="125"/>
      <c r="P177" s="126">
        <v>0</v>
      </c>
      <c r="R177" s="126">
        <v>0</v>
      </c>
      <c r="T177" s="127">
        <v>0</v>
      </c>
      <c r="AR177" s="121" t="s">
        <v>81</v>
      </c>
      <c r="AT177" s="128" t="s">
        <v>72</v>
      </c>
      <c r="AU177" s="128" t="s">
        <v>83</v>
      </c>
      <c r="AY177" s="121" t="s">
        <v>175</v>
      </c>
      <c r="BK177" s="129">
        <v>0</v>
      </c>
    </row>
    <row r="178" spans="2:65" s="11" customFormat="1" ht="20.85" customHeight="1">
      <c r="B178" s="120"/>
      <c r="D178" s="121" t="s">
        <v>72</v>
      </c>
      <c r="E178" s="130" t="s">
        <v>1237</v>
      </c>
      <c r="F178" s="130" t="s">
        <v>1238</v>
      </c>
      <c r="I178" s="123"/>
      <c r="J178" s="131">
        <f>BK178</f>
        <v>0</v>
      </c>
      <c r="L178" s="120"/>
      <c r="M178" s="125"/>
      <c r="P178" s="126">
        <f>SUM(P179:P184)</f>
        <v>0</v>
      </c>
      <c r="R178" s="126">
        <f>SUM(R179:R184)</f>
        <v>0</v>
      </c>
      <c r="T178" s="127">
        <f>SUM(T179:T184)</f>
        <v>0</v>
      </c>
      <c r="AR178" s="121" t="s">
        <v>81</v>
      </c>
      <c r="AT178" s="128" t="s">
        <v>72</v>
      </c>
      <c r="AU178" s="128" t="s">
        <v>83</v>
      </c>
      <c r="AY178" s="121" t="s">
        <v>175</v>
      </c>
      <c r="BK178" s="129">
        <f>SUM(BK179:BK184)</f>
        <v>0</v>
      </c>
    </row>
    <row r="179" spans="2:65" s="1" customFormat="1" ht="16.5" customHeight="1">
      <c r="B179" s="32"/>
      <c r="C179" s="132" t="s">
        <v>691</v>
      </c>
      <c r="D179" s="132" t="s">
        <v>177</v>
      </c>
      <c r="E179" s="133" t="s">
        <v>1239</v>
      </c>
      <c r="F179" s="134" t="s">
        <v>1240</v>
      </c>
      <c r="G179" s="135" t="s">
        <v>1241</v>
      </c>
      <c r="H179" s="136">
        <v>16</v>
      </c>
      <c r="I179" s="137"/>
      <c r="J179" s="138">
        <f t="shared" ref="J179:J184" si="30">ROUND(I179*H179,2)</f>
        <v>0</v>
      </c>
      <c r="K179" s="139"/>
      <c r="L179" s="32"/>
      <c r="M179" s="140" t="s">
        <v>19</v>
      </c>
      <c r="N179" s="141" t="s">
        <v>44</v>
      </c>
      <c r="P179" s="142">
        <f t="shared" ref="P179:P184" si="31">O179*H179</f>
        <v>0</v>
      </c>
      <c r="Q179" s="142">
        <v>0</v>
      </c>
      <c r="R179" s="142">
        <f t="shared" ref="R179:R184" si="32">Q179*H179</f>
        <v>0</v>
      </c>
      <c r="S179" s="142">
        <v>0</v>
      </c>
      <c r="T179" s="143">
        <f t="shared" ref="T179:T184" si="33">S179*H179</f>
        <v>0</v>
      </c>
      <c r="AR179" s="144" t="s">
        <v>181</v>
      </c>
      <c r="AT179" s="144" t="s">
        <v>177</v>
      </c>
      <c r="AU179" s="144" t="s">
        <v>191</v>
      </c>
      <c r="AY179" s="17" t="s">
        <v>175</v>
      </c>
      <c r="BE179" s="145">
        <f t="shared" ref="BE179:BE184" si="34">IF(N179="základní",J179,0)</f>
        <v>0</v>
      </c>
      <c r="BF179" s="145">
        <f t="shared" ref="BF179:BF184" si="35">IF(N179="snížená",J179,0)</f>
        <v>0</v>
      </c>
      <c r="BG179" s="145">
        <f t="shared" ref="BG179:BG184" si="36">IF(N179="zákl. přenesená",J179,0)</f>
        <v>0</v>
      </c>
      <c r="BH179" s="145">
        <f t="shared" ref="BH179:BH184" si="37">IF(N179="sníž. přenesená",J179,0)</f>
        <v>0</v>
      </c>
      <c r="BI179" s="145">
        <f t="shared" ref="BI179:BI184" si="38">IF(N179="nulová",J179,0)</f>
        <v>0</v>
      </c>
      <c r="BJ179" s="17" t="s">
        <v>81</v>
      </c>
      <c r="BK179" s="145">
        <f t="shared" ref="BK179:BK184" si="39">ROUND(I179*H179,2)</f>
        <v>0</v>
      </c>
      <c r="BL179" s="17" t="s">
        <v>181</v>
      </c>
      <c r="BM179" s="144" t="s">
        <v>3218</v>
      </c>
    </row>
    <row r="180" spans="2:65" s="1" customFormat="1" ht="16.5" customHeight="1">
      <c r="B180" s="32"/>
      <c r="C180" s="132" t="s">
        <v>697</v>
      </c>
      <c r="D180" s="132" t="s">
        <v>177</v>
      </c>
      <c r="E180" s="133" t="s">
        <v>1243</v>
      </c>
      <c r="F180" s="134" t="s">
        <v>1244</v>
      </c>
      <c r="G180" s="135" t="s">
        <v>358</v>
      </c>
      <c r="H180" s="136">
        <v>1</v>
      </c>
      <c r="I180" s="137"/>
      <c r="J180" s="138">
        <f t="shared" si="30"/>
        <v>0</v>
      </c>
      <c r="K180" s="139"/>
      <c r="L180" s="32"/>
      <c r="M180" s="140" t="s">
        <v>19</v>
      </c>
      <c r="N180" s="141" t="s">
        <v>44</v>
      </c>
      <c r="P180" s="142">
        <f t="shared" si="31"/>
        <v>0</v>
      </c>
      <c r="Q180" s="142">
        <v>0</v>
      </c>
      <c r="R180" s="142">
        <f t="shared" si="32"/>
        <v>0</v>
      </c>
      <c r="S180" s="142">
        <v>0</v>
      </c>
      <c r="T180" s="143">
        <f t="shared" si="33"/>
        <v>0</v>
      </c>
      <c r="AR180" s="144" t="s">
        <v>181</v>
      </c>
      <c r="AT180" s="144" t="s">
        <v>177</v>
      </c>
      <c r="AU180" s="144" t="s">
        <v>191</v>
      </c>
      <c r="AY180" s="17" t="s">
        <v>175</v>
      </c>
      <c r="BE180" s="145">
        <f t="shared" si="34"/>
        <v>0</v>
      </c>
      <c r="BF180" s="145">
        <f t="shared" si="35"/>
        <v>0</v>
      </c>
      <c r="BG180" s="145">
        <f t="shared" si="36"/>
        <v>0</v>
      </c>
      <c r="BH180" s="145">
        <f t="shared" si="37"/>
        <v>0</v>
      </c>
      <c r="BI180" s="145">
        <f t="shared" si="38"/>
        <v>0</v>
      </c>
      <c r="BJ180" s="17" t="s">
        <v>81</v>
      </c>
      <c r="BK180" s="145">
        <f t="shared" si="39"/>
        <v>0</v>
      </c>
      <c r="BL180" s="17" t="s">
        <v>181</v>
      </c>
      <c r="BM180" s="144" t="s">
        <v>3219</v>
      </c>
    </row>
    <row r="181" spans="2:65" s="1" customFormat="1" ht="16.5" customHeight="1">
      <c r="B181" s="32"/>
      <c r="C181" s="132" t="s">
        <v>703</v>
      </c>
      <c r="D181" s="132" t="s">
        <v>177</v>
      </c>
      <c r="E181" s="133" t="s">
        <v>1246</v>
      </c>
      <c r="F181" s="134" t="s">
        <v>1247</v>
      </c>
      <c r="G181" s="135" t="s">
        <v>358</v>
      </c>
      <c r="H181" s="136">
        <v>1</v>
      </c>
      <c r="I181" s="137"/>
      <c r="J181" s="138">
        <f t="shared" si="30"/>
        <v>0</v>
      </c>
      <c r="K181" s="139"/>
      <c r="L181" s="32"/>
      <c r="M181" s="140" t="s">
        <v>19</v>
      </c>
      <c r="N181" s="141" t="s">
        <v>44</v>
      </c>
      <c r="P181" s="142">
        <f t="shared" si="31"/>
        <v>0</v>
      </c>
      <c r="Q181" s="142">
        <v>0</v>
      </c>
      <c r="R181" s="142">
        <f t="shared" si="32"/>
        <v>0</v>
      </c>
      <c r="S181" s="142">
        <v>0</v>
      </c>
      <c r="T181" s="143">
        <f t="shared" si="33"/>
        <v>0</v>
      </c>
      <c r="AR181" s="144" t="s">
        <v>181</v>
      </c>
      <c r="AT181" s="144" t="s">
        <v>177</v>
      </c>
      <c r="AU181" s="144" t="s">
        <v>191</v>
      </c>
      <c r="AY181" s="17" t="s">
        <v>175</v>
      </c>
      <c r="BE181" s="145">
        <f t="shared" si="34"/>
        <v>0</v>
      </c>
      <c r="BF181" s="145">
        <f t="shared" si="35"/>
        <v>0</v>
      </c>
      <c r="BG181" s="145">
        <f t="shared" si="36"/>
        <v>0</v>
      </c>
      <c r="BH181" s="145">
        <f t="shared" si="37"/>
        <v>0</v>
      </c>
      <c r="BI181" s="145">
        <f t="shared" si="38"/>
        <v>0</v>
      </c>
      <c r="BJ181" s="17" t="s">
        <v>81</v>
      </c>
      <c r="BK181" s="145">
        <f t="shared" si="39"/>
        <v>0</v>
      </c>
      <c r="BL181" s="17" t="s">
        <v>181</v>
      </c>
      <c r="BM181" s="144" t="s">
        <v>3220</v>
      </c>
    </row>
    <row r="182" spans="2:65" s="1" customFormat="1" ht="16.5" customHeight="1">
      <c r="B182" s="32"/>
      <c r="C182" s="132" t="s">
        <v>709</v>
      </c>
      <c r="D182" s="132" t="s">
        <v>177</v>
      </c>
      <c r="E182" s="133" t="s">
        <v>1252</v>
      </c>
      <c r="F182" s="134" t="s">
        <v>1253</v>
      </c>
      <c r="G182" s="135" t="s">
        <v>1254</v>
      </c>
      <c r="H182" s="136">
        <v>1</v>
      </c>
      <c r="I182" s="137"/>
      <c r="J182" s="138">
        <f t="shared" si="30"/>
        <v>0</v>
      </c>
      <c r="K182" s="139"/>
      <c r="L182" s="32"/>
      <c r="M182" s="140" t="s">
        <v>19</v>
      </c>
      <c r="N182" s="141" t="s">
        <v>44</v>
      </c>
      <c r="P182" s="142">
        <f t="shared" si="31"/>
        <v>0</v>
      </c>
      <c r="Q182" s="142">
        <v>0</v>
      </c>
      <c r="R182" s="142">
        <f t="shared" si="32"/>
        <v>0</v>
      </c>
      <c r="S182" s="142">
        <v>0</v>
      </c>
      <c r="T182" s="143">
        <f t="shared" si="33"/>
        <v>0</v>
      </c>
      <c r="AR182" s="144" t="s">
        <v>181</v>
      </c>
      <c r="AT182" s="144" t="s">
        <v>177</v>
      </c>
      <c r="AU182" s="144" t="s">
        <v>191</v>
      </c>
      <c r="AY182" s="17" t="s">
        <v>175</v>
      </c>
      <c r="BE182" s="145">
        <f t="shared" si="34"/>
        <v>0</v>
      </c>
      <c r="BF182" s="145">
        <f t="shared" si="35"/>
        <v>0</v>
      </c>
      <c r="BG182" s="145">
        <f t="shared" si="36"/>
        <v>0</v>
      </c>
      <c r="BH182" s="145">
        <f t="shared" si="37"/>
        <v>0</v>
      </c>
      <c r="BI182" s="145">
        <f t="shared" si="38"/>
        <v>0</v>
      </c>
      <c r="BJ182" s="17" t="s">
        <v>81</v>
      </c>
      <c r="BK182" s="145">
        <f t="shared" si="39"/>
        <v>0</v>
      </c>
      <c r="BL182" s="17" t="s">
        <v>181</v>
      </c>
      <c r="BM182" s="144" t="s">
        <v>3221</v>
      </c>
    </row>
    <row r="183" spans="2:65" s="1" customFormat="1" ht="16.5" customHeight="1">
      <c r="B183" s="32"/>
      <c r="C183" s="132" t="s">
        <v>717</v>
      </c>
      <c r="D183" s="132" t="s">
        <v>177</v>
      </c>
      <c r="E183" s="133" t="s">
        <v>1256</v>
      </c>
      <c r="F183" s="134" t="s">
        <v>1257</v>
      </c>
      <c r="G183" s="135" t="s">
        <v>1241</v>
      </c>
      <c r="H183" s="136">
        <v>4</v>
      </c>
      <c r="I183" s="137"/>
      <c r="J183" s="138">
        <f t="shared" si="30"/>
        <v>0</v>
      </c>
      <c r="K183" s="139"/>
      <c r="L183" s="32"/>
      <c r="M183" s="140" t="s">
        <v>19</v>
      </c>
      <c r="N183" s="141" t="s">
        <v>44</v>
      </c>
      <c r="P183" s="142">
        <f t="shared" si="31"/>
        <v>0</v>
      </c>
      <c r="Q183" s="142">
        <v>0</v>
      </c>
      <c r="R183" s="142">
        <f t="shared" si="32"/>
        <v>0</v>
      </c>
      <c r="S183" s="142">
        <v>0</v>
      </c>
      <c r="T183" s="143">
        <f t="shared" si="33"/>
        <v>0</v>
      </c>
      <c r="AR183" s="144" t="s">
        <v>181</v>
      </c>
      <c r="AT183" s="144" t="s">
        <v>177</v>
      </c>
      <c r="AU183" s="144" t="s">
        <v>191</v>
      </c>
      <c r="AY183" s="17" t="s">
        <v>175</v>
      </c>
      <c r="BE183" s="145">
        <f t="shared" si="34"/>
        <v>0</v>
      </c>
      <c r="BF183" s="145">
        <f t="shared" si="35"/>
        <v>0</v>
      </c>
      <c r="BG183" s="145">
        <f t="shared" si="36"/>
        <v>0</v>
      </c>
      <c r="BH183" s="145">
        <f t="shared" si="37"/>
        <v>0</v>
      </c>
      <c r="BI183" s="145">
        <f t="shared" si="38"/>
        <v>0</v>
      </c>
      <c r="BJ183" s="17" t="s">
        <v>81</v>
      </c>
      <c r="BK183" s="145">
        <f t="shared" si="39"/>
        <v>0</v>
      </c>
      <c r="BL183" s="17" t="s">
        <v>181</v>
      </c>
      <c r="BM183" s="144" t="s">
        <v>3222</v>
      </c>
    </row>
    <row r="184" spans="2:65" s="1" customFormat="1" ht="16.5" customHeight="1">
      <c r="B184" s="32"/>
      <c r="C184" s="132" t="s">
        <v>723</v>
      </c>
      <c r="D184" s="132" t="s">
        <v>177</v>
      </c>
      <c r="E184" s="133" t="s">
        <v>1259</v>
      </c>
      <c r="F184" s="134" t="s">
        <v>1260</v>
      </c>
      <c r="G184" s="135" t="s">
        <v>1241</v>
      </c>
      <c r="H184" s="136">
        <v>4</v>
      </c>
      <c r="I184" s="137"/>
      <c r="J184" s="138">
        <f t="shared" si="30"/>
        <v>0</v>
      </c>
      <c r="K184" s="139"/>
      <c r="L184" s="32"/>
      <c r="M184" s="190" t="s">
        <v>19</v>
      </c>
      <c r="N184" s="191" t="s">
        <v>44</v>
      </c>
      <c r="O184" s="18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AR184" s="144" t="s">
        <v>181</v>
      </c>
      <c r="AT184" s="144" t="s">
        <v>177</v>
      </c>
      <c r="AU184" s="144" t="s">
        <v>191</v>
      </c>
      <c r="AY184" s="17" t="s">
        <v>175</v>
      </c>
      <c r="BE184" s="145">
        <f t="shared" si="34"/>
        <v>0</v>
      </c>
      <c r="BF184" s="145">
        <f t="shared" si="35"/>
        <v>0</v>
      </c>
      <c r="BG184" s="145">
        <f t="shared" si="36"/>
        <v>0</v>
      </c>
      <c r="BH184" s="145">
        <f t="shared" si="37"/>
        <v>0</v>
      </c>
      <c r="BI184" s="145">
        <f t="shared" si="38"/>
        <v>0</v>
      </c>
      <c r="BJ184" s="17" t="s">
        <v>81</v>
      </c>
      <c r="BK184" s="145">
        <f t="shared" si="39"/>
        <v>0</v>
      </c>
      <c r="BL184" s="17" t="s">
        <v>181</v>
      </c>
      <c r="BM184" s="144" t="s">
        <v>3223</v>
      </c>
    </row>
    <row r="185" spans="2:65" s="1" customFormat="1" ht="6.95" customHeight="1">
      <c r="B185" s="41"/>
      <c r="C185" s="42"/>
      <c r="D185" s="42"/>
      <c r="E185" s="42"/>
      <c r="F185" s="42"/>
      <c r="G185" s="42"/>
      <c r="H185" s="42"/>
      <c r="I185" s="42"/>
      <c r="J185" s="42"/>
      <c r="K185" s="42"/>
      <c r="L185" s="32"/>
    </row>
  </sheetData>
  <sheetProtection algorithmName="SHA-512" hashValue="gUcmUvbon6WHo8TM3K123OgHOYXHw+80rxJ+W0uBUC8W0tS8qFwDJS5HcZTd7rf0MZiPtBmki1O8yQDWArzJCg==" saltValue="Edy1b55cqQPC2BmHV41AOYqZxcZ7EBsHKXSEvgieR66SAcoCij2I9fW6UKICepr5ui9n4snrBeKeLmp4D1ztKw==" spinCount="100000" sheet="1" objects="1" scenarios="1" formatColumns="0" formatRows="0" autoFilter="0"/>
  <autoFilter ref="C88:K184" xr:uid="{00000000-0009-0000-0000-00000B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317" t="s">
        <v>2269</v>
      </c>
      <c r="F9" s="319"/>
      <c r="G9" s="319"/>
      <c r="H9" s="319"/>
      <c r="L9" s="32"/>
    </row>
    <row r="10" spans="2:46" s="1" customFormat="1" ht="12" customHeight="1">
      <c r="B10" s="32"/>
      <c r="D10" s="27" t="s">
        <v>1072</v>
      </c>
      <c r="L10" s="32"/>
    </row>
    <row r="11" spans="2:46" s="1" customFormat="1" ht="16.5" customHeight="1">
      <c r="B11" s="32"/>
      <c r="E11" s="276" t="s">
        <v>3224</v>
      </c>
      <c r="F11" s="319"/>
      <c r="G11" s="319"/>
      <c r="H11" s="31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19. 10. 2023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0" t="str">
        <f>'Rekapitulace stavby'!E14</f>
        <v>Vyplň údaj</v>
      </c>
      <c r="F20" s="301"/>
      <c r="G20" s="301"/>
      <c r="H20" s="301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29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33</v>
      </c>
      <c r="L25" s="32"/>
    </row>
    <row r="26" spans="2:12" s="1" customFormat="1" ht="18" customHeight="1">
      <c r="B26" s="32"/>
      <c r="E26" s="25" t="s">
        <v>34</v>
      </c>
      <c r="I26" s="27" t="s">
        <v>29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306" t="s">
        <v>19</v>
      </c>
      <c r="F29" s="306"/>
      <c r="G29" s="306"/>
      <c r="H29" s="30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2" t="s">
        <v>43</v>
      </c>
      <c r="E35" s="27" t="s">
        <v>44</v>
      </c>
      <c r="F35" s="83">
        <f>ROUND((SUM(BE89:BE216)),  2)</f>
        <v>0</v>
      </c>
      <c r="I35" s="93">
        <v>0.21</v>
      </c>
      <c r="J35" s="83">
        <f>ROUND(((SUM(BE89:BE216))*I35),  2)</f>
        <v>0</v>
      </c>
      <c r="L35" s="32"/>
    </row>
    <row r="36" spans="2:12" s="1" customFormat="1" ht="14.45" customHeight="1">
      <c r="B36" s="32"/>
      <c r="E36" s="27" t="s">
        <v>45</v>
      </c>
      <c r="F36" s="83">
        <f>ROUND((SUM(BF89:BF216)),  2)</f>
        <v>0</v>
      </c>
      <c r="I36" s="93">
        <v>0.15</v>
      </c>
      <c r="J36" s="83">
        <f>ROUND(((SUM(BF89:BF216))*I36),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3">
        <f>ROUND((SUM(BG89:BG216)),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3">
        <f>ROUND((SUM(BH89:BH216)),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3">
        <f>ROUND((SUM(BI89:BI216)),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143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7" t="str">
        <f>E7</f>
        <v>Kylešovice - sběrný dvůr</v>
      </c>
      <c r="F50" s="318"/>
      <c r="G50" s="318"/>
      <c r="H50" s="318"/>
      <c r="L50" s="32"/>
    </row>
    <row r="51" spans="2:47" ht="12" customHeight="1">
      <c r="B51" s="20"/>
      <c r="C51" s="27" t="s">
        <v>141</v>
      </c>
      <c r="L51" s="20"/>
    </row>
    <row r="52" spans="2:47" s="1" customFormat="1" ht="16.5" customHeight="1">
      <c r="B52" s="32"/>
      <c r="E52" s="317" t="s">
        <v>2269</v>
      </c>
      <c r="F52" s="319"/>
      <c r="G52" s="319"/>
      <c r="H52" s="319"/>
      <c r="L52" s="32"/>
    </row>
    <row r="53" spans="2:47" s="1" customFormat="1" ht="12" customHeight="1">
      <c r="B53" s="32"/>
      <c r="C53" s="27" t="s">
        <v>1072</v>
      </c>
      <c r="L53" s="32"/>
    </row>
    <row r="54" spans="2:47" s="1" customFormat="1" ht="16.5" customHeight="1">
      <c r="B54" s="32"/>
      <c r="E54" s="276" t="str">
        <f>E11</f>
        <v>D.1.4.2 a - ZTI - vnitřní kanalizace</v>
      </c>
      <c r="F54" s="319"/>
      <c r="G54" s="319"/>
      <c r="H54" s="31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Kylešovice</v>
      </c>
      <c r="I56" s="27" t="s">
        <v>23</v>
      </c>
      <c r="J56" s="49" t="str">
        <f>IF(J14="","",J14)</f>
        <v>19. 10. 2023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statutární město Opava, Horní náměstí 69, Opava</v>
      </c>
      <c r="I58" s="27" t="s">
        <v>32</v>
      </c>
      <c r="J58" s="30" t="str">
        <f>E23</f>
        <v>Agroprojekt Jihlava, spol. s.r.o.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36</v>
      </c>
      <c r="J59" s="30" t="str">
        <f>E26</f>
        <v>Agroprojekt Jihlava, spol. s.r.o.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144</v>
      </c>
      <c r="D61" s="94"/>
      <c r="E61" s="94"/>
      <c r="F61" s="94"/>
      <c r="G61" s="94"/>
      <c r="H61" s="94"/>
      <c r="I61" s="94"/>
      <c r="J61" s="101" t="s">
        <v>145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71</v>
      </c>
      <c r="J63" s="63">
        <f>J89</f>
        <v>0</v>
      </c>
      <c r="L63" s="32"/>
      <c r="AU63" s="17" t="s">
        <v>146</v>
      </c>
    </row>
    <row r="64" spans="2:47" s="8" customFormat="1" ht="24.95" customHeight="1">
      <c r="B64" s="103"/>
      <c r="D64" s="104" t="s">
        <v>3225</v>
      </c>
      <c r="E64" s="105"/>
      <c r="F64" s="105"/>
      <c r="G64" s="105"/>
      <c r="H64" s="105"/>
      <c r="I64" s="105"/>
      <c r="J64" s="106">
        <f>J90</f>
        <v>0</v>
      </c>
      <c r="L64" s="103"/>
    </row>
    <row r="65" spans="2:12" s="9" customFormat="1" ht="19.899999999999999" customHeight="1">
      <c r="B65" s="107"/>
      <c r="D65" s="108" t="s">
        <v>3226</v>
      </c>
      <c r="E65" s="109"/>
      <c r="F65" s="109"/>
      <c r="G65" s="109"/>
      <c r="H65" s="109"/>
      <c r="I65" s="109"/>
      <c r="J65" s="110">
        <f>J91</f>
        <v>0</v>
      </c>
      <c r="L65" s="107"/>
    </row>
    <row r="66" spans="2:12" s="9" customFormat="1" ht="19.899999999999999" customHeight="1">
      <c r="B66" s="107"/>
      <c r="D66" s="108" t="s">
        <v>3227</v>
      </c>
      <c r="E66" s="109"/>
      <c r="F66" s="109"/>
      <c r="G66" s="109"/>
      <c r="H66" s="109"/>
      <c r="I66" s="109"/>
      <c r="J66" s="110">
        <f>J139</f>
        <v>0</v>
      </c>
      <c r="L66" s="107"/>
    </row>
    <row r="67" spans="2:12" s="9" customFormat="1" ht="19.899999999999999" customHeight="1">
      <c r="B67" s="107"/>
      <c r="D67" s="108" t="s">
        <v>3228</v>
      </c>
      <c r="E67" s="109"/>
      <c r="F67" s="109"/>
      <c r="G67" s="109"/>
      <c r="H67" s="109"/>
      <c r="I67" s="109"/>
      <c r="J67" s="110">
        <f>J198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160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17" t="str">
        <f>E7</f>
        <v>Kylešovice - sběrný dvůr</v>
      </c>
      <c r="F77" s="318"/>
      <c r="G77" s="318"/>
      <c r="H77" s="318"/>
      <c r="L77" s="32"/>
    </row>
    <row r="78" spans="2:12" ht="12" customHeight="1">
      <c r="B78" s="20"/>
      <c r="C78" s="27" t="s">
        <v>141</v>
      </c>
      <c r="L78" s="20"/>
    </row>
    <row r="79" spans="2:12" s="1" customFormat="1" ht="16.5" customHeight="1">
      <c r="B79" s="32"/>
      <c r="E79" s="317" t="s">
        <v>2269</v>
      </c>
      <c r="F79" s="319"/>
      <c r="G79" s="319"/>
      <c r="H79" s="319"/>
      <c r="L79" s="32"/>
    </row>
    <row r="80" spans="2:12" s="1" customFormat="1" ht="12" customHeight="1">
      <c r="B80" s="32"/>
      <c r="C80" s="27" t="s">
        <v>1072</v>
      </c>
      <c r="L80" s="32"/>
    </row>
    <row r="81" spans="2:65" s="1" customFormat="1" ht="16.5" customHeight="1">
      <c r="B81" s="32"/>
      <c r="E81" s="276" t="str">
        <f>E11</f>
        <v>D.1.4.2 a - ZTI - vnitřní kanalizace</v>
      </c>
      <c r="F81" s="319"/>
      <c r="G81" s="319"/>
      <c r="H81" s="319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F14</f>
        <v>Kylešovice</v>
      </c>
      <c r="I83" s="27" t="s">
        <v>23</v>
      </c>
      <c r="J83" s="49" t="str">
        <f>IF(J14="","",J14)</f>
        <v>19. 10. 2023</v>
      </c>
      <c r="L83" s="32"/>
    </row>
    <row r="84" spans="2:65" s="1" customFormat="1" ht="6.95" customHeight="1">
      <c r="B84" s="32"/>
      <c r="L84" s="32"/>
    </row>
    <row r="85" spans="2:65" s="1" customFormat="1" ht="25.7" customHeight="1">
      <c r="B85" s="32"/>
      <c r="C85" s="27" t="s">
        <v>25</v>
      </c>
      <c r="F85" s="25" t="str">
        <f>E17</f>
        <v>statutární město Opava, Horní náměstí 69, Opava</v>
      </c>
      <c r="I85" s="27" t="s">
        <v>32</v>
      </c>
      <c r="J85" s="30" t="str">
        <f>E23</f>
        <v>Agroprojekt Jihlava, spol. s.r.o.</v>
      </c>
      <c r="L85" s="32"/>
    </row>
    <row r="86" spans="2:65" s="1" customFormat="1" ht="25.7" customHeight="1">
      <c r="B86" s="32"/>
      <c r="C86" s="27" t="s">
        <v>30</v>
      </c>
      <c r="F86" s="25" t="str">
        <f>IF(E20="","",E20)</f>
        <v>Vyplň údaj</v>
      </c>
      <c r="I86" s="27" t="s">
        <v>36</v>
      </c>
      <c r="J86" s="30" t="str">
        <f>E26</f>
        <v>Agroprojekt Jihlava, spol. s.r.o.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161</v>
      </c>
      <c r="D88" s="113" t="s">
        <v>58</v>
      </c>
      <c r="E88" s="113" t="s">
        <v>54</v>
      </c>
      <c r="F88" s="113" t="s">
        <v>55</v>
      </c>
      <c r="G88" s="113" t="s">
        <v>162</v>
      </c>
      <c r="H88" s="113" t="s">
        <v>163</v>
      </c>
      <c r="I88" s="113" t="s">
        <v>164</v>
      </c>
      <c r="J88" s="114" t="s">
        <v>145</v>
      </c>
      <c r="K88" s="115" t="s">
        <v>165</v>
      </c>
      <c r="L88" s="111"/>
      <c r="M88" s="56" t="s">
        <v>19</v>
      </c>
      <c r="N88" s="57" t="s">
        <v>43</v>
      </c>
      <c r="O88" s="57" t="s">
        <v>166</v>
      </c>
      <c r="P88" s="57" t="s">
        <v>167</v>
      </c>
      <c r="Q88" s="57" t="s">
        <v>168</v>
      </c>
      <c r="R88" s="57" t="s">
        <v>169</v>
      </c>
      <c r="S88" s="57" t="s">
        <v>170</v>
      </c>
      <c r="T88" s="58" t="s">
        <v>171</v>
      </c>
    </row>
    <row r="89" spans="2:65" s="1" customFormat="1" ht="22.9" customHeight="1">
      <c r="B89" s="32"/>
      <c r="C89" s="61" t="s">
        <v>172</v>
      </c>
      <c r="J89" s="116">
        <f>BK89</f>
        <v>0</v>
      </c>
      <c r="L89" s="32"/>
      <c r="M89" s="59"/>
      <c r="N89" s="50"/>
      <c r="O89" s="50"/>
      <c r="P89" s="117">
        <f>P90</f>
        <v>0</v>
      </c>
      <c r="Q89" s="50"/>
      <c r="R89" s="117">
        <f>R90</f>
        <v>0</v>
      </c>
      <c r="S89" s="50"/>
      <c r="T89" s="118">
        <f>T90</f>
        <v>0</v>
      </c>
      <c r="AT89" s="17" t="s">
        <v>72</v>
      </c>
      <c r="AU89" s="17" t="s">
        <v>146</v>
      </c>
      <c r="BK89" s="119">
        <f>BK90</f>
        <v>0</v>
      </c>
    </row>
    <row r="90" spans="2:65" s="11" customFormat="1" ht="25.9" customHeight="1">
      <c r="B90" s="120"/>
      <c r="D90" s="121" t="s">
        <v>72</v>
      </c>
      <c r="E90" s="122" t="s">
        <v>3229</v>
      </c>
      <c r="F90" s="122" t="s">
        <v>3230</v>
      </c>
      <c r="I90" s="123"/>
      <c r="J90" s="124">
        <f>BK90</f>
        <v>0</v>
      </c>
      <c r="L90" s="120"/>
      <c r="M90" s="125"/>
      <c r="P90" s="126">
        <f>P91+P139+P198</f>
        <v>0</v>
      </c>
      <c r="R90" s="126">
        <f>R91+R139+R198</f>
        <v>0</v>
      </c>
      <c r="T90" s="127">
        <f>T91+T139+T198</f>
        <v>0</v>
      </c>
      <c r="AR90" s="121" t="s">
        <v>81</v>
      </c>
      <c r="AT90" s="128" t="s">
        <v>72</v>
      </c>
      <c r="AU90" s="128" t="s">
        <v>73</v>
      </c>
      <c r="AY90" s="121" t="s">
        <v>175</v>
      </c>
      <c r="BK90" s="129">
        <f>BK91+BK139+BK198</f>
        <v>0</v>
      </c>
    </row>
    <row r="91" spans="2:65" s="11" customFormat="1" ht="22.9" customHeight="1">
      <c r="B91" s="120"/>
      <c r="D91" s="121" t="s">
        <v>72</v>
      </c>
      <c r="E91" s="130" t="s">
        <v>3231</v>
      </c>
      <c r="F91" s="130" t="s">
        <v>3232</v>
      </c>
      <c r="I91" s="123"/>
      <c r="J91" s="131">
        <f>BK91</f>
        <v>0</v>
      </c>
      <c r="L91" s="120"/>
      <c r="M91" s="125"/>
      <c r="P91" s="126">
        <f>SUM(P92:P138)</f>
        <v>0</v>
      </c>
      <c r="R91" s="126">
        <f>SUM(R92:R138)</f>
        <v>0</v>
      </c>
      <c r="T91" s="127">
        <f>SUM(T92:T138)</f>
        <v>0</v>
      </c>
      <c r="AR91" s="121" t="s">
        <v>81</v>
      </c>
      <c r="AT91" s="128" t="s">
        <v>72</v>
      </c>
      <c r="AU91" s="128" t="s">
        <v>81</v>
      </c>
      <c r="AY91" s="121" t="s">
        <v>175</v>
      </c>
      <c r="BK91" s="129">
        <f>SUM(BK92:BK138)</f>
        <v>0</v>
      </c>
    </row>
    <row r="92" spans="2:65" s="1" customFormat="1" ht="21.75" customHeight="1">
      <c r="B92" s="32"/>
      <c r="C92" s="132" t="s">
        <v>81</v>
      </c>
      <c r="D92" s="132" t="s">
        <v>177</v>
      </c>
      <c r="E92" s="133" t="s">
        <v>3233</v>
      </c>
      <c r="F92" s="134" t="s">
        <v>3234</v>
      </c>
      <c r="G92" s="135" t="s">
        <v>3235</v>
      </c>
      <c r="H92" s="136">
        <v>1</v>
      </c>
      <c r="I92" s="137"/>
      <c r="J92" s="138">
        <f>ROUND(I92*H92,2)</f>
        <v>0</v>
      </c>
      <c r="K92" s="139"/>
      <c r="L92" s="32"/>
      <c r="M92" s="140" t="s">
        <v>19</v>
      </c>
      <c r="N92" s="141" t="s">
        <v>44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181</v>
      </c>
      <c r="AT92" s="144" t="s">
        <v>177</v>
      </c>
      <c r="AU92" s="144" t="s">
        <v>83</v>
      </c>
      <c r="AY92" s="17" t="s">
        <v>175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7" t="s">
        <v>81</v>
      </c>
      <c r="BK92" s="145">
        <f>ROUND(I92*H92,2)</f>
        <v>0</v>
      </c>
      <c r="BL92" s="17" t="s">
        <v>181</v>
      </c>
      <c r="BM92" s="144" t="s">
        <v>3236</v>
      </c>
    </row>
    <row r="93" spans="2:65" s="12" customFormat="1" ht="11.25">
      <c r="B93" s="150"/>
      <c r="D93" s="151" t="s">
        <v>189</v>
      </c>
      <c r="E93" s="152" t="s">
        <v>19</v>
      </c>
      <c r="F93" s="153" t="s">
        <v>3237</v>
      </c>
      <c r="H93" s="154">
        <v>1</v>
      </c>
      <c r="I93" s="155"/>
      <c r="L93" s="150"/>
      <c r="M93" s="156"/>
      <c r="T93" s="157"/>
      <c r="AT93" s="152" t="s">
        <v>189</v>
      </c>
      <c r="AU93" s="152" t="s">
        <v>83</v>
      </c>
      <c r="AV93" s="12" t="s">
        <v>83</v>
      </c>
      <c r="AW93" s="12" t="s">
        <v>35</v>
      </c>
      <c r="AX93" s="12" t="s">
        <v>73</v>
      </c>
      <c r="AY93" s="152" t="s">
        <v>175</v>
      </c>
    </row>
    <row r="94" spans="2:65" s="13" customFormat="1" ht="11.25">
      <c r="B94" s="158"/>
      <c r="D94" s="151" t="s">
        <v>189</v>
      </c>
      <c r="E94" s="159" t="s">
        <v>19</v>
      </c>
      <c r="F94" s="160" t="s">
        <v>198</v>
      </c>
      <c r="H94" s="161">
        <v>1</v>
      </c>
      <c r="I94" s="162"/>
      <c r="L94" s="158"/>
      <c r="M94" s="163"/>
      <c r="T94" s="164"/>
      <c r="AT94" s="159" t="s">
        <v>189</v>
      </c>
      <c r="AU94" s="159" t="s">
        <v>83</v>
      </c>
      <c r="AV94" s="13" t="s">
        <v>181</v>
      </c>
      <c r="AW94" s="13" t="s">
        <v>35</v>
      </c>
      <c r="AX94" s="13" t="s">
        <v>81</v>
      </c>
      <c r="AY94" s="159" t="s">
        <v>175</v>
      </c>
    </row>
    <row r="95" spans="2:65" s="1" customFormat="1" ht="24.2" customHeight="1">
      <c r="B95" s="32"/>
      <c r="C95" s="132" t="s">
        <v>83</v>
      </c>
      <c r="D95" s="132" t="s">
        <v>177</v>
      </c>
      <c r="E95" s="133" t="s">
        <v>3238</v>
      </c>
      <c r="F95" s="134" t="s">
        <v>3239</v>
      </c>
      <c r="G95" s="135" t="s">
        <v>342</v>
      </c>
      <c r="H95" s="136">
        <v>13</v>
      </c>
      <c r="I95" s="137"/>
      <c r="J95" s="138">
        <f>ROUND(I95*H95,2)</f>
        <v>0</v>
      </c>
      <c r="K95" s="139"/>
      <c r="L95" s="32"/>
      <c r="M95" s="140" t="s">
        <v>19</v>
      </c>
      <c r="N95" s="141" t="s">
        <v>44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181</v>
      </c>
      <c r="AT95" s="144" t="s">
        <v>177</v>
      </c>
      <c r="AU95" s="144" t="s">
        <v>83</v>
      </c>
      <c r="AY95" s="17" t="s">
        <v>175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7" t="s">
        <v>81</v>
      </c>
      <c r="BK95" s="145">
        <f>ROUND(I95*H95,2)</f>
        <v>0</v>
      </c>
      <c r="BL95" s="17" t="s">
        <v>181</v>
      </c>
      <c r="BM95" s="144" t="s">
        <v>3240</v>
      </c>
    </row>
    <row r="96" spans="2:65" s="12" customFormat="1" ht="11.25">
      <c r="B96" s="150"/>
      <c r="D96" s="151" t="s">
        <v>189</v>
      </c>
      <c r="E96" s="152" t="s">
        <v>19</v>
      </c>
      <c r="F96" s="153" t="s">
        <v>3241</v>
      </c>
      <c r="H96" s="154">
        <v>13</v>
      </c>
      <c r="I96" s="155"/>
      <c r="L96" s="150"/>
      <c r="M96" s="156"/>
      <c r="T96" s="157"/>
      <c r="AT96" s="152" t="s">
        <v>189</v>
      </c>
      <c r="AU96" s="152" t="s">
        <v>83</v>
      </c>
      <c r="AV96" s="12" t="s">
        <v>83</v>
      </c>
      <c r="AW96" s="12" t="s">
        <v>35</v>
      </c>
      <c r="AX96" s="12" t="s">
        <v>73</v>
      </c>
      <c r="AY96" s="152" t="s">
        <v>175</v>
      </c>
    </row>
    <row r="97" spans="2:65" s="13" customFormat="1" ht="11.25">
      <c r="B97" s="158"/>
      <c r="D97" s="151" t="s">
        <v>189</v>
      </c>
      <c r="E97" s="159" t="s">
        <v>19</v>
      </c>
      <c r="F97" s="160" t="s">
        <v>198</v>
      </c>
      <c r="H97" s="161">
        <v>13</v>
      </c>
      <c r="I97" s="162"/>
      <c r="L97" s="158"/>
      <c r="M97" s="163"/>
      <c r="T97" s="164"/>
      <c r="AT97" s="159" t="s">
        <v>189</v>
      </c>
      <c r="AU97" s="159" t="s">
        <v>83</v>
      </c>
      <c r="AV97" s="13" t="s">
        <v>181</v>
      </c>
      <c r="AW97" s="13" t="s">
        <v>35</v>
      </c>
      <c r="AX97" s="13" t="s">
        <v>81</v>
      </c>
      <c r="AY97" s="159" t="s">
        <v>175</v>
      </c>
    </row>
    <row r="98" spans="2:65" s="1" customFormat="1" ht="21.75" customHeight="1">
      <c r="B98" s="32"/>
      <c r="C98" s="132" t="s">
        <v>191</v>
      </c>
      <c r="D98" s="132" t="s">
        <v>177</v>
      </c>
      <c r="E98" s="133" t="s">
        <v>3242</v>
      </c>
      <c r="F98" s="134" t="s">
        <v>3243</v>
      </c>
      <c r="G98" s="135" t="s">
        <v>342</v>
      </c>
      <c r="H98" s="136">
        <v>1.5</v>
      </c>
      <c r="I98" s="137"/>
      <c r="J98" s="138">
        <f>ROUND(I98*H98,2)</f>
        <v>0</v>
      </c>
      <c r="K98" s="139"/>
      <c r="L98" s="32"/>
      <c r="M98" s="140" t="s">
        <v>19</v>
      </c>
      <c r="N98" s="141" t="s">
        <v>44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181</v>
      </c>
      <c r="AT98" s="144" t="s">
        <v>177</v>
      </c>
      <c r="AU98" s="144" t="s">
        <v>83</v>
      </c>
      <c r="AY98" s="17" t="s">
        <v>175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81</v>
      </c>
      <c r="BK98" s="145">
        <f>ROUND(I98*H98,2)</f>
        <v>0</v>
      </c>
      <c r="BL98" s="17" t="s">
        <v>181</v>
      </c>
      <c r="BM98" s="144" t="s">
        <v>3244</v>
      </c>
    </row>
    <row r="99" spans="2:65" s="1" customFormat="1" ht="21.75" customHeight="1">
      <c r="B99" s="32"/>
      <c r="C99" s="132" t="s">
        <v>181</v>
      </c>
      <c r="D99" s="132" t="s">
        <v>177</v>
      </c>
      <c r="E99" s="133" t="s">
        <v>3245</v>
      </c>
      <c r="F99" s="134" t="s">
        <v>3246</v>
      </c>
      <c r="G99" s="135" t="s">
        <v>342</v>
      </c>
      <c r="H99" s="136">
        <v>8</v>
      </c>
      <c r="I99" s="137"/>
      <c r="J99" s="138">
        <f>ROUND(I99*H99,2)</f>
        <v>0</v>
      </c>
      <c r="K99" s="139"/>
      <c r="L99" s="32"/>
      <c r="M99" s="140" t="s">
        <v>19</v>
      </c>
      <c r="N99" s="141" t="s">
        <v>44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181</v>
      </c>
      <c r="AT99" s="144" t="s">
        <v>177</v>
      </c>
      <c r="AU99" s="144" t="s">
        <v>83</v>
      </c>
      <c r="AY99" s="17" t="s">
        <v>175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7" t="s">
        <v>81</v>
      </c>
      <c r="BK99" s="145">
        <f>ROUND(I99*H99,2)</f>
        <v>0</v>
      </c>
      <c r="BL99" s="17" t="s">
        <v>181</v>
      </c>
      <c r="BM99" s="144" t="s">
        <v>3247</v>
      </c>
    </row>
    <row r="100" spans="2:65" s="1" customFormat="1" ht="21.75" customHeight="1">
      <c r="B100" s="32"/>
      <c r="C100" s="132" t="s">
        <v>212</v>
      </c>
      <c r="D100" s="132" t="s">
        <v>177</v>
      </c>
      <c r="E100" s="133" t="s">
        <v>3248</v>
      </c>
      <c r="F100" s="134" t="s">
        <v>3249</v>
      </c>
      <c r="G100" s="135" t="s">
        <v>342</v>
      </c>
      <c r="H100" s="136">
        <v>3.5</v>
      </c>
      <c r="I100" s="137"/>
      <c r="J100" s="138">
        <f>ROUND(I100*H100,2)</f>
        <v>0</v>
      </c>
      <c r="K100" s="139"/>
      <c r="L100" s="32"/>
      <c r="M100" s="140" t="s">
        <v>19</v>
      </c>
      <c r="N100" s="141" t="s">
        <v>44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181</v>
      </c>
      <c r="AT100" s="144" t="s">
        <v>177</v>
      </c>
      <c r="AU100" s="144" t="s">
        <v>83</v>
      </c>
      <c r="AY100" s="17" t="s">
        <v>175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81</v>
      </c>
      <c r="BK100" s="145">
        <f>ROUND(I100*H100,2)</f>
        <v>0</v>
      </c>
      <c r="BL100" s="17" t="s">
        <v>181</v>
      </c>
      <c r="BM100" s="144" t="s">
        <v>3250</v>
      </c>
    </row>
    <row r="101" spans="2:65" s="1" customFormat="1" ht="21.75" customHeight="1">
      <c r="B101" s="32"/>
      <c r="C101" s="132" t="s">
        <v>223</v>
      </c>
      <c r="D101" s="132" t="s">
        <v>177</v>
      </c>
      <c r="E101" s="133" t="s">
        <v>3251</v>
      </c>
      <c r="F101" s="134" t="s">
        <v>3252</v>
      </c>
      <c r="G101" s="135" t="s">
        <v>342</v>
      </c>
      <c r="H101" s="136">
        <v>6.4</v>
      </c>
      <c r="I101" s="137"/>
      <c r="J101" s="138">
        <f>ROUND(I101*H101,2)</f>
        <v>0</v>
      </c>
      <c r="K101" s="139"/>
      <c r="L101" s="32"/>
      <c r="M101" s="140" t="s">
        <v>19</v>
      </c>
      <c r="N101" s="141" t="s">
        <v>44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181</v>
      </c>
      <c r="AT101" s="144" t="s">
        <v>177</v>
      </c>
      <c r="AU101" s="144" t="s">
        <v>83</v>
      </c>
      <c r="AY101" s="17" t="s">
        <v>175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7" t="s">
        <v>81</v>
      </c>
      <c r="BK101" s="145">
        <f>ROUND(I101*H101,2)</f>
        <v>0</v>
      </c>
      <c r="BL101" s="17" t="s">
        <v>181</v>
      </c>
      <c r="BM101" s="144" t="s">
        <v>3253</v>
      </c>
    </row>
    <row r="102" spans="2:65" s="14" customFormat="1" ht="22.5">
      <c r="B102" s="166"/>
      <c r="D102" s="151" t="s">
        <v>189</v>
      </c>
      <c r="E102" s="167" t="s">
        <v>19</v>
      </c>
      <c r="F102" s="168" t="s">
        <v>3254</v>
      </c>
      <c r="H102" s="167" t="s">
        <v>19</v>
      </c>
      <c r="I102" s="169"/>
      <c r="L102" s="166"/>
      <c r="M102" s="170"/>
      <c r="T102" s="171"/>
      <c r="AT102" s="167" t="s">
        <v>189</v>
      </c>
      <c r="AU102" s="167" t="s">
        <v>83</v>
      </c>
      <c r="AV102" s="14" t="s">
        <v>81</v>
      </c>
      <c r="AW102" s="14" t="s">
        <v>35</v>
      </c>
      <c r="AX102" s="14" t="s">
        <v>73</v>
      </c>
      <c r="AY102" s="167" t="s">
        <v>175</v>
      </c>
    </row>
    <row r="103" spans="2:65" s="12" customFormat="1" ht="11.25">
      <c r="B103" s="150"/>
      <c r="D103" s="151" t="s">
        <v>189</v>
      </c>
      <c r="E103" s="152" t="s">
        <v>19</v>
      </c>
      <c r="F103" s="153" t="s">
        <v>3255</v>
      </c>
      <c r="H103" s="154">
        <v>6.4</v>
      </c>
      <c r="I103" s="155"/>
      <c r="L103" s="150"/>
      <c r="M103" s="156"/>
      <c r="T103" s="157"/>
      <c r="AT103" s="152" t="s">
        <v>189</v>
      </c>
      <c r="AU103" s="152" t="s">
        <v>83</v>
      </c>
      <c r="AV103" s="12" t="s">
        <v>83</v>
      </c>
      <c r="AW103" s="12" t="s">
        <v>35</v>
      </c>
      <c r="AX103" s="12" t="s">
        <v>73</v>
      </c>
      <c r="AY103" s="152" t="s">
        <v>175</v>
      </c>
    </row>
    <row r="104" spans="2:65" s="13" customFormat="1" ht="11.25">
      <c r="B104" s="158"/>
      <c r="D104" s="151" t="s">
        <v>189</v>
      </c>
      <c r="E104" s="159" t="s">
        <v>19</v>
      </c>
      <c r="F104" s="160" t="s">
        <v>198</v>
      </c>
      <c r="H104" s="161">
        <v>6.4</v>
      </c>
      <c r="I104" s="162"/>
      <c r="L104" s="158"/>
      <c r="M104" s="163"/>
      <c r="T104" s="164"/>
      <c r="AT104" s="159" t="s">
        <v>189</v>
      </c>
      <c r="AU104" s="159" t="s">
        <v>83</v>
      </c>
      <c r="AV104" s="13" t="s">
        <v>181</v>
      </c>
      <c r="AW104" s="13" t="s">
        <v>35</v>
      </c>
      <c r="AX104" s="13" t="s">
        <v>81</v>
      </c>
      <c r="AY104" s="159" t="s">
        <v>175</v>
      </c>
    </row>
    <row r="105" spans="2:65" s="1" customFormat="1" ht="21.75" customHeight="1">
      <c r="B105" s="32"/>
      <c r="C105" s="132" t="s">
        <v>231</v>
      </c>
      <c r="D105" s="132" t="s">
        <v>177</v>
      </c>
      <c r="E105" s="133" t="s">
        <v>3256</v>
      </c>
      <c r="F105" s="134" t="s">
        <v>3257</v>
      </c>
      <c r="G105" s="135" t="s">
        <v>342</v>
      </c>
      <c r="H105" s="136">
        <v>7.4</v>
      </c>
      <c r="I105" s="137"/>
      <c r="J105" s="138">
        <f>ROUND(I105*H105,2)</f>
        <v>0</v>
      </c>
      <c r="K105" s="139"/>
      <c r="L105" s="32"/>
      <c r="M105" s="140" t="s">
        <v>19</v>
      </c>
      <c r="N105" s="141" t="s">
        <v>44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181</v>
      </c>
      <c r="AT105" s="144" t="s">
        <v>177</v>
      </c>
      <c r="AU105" s="144" t="s">
        <v>83</v>
      </c>
      <c r="AY105" s="17" t="s">
        <v>175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7" t="s">
        <v>81</v>
      </c>
      <c r="BK105" s="145">
        <f>ROUND(I105*H105,2)</f>
        <v>0</v>
      </c>
      <c r="BL105" s="17" t="s">
        <v>181</v>
      </c>
      <c r="BM105" s="144" t="s">
        <v>3258</v>
      </c>
    </row>
    <row r="106" spans="2:65" s="14" customFormat="1" ht="22.5">
      <c r="B106" s="166"/>
      <c r="D106" s="151" t="s">
        <v>189</v>
      </c>
      <c r="E106" s="167" t="s">
        <v>19</v>
      </c>
      <c r="F106" s="168" t="s">
        <v>3259</v>
      </c>
      <c r="H106" s="167" t="s">
        <v>19</v>
      </c>
      <c r="I106" s="169"/>
      <c r="L106" s="166"/>
      <c r="M106" s="170"/>
      <c r="T106" s="171"/>
      <c r="AT106" s="167" t="s">
        <v>189</v>
      </c>
      <c r="AU106" s="167" t="s">
        <v>83</v>
      </c>
      <c r="AV106" s="14" t="s">
        <v>81</v>
      </c>
      <c r="AW106" s="14" t="s">
        <v>35</v>
      </c>
      <c r="AX106" s="14" t="s">
        <v>73</v>
      </c>
      <c r="AY106" s="167" t="s">
        <v>175</v>
      </c>
    </row>
    <row r="107" spans="2:65" s="12" customFormat="1" ht="11.25">
      <c r="B107" s="150"/>
      <c r="D107" s="151" t="s">
        <v>189</v>
      </c>
      <c r="E107" s="152" t="s">
        <v>19</v>
      </c>
      <c r="F107" s="153" t="s">
        <v>3260</v>
      </c>
      <c r="H107" s="154">
        <v>7.4</v>
      </c>
      <c r="I107" s="155"/>
      <c r="L107" s="150"/>
      <c r="M107" s="156"/>
      <c r="T107" s="157"/>
      <c r="AT107" s="152" t="s">
        <v>189</v>
      </c>
      <c r="AU107" s="152" t="s">
        <v>83</v>
      </c>
      <c r="AV107" s="12" t="s">
        <v>83</v>
      </c>
      <c r="AW107" s="12" t="s">
        <v>35</v>
      </c>
      <c r="AX107" s="12" t="s">
        <v>73</v>
      </c>
      <c r="AY107" s="152" t="s">
        <v>175</v>
      </c>
    </row>
    <row r="108" spans="2:65" s="13" customFormat="1" ht="11.25">
      <c r="B108" s="158"/>
      <c r="D108" s="151" t="s">
        <v>189</v>
      </c>
      <c r="E108" s="159" t="s">
        <v>19</v>
      </c>
      <c r="F108" s="160" t="s">
        <v>198</v>
      </c>
      <c r="H108" s="161">
        <v>7.4</v>
      </c>
      <c r="I108" s="162"/>
      <c r="L108" s="158"/>
      <c r="M108" s="163"/>
      <c r="T108" s="164"/>
      <c r="AT108" s="159" t="s">
        <v>189</v>
      </c>
      <c r="AU108" s="159" t="s">
        <v>83</v>
      </c>
      <c r="AV108" s="13" t="s">
        <v>181</v>
      </c>
      <c r="AW108" s="13" t="s">
        <v>35</v>
      </c>
      <c r="AX108" s="13" t="s">
        <v>81</v>
      </c>
      <c r="AY108" s="159" t="s">
        <v>175</v>
      </c>
    </row>
    <row r="109" spans="2:65" s="1" customFormat="1" ht="21.75" customHeight="1">
      <c r="B109" s="32"/>
      <c r="C109" s="132" t="s">
        <v>239</v>
      </c>
      <c r="D109" s="132" t="s">
        <v>177</v>
      </c>
      <c r="E109" s="133" t="s">
        <v>3261</v>
      </c>
      <c r="F109" s="134" t="s">
        <v>3262</v>
      </c>
      <c r="G109" s="135" t="s">
        <v>342</v>
      </c>
      <c r="H109" s="136">
        <v>1.5</v>
      </c>
      <c r="I109" s="137"/>
      <c r="J109" s="138">
        <f>ROUND(I109*H109,2)</f>
        <v>0</v>
      </c>
      <c r="K109" s="139"/>
      <c r="L109" s="32"/>
      <c r="M109" s="140" t="s">
        <v>19</v>
      </c>
      <c r="N109" s="141" t="s">
        <v>44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181</v>
      </c>
      <c r="AT109" s="144" t="s">
        <v>177</v>
      </c>
      <c r="AU109" s="144" t="s">
        <v>83</v>
      </c>
      <c r="AY109" s="17" t="s">
        <v>175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81</v>
      </c>
      <c r="BK109" s="145">
        <f>ROUND(I109*H109,2)</f>
        <v>0</v>
      </c>
      <c r="BL109" s="17" t="s">
        <v>181</v>
      </c>
      <c r="BM109" s="144" t="s">
        <v>3263</v>
      </c>
    </row>
    <row r="110" spans="2:65" s="14" customFormat="1" ht="22.5">
      <c r="B110" s="166"/>
      <c r="D110" s="151" t="s">
        <v>189</v>
      </c>
      <c r="E110" s="167" t="s">
        <v>19</v>
      </c>
      <c r="F110" s="168" t="s">
        <v>3264</v>
      </c>
      <c r="H110" s="167" t="s">
        <v>19</v>
      </c>
      <c r="I110" s="169"/>
      <c r="L110" s="166"/>
      <c r="M110" s="170"/>
      <c r="T110" s="171"/>
      <c r="AT110" s="167" t="s">
        <v>189</v>
      </c>
      <c r="AU110" s="167" t="s">
        <v>83</v>
      </c>
      <c r="AV110" s="14" t="s">
        <v>81</v>
      </c>
      <c r="AW110" s="14" t="s">
        <v>35</v>
      </c>
      <c r="AX110" s="14" t="s">
        <v>73</v>
      </c>
      <c r="AY110" s="167" t="s">
        <v>175</v>
      </c>
    </row>
    <row r="111" spans="2:65" s="12" customFormat="1" ht="11.25">
      <c r="B111" s="150"/>
      <c r="D111" s="151" t="s">
        <v>189</v>
      </c>
      <c r="E111" s="152" t="s">
        <v>19</v>
      </c>
      <c r="F111" s="153" t="s">
        <v>3265</v>
      </c>
      <c r="H111" s="154">
        <v>1.5</v>
      </c>
      <c r="I111" s="155"/>
      <c r="L111" s="150"/>
      <c r="M111" s="156"/>
      <c r="T111" s="157"/>
      <c r="AT111" s="152" t="s">
        <v>189</v>
      </c>
      <c r="AU111" s="152" t="s">
        <v>83</v>
      </c>
      <c r="AV111" s="12" t="s">
        <v>83</v>
      </c>
      <c r="AW111" s="12" t="s">
        <v>35</v>
      </c>
      <c r="AX111" s="12" t="s">
        <v>73</v>
      </c>
      <c r="AY111" s="152" t="s">
        <v>175</v>
      </c>
    </row>
    <row r="112" spans="2:65" s="13" customFormat="1" ht="11.25">
      <c r="B112" s="158"/>
      <c r="D112" s="151" t="s">
        <v>189</v>
      </c>
      <c r="E112" s="159" t="s">
        <v>19</v>
      </c>
      <c r="F112" s="160" t="s">
        <v>198</v>
      </c>
      <c r="H112" s="161">
        <v>1.5</v>
      </c>
      <c r="I112" s="162"/>
      <c r="L112" s="158"/>
      <c r="M112" s="163"/>
      <c r="T112" s="164"/>
      <c r="AT112" s="159" t="s">
        <v>189</v>
      </c>
      <c r="AU112" s="159" t="s">
        <v>83</v>
      </c>
      <c r="AV112" s="13" t="s">
        <v>181</v>
      </c>
      <c r="AW112" s="13" t="s">
        <v>35</v>
      </c>
      <c r="AX112" s="13" t="s">
        <v>81</v>
      </c>
      <c r="AY112" s="159" t="s">
        <v>175</v>
      </c>
    </row>
    <row r="113" spans="2:65" s="1" customFormat="1" ht="21.75" customHeight="1">
      <c r="B113" s="32"/>
      <c r="C113" s="132" t="s">
        <v>246</v>
      </c>
      <c r="D113" s="132" t="s">
        <v>177</v>
      </c>
      <c r="E113" s="133" t="s">
        <v>3266</v>
      </c>
      <c r="F113" s="134" t="s">
        <v>3267</v>
      </c>
      <c r="G113" s="135" t="s">
        <v>342</v>
      </c>
      <c r="H113" s="136">
        <v>2.5</v>
      </c>
      <c r="I113" s="137"/>
      <c r="J113" s="138">
        <f>ROUND(I113*H113,2)</f>
        <v>0</v>
      </c>
      <c r="K113" s="139"/>
      <c r="L113" s="32"/>
      <c r="M113" s="140" t="s">
        <v>19</v>
      </c>
      <c r="N113" s="141" t="s">
        <v>44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181</v>
      </c>
      <c r="AT113" s="144" t="s">
        <v>177</v>
      </c>
      <c r="AU113" s="144" t="s">
        <v>83</v>
      </c>
      <c r="AY113" s="17" t="s">
        <v>175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81</v>
      </c>
      <c r="BK113" s="145">
        <f>ROUND(I113*H113,2)</f>
        <v>0</v>
      </c>
      <c r="BL113" s="17" t="s">
        <v>181</v>
      </c>
      <c r="BM113" s="144" t="s">
        <v>3268</v>
      </c>
    </row>
    <row r="114" spans="2:65" s="14" customFormat="1" ht="22.5">
      <c r="B114" s="166"/>
      <c r="D114" s="151" t="s">
        <v>189</v>
      </c>
      <c r="E114" s="167" t="s">
        <v>19</v>
      </c>
      <c r="F114" s="168" t="s">
        <v>3269</v>
      </c>
      <c r="H114" s="167" t="s">
        <v>19</v>
      </c>
      <c r="I114" s="169"/>
      <c r="L114" s="166"/>
      <c r="M114" s="170"/>
      <c r="T114" s="171"/>
      <c r="AT114" s="167" t="s">
        <v>189</v>
      </c>
      <c r="AU114" s="167" t="s">
        <v>83</v>
      </c>
      <c r="AV114" s="14" t="s">
        <v>81</v>
      </c>
      <c r="AW114" s="14" t="s">
        <v>35</v>
      </c>
      <c r="AX114" s="14" t="s">
        <v>73</v>
      </c>
      <c r="AY114" s="167" t="s">
        <v>175</v>
      </c>
    </row>
    <row r="115" spans="2:65" s="12" customFormat="1" ht="11.25">
      <c r="B115" s="150"/>
      <c r="D115" s="151" t="s">
        <v>189</v>
      </c>
      <c r="E115" s="152" t="s">
        <v>19</v>
      </c>
      <c r="F115" s="153" t="s">
        <v>3270</v>
      </c>
      <c r="H115" s="154">
        <v>2.5</v>
      </c>
      <c r="I115" s="155"/>
      <c r="L115" s="150"/>
      <c r="M115" s="156"/>
      <c r="T115" s="157"/>
      <c r="AT115" s="152" t="s">
        <v>189</v>
      </c>
      <c r="AU115" s="152" t="s">
        <v>83</v>
      </c>
      <c r="AV115" s="12" t="s">
        <v>83</v>
      </c>
      <c r="AW115" s="12" t="s">
        <v>35</v>
      </c>
      <c r="AX115" s="12" t="s">
        <v>73</v>
      </c>
      <c r="AY115" s="152" t="s">
        <v>175</v>
      </c>
    </row>
    <row r="116" spans="2:65" s="13" customFormat="1" ht="11.25">
      <c r="B116" s="158"/>
      <c r="D116" s="151" t="s">
        <v>189</v>
      </c>
      <c r="E116" s="159" t="s">
        <v>19</v>
      </c>
      <c r="F116" s="160" t="s">
        <v>198</v>
      </c>
      <c r="H116" s="161">
        <v>2.5</v>
      </c>
      <c r="I116" s="162"/>
      <c r="L116" s="158"/>
      <c r="M116" s="163"/>
      <c r="T116" s="164"/>
      <c r="AT116" s="159" t="s">
        <v>189</v>
      </c>
      <c r="AU116" s="159" t="s">
        <v>83</v>
      </c>
      <c r="AV116" s="13" t="s">
        <v>181</v>
      </c>
      <c r="AW116" s="13" t="s">
        <v>35</v>
      </c>
      <c r="AX116" s="13" t="s">
        <v>81</v>
      </c>
      <c r="AY116" s="159" t="s">
        <v>175</v>
      </c>
    </row>
    <row r="117" spans="2:65" s="1" customFormat="1" ht="21.75" customHeight="1">
      <c r="B117" s="32"/>
      <c r="C117" s="132" t="s">
        <v>259</v>
      </c>
      <c r="D117" s="132" t="s">
        <v>177</v>
      </c>
      <c r="E117" s="133" t="s">
        <v>3271</v>
      </c>
      <c r="F117" s="134" t="s">
        <v>3272</v>
      </c>
      <c r="G117" s="135" t="s">
        <v>342</v>
      </c>
      <c r="H117" s="136">
        <v>29.3</v>
      </c>
      <c r="I117" s="137"/>
      <c r="J117" s="138">
        <f>ROUND(I117*H117,2)</f>
        <v>0</v>
      </c>
      <c r="K117" s="139"/>
      <c r="L117" s="32"/>
      <c r="M117" s="140" t="s">
        <v>19</v>
      </c>
      <c r="N117" s="141" t="s">
        <v>44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181</v>
      </c>
      <c r="AT117" s="144" t="s">
        <v>177</v>
      </c>
      <c r="AU117" s="144" t="s">
        <v>83</v>
      </c>
      <c r="AY117" s="17" t="s">
        <v>175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7" t="s">
        <v>81</v>
      </c>
      <c r="BK117" s="145">
        <f>ROUND(I117*H117,2)</f>
        <v>0</v>
      </c>
      <c r="BL117" s="17" t="s">
        <v>181</v>
      </c>
      <c r="BM117" s="144" t="s">
        <v>3273</v>
      </c>
    </row>
    <row r="118" spans="2:65" s="12" customFormat="1" ht="11.25">
      <c r="B118" s="150"/>
      <c r="D118" s="151" t="s">
        <v>189</v>
      </c>
      <c r="E118" s="152" t="s">
        <v>19</v>
      </c>
      <c r="F118" s="153" t="s">
        <v>3274</v>
      </c>
      <c r="H118" s="154">
        <v>29.3</v>
      </c>
      <c r="I118" s="155"/>
      <c r="L118" s="150"/>
      <c r="M118" s="156"/>
      <c r="T118" s="157"/>
      <c r="AT118" s="152" t="s">
        <v>189</v>
      </c>
      <c r="AU118" s="152" t="s">
        <v>83</v>
      </c>
      <c r="AV118" s="12" t="s">
        <v>83</v>
      </c>
      <c r="AW118" s="12" t="s">
        <v>35</v>
      </c>
      <c r="AX118" s="12" t="s">
        <v>73</v>
      </c>
      <c r="AY118" s="152" t="s">
        <v>175</v>
      </c>
    </row>
    <row r="119" spans="2:65" s="13" customFormat="1" ht="11.25">
      <c r="B119" s="158"/>
      <c r="D119" s="151" t="s">
        <v>189</v>
      </c>
      <c r="E119" s="159" t="s">
        <v>19</v>
      </c>
      <c r="F119" s="160" t="s">
        <v>198</v>
      </c>
      <c r="H119" s="161">
        <v>29.3</v>
      </c>
      <c r="I119" s="162"/>
      <c r="L119" s="158"/>
      <c r="M119" s="163"/>
      <c r="T119" s="164"/>
      <c r="AT119" s="159" t="s">
        <v>189</v>
      </c>
      <c r="AU119" s="159" t="s">
        <v>83</v>
      </c>
      <c r="AV119" s="13" t="s">
        <v>181</v>
      </c>
      <c r="AW119" s="13" t="s">
        <v>35</v>
      </c>
      <c r="AX119" s="13" t="s">
        <v>81</v>
      </c>
      <c r="AY119" s="159" t="s">
        <v>175</v>
      </c>
    </row>
    <row r="120" spans="2:65" s="1" customFormat="1" ht="21.75" customHeight="1">
      <c r="B120" s="32"/>
      <c r="C120" s="132" t="s">
        <v>266</v>
      </c>
      <c r="D120" s="132" t="s">
        <v>177</v>
      </c>
      <c r="E120" s="133" t="s">
        <v>3275</v>
      </c>
      <c r="F120" s="134" t="s">
        <v>3276</v>
      </c>
      <c r="G120" s="135" t="s">
        <v>342</v>
      </c>
      <c r="H120" s="136">
        <v>1.5</v>
      </c>
      <c r="I120" s="137"/>
      <c r="J120" s="138">
        <f>ROUND(I120*H120,2)</f>
        <v>0</v>
      </c>
      <c r="K120" s="139"/>
      <c r="L120" s="32"/>
      <c r="M120" s="140" t="s">
        <v>19</v>
      </c>
      <c r="N120" s="141" t="s">
        <v>44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181</v>
      </c>
      <c r="AT120" s="144" t="s">
        <v>177</v>
      </c>
      <c r="AU120" s="144" t="s">
        <v>83</v>
      </c>
      <c r="AY120" s="17" t="s">
        <v>175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81</v>
      </c>
      <c r="BK120" s="145">
        <f>ROUND(I120*H120,2)</f>
        <v>0</v>
      </c>
      <c r="BL120" s="17" t="s">
        <v>181</v>
      </c>
      <c r="BM120" s="144" t="s">
        <v>3277</v>
      </c>
    </row>
    <row r="121" spans="2:65" s="12" customFormat="1" ht="11.25">
      <c r="B121" s="150"/>
      <c r="D121" s="151" t="s">
        <v>189</v>
      </c>
      <c r="E121" s="152" t="s">
        <v>19</v>
      </c>
      <c r="F121" s="153" t="s">
        <v>3265</v>
      </c>
      <c r="H121" s="154">
        <v>1.5</v>
      </c>
      <c r="I121" s="155"/>
      <c r="L121" s="150"/>
      <c r="M121" s="156"/>
      <c r="T121" s="157"/>
      <c r="AT121" s="152" t="s">
        <v>189</v>
      </c>
      <c r="AU121" s="152" t="s">
        <v>83</v>
      </c>
      <c r="AV121" s="12" t="s">
        <v>83</v>
      </c>
      <c r="AW121" s="12" t="s">
        <v>35</v>
      </c>
      <c r="AX121" s="12" t="s">
        <v>73</v>
      </c>
      <c r="AY121" s="152" t="s">
        <v>175</v>
      </c>
    </row>
    <row r="122" spans="2:65" s="13" customFormat="1" ht="11.25">
      <c r="B122" s="158"/>
      <c r="D122" s="151" t="s">
        <v>189</v>
      </c>
      <c r="E122" s="159" t="s">
        <v>19</v>
      </c>
      <c r="F122" s="160" t="s">
        <v>198</v>
      </c>
      <c r="H122" s="161">
        <v>1.5</v>
      </c>
      <c r="I122" s="162"/>
      <c r="L122" s="158"/>
      <c r="M122" s="163"/>
      <c r="T122" s="164"/>
      <c r="AT122" s="159" t="s">
        <v>189</v>
      </c>
      <c r="AU122" s="159" t="s">
        <v>83</v>
      </c>
      <c r="AV122" s="13" t="s">
        <v>181</v>
      </c>
      <c r="AW122" s="13" t="s">
        <v>35</v>
      </c>
      <c r="AX122" s="13" t="s">
        <v>81</v>
      </c>
      <c r="AY122" s="159" t="s">
        <v>175</v>
      </c>
    </row>
    <row r="123" spans="2:65" s="1" customFormat="1" ht="16.5" customHeight="1">
      <c r="B123" s="32"/>
      <c r="C123" s="132" t="s">
        <v>272</v>
      </c>
      <c r="D123" s="132" t="s">
        <v>177</v>
      </c>
      <c r="E123" s="133" t="s">
        <v>3278</v>
      </c>
      <c r="F123" s="134" t="s">
        <v>3279</v>
      </c>
      <c r="G123" s="135" t="s">
        <v>3235</v>
      </c>
      <c r="H123" s="136">
        <v>2</v>
      </c>
      <c r="I123" s="137"/>
      <c r="J123" s="138">
        <f>ROUND(I123*H123,2)</f>
        <v>0</v>
      </c>
      <c r="K123" s="139"/>
      <c r="L123" s="32"/>
      <c r="M123" s="140" t="s">
        <v>19</v>
      </c>
      <c r="N123" s="141" t="s">
        <v>44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181</v>
      </c>
      <c r="AT123" s="144" t="s">
        <v>177</v>
      </c>
      <c r="AU123" s="144" t="s">
        <v>83</v>
      </c>
      <c r="AY123" s="17" t="s">
        <v>175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81</v>
      </c>
      <c r="BK123" s="145">
        <f>ROUND(I123*H123,2)</f>
        <v>0</v>
      </c>
      <c r="BL123" s="17" t="s">
        <v>181</v>
      </c>
      <c r="BM123" s="144" t="s">
        <v>3280</v>
      </c>
    </row>
    <row r="124" spans="2:65" s="14" customFormat="1" ht="11.25">
      <c r="B124" s="166"/>
      <c r="D124" s="151" t="s">
        <v>189</v>
      </c>
      <c r="E124" s="167" t="s">
        <v>19</v>
      </c>
      <c r="F124" s="168" t="s">
        <v>3281</v>
      </c>
      <c r="H124" s="167" t="s">
        <v>19</v>
      </c>
      <c r="I124" s="169"/>
      <c r="L124" s="166"/>
      <c r="M124" s="170"/>
      <c r="T124" s="171"/>
      <c r="AT124" s="167" t="s">
        <v>189</v>
      </c>
      <c r="AU124" s="167" t="s">
        <v>83</v>
      </c>
      <c r="AV124" s="14" t="s">
        <v>81</v>
      </c>
      <c r="AW124" s="14" t="s">
        <v>35</v>
      </c>
      <c r="AX124" s="14" t="s">
        <v>73</v>
      </c>
      <c r="AY124" s="167" t="s">
        <v>175</v>
      </c>
    </row>
    <row r="125" spans="2:65" s="12" customFormat="1" ht="11.25">
      <c r="B125" s="150"/>
      <c r="D125" s="151" t="s">
        <v>189</v>
      </c>
      <c r="E125" s="152" t="s">
        <v>19</v>
      </c>
      <c r="F125" s="153" t="s">
        <v>3282</v>
      </c>
      <c r="H125" s="154">
        <v>2</v>
      </c>
      <c r="I125" s="155"/>
      <c r="L125" s="150"/>
      <c r="M125" s="156"/>
      <c r="T125" s="157"/>
      <c r="AT125" s="152" t="s">
        <v>189</v>
      </c>
      <c r="AU125" s="152" t="s">
        <v>83</v>
      </c>
      <c r="AV125" s="12" t="s">
        <v>83</v>
      </c>
      <c r="AW125" s="12" t="s">
        <v>35</v>
      </c>
      <c r="AX125" s="12" t="s">
        <v>73</v>
      </c>
      <c r="AY125" s="152" t="s">
        <v>175</v>
      </c>
    </row>
    <row r="126" spans="2:65" s="13" customFormat="1" ht="11.25">
      <c r="B126" s="158"/>
      <c r="D126" s="151" t="s">
        <v>189</v>
      </c>
      <c r="E126" s="159" t="s">
        <v>19</v>
      </c>
      <c r="F126" s="160" t="s">
        <v>198</v>
      </c>
      <c r="H126" s="161">
        <v>2</v>
      </c>
      <c r="I126" s="162"/>
      <c r="L126" s="158"/>
      <c r="M126" s="163"/>
      <c r="T126" s="164"/>
      <c r="AT126" s="159" t="s">
        <v>189</v>
      </c>
      <c r="AU126" s="159" t="s">
        <v>83</v>
      </c>
      <c r="AV126" s="13" t="s">
        <v>181</v>
      </c>
      <c r="AW126" s="13" t="s">
        <v>35</v>
      </c>
      <c r="AX126" s="13" t="s">
        <v>81</v>
      </c>
      <c r="AY126" s="159" t="s">
        <v>175</v>
      </c>
    </row>
    <row r="127" spans="2:65" s="1" customFormat="1" ht="16.5" customHeight="1">
      <c r="B127" s="32"/>
      <c r="C127" s="132" t="s">
        <v>278</v>
      </c>
      <c r="D127" s="132" t="s">
        <v>177</v>
      </c>
      <c r="E127" s="133" t="s">
        <v>3283</v>
      </c>
      <c r="F127" s="134" t="s">
        <v>3284</v>
      </c>
      <c r="G127" s="135" t="s">
        <v>3235</v>
      </c>
      <c r="H127" s="136">
        <v>1</v>
      </c>
      <c r="I127" s="137"/>
      <c r="J127" s="138">
        <f>ROUND(I127*H127,2)</f>
        <v>0</v>
      </c>
      <c r="K127" s="139"/>
      <c r="L127" s="32"/>
      <c r="M127" s="140" t="s">
        <v>19</v>
      </c>
      <c r="N127" s="141" t="s">
        <v>44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181</v>
      </c>
      <c r="AT127" s="144" t="s">
        <v>177</v>
      </c>
      <c r="AU127" s="144" t="s">
        <v>83</v>
      </c>
      <c r="AY127" s="17" t="s">
        <v>175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81</v>
      </c>
      <c r="BK127" s="145">
        <f>ROUND(I127*H127,2)</f>
        <v>0</v>
      </c>
      <c r="BL127" s="17" t="s">
        <v>181</v>
      </c>
      <c r="BM127" s="144" t="s">
        <v>3285</v>
      </c>
    </row>
    <row r="128" spans="2:65" s="12" customFormat="1" ht="11.25">
      <c r="B128" s="150"/>
      <c r="D128" s="151" t="s">
        <v>189</v>
      </c>
      <c r="E128" s="152" t="s">
        <v>19</v>
      </c>
      <c r="F128" s="153" t="s">
        <v>3237</v>
      </c>
      <c r="H128" s="154">
        <v>1</v>
      </c>
      <c r="I128" s="155"/>
      <c r="L128" s="150"/>
      <c r="M128" s="156"/>
      <c r="T128" s="157"/>
      <c r="AT128" s="152" t="s">
        <v>189</v>
      </c>
      <c r="AU128" s="152" t="s">
        <v>83</v>
      </c>
      <c r="AV128" s="12" t="s">
        <v>83</v>
      </c>
      <c r="AW128" s="12" t="s">
        <v>35</v>
      </c>
      <c r="AX128" s="12" t="s">
        <v>73</v>
      </c>
      <c r="AY128" s="152" t="s">
        <v>175</v>
      </c>
    </row>
    <row r="129" spans="2:65" s="13" customFormat="1" ht="11.25">
      <c r="B129" s="158"/>
      <c r="D129" s="151" t="s">
        <v>189</v>
      </c>
      <c r="E129" s="159" t="s">
        <v>19</v>
      </c>
      <c r="F129" s="160" t="s">
        <v>198</v>
      </c>
      <c r="H129" s="161">
        <v>1</v>
      </c>
      <c r="I129" s="162"/>
      <c r="L129" s="158"/>
      <c r="M129" s="163"/>
      <c r="T129" s="164"/>
      <c r="AT129" s="159" t="s">
        <v>189</v>
      </c>
      <c r="AU129" s="159" t="s">
        <v>83</v>
      </c>
      <c r="AV129" s="13" t="s">
        <v>181</v>
      </c>
      <c r="AW129" s="13" t="s">
        <v>35</v>
      </c>
      <c r="AX129" s="13" t="s">
        <v>81</v>
      </c>
      <c r="AY129" s="159" t="s">
        <v>175</v>
      </c>
    </row>
    <row r="130" spans="2:65" s="1" customFormat="1" ht="16.5" customHeight="1">
      <c r="B130" s="32"/>
      <c r="C130" s="132" t="s">
        <v>285</v>
      </c>
      <c r="D130" s="132" t="s">
        <v>177</v>
      </c>
      <c r="E130" s="133" t="s">
        <v>3286</v>
      </c>
      <c r="F130" s="134" t="s">
        <v>3287</v>
      </c>
      <c r="G130" s="135" t="s">
        <v>3235</v>
      </c>
      <c r="H130" s="136">
        <v>3</v>
      </c>
      <c r="I130" s="137"/>
      <c r="J130" s="138">
        <f>ROUND(I130*H130,2)</f>
        <v>0</v>
      </c>
      <c r="K130" s="139"/>
      <c r="L130" s="32"/>
      <c r="M130" s="140" t="s">
        <v>19</v>
      </c>
      <c r="N130" s="141" t="s">
        <v>44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181</v>
      </c>
      <c r="AT130" s="144" t="s">
        <v>177</v>
      </c>
      <c r="AU130" s="144" t="s">
        <v>83</v>
      </c>
      <c r="AY130" s="17" t="s">
        <v>175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81</v>
      </c>
      <c r="BK130" s="145">
        <f>ROUND(I130*H130,2)</f>
        <v>0</v>
      </c>
      <c r="BL130" s="17" t="s">
        <v>181</v>
      </c>
      <c r="BM130" s="144" t="s">
        <v>3288</v>
      </c>
    </row>
    <row r="131" spans="2:65" s="12" customFormat="1" ht="11.25">
      <c r="B131" s="150"/>
      <c r="D131" s="151" t="s">
        <v>189</v>
      </c>
      <c r="E131" s="152" t="s">
        <v>19</v>
      </c>
      <c r="F131" s="153" t="s">
        <v>3289</v>
      </c>
      <c r="H131" s="154">
        <v>3</v>
      </c>
      <c r="I131" s="155"/>
      <c r="L131" s="150"/>
      <c r="M131" s="156"/>
      <c r="T131" s="157"/>
      <c r="AT131" s="152" t="s">
        <v>189</v>
      </c>
      <c r="AU131" s="152" t="s">
        <v>83</v>
      </c>
      <c r="AV131" s="12" t="s">
        <v>83</v>
      </c>
      <c r="AW131" s="12" t="s">
        <v>35</v>
      </c>
      <c r="AX131" s="12" t="s">
        <v>73</v>
      </c>
      <c r="AY131" s="152" t="s">
        <v>175</v>
      </c>
    </row>
    <row r="132" spans="2:65" s="13" customFormat="1" ht="11.25">
      <c r="B132" s="158"/>
      <c r="D132" s="151" t="s">
        <v>189</v>
      </c>
      <c r="E132" s="159" t="s">
        <v>19</v>
      </c>
      <c r="F132" s="160" t="s">
        <v>198</v>
      </c>
      <c r="H132" s="161">
        <v>3</v>
      </c>
      <c r="I132" s="162"/>
      <c r="L132" s="158"/>
      <c r="M132" s="163"/>
      <c r="T132" s="164"/>
      <c r="AT132" s="159" t="s">
        <v>189</v>
      </c>
      <c r="AU132" s="159" t="s">
        <v>83</v>
      </c>
      <c r="AV132" s="13" t="s">
        <v>181</v>
      </c>
      <c r="AW132" s="13" t="s">
        <v>35</v>
      </c>
      <c r="AX132" s="13" t="s">
        <v>81</v>
      </c>
      <c r="AY132" s="159" t="s">
        <v>175</v>
      </c>
    </row>
    <row r="133" spans="2:65" s="1" customFormat="1" ht="16.5" customHeight="1">
      <c r="B133" s="32"/>
      <c r="C133" s="132" t="s">
        <v>8</v>
      </c>
      <c r="D133" s="132" t="s">
        <v>177</v>
      </c>
      <c r="E133" s="133" t="s">
        <v>3290</v>
      </c>
      <c r="F133" s="134" t="s">
        <v>3291</v>
      </c>
      <c r="G133" s="135" t="s">
        <v>3235</v>
      </c>
      <c r="H133" s="136">
        <v>5</v>
      </c>
      <c r="I133" s="137"/>
      <c r="J133" s="138">
        <f>ROUND(I133*H133,2)</f>
        <v>0</v>
      </c>
      <c r="K133" s="139"/>
      <c r="L133" s="32"/>
      <c r="M133" s="140" t="s">
        <v>19</v>
      </c>
      <c r="N133" s="141" t="s">
        <v>44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181</v>
      </c>
      <c r="AT133" s="144" t="s">
        <v>177</v>
      </c>
      <c r="AU133" s="144" t="s">
        <v>83</v>
      </c>
      <c r="AY133" s="17" t="s">
        <v>175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81</v>
      </c>
      <c r="BK133" s="145">
        <f>ROUND(I133*H133,2)</f>
        <v>0</v>
      </c>
      <c r="BL133" s="17" t="s">
        <v>181</v>
      </c>
      <c r="BM133" s="144" t="s">
        <v>3292</v>
      </c>
    </row>
    <row r="134" spans="2:65" s="12" customFormat="1" ht="11.25">
      <c r="B134" s="150"/>
      <c r="D134" s="151" t="s">
        <v>189</v>
      </c>
      <c r="E134" s="152" t="s">
        <v>19</v>
      </c>
      <c r="F134" s="153" t="s">
        <v>3293</v>
      </c>
      <c r="H134" s="154">
        <v>5</v>
      </c>
      <c r="I134" s="155"/>
      <c r="L134" s="150"/>
      <c r="M134" s="156"/>
      <c r="T134" s="157"/>
      <c r="AT134" s="152" t="s">
        <v>189</v>
      </c>
      <c r="AU134" s="152" t="s">
        <v>83</v>
      </c>
      <c r="AV134" s="12" t="s">
        <v>83</v>
      </c>
      <c r="AW134" s="12" t="s">
        <v>35</v>
      </c>
      <c r="AX134" s="12" t="s">
        <v>73</v>
      </c>
      <c r="AY134" s="152" t="s">
        <v>175</v>
      </c>
    </row>
    <row r="135" spans="2:65" s="13" customFormat="1" ht="11.25">
      <c r="B135" s="158"/>
      <c r="D135" s="151" t="s">
        <v>189</v>
      </c>
      <c r="E135" s="159" t="s">
        <v>19</v>
      </c>
      <c r="F135" s="160" t="s">
        <v>198</v>
      </c>
      <c r="H135" s="161">
        <v>5</v>
      </c>
      <c r="I135" s="162"/>
      <c r="L135" s="158"/>
      <c r="M135" s="163"/>
      <c r="T135" s="164"/>
      <c r="AT135" s="159" t="s">
        <v>189</v>
      </c>
      <c r="AU135" s="159" t="s">
        <v>83</v>
      </c>
      <c r="AV135" s="13" t="s">
        <v>181</v>
      </c>
      <c r="AW135" s="13" t="s">
        <v>35</v>
      </c>
      <c r="AX135" s="13" t="s">
        <v>81</v>
      </c>
      <c r="AY135" s="159" t="s">
        <v>175</v>
      </c>
    </row>
    <row r="136" spans="2:65" s="1" customFormat="1" ht="16.5" customHeight="1">
      <c r="B136" s="32"/>
      <c r="C136" s="132" t="s">
        <v>296</v>
      </c>
      <c r="D136" s="132" t="s">
        <v>177</v>
      </c>
      <c r="E136" s="133" t="s">
        <v>3294</v>
      </c>
      <c r="F136" s="134" t="s">
        <v>3295</v>
      </c>
      <c r="G136" s="135" t="s">
        <v>342</v>
      </c>
      <c r="H136" s="136">
        <v>11.4</v>
      </c>
      <c r="I136" s="137"/>
      <c r="J136" s="138">
        <f>ROUND(I136*H136,2)</f>
        <v>0</v>
      </c>
      <c r="K136" s="139"/>
      <c r="L136" s="32"/>
      <c r="M136" s="140" t="s">
        <v>19</v>
      </c>
      <c r="N136" s="141" t="s">
        <v>44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181</v>
      </c>
      <c r="AT136" s="144" t="s">
        <v>177</v>
      </c>
      <c r="AU136" s="144" t="s">
        <v>83</v>
      </c>
      <c r="AY136" s="17" t="s">
        <v>175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81</v>
      </c>
      <c r="BK136" s="145">
        <f>ROUND(I136*H136,2)</f>
        <v>0</v>
      </c>
      <c r="BL136" s="17" t="s">
        <v>181</v>
      </c>
      <c r="BM136" s="144" t="s">
        <v>3296</v>
      </c>
    </row>
    <row r="137" spans="2:65" s="12" customFormat="1" ht="11.25">
      <c r="B137" s="150"/>
      <c r="D137" s="151" t="s">
        <v>189</v>
      </c>
      <c r="E137" s="152" t="s">
        <v>19</v>
      </c>
      <c r="F137" s="153" t="s">
        <v>3297</v>
      </c>
      <c r="H137" s="154">
        <v>11.4</v>
      </c>
      <c r="I137" s="155"/>
      <c r="L137" s="150"/>
      <c r="M137" s="156"/>
      <c r="T137" s="157"/>
      <c r="AT137" s="152" t="s">
        <v>189</v>
      </c>
      <c r="AU137" s="152" t="s">
        <v>83</v>
      </c>
      <c r="AV137" s="12" t="s">
        <v>83</v>
      </c>
      <c r="AW137" s="12" t="s">
        <v>35</v>
      </c>
      <c r="AX137" s="12" t="s">
        <v>73</v>
      </c>
      <c r="AY137" s="152" t="s">
        <v>175</v>
      </c>
    </row>
    <row r="138" spans="2:65" s="13" customFormat="1" ht="11.25">
      <c r="B138" s="158"/>
      <c r="D138" s="151" t="s">
        <v>189</v>
      </c>
      <c r="E138" s="159" t="s">
        <v>19</v>
      </c>
      <c r="F138" s="160" t="s">
        <v>198</v>
      </c>
      <c r="H138" s="161">
        <v>11.4</v>
      </c>
      <c r="I138" s="162"/>
      <c r="L138" s="158"/>
      <c r="M138" s="163"/>
      <c r="T138" s="164"/>
      <c r="AT138" s="159" t="s">
        <v>189</v>
      </c>
      <c r="AU138" s="159" t="s">
        <v>83</v>
      </c>
      <c r="AV138" s="13" t="s">
        <v>181</v>
      </c>
      <c r="AW138" s="13" t="s">
        <v>35</v>
      </c>
      <c r="AX138" s="13" t="s">
        <v>81</v>
      </c>
      <c r="AY138" s="159" t="s">
        <v>175</v>
      </c>
    </row>
    <row r="139" spans="2:65" s="11" customFormat="1" ht="22.9" customHeight="1">
      <c r="B139" s="120"/>
      <c r="D139" s="121" t="s">
        <v>72</v>
      </c>
      <c r="E139" s="130" t="s">
        <v>3298</v>
      </c>
      <c r="F139" s="130" t="s">
        <v>3299</v>
      </c>
      <c r="I139" s="123"/>
      <c r="J139" s="131">
        <f>BK139</f>
        <v>0</v>
      </c>
      <c r="L139" s="120"/>
      <c r="M139" s="125"/>
      <c r="P139" s="126">
        <f>SUM(P140:P197)</f>
        <v>0</v>
      </c>
      <c r="R139" s="126">
        <f>SUM(R140:R197)</f>
        <v>0</v>
      </c>
      <c r="T139" s="127">
        <f>SUM(T140:T197)</f>
        <v>0</v>
      </c>
      <c r="AR139" s="121" t="s">
        <v>81</v>
      </c>
      <c r="AT139" s="128" t="s">
        <v>72</v>
      </c>
      <c r="AU139" s="128" t="s">
        <v>81</v>
      </c>
      <c r="AY139" s="121" t="s">
        <v>175</v>
      </c>
      <c r="BK139" s="129">
        <f>SUM(BK140:BK197)</f>
        <v>0</v>
      </c>
    </row>
    <row r="140" spans="2:65" s="1" customFormat="1" ht="16.5" customHeight="1">
      <c r="B140" s="32"/>
      <c r="C140" s="132" t="s">
        <v>306</v>
      </c>
      <c r="D140" s="132" t="s">
        <v>177</v>
      </c>
      <c r="E140" s="133" t="s">
        <v>3300</v>
      </c>
      <c r="F140" s="134" t="s">
        <v>3301</v>
      </c>
      <c r="G140" s="135" t="s">
        <v>3235</v>
      </c>
      <c r="H140" s="136">
        <v>2</v>
      </c>
      <c r="I140" s="137"/>
      <c r="J140" s="138">
        <f>ROUND(I140*H140,2)</f>
        <v>0</v>
      </c>
      <c r="K140" s="139"/>
      <c r="L140" s="32"/>
      <c r="M140" s="140" t="s">
        <v>19</v>
      </c>
      <c r="N140" s="141" t="s">
        <v>44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181</v>
      </c>
      <c r="AT140" s="144" t="s">
        <v>177</v>
      </c>
      <c r="AU140" s="144" t="s">
        <v>83</v>
      </c>
      <c r="AY140" s="17" t="s">
        <v>175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81</v>
      </c>
      <c r="BK140" s="145">
        <f>ROUND(I140*H140,2)</f>
        <v>0</v>
      </c>
      <c r="BL140" s="17" t="s">
        <v>181</v>
      </c>
      <c r="BM140" s="144" t="s">
        <v>3302</v>
      </c>
    </row>
    <row r="141" spans="2:65" s="12" customFormat="1" ht="11.25">
      <c r="B141" s="150"/>
      <c r="D141" s="151" t="s">
        <v>189</v>
      </c>
      <c r="E141" s="152" t="s">
        <v>19</v>
      </c>
      <c r="F141" s="153" t="s">
        <v>3282</v>
      </c>
      <c r="H141" s="154">
        <v>2</v>
      </c>
      <c r="I141" s="155"/>
      <c r="L141" s="150"/>
      <c r="M141" s="156"/>
      <c r="T141" s="157"/>
      <c r="AT141" s="152" t="s">
        <v>189</v>
      </c>
      <c r="AU141" s="152" t="s">
        <v>83</v>
      </c>
      <c r="AV141" s="12" t="s">
        <v>83</v>
      </c>
      <c r="AW141" s="12" t="s">
        <v>35</v>
      </c>
      <c r="AX141" s="12" t="s">
        <v>73</v>
      </c>
      <c r="AY141" s="152" t="s">
        <v>175</v>
      </c>
    </row>
    <row r="142" spans="2:65" s="13" customFormat="1" ht="11.25">
      <c r="B142" s="158"/>
      <c r="D142" s="151" t="s">
        <v>189</v>
      </c>
      <c r="E142" s="159" t="s">
        <v>19</v>
      </c>
      <c r="F142" s="160" t="s">
        <v>198</v>
      </c>
      <c r="H142" s="161">
        <v>2</v>
      </c>
      <c r="I142" s="162"/>
      <c r="L142" s="158"/>
      <c r="M142" s="163"/>
      <c r="T142" s="164"/>
      <c r="AT142" s="159" t="s">
        <v>189</v>
      </c>
      <c r="AU142" s="159" t="s">
        <v>83</v>
      </c>
      <c r="AV142" s="13" t="s">
        <v>181</v>
      </c>
      <c r="AW142" s="13" t="s">
        <v>35</v>
      </c>
      <c r="AX142" s="13" t="s">
        <v>81</v>
      </c>
      <c r="AY142" s="159" t="s">
        <v>175</v>
      </c>
    </row>
    <row r="143" spans="2:65" s="1" customFormat="1" ht="21.75" customHeight="1">
      <c r="B143" s="32"/>
      <c r="C143" s="172" t="s">
        <v>312</v>
      </c>
      <c r="D143" s="172" t="s">
        <v>307</v>
      </c>
      <c r="E143" s="173" t="s">
        <v>3233</v>
      </c>
      <c r="F143" s="174" t="s">
        <v>3303</v>
      </c>
      <c r="G143" s="175" t="s">
        <v>3235</v>
      </c>
      <c r="H143" s="176">
        <v>1</v>
      </c>
      <c r="I143" s="177"/>
      <c r="J143" s="178">
        <f>ROUND(I143*H143,2)</f>
        <v>0</v>
      </c>
      <c r="K143" s="179"/>
      <c r="L143" s="180"/>
      <c r="M143" s="181" t="s">
        <v>19</v>
      </c>
      <c r="N143" s="182" t="s">
        <v>44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239</v>
      </c>
      <c r="AT143" s="144" t="s">
        <v>307</v>
      </c>
      <c r="AU143" s="144" t="s">
        <v>83</v>
      </c>
      <c r="AY143" s="17" t="s">
        <v>175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81</v>
      </c>
      <c r="BK143" s="145">
        <f>ROUND(I143*H143,2)</f>
        <v>0</v>
      </c>
      <c r="BL143" s="17" t="s">
        <v>181</v>
      </c>
      <c r="BM143" s="144" t="s">
        <v>3304</v>
      </c>
    </row>
    <row r="144" spans="2:65" s="14" customFormat="1" ht="22.5">
      <c r="B144" s="166"/>
      <c r="D144" s="151" t="s">
        <v>189</v>
      </c>
      <c r="E144" s="167" t="s">
        <v>19</v>
      </c>
      <c r="F144" s="168" t="s">
        <v>3305</v>
      </c>
      <c r="H144" s="167" t="s">
        <v>19</v>
      </c>
      <c r="I144" s="169"/>
      <c r="L144" s="166"/>
      <c r="M144" s="170"/>
      <c r="T144" s="171"/>
      <c r="AT144" s="167" t="s">
        <v>189</v>
      </c>
      <c r="AU144" s="167" t="s">
        <v>83</v>
      </c>
      <c r="AV144" s="14" t="s">
        <v>81</v>
      </c>
      <c r="AW144" s="14" t="s">
        <v>35</v>
      </c>
      <c r="AX144" s="14" t="s">
        <v>73</v>
      </c>
      <c r="AY144" s="167" t="s">
        <v>175</v>
      </c>
    </row>
    <row r="145" spans="2:65" s="12" customFormat="1" ht="11.25">
      <c r="B145" s="150"/>
      <c r="D145" s="151" t="s">
        <v>189</v>
      </c>
      <c r="E145" s="152" t="s">
        <v>19</v>
      </c>
      <c r="F145" s="153" t="s">
        <v>3237</v>
      </c>
      <c r="H145" s="154">
        <v>1</v>
      </c>
      <c r="I145" s="155"/>
      <c r="L145" s="150"/>
      <c r="M145" s="156"/>
      <c r="T145" s="157"/>
      <c r="AT145" s="152" t="s">
        <v>189</v>
      </c>
      <c r="AU145" s="152" t="s">
        <v>83</v>
      </c>
      <c r="AV145" s="12" t="s">
        <v>83</v>
      </c>
      <c r="AW145" s="12" t="s">
        <v>35</v>
      </c>
      <c r="AX145" s="12" t="s">
        <v>73</v>
      </c>
      <c r="AY145" s="152" t="s">
        <v>175</v>
      </c>
    </row>
    <row r="146" spans="2:65" s="13" customFormat="1" ht="11.25">
      <c r="B146" s="158"/>
      <c r="D146" s="151" t="s">
        <v>189</v>
      </c>
      <c r="E146" s="159" t="s">
        <v>19</v>
      </c>
      <c r="F146" s="160" t="s">
        <v>198</v>
      </c>
      <c r="H146" s="161">
        <v>1</v>
      </c>
      <c r="I146" s="162"/>
      <c r="L146" s="158"/>
      <c r="M146" s="163"/>
      <c r="T146" s="164"/>
      <c r="AT146" s="159" t="s">
        <v>189</v>
      </c>
      <c r="AU146" s="159" t="s">
        <v>83</v>
      </c>
      <c r="AV146" s="13" t="s">
        <v>181</v>
      </c>
      <c r="AW146" s="13" t="s">
        <v>35</v>
      </c>
      <c r="AX146" s="13" t="s">
        <v>81</v>
      </c>
      <c r="AY146" s="159" t="s">
        <v>175</v>
      </c>
    </row>
    <row r="147" spans="2:65" s="1" customFormat="1" ht="24.2" customHeight="1">
      <c r="B147" s="32"/>
      <c r="C147" s="172" t="s">
        <v>317</v>
      </c>
      <c r="D147" s="172" t="s">
        <v>307</v>
      </c>
      <c r="E147" s="173" t="s">
        <v>3283</v>
      </c>
      <c r="F147" s="174" t="s">
        <v>3306</v>
      </c>
      <c r="G147" s="175" t="s">
        <v>3235</v>
      </c>
      <c r="H147" s="176">
        <v>1</v>
      </c>
      <c r="I147" s="177"/>
      <c r="J147" s="178">
        <f>ROUND(I147*H147,2)</f>
        <v>0</v>
      </c>
      <c r="K147" s="179"/>
      <c r="L147" s="180"/>
      <c r="M147" s="181" t="s">
        <v>19</v>
      </c>
      <c r="N147" s="182" t="s">
        <v>44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239</v>
      </c>
      <c r="AT147" s="144" t="s">
        <v>307</v>
      </c>
      <c r="AU147" s="144" t="s">
        <v>83</v>
      </c>
      <c r="AY147" s="17" t="s">
        <v>175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81</v>
      </c>
      <c r="BK147" s="145">
        <f>ROUND(I147*H147,2)</f>
        <v>0</v>
      </c>
      <c r="BL147" s="17" t="s">
        <v>181</v>
      </c>
      <c r="BM147" s="144" t="s">
        <v>3307</v>
      </c>
    </row>
    <row r="148" spans="2:65" s="14" customFormat="1" ht="22.5">
      <c r="B148" s="166"/>
      <c r="D148" s="151" t="s">
        <v>189</v>
      </c>
      <c r="E148" s="167" t="s">
        <v>19</v>
      </c>
      <c r="F148" s="168" t="s">
        <v>3308</v>
      </c>
      <c r="H148" s="167" t="s">
        <v>19</v>
      </c>
      <c r="I148" s="169"/>
      <c r="L148" s="166"/>
      <c r="M148" s="170"/>
      <c r="T148" s="171"/>
      <c r="AT148" s="167" t="s">
        <v>189</v>
      </c>
      <c r="AU148" s="167" t="s">
        <v>83</v>
      </c>
      <c r="AV148" s="14" t="s">
        <v>81</v>
      </c>
      <c r="AW148" s="14" t="s">
        <v>35</v>
      </c>
      <c r="AX148" s="14" t="s">
        <v>73</v>
      </c>
      <c r="AY148" s="167" t="s">
        <v>175</v>
      </c>
    </row>
    <row r="149" spans="2:65" s="12" customFormat="1" ht="11.25">
      <c r="B149" s="150"/>
      <c r="D149" s="151" t="s">
        <v>189</v>
      </c>
      <c r="E149" s="152" t="s">
        <v>19</v>
      </c>
      <c r="F149" s="153" t="s">
        <v>3237</v>
      </c>
      <c r="H149" s="154">
        <v>1</v>
      </c>
      <c r="I149" s="155"/>
      <c r="L149" s="150"/>
      <c r="M149" s="156"/>
      <c r="T149" s="157"/>
      <c r="AT149" s="152" t="s">
        <v>189</v>
      </c>
      <c r="AU149" s="152" t="s">
        <v>83</v>
      </c>
      <c r="AV149" s="12" t="s">
        <v>83</v>
      </c>
      <c r="AW149" s="12" t="s">
        <v>35</v>
      </c>
      <c r="AX149" s="12" t="s">
        <v>73</v>
      </c>
      <c r="AY149" s="152" t="s">
        <v>175</v>
      </c>
    </row>
    <row r="150" spans="2:65" s="13" customFormat="1" ht="11.25">
      <c r="B150" s="158"/>
      <c r="D150" s="151" t="s">
        <v>189</v>
      </c>
      <c r="E150" s="159" t="s">
        <v>19</v>
      </c>
      <c r="F150" s="160" t="s">
        <v>198</v>
      </c>
      <c r="H150" s="161">
        <v>1</v>
      </c>
      <c r="I150" s="162"/>
      <c r="L150" s="158"/>
      <c r="M150" s="163"/>
      <c r="T150" s="164"/>
      <c r="AT150" s="159" t="s">
        <v>189</v>
      </c>
      <c r="AU150" s="159" t="s">
        <v>83</v>
      </c>
      <c r="AV150" s="13" t="s">
        <v>181</v>
      </c>
      <c r="AW150" s="13" t="s">
        <v>35</v>
      </c>
      <c r="AX150" s="13" t="s">
        <v>81</v>
      </c>
      <c r="AY150" s="159" t="s">
        <v>175</v>
      </c>
    </row>
    <row r="151" spans="2:65" s="1" customFormat="1" ht="21.75" customHeight="1">
      <c r="B151" s="32"/>
      <c r="C151" s="132" t="s">
        <v>323</v>
      </c>
      <c r="D151" s="132" t="s">
        <v>177</v>
      </c>
      <c r="E151" s="133" t="s">
        <v>3309</v>
      </c>
      <c r="F151" s="134" t="s">
        <v>3310</v>
      </c>
      <c r="G151" s="135" t="s">
        <v>3235</v>
      </c>
      <c r="H151" s="136">
        <v>2</v>
      </c>
      <c r="I151" s="137"/>
      <c r="J151" s="138">
        <f>ROUND(I151*H151,2)</f>
        <v>0</v>
      </c>
      <c r="K151" s="139"/>
      <c r="L151" s="32"/>
      <c r="M151" s="140" t="s">
        <v>19</v>
      </c>
      <c r="N151" s="141" t="s">
        <v>44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181</v>
      </c>
      <c r="AT151" s="144" t="s">
        <v>177</v>
      </c>
      <c r="AU151" s="144" t="s">
        <v>83</v>
      </c>
      <c r="AY151" s="17" t="s">
        <v>175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81</v>
      </c>
      <c r="BK151" s="145">
        <f>ROUND(I151*H151,2)</f>
        <v>0</v>
      </c>
      <c r="BL151" s="17" t="s">
        <v>181</v>
      </c>
      <c r="BM151" s="144" t="s">
        <v>3311</v>
      </c>
    </row>
    <row r="152" spans="2:65" s="12" customFormat="1" ht="11.25">
      <c r="B152" s="150"/>
      <c r="D152" s="151" t="s">
        <v>189</v>
      </c>
      <c r="E152" s="152" t="s">
        <v>19</v>
      </c>
      <c r="F152" s="153" t="s">
        <v>3282</v>
      </c>
      <c r="H152" s="154">
        <v>2</v>
      </c>
      <c r="I152" s="155"/>
      <c r="L152" s="150"/>
      <c r="M152" s="156"/>
      <c r="T152" s="157"/>
      <c r="AT152" s="152" t="s">
        <v>189</v>
      </c>
      <c r="AU152" s="152" t="s">
        <v>83</v>
      </c>
      <c r="AV152" s="12" t="s">
        <v>83</v>
      </c>
      <c r="AW152" s="12" t="s">
        <v>35</v>
      </c>
      <c r="AX152" s="12" t="s">
        <v>73</v>
      </c>
      <c r="AY152" s="152" t="s">
        <v>175</v>
      </c>
    </row>
    <row r="153" spans="2:65" s="13" customFormat="1" ht="11.25">
      <c r="B153" s="158"/>
      <c r="D153" s="151" t="s">
        <v>189</v>
      </c>
      <c r="E153" s="159" t="s">
        <v>19</v>
      </c>
      <c r="F153" s="160" t="s">
        <v>198</v>
      </c>
      <c r="H153" s="161">
        <v>2</v>
      </c>
      <c r="I153" s="162"/>
      <c r="L153" s="158"/>
      <c r="M153" s="163"/>
      <c r="T153" s="164"/>
      <c r="AT153" s="159" t="s">
        <v>189</v>
      </c>
      <c r="AU153" s="159" t="s">
        <v>83</v>
      </c>
      <c r="AV153" s="13" t="s">
        <v>181</v>
      </c>
      <c r="AW153" s="13" t="s">
        <v>35</v>
      </c>
      <c r="AX153" s="13" t="s">
        <v>81</v>
      </c>
      <c r="AY153" s="159" t="s">
        <v>175</v>
      </c>
    </row>
    <row r="154" spans="2:65" s="1" customFormat="1" ht="24.2" customHeight="1">
      <c r="B154" s="32"/>
      <c r="C154" s="132" t="s">
        <v>7</v>
      </c>
      <c r="D154" s="132" t="s">
        <v>177</v>
      </c>
      <c r="E154" s="133" t="s">
        <v>3312</v>
      </c>
      <c r="F154" s="134" t="s">
        <v>3313</v>
      </c>
      <c r="G154" s="135" t="s">
        <v>1055</v>
      </c>
      <c r="H154" s="136">
        <v>1</v>
      </c>
      <c r="I154" s="137"/>
      <c r="J154" s="138">
        <f>ROUND(I154*H154,2)</f>
        <v>0</v>
      </c>
      <c r="K154" s="139"/>
      <c r="L154" s="32"/>
      <c r="M154" s="140" t="s">
        <v>19</v>
      </c>
      <c r="N154" s="141" t="s">
        <v>44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181</v>
      </c>
      <c r="AT154" s="144" t="s">
        <v>177</v>
      </c>
      <c r="AU154" s="144" t="s">
        <v>83</v>
      </c>
      <c r="AY154" s="17" t="s">
        <v>175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81</v>
      </c>
      <c r="BK154" s="145">
        <f>ROUND(I154*H154,2)</f>
        <v>0</v>
      </c>
      <c r="BL154" s="17" t="s">
        <v>181</v>
      </c>
      <c r="BM154" s="144" t="s">
        <v>3314</v>
      </c>
    </row>
    <row r="155" spans="2:65" s="14" customFormat="1" ht="33.75">
      <c r="B155" s="166"/>
      <c r="D155" s="151" t="s">
        <v>189</v>
      </c>
      <c r="E155" s="167" t="s">
        <v>19</v>
      </c>
      <c r="F155" s="168" t="s">
        <v>3315</v>
      </c>
      <c r="H155" s="167" t="s">
        <v>19</v>
      </c>
      <c r="I155" s="169"/>
      <c r="L155" s="166"/>
      <c r="M155" s="170"/>
      <c r="T155" s="171"/>
      <c r="AT155" s="167" t="s">
        <v>189</v>
      </c>
      <c r="AU155" s="167" t="s">
        <v>83</v>
      </c>
      <c r="AV155" s="14" t="s">
        <v>81</v>
      </c>
      <c r="AW155" s="14" t="s">
        <v>35</v>
      </c>
      <c r="AX155" s="14" t="s">
        <v>73</v>
      </c>
      <c r="AY155" s="167" t="s">
        <v>175</v>
      </c>
    </row>
    <row r="156" spans="2:65" s="12" customFormat="1" ht="11.25">
      <c r="B156" s="150"/>
      <c r="D156" s="151" t="s">
        <v>189</v>
      </c>
      <c r="E156" s="152" t="s">
        <v>19</v>
      </c>
      <c r="F156" s="153" t="s">
        <v>3237</v>
      </c>
      <c r="H156" s="154">
        <v>1</v>
      </c>
      <c r="I156" s="155"/>
      <c r="L156" s="150"/>
      <c r="M156" s="156"/>
      <c r="T156" s="157"/>
      <c r="AT156" s="152" t="s">
        <v>189</v>
      </c>
      <c r="AU156" s="152" t="s">
        <v>83</v>
      </c>
      <c r="AV156" s="12" t="s">
        <v>83</v>
      </c>
      <c r="AW156" s="12" t="s">
        <v>35</v>
      </c>
      <c r="AX156" s="12" t="s">
        <v>73</v>
      </c>
      <c r="AY156" s="152" t="s">
        <v>175</v>
      </c>
    </row>
    <row r="157" spans="2:65" s="13" customFormat="1" ht="11.25">
      <c r="B157" s="158"/>
      <c r="D157" s="151" t="s">
        <v>189</v>
      </c>
      <c r="E157" s="159" t="s">
        <v>19</v>
      </c>
      <c r="F157" s="160" t="s">
        <v>198</v>
      </c>
      <c r="H157" s="161">
        <v>1</v>
      </c>
      <c r="I157" s="162"/>
      <c r="L157" s="158"/>
      <c r="M157" s="163"/>
      <c r="T157" s="164"/>
      <c r="AT157" s="159" t="s">
        <v>189</v>
      </c>
      <c r="AU157" s="159" t="s">
        <v>83</v>
      </c>
      <c r="AV157" s="13" t="s">
        <v>181</v>
      </c>
      <c r="AW157" s="13" t="s">
        <v>35</v>
      </c>
      <c r="AX157" s="13" t="s">
        <v>81</v>
      </c>
      <c r="AY157" s="159" t="s">
        <v>175</v>
      </c>
    </row>
    <row r="158" spans="2:65" s="1" customFormat="1" ht="24.2" customHeight="1">
      <c r="B158" s="32"/>
      <c r="C158" s="132" t="s">
        <v>332</v>
      </c>
      <c r="D158" s="132" t="s">
        <v>177</v>
      </c>
      <c r="E158" s="133" t="s">
        <v>3316</v>
      </c>
      <c r="F158" s="134" t="s">
        <v>3317</v>
      </c>
      <c r="G158" s="135" t="s">
        <v>1055</v>
      </c>
      <c r="H158" s="136">
        <v>1</v>
      </c>
      <c r="I158" s="137"/>
      <c r="J158" s="138">
        <f>ROUND(I158*H158,2)</f>
        <v>0</v>
      </c>
      <c r="K158" s="139"/>
      <c r="L158" s="32"/>
      <c r="M158" s="140" t="s">
        <v>19</v>
      </c>
      <c r="N158" s="141" t="s">
        <v>44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181</v>
      </c>
      <c r="AT158" s="144" t="s">
        <v>177</v>
      </c>
      <c r="AU158" s="144" t="s">
        <v>83</v>
      </c>
      <c r="AY158" s="17" t="s">
        <v>175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81</v>
      </c>
      <c r="BK158" s="145">
        <f>ROUND(I158*H158,2)</f>
        <v>0</v>
      </c>
      <c r="BL158" s="17" t="s">
        <v>181</v>
      </c>
      <c r="BM158" s="144" t="s">
        <v>3318</v>
      </c>
    </row>
    <row r="159" spans="2:65" s="14" customFormat="1" ht="33.75">
      <c r="B159" s="166"/>
      <c r="D159" s="151" t="s">
        <v>189</v>
      </c>
      <c r="E159" s="167" t="s">
        <v>19</v>
      </c>
      <c r="F159" s="168" t="s">
        <v>3319</v>
      </c>
      <c r="H159" s="167" t="s">
        <v>19</v>
      </c>
      <c r="I159" s="169"/>
      <c r="L159" s="166"/>
      <c r="M159" s="170"/>
      <c r="T159" s="171"/>
      <c r="AT159" s="167" t="s">
        <v>189</v>
      </c>
      <c r="AU159" s="167" t="s">
        <v>83</v>
      </c>
      <c r="AV159" s="14" t="s">
        <v>81</v>
      </c>
      <c r="AW159" s="14" t="s">
        <v>35</v>
      </c>
      <c r="AX159" s="14" t="s">
        <v>73</v>
      </c>
      <c r="AY159" s="167" t="s">
        <v>175</v>
      </c>
    </row>
    <row r="160" spans="2:65" s="12" customFormat="1" ht="11.25">
      <c r="B160" s="150"/>
      <c r="D160" s="151" t="s">
        <v>189</v>
      </c>
      <c r="E160" s="152" t="s">
        <v>19</v>
      </c>
      <c r="F160" s="153" t="s">
        <v>3237</v>
      </c>
      <c r="H160" s="154">
        <v>1</v>
      </c>
      <c r="I160" s="155"/>
      <c r="L160" s="150"/>
      <c r="M160" s="156"/>
      <c r="T160" s="157"/>
      <c r="AT160" s="152" t="s">
        <v>189</v>
      </c>
      <c r="AU160" s="152" t="s">
        <v>83</v>
      </c>
      <c r="AV160" s="12" t="s">
        <v>83</v>
      </c>
      <c r="AW160" s="12" t="s">
        <v>35</v>
      </c>
      <c r="AX160" s="12" t="s">
        <v>73</v>
      </c>
      <c r="AY160" s="152" t="s">
        <v>175</v>
      </c>
    </row>
    <row r="161" spans="2:65" s="13" customFormat="1" ht="11.25">
      <c r="B161" s="158"/>
      <c r="D161" s="151" t="s">
        <v>189</v>
      </c>
      <c r="E161" s="159" t="s">
        <v>19</v>
      </c>
      <c r="F161" s="160" t="s">
        <v>198</v>
      </c>
      <c r="H161" s="161">
        <v>1</v>
      </c>
      <c r="I161" s="162"/>
      <c r="L161" s="158"/>
      <c r="M161" s="163"/>
      <c r="T161" s="164"/>
      <c r="AT161" s="159" t="s">
        <v>189</v>
      </c>
      <c r="AU161" s="159" t="s">
        <v>83</v>
      </c>
      <c r="AV161" s="13" t="s">
        <v>181</v>
      </c>
      <c r="AW161" s="13" t="s">
        <v>35</v>
      </c>
      <c r="AX161" s="13" t="s">
        <v>81</v>
      </c>
      <c r="AY161" s="159" t="s">
        <v>175</v>
      </c>
    </row>
    <row r="162" spans="2:65" s="1" customFormat="1" ht="16.5" customHeight="1">
      <c r="B162" s="32"/>
      <c r="C162" s="132" t="s">
        <v>339</v>
      </c>
      <c r="D162" s="132" t="s">
        <v>177</v>
      </c>
      <c r="E162" s="133" t="s">
        <v>3320</v>
      </c>
      <c r="F162" s="134" t="s">
        <v>3321</v>
      </c>
      <c r="G162" s="135" t="s">
        <v>3235</v>
      </c>
      <c r="H162" s="136">
        <v>1</v>
      </c>
      <c r="I162" s="137"/>
      <c r="J162" s="138">
        <f>ROUND(I162*H162,2)</f>
        <v>0</v>
      </c>
      <c r="K162" s="139"/>
      <c r="L162" s="32"/>
      <c r="M162" s="140" t="s">
        <v>19</v>
      </c>
      <c r="N162" s="141" t="s">
        <v>44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181</v>
      </c>
      <c r="AT162" s="144" t="s">
        <v>177</v>
      </c>
      <c r="AU162" s="144" t="s">
        <v>83</v>
      </c>
      <c r="AY162" s="17" t="s">
        <v>175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81</v>
      </c>
      <c r="BK162" s="145">
        <f>ROUND(I162*H162,2)</f>
        <v>0</v>
      </c>
      <c r="BL162" s="17" t="s">
        <v>181</v>
      </c>
      <c r="BM162" s="144" t="s">
        <v>3322</v>
      </c>
    </row>
    <row r="163" spans="2:65" s="12" customFormat="1" ht="11.25">
      <c r="B163" s="150"/>
      <c r="D163" s="151" t="s">
        <v>189</v>
      </c>
      <c r="E163" s="152" t="s">
        <v>19</v>
      </c>
      <c r="F163" s="153" t="s">
        <v>3237</v>
      </c>
      <c r="H163" s="154">
        <v>1</v>
      </c>
      <c r="I163" s="155"/>
      <c r="L163" s="150"/>
      <c r="M163" s="156"/>
      <c r="T163" s="157"/>
      <c r="AT163" s="152" t="s">
        <v>189</v>
      </c>
      <c r="AU163" s="152" t="s">
        <v>83</v>
      </c>
      <c r="AV163" s="12" t="s">
        <v>83</v>
      </c>
      <c r="AW163" s="12" t="s">
        <v>35</v>
      </c>
      <c r="AX163" s="12" t="s">
        <v>73</v>
      </c>
      <c r="AY163" s="152" t="s">
        <v>175</v>
      </c>
    </row>
    <row r="164" spans="2:65" s="13" customFormat="1" ht="11.25">
      <c r="B164" s="158"/>
      <c r="D164" s="151" t="s">
        <v>189</v>
      </c>
      <c r="E164" s="159" t="s">
        <v>19</v>
      </c>
      <c r="F164" s="160" t="s">
        <v>198</v>
      </c>
      <c r="H164" s="161">
        <v>1</v>
      </c>
      <c r="I164" s="162"/>
      <c r="L164" s="158"/>
      <c r="M164" s="163"/>
      <c r="T164" s="164"/>
      <c r="AT164" s="159" t="s">
        <v>189</v>
      </c>
      <c r="AU164" s="159" t="s">
        <v>83</v>
      </c>
      <c r="AV164" s="13" t="s">
        <v>181</v>
      </c>
      <c r="AW164" s="13" t="s">
        <v>35</v>
      </c>
      <c r="AX164" s="13" t="s">
        <v>81</v>
      </c>
      <c r="AY164" s="159" t="s">
        <v>175</v>
      </c>
    </row>
    <row r="165" spans="2:65" s="1" customFormat="1" ht="24.2" customHeight="1">
      <c r="B165" s="32"/>
      <c r="C165" s="132" t="s">
        <v>348</v>
      </c>
      <c r="D165" s="132" t="s">
        <v>177</v>
      </c>
      <c r="E165" s="133" t="s">
        <v>3323</v>
      </c>
      <c r="F165" s="134" t="s">
        <v>3324</v>
      </c>
      <c r="G165" s="135" t="s">
        <v>3235</v>
      </c>
      <c r="H165" s="136">
        <v>1</v>
      </c>
      <c r="I165" s="137"/>
      <c r="J165" s="138">
        <f>ROUND(I165*H165,2)</f>
        <v>0</v>
      </c>
      <c r="K165" s="139"/>
      <c r="L165" s="32"/>
      <c r="M165" s="140" t="s">
        <v>19</v>
      </c>
      <c r="N165" s="141" t="s">
        <v>44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181</v>
      </c>
      <c r="AT165" s="144" t="s">
        <v>177</v>
      </c>
      <c r="AU165" s="144" t="s">
        <v>83</v>
      </c>
      <c r="AY165" s="17" t="s">
        <v>175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81</v>
      </c>
      <c r="BK165" s="145">
        <f>ROUND(I165*H165,2)</f>
        <v>0</v>
      </c>
      <c r="BL165" s="17" t="s">
        <v>181</v>
      </c>
      <c r="BM165" s="144" t="s">
        <v>3325</v>
      </c>
    </row>
    <row r="166" spans="2:65" s="14" customFormat="1" ht="22.5">
      <c r="B166" s="166"/>
      <c r="D166" s="151" t="s">
        <v>189</v>
      </c>
      <c r="E166" s="167" t="s">
        <v>19</v>
      </c>
      <c r="F166" s="168" t="s">
        <v>3326</v>
      </c>
      <c r="H166" s="167" t="s">
        <v>19</v>
      </c>
      <c r="I166" s="169"/>
      <c r="L166" s="166"/>
      <c r="M166" s="170"/>
      <c r="T166" s="171"/>
      <c r="AT166" s="167" t="s">
        <v>189</v>
      </c>
      <c r="AU166" s="167" t="s">
        <v>83</v>
      </c>
      <c r="AV166" s="14" t="s">
        <v>81</v>
      </c>
      <c r="AW166" s="14" t="s">
        <v>35</v>
      </c>
      <c r="AX166" s="14" t="s">
        <v>73</v>
      </c>
      <c r="AY166" s="167" t="s">
        <v>175</v>
      </c>
    </row>
    <row r="167" spans="2:65" s="12" customFormat="1" ht="11.25">
      <c r="B167" s="150"/>
      <c r="D167" s="151" t="s">
        <v>189</v>
      </c>
      <c r="E167" s="152" t="s">
        <v>19</v>
      </c>
      <c r="F167" s="153" t="s">
        <v>3237</v>
      </c>
      <c r="H167" s="154">
        <v>1</v>
      </c>
      <c r="I167" s="155"/>
      <c r="L167" s="150"/>
      <c r="M167" s="156"/>
      <c r="T167" s="157"/>
      <c r="AT167" s="152" t="s">
        <v>189</v>
      </c>
      <c r="AU167" s="152" t="s">
        <v>83</v>
      </c>
      <c r="AV167" s="12" t="s">
        <v>83</v>
      </c>
      <c r="AW167" s="12" t="s">
        <v>35</v>
      </c>
      <c r="AX167" s="12" t="s">
        <v>73</v>
      </c>
      <c r="AY167" s="152" t="s">
        <v>175</v>
      </c>
    </row>
    <row r="168" spans="2:65" s="13" customFormat="1" ht="11.25">
      <c r="B168" s="158"/>
      <c r="D168" s="151" t="s">
        <v>189</v>
      </c>
      <c r="E168" s="159" t="s">
        <v>19</v>
      </c>
      <c r="F168" s="160" t="s">
        <v>198</v>
      </c>
      <c r="H168" s="161">
        <v>1</v>
      </c>
      <c r="I168" s="162"/>
      <c r="L168" s="158"/>
      <c r="M168" s="163"/>
      <c r="T168" s="164"/>
      <c r="AT168" s="159" t="s">
        <v>189</v>
      </c>
      <c r="AU168" s="159" t="s">
        <v>83</v>
      </c>
      <c r="AV168" s="13" t="s">
        <v>181</v>
      </c>
      <c r="AW168" s="13" t="s">
        <v>35</v>
      </c>
      <c r="AX168" s="13" t="s">
        <v>81</v>
      </c>
      <c r="AY168" s="159" t="s">
        <v>175</v>
      </c>
    </row>
    <row r="169" spans="2:65" s="1" customFormat="1" ht="16.5" customHeight="1">
      <c r="B169" s="32"/>
      <c r="C169" s="132" t="s">
        <v>355</v>
      </c>
      <c r="D169" s="132" t="s">
        <v>177</v>
      </c>
      <c r="E169" s="133" t="s">
        <v>3327</v>
      </c>
      <c r="F169" s="134" t="s">
        <v>3328</v>
      </c>
      <c r="G169" s="135" t="s">
        <v>3235</v>
      </c>
      <c r="H169" s="136">
        <v>1</v>
      </c>
      <c r="I169" s="137"/>
      <c r="J169" s="138">
        <f>ROUND(I169*H169,2)</f>
        <v>0</v>
      </c>
      <c r="K169" s="139"/>
      <c r="L169" s="32"/>
      <c r="M169" s="140" t="s">
        <v>19</v>
      </c>
      <c r="N169" s="141" t="s">
        <v>44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181</v>
      </c>
      <c r="AT169" s="144" t="s">
        <v>177</v>
      </c>
      <c r="AU169" s="144" t="s">
        <v>83</v>
      </c>
      <c r="AY169" s="17" t="s">
        <v>175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81</v>
      </c>
      <c r="BK169" s="145">
        <f>ROUND(I169*H169,2)</f>
        <v>0</v>
      </c>
      <c r="BL169" s="17" t="s">
        <v>181</v>
      </c>
      <c r="BM169" s="144" t="s">
        <v>3329</v>
      </c>
    </row>
    <row r="170" spans="2:65" s="14" customFormat="1" ht="33.75">
      <c r="B170" s="166"/>
      <c r="D170" s="151" t="s">
        <v>189</v>
      </c>
      <c r="E170" s="167" t="s">
        <v>19</v>
      </c>
      <c r="F170" s="168" t="s">
        <v>3330</v>
      </c>
      <c r="H170" s="167" t="s">
        <v>19</v>
      </c>
      <c r="I170" s="169"/>
      <c r="L170" s="166"/>
      <c r="M170" s="170"/>
      <c r="T170" s="171"/>
      <c r="AT170" s="167" t="s">
        <v>189</v>
      </c>
      <c r="AU170" s="167" t="s">
        <v>83</v>
      </c>
      <c r="AV170" s="14" t="s">
        <v>81</v>
      </c>
      <c r="AW170" s="14" t="s">
        <v>35</v>
      </c>
      <c r="AX170" s="14" t="s">
        <v>73</v>
      </c>
      <c r="AY170" s="167" t="s">
        <v>175</v>
      </c>
    </row>
    <row r="171" spans="2:65" s="12" customFormat="1" ht="11.25">
      <c r="B171" s="150"/>
      <c r="D171" s="151" t="s">
        <v>189</v>
      </c>
      <c r="E171" s="152" t="s">
        <v>19</v>
      </c>
      <c r="F171" s="153" t="s">
        <v>3237</v>
      </c>
      <c r="H171" s="154">
        <v>1</v>
      </c>
      <c r="I171" s="155"/>
      <c r="L171" s="150"/>
      <c r="M171" s="156"/>
      <c r="T171" s="157"/>
      <c r="AT171" s="152" t="s">
        <v>189</v>
      </c>
      <c r="AU171" s="152" t="s">
        <v>83</v>
      </c>
      <c r="AV171" s="12" t="s">
        <v>83</v>
      </c>
      <c r="AW171" s="12" t="s">
        <v>35</v>
      </c>
      <c r="AX171" s="12" t="s">
        <v>73</v>
      </c>
      <c r="AY171" s="152" t="s">
        <v>175</v>
      </c>
    </row>
    <row r="172" spans="2:65" s="13" customFormat="1" ht="11.25">
      <c r="B172" s="158"/>
      <c r="D172" s="151" t="s">
        <v>189</v>
      </c>
      <c r="E172" s="159" t="s">
        <v>19</v>
      </c>
      <c r="F172" s="160" t="s">
        <v>198</v>
      </c>
      <c r="H172" s="161">
        <v>1</v>
      </c>
      <c r="I172" s="162"/>
      <c r="L172" s="158"/>
      <c r="M172" s="163"/>
      <c r="T172" s="164"/>
      <c r="AT172" s="159" t="s">
        <v>189</v>
      </c>
      <c r="AU172" s="159" t="s">
        <v>83</v>
      </c>
      <c r="AV172" s="13" t="s">
        <v>181</v>
      </c>
      <c r="AW172" s="13" t="s">
        <v>35</v>
      </c>
      <c r="AX172" s="13" t="s">
        <v>81</v>
      </c>
      <c r="AY172" s="159" t="s">
        <v>175</v>
      </c>
    </row>
    <row r="173" spans="2:65" s="1" customFormat="1" ht="16.5" customHeight="1">
      <c r="B173" s="32"/>
      <c r="C173" s="132" t="s">
        <v>363</v>
      </c>
      <c r="D173" s="132" t="s">
        <v>177</v>
      </c>
      <c r="E173" s="133" t="s">
        <v>3331</v>
      </c>
      <c r="F173" s="134" t="s">
        <v>3332</v>
      </c>
      <c r="G173" s="135" t="s">
        <v>1055</v>
      </c>
      <c r="H173" s="136">
        <v>1</v>
      </c>
      <c r="I173" s="137"/>
      <c r="J173" s="138">
        <f>ROUND(I173*H173,2)</f>
        <v>0</v>
      </c>
      <c r="K173" s="139"/>
      <c r="L173" s="32"/>
      <c r="M173" s="140" t="s">
        <v>19</v>
      </c>
      <c r="N173" s="141" t="s">
        <v>44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181</v>
      </c>
      <c r="AT173" s="144" t="s">
        <v>177</v>
      </c>
      <c r="AU173" s="144" t="s">
        <v>83</v>
      </c>
      <c r="AY173" s="17" t="s">
        <v>175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81</v>
      </c>
      <c r="BK173" s="145">
        <f>ROUND(I173*H173,2)</f>
        <v>0</v>
      </c>
      <c r="BL173" s="17" t="s">
        <v>181</v>
      </c>
      <c r="BM173" s="144" t="s">
        <v>3333</v>
      </c>
    </row>
    <row r="174" spans="2:65" s="14" customFormat="1" ht="22.5">
      <c r="B174" s="166"/>
      <c r="D174" s="151" t="s">
        <v>189</v>
      </c>
      <c r="E174" s="167" t="s">
        <v>19</v>
      </c>
      <c r="F174" s="168" t="s">
        <v>3334</v>
      </c>
      <c r="H174" s="167" t="s">
        <v>19</v>
      </c>
      <c r="I174" s="169"/>
      <c r="L174" s="166"/>
      <c r="M174" s="170"/>
      <c r="T174" s="171"/>
      <c r="AT174" s="167" t="s">
        <v>189</v>
      </c>
      <c r="AU174" s="167" t="s">
        <v>83</v>
      </c>
      <c r="AV174" s="14" t="s">
        <v>81</v>
      </c>
      <c r="AW174" s="14" t="s">
        <v>35</v>
      </c>
      <c r="AX174" s="14" t="s">
        <v>73</v>
      </c>
      <c r="AY174" s="167" t="s">
        <v>175</v>
      </c>
    </row>
    <row r="175" spans="2:65" s="12" customFormat="1" ht="11.25">
      <c r="B175" s="150"/>
      <c r="D175" s="151" t="s">
        <v>189</v>
      </c>
      <c r="E175" s="152" t="s">
        <v>19</v>
      </c>
      <c r="F175" s="153" t="s">
        <v>3237</v>
      </c>
      <c r="H175" s="154">
        <v>1</v>
      </c>
      <c r="I175" s="155"/>
      <c r="L175" s="150"/>
      <c r="M175" s="156"/>
      <c r="T175" s="157"/>
      <c r="AT175" s="152" t="s">
        <v>189</v>
      </c>
      <c r="AU175" s="152" t="s">
        <v>83</v>
      </c>
      <c r="AV175" s="12" t="s">
        <v>83</v>
      </c>
      <c r="AW175" s="12" t="s">
        <v>35</v>
      </c>
      <c r="AX175" s="12" t="s">
        <v>73</v>
      </c>
      <c r="AY175" s="152" t="s">
        <v>175</v>
      </c>
    </row>
    <row r="176" spans="2:65" s="13" customFormat="1" ht="11.25">
      <c r="B176" s="158"/>
      <c r="D176" s="151" t="s">
        <v>189</v>
      </c>
      <c r="E176" s="159" t="s">
        <v>19</v>
      </c>
      <c r="F176" s="160" t="s">
        <v>198</v>
      </c>
      <c r="H176" s="161">
        <v>1</v>
      </c>
      <c r="I176" s="162"/>
      <c r="L176" s="158"/>
      <c r="M176" s="163"/>
      <c r="T176" s="164"/>
      <c r="AT176" s="159" t="s">
        <v>189</v>
      </c>
      <c r="AU176" s="159" t="s">
        <v>83</v>
      </c>
      <c r="AV176" s="13" t="s">
        <v>181</v>
      </c>
      <c r="AW176" s="13" t="s">
        <v>35</v>
      </c>
      <c r="AX176" s="13" t="s">
        <v>81</v>
      </c>
      <c r="AY176" s="159" t="s">
        <v>175</v>
      </c>
    </row>
    <row r="177" spans="2:65" s="1" customFormat="1" ht="16.5" customHeight="1">
      <c r="B177" s="32"/>
      <c r="C177" s="132" t="s">
        <v>367</v>
      </c>
      <c r="D177" s="132" t="s">
        <v>177</v>
      </c>
      <c r="E177" s="133" t="s">
        <v>3335</v>
      </c>
      <c r="F177" s="134" t="s">
        <v>3336</v>
      </c>
      <c r="G177" s="135" t="s">
        <v>3235</v>
      </c>
      <c r="H177" s="136">
        <v>1</v>
      </c>
      <c r="I177" s="137"/>
      <c r="J177" s="138">
        <f>ROUND(I177*H177,2)</f>
        <v>0</v>
      </c>
      <c r="K177" s="139"/>
      <c r="L177" s="32"/>
      <c r="M177" s="140" t="s">
        <v>19</v>
      </c>
      <c r="N177" s="141" t="s">
        <v>44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181</v>
      </c>
      <c r="AT177" s="144" t="s">
        <v>177</v>
      </c>
      <c r="AU177" s="144" t="s">
        <v>83</v>
      </c>
      <c r="AY177" s="17" t="s">
        <v>175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81</v>
      </c>
      <c r="BK177" s="145">
        <f>ROUND(I177*H177,2)</f>
        <v>0</v>
      </c>
      <c r="BL177" s="17" t="s">
        <v>181</v>
      </c>
      <c r="BM177" s="144" t="s">
        <v>3337</v>
      </c>
    </row>
    <row r="178" spans="2:65" s="12" customFormat="1" ht="11.25">
      <c r="B178" s="150"/>
      <c r="D178" s="151" t="s">
        <v>189</v>
      </c>
      <c r="E178" s="152" t="s">
        <v>19</v>
      </c>
      <c r="F178" s="153" t="s">
        <v>3237</v>
      </c>
      <c r="H178" s="154">
        <v>1</v>
      </c>
      <c r="I178" s="155"/>
      <c r="L178" s="150"/>
      <c r="M178" s="156"/>
      <c r="T178" s="157"/>
      <c r="AT178" s="152" t="s">
        <v>189</v>
      </c>
      <c r="AU178" s="152" t="s">
        <v>83</v>
      </c>
      <c r="AV178" s="12" t="s">
        <v>83</v>
      </c>
      <c r="AW178" s="12" t="s">
        <v>35</v>
      </c>
      <c r="AX178" s="12" t="s">
        <v>73</v>
      </c>
      <c r="AY178" s="152" t="s">
        <v>175</v>
      </c>
    </row>
    <row r="179" spans="2:65" s="13" customFormat="1" ht="11.25">
      <c r="B179" s="158"/>
      <c r="D179" s="151" t="s">
        <v>189</v>
      </c>
      <c r="E179" s="159" t="s">
        <v>19</v>
      </c>
      <c r="F179" s="160" t="s">
        <v>198</v>
      </c>
      <c r="H179" s="161">
        <v>1</v>
      </c>
      <c r="I179" s="162"/>
      <c r="L179" s="158"/>
      <c r="M179" s="163"/>
      <c r="T179" s="164"/>
      <c r="AT179" s="159" t="s">
        <v>189</v>
      </c>
      <c r="AU179" s="159" t="s">
        <v>83</v>
      </c>
      <c r="AV179" s="13" t="s">
        <v>181</v>
      </c>
      <c r="AW179" s="13" t="s">
        <v>35</v>
      </c>
      <c r="AX179" s="13" t="s">
        <v>81</v>
      </c>
      <c r="AY179" s="159" t="s">
        <v>175</v>
      </c>
    </row>
    <row r="180" spans="2:65" s="1" customFormat="1" ht="24.2" customHeight="1">
      <c r="B180" s="32"/>
      <c r="C180" s="132" t="s">
        <v>372</v>
      </c>
      <c r="D180" s="132" t="s">
        <v>177</v>
      </c>
      <c r="E180" s="133" t="s">
        <v>3338</v>
      </c>
      <c r="F180" s="134" t="s">
        <v>3339</v>
      </c>
      <c r="G180" s="135" t="s">
        <v>1055</v>
      </c>
      <c r="H180" s="136">
        <v>1</v>
      </c>
      <c r="I180" s="137"/>
      <c r="J180" s="138">
        <f>ROUND(I180*H180,2)</f>
        <v>0</v>
      </c>
      <c r="K180" s="139"/>
      <c r="L180" s="32"/>
      <c r="M180" s="140" t="s">
        <v>19</v>
      </c>
      <c r="N180" s="141" t="s">
        <v>44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181</v>
      </c>
      <c r="AT180" s="144" t="s">
        <v>177</v>
      </c>
      <c r="AU180" s="144" t="s">
        <v>83</v>
      </c>
      <c r="AY180" s="17" t="s">
        <v>175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81</v>
      </c>
      <c r="BK180" s="145">
        <f>ROUND(I180*H180,2)</f>
        <v>0</v>
      </c>
      <c r="BL180" s="17" t="s">
        <v>181</v>
      </c>
      <c r="BM180" s="144" t="s">
        <v>3340</v>
      </c>
    </row>
    <row r="181" spans="2:65" s="12" customFormat="1" ht="11.25">
      <c r="B181" s="150"/>
      <c r="D181" s="151" t="s">
        <v>189</v>
      </c>
      <c r="E181" s="152" t="s">
        <v>19</v>
      </c>
      <c r="F181" s="153" t="s">
        <v>3237</v>
      </c>
      <c r="H181" s="154">
        <v>1</v>
      </c>
      <c r="I181" s="155"/>
      <c r="L181" s="150"/>
      <c r="M181" s="156"/>
      <c r="T181" s="157"/>
      <c r="AT181" s="152" t="s">
        <v>189</v>
      </c>
      <c r="AU181" s="152" t="s">
        <v>83</v>
      </c>
      <c r="AV181" s="12" t="s">
        <v>83</v>
      </c>
      <c r="AW181" s="12" t="s">
        <v>35</v>
      </c>
      <c r="AX181" s="12" t="s">
        <v>73</v>
      </c>
      <c r="AY181" s="152" t="s">
        <v>175</v>
      </c>
    </row>
    <row r="182" spans="2:65" s="13" customFormat="1" ht="11.25">
      <c r="B182" s="158"/>
      <c r="D182" s="151" t="s">
        <v>189</v>
      </c>
      <c r="E182" s="159" t="s">
        <v>19</v>
      </c>
      <c r="F182" s="160" t="s">
        <v>198</v>
      </c>
      <c r="H182" s="161">
        <v>1</v>
      </c>
      <c r="I182" s="162"/>
      <c r="L182" s="158"/>
      <c r="M182" s="163"/>
      <c r="T182" s="164"/>
      <c r="AT182" s="159" t="s">
        <v>189</v>
      </c>
      <c r="AU182" s="159" t="s">
        <v>83</v>
      </c>
      <c r="AV182" s="13" t="s">
        <v>181</v>
      </c>
      <c r="AW182" s="13" t="s">
        <v>35</v>
      </c>
      <c r="AX182" s="13" t="s">
        <v>81</v>
      </c>
      <c r="AY182" s="159" t="s">
        <v>175</v>
      </c>
    </row>
    <row r="183" spans="2:65" s="1" customFormat="1" ht="24.2" customHeight="1">
      <c r="B183" s="32"/>
      <c r="C183" s="132" t="s">
        <v>376</v>
      </c>
      <c r="D183" s="132" t="s">
        <v>177</v>
      </c>
      <c r="E183" s="133" t="s">
        <v>3341</v>
      </c>
      <c r="F183" s="134" t="s">
        <v>3342</v>
      </c>
      <c r="G183" s="135" t="s">
        <v>3235</v>
      </c>
      <c r="H183" s="136">
        <v>1</v>
      </c>
      <c r="I183" s="137"/>
      <c r="J183" s="138">
        <f>ROUND(I183*H183,2)</f>
        <v>0</v>
      </c>
      <c r="K183" s="139"/>
      <c r="L183" s="32"/>
      <c r="M183" s="140" t="s">
        <v>19</v>
      </c>
      <c r="N183" s="141" t="s">
        <v>44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181</v>
      </c>
      <c r="AT183" s="144" t="s">
        <v>177</v>
      </c>
      <c r="AU183" s="144" t="s">
        <v>83</v>
      </c>
      <c r="AY183" s="17" t="s">
        <v>175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81</v>
      </c>
      <c r="BK183" s="145">
        <f>ROUND(I183*H183,2)</f>
        <v>0</v>
      </c>
      <c r="BL183" s="17" t="s">
        <v>181</v>
      </c>
      <c r="BM183" s="144" t="s">
        <v>3343</v>
      </c>
    </row>
    <row r="184" spans="2:65" s="12" customFormat="1" ht="11.25">
      <c r="B184" s="150"/>
      <c r="D184" s="151" t="s">
        <v>189</v>
      </c>
      <c r="E184" s="152" t="s">
        <v>19</v>
      </c>
      <c r="F184" s="153" t="s">
        <v>3237</v>
      </c>
      <c r="H184" s="154">
        <v>1</v>
      </c>
      <c r="I184" s="155"/>
      <c r="L184" s="150"/>
      <c r="M184" s="156"/>
      <c r="T184" s="157"/>
      <c r="AT184" s="152" t="s">
        <v>189</v>
      </c>
      <c r="AU184" s="152" t="s">
        <v>83</v>
      </c>
      <c r="AV184" s="12" t="s">
        <v>83</v>
      </c>
      <c r="AW184" s="12" t="s">
        <v>35</v>
      </c>
      <c r="AX184" s="12" t="s">
        <v>73</v>
      </c>
      <c r="AY184" s="152" t="s">
        <v>175</v>
      </c>
    </row>
    <row r="185" spans="2:65" s="13" customFormat="1" ht="11.25">
      <c r="B185" s="158"/>
      <c r="D185" s="151" t="s">
        <v>189</v>
      </c>
      <c r="E185" s="159" t="s">
        <v>19</v>
      </c>
      <c r="F185" s="160" t="s">
        <v>198</v>
      </c>
      <c r="H185" s="161">
        <v>1</v>
      </c>
      <c r="I185" s="162"/>
      <c r="L185" s="158"/>
      <c r="M185" s="163"/>
      <c r="T185" s="164"/>
      <c r="AT185" s="159" t="s">
        <v>189</v>
      </c>
      <c r="AU185" s="159" t="s">
        <v>83</v>
      </c>
      <c r="AV185" s="13" t="s">
        <v>181</v>
      </c>
      <c r="AW185" s="13" t="s">
        <v>35</v>
      </c>
      <c r="AX185" s="13" t="s">
        <v>81</v>
      </c>
      <c r="AY185" s="159" t="s">
        <v>175</v>
      </c>
    </row>
    <row r="186" spans="2:65" s="1" customFormat="1" ht="21.75" customHeight="1">
      <c r="B186" s="32"/>
      <c r="C186" s="132" t="s">
        <v>384</v>
      </c>
      <c r="D186" s="132" t="s">
        <v>177</v>
      </c>
      <c r="E186" s="133" t="s">
        <v>3344</v>
      </c>
      <c r="F186" s="134" t="s">
        <v>3345</v>
      </c>
      <c r="G186" s="135" t="s">
        <v>3235</v>
      </c>
      <c r="H186" s="136">
        <v>2</v>
      </c>
      <c r="I186" s="137"/>
      <c r="J186" s="138">
        <f>ROUND(I186*H186,2)</f>
        <v>0</v>
      </c>
      <c r="K186" s="139"/>
      <c r="L186" s="32"/>
      <c r="M186" s="140" t="s">
        <v>19</v>
      </c>
      <c r="N186" s="141" t="s">
        <v>44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181</v>
      </c>
      <c r="AT186" s="144" t="s">
        <v>177</v>
      </c>
      <c r="AU186" s="144" t="s">
        <v>83</v>
      </c>
      <c r="AY186" s="17" t="s">
        <v>175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81</v>
      </c>
      <c r="BK186" s="145">
        <f>ROUND(I186*H186,2)</f>
        <v>0</v>
      </c>
      <c r="BL186" s="17" t="s">
        <v>181</v>
      </c>
      <c r="BM186" s="144" t="s">
        <v>3346</v>
      </c>
    </row>
    <row r="187" spans="2:65" s="12" customFormat="1" ht="11.25">
      <c r="B187" s="150"/>
      <c r="D187" s="151" t="s">
        <v>189</v>
      </c>
      <c r="E187" s="152" t="s">
        <v>19</v>
      </c>
      <c r="F187" s="153" t="s">
        <v>3282</v>
      </c>
      <c r="H187" s="154">
        <v>2</v>
      </c>
      <c r="I187" s="155"/>
      <c r="L187" s="150"/>
      <c r="M187" s="156"/>
      <c r="T187" s="157"/>
      <c r="AT187" s="152" t="s">
        <v>189</v>
      </c>
      <c r="AU187" s="152" t="s">
        <v>83</v>
      </c>
      <c r="AV187" s="12" t="s">
        <v>83</v>
      </c>
      <c r="AW187" s="12" t="s">
        <v>35</v>
      </c>
      <c r="AX187" s="12" t="s">
        <v>73</v>
      </c>
      <c r="AY187" s="152" t="s">
        <v>175</v>
      </c>
    </row>
    <row r="188" spans="2:65" s="13" customFormat="1" ht="11.25">
      <c r="B188" s="158"/>
      <c r="D188" s="151" t="s">
        <v>189</v>
      </c>
      <c r="E188" s="159" t="s">
        <v>19</v>
      </c>
      <c r="F188" s="160" t="s">
        <v>198</v>
      </c>
      <c r="H188" s="161">
        <v>2</v>
      </c>
      <c r="I188" s="162"/>
      <c r="L188" s="158"/>
      <c r="M188" s="163"/>
      <c r="T188" s="164"/>
      <c r="AT188" s="159" t="s">
        <v>189</v>
      </c>
      <c r="AU188" s="159" t="s">
        <v>83</v>
      </c>
      <c r="AV188" s="13" t="s">
        <v>181</v>
      </c>
      <c r="AW188" s="13" t="s">
        <v>35</v>
      </c>
      <c r="AX188" s="13" t="s">
        <v>81</v>
      </c>
      <c r="AY188" s="159" t="s">
        <v>175</v>
      </c>
    </row>
    <row r="189" spans="2:65" s="1" customFormat="1" ht="16.5" customHeight="1">
      <c r="B189" s="32"/>
      <c r="C189" s="132" t="s">
        <v>238</v>
      </c>
      <c r="D189" s="132" t="s">
        <v>177</v>
      </c>
      <c r="E189" s="133" t="s">
        <v>3347</v>
      </c>
      <c r="F189" s="134" t="s">
        <v>3348</v>
      </c>
      <c r="G189" s="135" t="s">
        <v>3235</v>
      </c>
      <c r="H189" s="136">
        <v>1</v>
      </c>
      <c r="I189" s="137"/>
      <c r="J189" s="138">
        <f>ROUND(I189*H189,2)</f>
        <v>0</v>
      </c>
      <c r="K189" s="139"/>
      <c r="L189" s="32"/>
      <c r="M189" s="140" t="s">
        <v>19</v>
      </c>
      <c r="N189" s="141" t="s">
        <v>44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181</v>
      </c>
      <c r="AT189" s="144" t="s">
        <v>177</v>
      </c>
      <c r="AU189" s="144" t="s">
        <v>83</v>
      </c>
      <c r="AY189" s="17" t="s">
        <v>175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81</v>
      </c>
      <c r="BK189" s="145">
        <f>ROUND(I189*H189,2)</f>
        <v>0</v>
      </c>
      <c r="BL189" s="17" t="s">
        <v>181</v>
      </c>
      <c r="BM189" s="144" t="s">
        <v>3349</v>
      </c>
    </row>
    <row r="190" spans="2:65" s="12" customFormat="1" ht="11.25">
      <c r="B190" s="150"/>
      <c r="D190" s="151" t="s">
        <v>189</v>
      </c>
      <c r="E190" s="152" t="s">
        <v>19</v>
      </c>
      <c r="F190" s="153" t="s">
        <v>3237</v>
      </c>
      <c r="H190" s="154">
        <v>1</v>
      </c>
      <c r="I190" s="155"/>
      <c r="L190" s="150"/>
      <c r="M190" s="156"/>
      <c r="T190" s="157"/>
      <c r="AT190" s="152" t="s">
        <v>189</v>
      </c>
      <c r="AU190" s="152" t="s">
        <v>83</v>
      </c>
      <c r="AV190" s="12" t="s">
        <v>83</v>
      </c>
      <c r="AW190" s="12" t="s">
        <v>35</v>
      </c>
      <c r="AX190" s="12" t="s">
        <v>73</v>
      </c>
      <c r="AY190" s="152" t="s">
        <v>175</v>
      </c>
    </row>
    <row r="191" spans="2:65" s="13" customFormat="1" ht="11.25">
      <c r="B191" s="158"/>
      <c r="D191" s="151" t="s">
        <v>189</v>
      </c>
      <c r="E191" s="159" t="s">
        <v>19</v>
      </c>
      <c r="F191" s="160" t="s">
        <v>198</v>
      </c>
      <c r="H191" s="161">
        <v>1</v>
      </c>
      <c r="I191" s="162"/>
      <c r="L191" s="158"/>
      <c r="M191" s="163"/>
      <c r="T191" s="164"/>
      <c r="AT191" s="159" t="s">
        <v>189</v>
      </c>
      <c r="AU191" s="159" t="s">
        <v>83</v>
      </c>
      <c r="AV191" s="13" t="s">
        <v>181</v>
      </c>
      <c r="AW191" s="13" t="s">
        <v>35</v>
      </c>
      <c r="AX191" s="13" t="s">
        <v>81</v>
      </c>
      <c r="AY191" s="159" t="s">
        <v>175</v>
      </c>
    </row>
    <row r="192" spans="2:65" s="1" customFormat="1" ht="24.2" customHeight="1">
      <c r="B192" s="32"/>
      <c r="C192" s="132" t="s">
        <v>396</v>
      </c>
      <c r="D192" s="132" t="s">
        <v>177</v>
      </c>
      <c r="E192" s="133" t="s">
        <v>3350</v>
      </c>
      <c r="F192" s="134" t="s">
        <v>3351</v>
      </c>
      <c r="G192" s="135" t="s">
        <v>1055</v>
      </c>
      <c r="H192" s="136">
        <v>1</v>
      </c>
      <c r="I192" s="137"/>
      <c r="J192" s="138">
        <f>ROUND(I192*H192,2)</f>
        <v>0</v>
      </c>
      <c r="K192" s="139"/>
      <c r="L192" s="32"/>
      <c r="M192" s="140" t="s">
        <v>19</v>
      </c>
      <c r="N192" s="141" t="s">
        <v>44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181</v>
      </c>
      <c r="AT192" s="144" t="s">
        <v>177</v>
      </c>
      <c r="AU192" s="144" t="s">
        <v>83</v>
      </c>
      <c r="AY192" s="17" t="s">
        <v>175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81</v>
      </c>
      <c r="BK192" s="145">
        <f>ROUND(I192*H192,2)</f>
        <v>0</v>
      </c>
      <c r="BL192" s="17" t="s">
        <v>181</v>
      </c>
      <c r="BM192" s="144" t="s">
        <v>3352</v>
      </c>
    </row>
    <row r="193" spans="2:65" s="12" customFormat="1" ht="11.25">
      <c r="B193" s="150"/>
      <c r="D193" s="151" t="s">
        <v>189</v>
      </c>
      <c r="E193" s="152" t="s">
        <v>19</v>
      </c>
      <c r="F193" s="153" t="s">
        <v>3237</v>
      </c>
      <c r="H193" s="154">
        <v>1</v>
      </c>
      <c r="I193" s="155"/>
      <c r="L193" s="150"/>
      <c r="M193" s="156"/>
      <c r="T193" s="157"/>
      <c r="AT193" s="152" t="s">
        <v>189</v>
      </c>
      <c r="AU193" s="152" t="s">
        <v>83</v>
      </c>
      <c r="AV193" s="12" t="s">
        <v>83</v>
      </c>
      <c r="AW193" s="12" t="s">
        <v>35</v>
      </c>
      <c r="AX193" s="12" t="s">
        <v>73</v>
      </c>
      <c r="AY193" s="152" t="s">
        <v>175</v>
      </c>
    </row>
    <row r="194" spans="2:65" s="13" customFormat="1" ht="11.25">
      <c r="B194" s="158"/>
      <c r="D194" s="151" t="s">
        <v>189</v>
      </c>
      <c r="E194" s="159" t="s">
        <v>19</v>
      </c>
      <c r="F194" s="160" t="s">
        <v>198</v>
      </c>
      <c r="H194" s="161">
        <v>1</v>
      </c>
      <c r="I194" s="162"/>
      <c r="L194" s="158"/>
      <c r="M194" s="163"/>
      <c r="T194" s="164"/>
      <c r="AT194" s="159" t="s">
        <v>189</v>
      </c>
      <c r="AU194" s="159" t="s">
        <v>83</v>
      </c>
      <c r="AV194" s="13" t="s">
        <v>181</v>
      </c>
      <c r="AW194" s="13" t="s">
        <v>35</v>
      </c>
      <c r="AX194" s="13" t="s">
        <v>81</v>
      </c>
      <c r="AY194" s="159" t="s">
        <v>175</v>
      </c>
    </row>
    <row r="195" spans="2:65" s="1" customFormat="1" ht="24.2" customHeight="1">
      <c r="B195" s="32"/>
      <c r="C195" s="132" t="s">
        <v>401</v>
      </c>
      <c r="D195" s="132" t="s">
        <v>177</v>
      </c>
      <c r="E195" s="133" t="s">
        <v>3353</v>
      </c>
      <c r="F195" s="134" t="s">
        <v>3354</v>
      </c>
      <c r="G195" s="135" t="s">
        <v>3235</v>
      </c>
      <c r="H195" s="136">
        <v>4</v>
      </c>
      <c r="I195" s="137"/>
      <c r="J195" s="138">
        <f>ROUND(I195*H195,2)</f>
        <v>0</v>
      </c>
      <c r="K195" s="139"/>
      <c r="L195" s="32"/>
      <c r="M195" s="140" t="s">
        <v>19</v>
      </c>
      <c r="N195" s="141" t="s">
        <v>44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181</v>
      </c>
      <c r="AT195" s="144" t="s">
        <v>177</v>
      </c>
      <c r="AU195" s="144" t="s">
        <v>83</v>
      </c>
      <c r="AY195" s="17" t="s">
        <v>175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81</v>
      </c>
      <c r="BK195" s="145">
        <f>ROUND(I195*H195,2)</f>
        <v>0</v>
      </c>
      <c r="BL195" s="17" t="s">
        <v>181</v>
      </c>
      <c r="BM195" s="144" t="s">
        <v>3355</v>
      </c>
    </row>
    <row r="196" spans="2:65" s="12" customFormat="1" ht="11.25">
      <c r="B196" s="150"/>
      <c r="D196" s="151" t="s">
        <v>189</v>
      </c>
      <c r="E196" s="152" t="s">
        <v>19</v>
      </c>
      <c r="F196" s="153" t="s">
        <v>3356</v>
      </c>
      <c r="H196" s="154">
        <v>4</v>
      </c>
      <c r="I196" s="155"/>
      <c r="L196" s="150"/>
      <c r="M196" s="156"/>
      <c r="T196" s="157"/>
      <c r="AT196" s="152" t="s">
        <v>189</v>
      </c>
      <c r="AU196" s="152" t="s">
        <v>83</v>
      </c>
      <c r="AV196" s="12" t="s">
        <v>83</v>
      </c>
      <c r="AW196" s="12" t="s">
        <v>35</v>
      </c>
      <c r="AX196" s="12" t="s">
        <v>73</v>
      </c>
      <c r="AY196" s="152" t="s">
        <v>175</v>
      </c>
    </row>
    <row r="197" spans="2:65" s="13" customFormat="1" ht="11.25">
      <c r="B197" s="158"/>
      <c r="D197" s="151" t="s">
        <v>189</v>
      </c>
      <c r="E197" s="159" t="s">
        <v>19</v>
      </c>
      <c r="F197" s="160" t="s">
        <v>198</v>
      </c>
      <c r="H197" s="161">
        <v>4</v>
      </c>
      <c r="I197" s="162"/>
      <c r="L197" s="158"/>
      <c r="M197" s="163"/>
      <c r="T197" s="164"/>
      <c r="AT197" s="159" t="s">
        <v>189</v>
      </c>
      <c r="AU197" s="159" t="s">
        <v>83</v>
      </c>
      <c r="AV197" s="13" t="s">
        <v>181</v>
      </c>
      <c r="AW197" s="13" t="s">
        <v>35</v>
      </c>
      <c r="AX197" s="13" t="s">
        <v>81</v>
      </c>
      <c r="AY197" s="159" t="s">
        <v>175</v>
      </c>
    </row>
    <row r="198" spans="2:65" s="11" customFormat="1" ht="22.9" customHeight="1">
      <c r="B198" s="120"/>
      <c r="D198" s="121" t="s">
        <v>72</v>
      </c>
      <c r="E198" s="130" t="s">
        <v>3357</v>
      </c>
      <c r="F198" s="130" t="s">
        <v>176</v>
      </c>
      <c r="I198" s="123"/>
      <c r="J198" s="131">
        <f>BK198</f>
        <v>0</v>
      </c>
      <c r="L198" s="120"/>
      <c r="M198" s="125"/>
      <c r="P198" s="126">
        <f>SUM(P199:P216)</f>
        <v>0</v>
      </c>
      <c r="R198" s="126">
        <f>SUM(R199:R216)</f>
        <v>0</v>
      </c>
      <c r="T198" s="127">
        <f>SUM(T199:T216)</f>
        <v>0</v>
      </c>
      <c r="AR198" s="121" t="s">
        <v>81</v>
      </c>
      <c r="AT198" s="128" t="s">
        <v>72</v>
      </c>
      <c r="AU198" s="128" t="s">
        <v>81</v>
      </c>
      <c r="AY198" s="121" t="s">
        <v>175</v>
      </c>
      <c r="BK198" s="129">
        <f>SUM(BK199:BK216)</f>
        <v>0</v>
      </c>
    </row>
    <row r="199" spans="2:65" s="1" customFormat="1" ht="24.2" customHeight="1">
      <c r="B199" s="32"/>
      <c r="C199" s="132" t="s">
        <v>406</v>
      </c>
      <c r="D199" s="132" t="s">
        <v>177</v>
      </c>
      <c r="E199" s="133" t="s">
        <v>3358</v>
      </c>
      <c r="F199" s="134" t="s">
        <v>3359</v>
      </c>
      <c r="G199" s="135" t="s">
        <v>215</v>
      </c>
      <c r="H199" s="136">
        <v>7.02</v>
      </c>
      <c r="I199" s="137"/>
      <c r="J199" s="138">
        <f>ROUND(I199*H199,2)</f>
        <v>0</v>
      </c>
      <c r="K199" s="139"/>
      <c r="L199" s="32"/>
      <c r="M199" s="140" t="s">
        <v>19</v>
      </c>
      <c r="N199" s="141" t="s">
        <v>44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181</v>
      </c>
      <c r="AT199" s="144" t="s">
        <v>177</v>
      </c>
      <c r="AU199" s="144" t="s">
        <v>83</v>
      </c>
      <c r="AY199" s="17" t="s">
        <v>175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81</v>
      </c>
      <c r="BK199" s="145">
        <f>ROUND(I199*H199,2)</f>
        <v>0</v>
      </c>
      <c r="BL199" s="17" t="s">
        <v>181</v>
      </c>
      <c r="BM199" s="144" t="s">
        <v>3360</v>
      </c>
    </row>
    <row r="200" spans="2:65" s="14" customFormat="1" ht="11.25">
      <c r="B200" s="166"/>
      <c r="D200" s="151" t="s">
        <v>189</v>
      </c>
      <c r="E200" s="167" t="s">
        <v>19</v>
      </c>
      <c r="F200" s="168" t="s">
        <v>3361</v>
      </c>
      <c r="H200" s="167" t="s">
        <v>19</v>
      </c>
      <c r="I200" s="169"/>
      <c r="L200" s="166"/>
      <c r="M200" s="170"/>
      <c r="T200" s="171"/>
      <c r="AT200" s="167" t="s">
        <v>189</v>
      </c>
      <c r="AU200" s="167" t="s">
        <v>83</v>
      </c>
      <c r="AV200" s="14" t="s">
        <v>81</v>
      </c>
      <c r="AW200" s="14" t="s">
        <v>35</v>
      </c>
      <c r="AX200" s="14" t="s">
        <v>73</v>
      </c>
      <c r="AY200" s="167" t="s">
        <v>175</v>
      </c>
    </row>
    <row r="201" spans="2:65" s="12" customFormat="1" ht="11.25">
      <c r="B201" s="150"/>
      <c r="D201" s="151" t="s">
        <v>189</v>
      </c>
      <c r="E201" s="152" t="s">
        <v>19</v>
      </c>
      <c r="F201" s="153" t="s">
        <v>3362</v>
      </c>
      <c r="H201" s="154">
        <v>7.02</v>
      </c>
      <c r="I201" s="155"/>
      <c r="L201" s="150"/>
      <c r="M201" s="156"/>
      <c r="T201" s="157"/>
      <c r="AT201" s="152" t="s">
        <v>189</v>
      </c>
      <c r="AU201" s="152" t="s">
        <v>83</v>
      </c>
      <c r="AV201" s="12" t="s">
        <v>83</v>
      </c>
      <c r="AW201" s="12" t="s">
        <v>35</v>
      </c>
      <c r="AX201" s="12" t="s">
        <v>73</v>
      </c>
      <c r="AY201" s="152" t="s">
        <v>175</v>
      </c>
    </row>
    <row r="202" spans="2:65" s="13" customFormat="1" ht="11.25">
      <c r="B202" s="158"/>
      <c r="D202" s="151" t="s">
        <v>189</v>
      </c>
      <c r="E202" s="159" t="s">
        <v>19</v>
      </c>
      <c r="F202" s="160" t="s">
        <v>198</v>
      </c>
      <c r="H202" s="161">
        <v>7.02</v>
      </c>
      <c r="I202" s="162"/>
      <c r="L202" s="158"/>
      <c r="M202" s="163"/>
      <c r="T202" s="164"/>
      <c r="AT202" s="159" t="s">
        <v>189</v>
      </c>
      <c r="AU202" s="159" t="s">
        <v>83</v>
      </c>
      <c r="AV202" s="13" t="s">
        <v>181</v>
      </c>
      <c r="AW202" s="13" t="s">
        <v>35</v>
      </c>
      <c r="AX202" s="13" t="s">
        <v>81</v>
      </c>
      <c r="AY202" s="159" t="s">
        <v>175</v>
      </c>
    </row>
    <row r="203" spans="2:65" s="1" customFormat="1" ht="24.2" customHeight="1">
      <c r="B203" s="32"/>
      <c r="C203" s="132" t="s">
        <v>413</v>
      </c>
      <c r="D203" s="132" t="s">
        <v>177</v>
      </c>
      <c r="E203" s="133" t="s">
        <v>3363</v>
      </c>
      <c r="F203" s="134" t="s">
        <v>3364</v>
      </c>
      <c r="G203" s="135" t="s">
        <v>215</v>
      </c>
      <c r="H203" s="136">
        <v>7.02</v>
      </c>
      <c r="I203" s="137"/>
      <c r="J203" s="138">
        <f>ROUND(I203*H203,2)</f>
        <v>0</v>
      </c>
      <c r="K203" s="139"/>
      <c r="L203" s="32"/>
      <c r="M203" s="140" t="s">
        <v>19</v>
      </c>
      <c r="N203" s="141" t="s">
        <v>44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181</v>
      </c>
      <c r="AT203" s="144" t="s">
        <v>177</v>
      </c>
      <c r="AU203" s="144" t="s">
        <v>83</v>
      </c>
      <c r="AY203" s="17" t="s">
        <v>175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81</v>
      </c>
      <c r="BK203" s="145">
        <f>ROUND(I203*H203,2)</f>
        <v>0</v>
      </c>
      <c r="BL203" s="17" t="s">
        <v>181</v>
      </c>
      <c r="BM203" s="144" t="s">
        <v>3365</v>
      </c>
    </row>
    <row r="204" spans="2:65" s="14" customFormat="1" ht="11.25">
      <c r="B204" s="166"/>
      <c r="D204" s="151" t="s">
        <v>189</v>
      </c>
      <c r="E204" s="167" t="s">
        <v>19</v>
      </c>
      <c r="F204" s="168" t="s">
        <v>3361</v>
      </c>
      <c r="H204" s="167" t="s">
        <v>19</v>
      </c>
      <c r="I204" s="169"/>
      <c r="L204" s="166"/>
      <c r="M204" s="170"/>
      <c r="T204" s="171"/>
      <c r="AT204" s="167" t="s">
        <v>189</v>
      </c>
      <c r="AU204" s="167" t="s">
        <v>83</v>
      </c>
      <c r="AV204" s="14" t="s">
        <v>81</v>
      </c>
      <c r="AW204" s="14" t="s">
        <v>35</v>
      </c>
      <c r="AX204" s="14" t="s">
        <v>73</v>
      </c>
      <c r="AY204" s="167" t="s">
        <v>175</v>
      </c>
    </row>
    <row r="205" spans="2:65" s="12" customFormat="1" ht="11.25">
      <c r="B205" s="150"/>
      <c r="D205" s="151" t="s">
        <v>189</v>
      </c>
      <c r="E205" s="152" t="s">
        <v>19</v>
      </c>
      <c r="F205" s="153" t="s">
        <v>3362</v>
      </c>
      <c r="H205" s="154">
        <v>7.02</v>
      </c>
      <c r="I205" s="155"/>
      <c r="L205" s="150"/>
      <c r="M205" s="156"/>
      <c r="T205" s="157"/>
      <c r="AT205" s="152" t="s">
        <v>189</v>
      </c>
      <c r="AU205" s="152" t="s">
        <v>83</v>
      </c>
      <c r="AV205" s="12" t="s">
        <v>83</v>
      </c>
      <c r="AW205" s="12" t="s">
        <v>35</v>
      </c>
      <c r="AX205" s="12" t="s">
        <v>73</v>
      </c>
      <c r="AY205" s="152" t="s">
        <v>175</v>
      </c>
    </row>
    <row r="206" spans="2:65" s="13" customFormat="1" ht="11.25">
      <c r="B206" s="158"/>
      <c r="D206" s="151" t="s">
        <v>189</v>
      </c>
      <c r="E206" s="159" t="s">
        <v>19</v>
      </c>
      <c r="F206" s="160" t="s">
        <v>198</v>
      </c>
      <c r="H206" s="161">
        <v>7.02</v>
      </c>
      <c r="I206" s="162"/>
      <c r="L206" s="158"/>
      <c r="M206" s="163"/>
      <c r="T206" s="164"/>
      <c r="AT206" s="159" t="s">
        <v>189</v>
      </c>
      <c r="AU206" s="159" t="s">
        <v>83</v>
      </c>
      <c r="AV206" s="13" t="s">
        <v>181</v>
      </c>
      <c r="AW206" s="13" t="s">
        <v>35</v>
      </c>
      <c r="AX206" s="13" t="s">
        <v>81</v>
      </c>
      <c r="AY206" s="159" t="s">
        <v>175</v>
      </c>
    </row>
    <row r="207" spans="2:65" s="1" customFormat="1" ht="16.5" customHeight="1">
      <c r="B207" s="32"/>
      <c r="C207" s="132" t="s">
        <v>418</v>
      </c>
      <c r="D207" s="132" t="s">
        <v>177</v>
      </c>
      <c r="E207" s="133" t="s">
        <v>3366</v>
      </c>
      <c r="F207" s="134" t="s">
        <v>3367</v>
      </c>
      <c r="G207" s="135" t="s">
        <v>215</v>
      </c>
      <c r="H207" s="136">
        <v>7.02</v>
      </c>
      <c r="I207" s="137"/>
      <c r="J207" s="138">
        <f>ROUND(I207*H207,2)</f>
        <v>0</v>
      </c>
      <c r="K207" s="139"/>
      <c r="L207" s="32"/>
      <c r="M207" s="140" t="s">
        <v>19</v>
      </c>
      <c r="N207" s="141" t="s">
        <v>44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181</v>
      </c>
      <c r="AT207" s="144" t="s">
        <v>177</v>
      </c>
      <c r="AU207" s="144" t="s">
        <v>83</v>
      </c>
      <c r="AY207" s="17" t="s">
        <v>175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81</v>
      </c>
      <c r="BK207" s="145">
        <f>ROUND(I207*H207,2)</f>
        <v>0</v>
      </c>
      <c r="BL207" s="17" t="s">
        <v>181</v>
      </c>
      <c r="BM207" s="144" t="s">
        <v>3368</v>
      </c>
    </row>
    <row r="208" spans="2:65" s="14" customFormat="1" ht="11.25">
      <c r="B208" s="166"/>
      <c r="D208" s="151" t="s">
        <v>189</v>
      </c>
      <c r="E208" s="167" t="s">
        <v>19</v>
      </c>
      <c r="F208" s="168" t="s">
        <v>3361</v>
      </c>
      <c r="H208" s="167" t="s">
        <v>19</v>
      </c>
      <c r="I208" s="169"/>
      <c r="L208" s="166"/>
      <c r="M208" s="170"/>
      <c r="T208" s="171"/>
      <c r="AT208" s="167" t="s">
        <v>189</v>
      </c>
      <c r="AU208" s="167" t="s">
        <v>83</v>
      </c>
      <c r="AV208" s="14" t="s">
        <v>81</v>
      </c>
      <c r="AW208" s="14" t="s">
        <v>35</v>
      </c>
      <c r="AX208" s="14" t="s">
        <v>73</v>
      </c>
      <c r="AY208" s="167" t="s">
        <v>175</v>
      </c>
    </row>
    <row r="209" spans="2:65" s="12" customFormat="1" ht="11.25">
      <c r="B209" s="150"/>
      <c r="D209" s="151" t="s">
        <v>189</v>
      </c>
      <c r="E209" s="152" t="s">
        <v>19</v>
      </c>
      <c r="F209" s="153" t="s">
        <v>3362</v>
      </c>
      <c r="H209" s="154">
        <v>7.02</v>
      </c>
      <c r="I209" s="155"/>
      <c r="L209" s="150"/>
      <c r="M209" s="156"/>
      <c r="T209" s="157"/>
      <c r="AT209" s="152" t="s">
        <v>189</v>
      </c>
      <c r="AU209" s="152" t="s">
        <v>83</v>
      </c>
      <c r="AV209" s="12" t="s">
        <v>83</v>
      </c>
      <c r="AW209" s="12" t="s">
        <v>35</v>
      </c>
      <c r="AX209" s="12" t="s">
        <v>73</v>
      </c>
      <c r="AY209" s="152" t="s">
        <v>175</v>
      </c>
    </row>
    <row r="210" spans="2:65" s="13" customFormat="1" ht="11.25">
      <c r="B210" s="158"/>
      <c r="D210" s="151" t="s">
        <v>189</v>
      </c>
      <c r="E210" s="159" t="s">
        <v>19</v>
      </c>
      <c r="F210" s="160" t="s">
        <v>198</v>
      </c>
      <c r="H210" s="161">
        <v>7.02</v>
      </c>
      <c r="I210" s="162"/>
      <c r="L210" s="158"/>
      <c r="M210" s="163"/>
      <c r="T210" s="164"/>
      <c r="AT210" s="159" t="s">
        <v>189</v>
      </c>
      <c r="AU210" s="159" t="s">
        <v>83</v>
      </c>
      <c r="AV210" s="13" t="s">
        <v>181</v>
      </c>
      <c r="AW210" s="13" t="s">
        <v>35</v>
      </c>
      <c r="AX210" s="13" t="s">
        <v>81</v>
      </c>
      <c r="AY210" s="159" t="s">
        <v>175</v>
      </c>
    </row>
    <row r="211" spans="2:65" s="1" customFormat="1" ht="21.75" customHeight="1">
      <c r="B211" s="32"/>
      <c r="C211" s="132" t="s">
        <v>424</v>
      </c>
      <c r="D211" s="132" t="s">
        <v>177</v>
      </c>
      <c r="E211" s="133" t="s">
        <v>3369</v>
      </c>
      <c r="F211" s="134" t="s">
        <v>3370</v>
      </c>
      <c r="G211" s="135" t="s">
        <v>215</v>
      </c>
      <c r="H211" s="136">
        <v>2.496</v>
      </c>
      <c r="I211" s="137"/>
      <c r="J211" s="138">
        <f>ROUND(I211*H211,2)</f>
        <v>0</v>
      </c>
      <c r="K211" s="139"/>
      <c r="L211" s="32"/>
      <c r="M211" s="140" t="s">
        <v>19</v>
      </c>
      <c r="N211" s="141" t="s">
        <v>44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181</v>
      </c>
      <c r="AT211" s="144" t="s">
        <v>177</v>
      </c>
      <c r="AU211" s="144" t="s">
        <v>83</v>
      </c>
      <c r="AY211" s="17" t="s">
        <v>175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81</v>
      </c>
      <c r="BK211" s="145">
        <f>ROUND(I211*H211,2)</f>
        <v>0</v>
      </c>
      <c r="BL211" s="17" t="s">
        <v>181</v>
      </c>
      <c r="BM211" s="144" t="s">
        <v>3371</v>
      </c>
    </row>
    <row r="212" spans="2:65" s="1" customFormat="1" ht="24.2" customHeight="1">
      <c r="B212" s="32"/>
      <c r="C212" s="132" t="s">
        <v>429</v>
      </c>
      <c r="D212" s="132" t="s">
        <v>177</v>
      </c>
      <c r="E212" s="133" t="s">
        <v>3372</v>
      </c>
      <c r="F212" s="134" t="s">
        <v>3373</v>
      </c>
      <c r="G212" s="135" t="s">
        <v>215</v>
      </c>
      <c r="H212" s="136">
        <v>3.3540000000000001</v>
      </c>
      <c r="I212" s="137"/>
      <c r="J212" s="138">
        <f>ROUND(I212*H212,2)</f>
        <v>0</v>
      </c>
      <c r="K212" s="139"/>
      <c r="L212" s="32"/>
      <c r="M212" s="140" t="s">
        <v>19</v>
      </c>
      <c r="N212" s="141" t="s">
        <v>44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181</v>
      </c>
      <c r="AT212" s="144" t="s">
        <v>177</v>
      </c>
      <c r="AU212" s="144" t="s">
        <v>83</v>
      </c>
      <c r="AY212" s="17" t="s">
        <v>175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81</v>
      </c>
      <c r="BK212" s="145">
        <f>ROUND(I212*H212,2)</f>
        <v>0</v>
      </c>
      <c r="BL212" s="17" t="s">
        <v>181</v>
      </c>
      <c r="BM212" s="144" t="s">
        <v>3374</v>
      </c>
    </row>
    <row r="213" spans="2:65" s="1" customFormat="1" ht="16.5" customHeight="1">
      <c r="B213" s="32"/>
      <c r="C213" s="132" t="s">
        <v>435</v>
      </c>
      <c r="D213" s="132" t="s">
        <v>177</v>
      </c>
      <c r="E213" s="133" t="s">
        <v>349</v>
      </c>
      <c r="F213" s="134" t="s">
        <v>3375</v>
      </c>
      <c r="G213" s="135" t="s">
        <v>215</v>
      </c>
      <c r="H213" s="136">
        <v>1.17</v>
      </c>
      <c r="I213" s="137"/>
      <c r="J213" s="138">
        <f>ROUND(I213*H213,2)</f>
        <v>0</v>
      </c>
      <c r="K213" s="139"/>
      <c r="L213" s="32"/>
      <c r="M213" s="140" t="s">
        <v>19</v>
      </c>
      <c r="N213" s="141" t="s">
        <v>44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181</v>
      </c>
      <c r="AT213" s="144" t="s">
        <v>177</v>
      </c>
      <c r="AU213" s="144" t="s">
        <v>83</v>
      </c>
      <c r="AY213" s="17" t="s">
        <v>175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81</v>
      </c>
      <c r="BK213" s="145">
        <f>ROUND(I213*H213,2)</f>
        <v>0</v>
      </c>
      <c r="BL213" s="17" t="s">
        <v>181</v>
      </c>
      <c r="BM213" s="144" t="s">
        <v>3376</v>
      </c>
    </row>
    <row r="214" spans="2:65" s="14" customFormat="1" ht="22.5">
      <c r="B214" s="166"/>
      <c r="D214" s="151" t="s">
        <v>189</v>
      </c>
      <c r="E214" s="167" t="s">
        <v>19</v>
      </c>
      <c r="F214" s="168" t="s">
        <v>350</v>
      </c>
      <c r="H214" s="167" t="s">
        <v>19</v>
      </c>
      <c r="I214" s="169"/>
      <c r="L214" s="166"/>
      <c r="M214" s="170"/>
      <c r="T214" s="171"/>
      <c r="AT214" s="167" t="s">
        <v>189</v>
      </c>
      <c r="AU214" s="167" t="s">
        <v>83</v>
      </c>
      <c r="AV214" s="14" t="s">
        <v>81</v>
      </c>
      <c r="AW214" s="14" t="s">
        <v>35</v>
      </c>
      <c r="AX214" s="14" t="s">
        <v>73</v>
      </c>
      <c r="AY214" s="167" t="s">
        <v>175</v>
      </c>
    </row>
    <row r="215" spans="2:65" s="12" customFormat="1" ht="11.25">
      <c r="B215" s="150"/>
      <c r="D215" s="151" t="s">
        <v>189</v>
      </c>
      <c r="E215" s="152" t="s">
        <v>19</v>
      </c>
      <c r="F215" s="153" t="s">
        <v>3377</v>
      </c>
      <c r="H215" s="154">
        <v>1.17</v>
      </c>
      <c r="I215" s="155"/>
      <c r="L215" s="150"/>
      <c r="M215" s="156"/>
      <c r="T215" s="157"/>
      <c r="AT215" s="152" t="s">
        <v>189</v>
      </c>
      <c r="AU215" s="152" t="s">
        <v>83</v>
      </c>
      <c r="AV215" s="12" t="s">
        <v>83</v>
      </c>
      <c r="AW215" s="12" t="s">
        <v>35</v>
      </c>
      <c r="AX215" s="12" t="s">
        <v>73</v>
      </c>
      <c r="AY215" s="152" t="s">
        <v>175</v>
      </c>
    </row>
    <row r="216" spans="2:65" s="13" customFormat="1" ht="11.25">
      <c r="B216" s="158"/>
      <c r="D216" s="151" t="s">
        <v>189</v>
      </c>
      <c r="E216" s="159" t="s">
        <v>19</v>
      </c>
      <c r="F216" s="160" t="s">
        <v>198</v>
      </c>
      <c r="H216" s="161">
        <v>1.17</v>
      </c>
      <c r="I216" s="162"/>
      <c r="L216" s="158"/>
      <c r="M216" s="194"/>
      <c r="N216" s="195"/>
      <c r="O216" s="195"/>
      <c r="P216" s="195"/>
      <c r="Q216" s="195"/>
      <c r="R216" s="195"/>
      <c r="S216" s="195"/>
      <c r="T216" s="196"/>
      <c r="AT216" s="159" t="s">
        <v>189</v>
      </c>
      <c r="AU216" s="159" t="s">
        <v>83</v>
      </c>
      <c r="AV216" s="13" t="s">
        <v>181</v>
      </c>
      <c r="AW216" s="13" t="s">
        <v>35</v>
      </c>
      <c r="AX216" s="13" t="s">
        <v>81</v>
      </c>
      <c r="AY216" s="159" t="s">
        <v>175</v>
      </c>
    </row>
    <row r="217" spans="2:65" s="1" customFormat="1" ht="6.95" customHeight="1">
      <c r="B217" s="41"/>
      <c r="C217" s="42"/>
      <c r="D217" s="42"/>
      <c r="E217" s="42"/>
      <c r="F217" s="42"/>
      <c r="G217" s="42"/>
      <c r="H217" s="42"/>
      <c r="I217" s="42"/>
      <c r="J217" s="42"/>
      <c r="K217" s="42"/>
      <c r="L217" s="32"/>
    </row>
  </sheetData>
  <sheetProtection algorithmName="SHA-512" hashValue="qzutvmfcyFLOVoqnSNy/KhiW5GRifybfkSeZJHOnrRsomg+CHTMFTG9C+64+w6YiEeeIiQwDp2vbgBQ3NHie5Q==" saltValue="hUZt51kdO5FHK4IKXgg8qQ6AXwmkORD6f7bVJYoW67jVpyddQzwGW/ODlkuI7ynQv2pF58W8UlSHhzuirnOyeg==" spinCount="100000" sheet="1" objects="1" scenarios="1" formatColumns="0" formatRows="0" autoFilter="0"/>
  <autoFilter ref="C88:K216" xr:uid="{00000000-0009-0000-0000-00000C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317" t="s">
        <v>2269</v>
      </c>
      <c r="F9" s="319"/>
      <c r="G9" s="319"/>
      <c r="H9" s="319"/>
      <c r="L9" s="32"/>
    </row>
    <row r="10" spans="2:46" s="1" customFormat="1" ht="12" customHeight="1">
      <c r="B10" s="32"/>
      <c r="D10" s="27" t="s">
        <v>1072</v>
      </c>
      <c r="L10" s="32"/>
    </row>
    <row r="11" spans="2:46" s="1" customFormat="1" ht="16.5" customHeight="1">
      <c r="B11" s="32"/>
      <c r="E11" s="276" t="s">
        <v>3378</v>
      </c>
      <c r="F11" s="319"/>
      <c r="G11" s="319"/>
      <c r="H11" s="31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19. 10. 2023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0" t="str">
        <f>'Rekapitulace stavby'!E14</f>
        <v>Vyplň údaj</v>
      </c>
      <c r="F20" s="301"/>
      <c r="G20" s="301"/>
      <c r="H20" s="301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29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33</v>
      </c>
      <c r="L25" s="32"/>
    </row>
    <row r="26" spans="2:12" s="1" customFormat="1" ht="18" customHeight="1">
      <c r="B26" s="32"/>
      <c r="E26" s="25" t="s">
        <v>34</v>
      </c>
      <c r="I26" s="27" t="s">
        <v>29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306" t="s">
        <v>19</v>
      </c>
      <c r="F29" s="306"/>
      <c r="G29" s="306"/>
      <c r="H29" s="30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2" t="s">
        <v>43</v>
      </c>
      <c r="E35" s="27" t="s">
        <v>44</v>
      </c>
      <c r="F35" s="83">
        <f>ROUND((SUM(BE87:BE170)),  2)</f>
        <v>0</v>
      </c>
      <c r="I35" s="93">
        <v>0.21</v>
      </c>
      <c r="J35" s="83">
        <f>ROUND(((SUM(BE87:BE170))*I35),  2)</f>
        <v>0</v>
      </c>
      <c r="L35" s="32"/>
    </row>
    <row r="36" spans="2:12" s="1" customFormat="1" ht="14.45" customHeight="1">
      <c r="B36" s="32"/>
      <c r="E36" s="27" t="s">
        <v>45</v>
      </c>
      <c r="F36" s="83">
        <f>ROUND((SUM(BF87:BF170)),  2)</f>
        <v>0</v>
      </c>
      <c r="I36" s="93">
        <v>0.15</v>
      </c>
      <c r="J36" s="83">
        <f>ROUND(((SUM(BF87:BF170))*I36),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3">
        <f>ROUND((SUM(BG87:BG170)),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3">
        <f>ROUND((SUM(BH87:BH170)),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3">
        <f>ROUND((SUM(BI87:BI170)),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143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7" t="str">
        <f>E7</f>
        <v>Kylešovice - sběrný dvůr</v>
      </c>
      <c r="F50" s="318"/>
      <c r="G50" s="318"/>
      <c r="H50" s="318"/>
      <c r="L50" s="32"/>
    </row>
    <row r="51" spans="2:47" ht="12" customHeight="1">
      <c r="B51" s="20"/>
      <c r="C51" s="27" t="s">
        <v>141</v>
      </c>
      <c r="L51" s="20"/>
    </row>
    <row r="52" spans="2:47" s="1" customFormat="1" ht="16.5" customHeight="1">
      <c r="B52" s="32"/>
      <c r="E52" s="317" t="s">
        <v>2269</v>
      </c>
      <c r="F52" s="319"/>
      <c r="G52" s="319"/>
      <c r="H52" s="319"/>
      <c r="L52" s="32"/>
    </row>
    <row r="53" spans="2:47" s="1" customFormat="1" ht="12" customHeight="1">
      <c r="B53" s="32"/>
      <c r="C53" s="27" t="s">
        <v>1072</v>
      </c>
      <c r="L53" s="32"/>
    </row>
    <row r="54" spans="2:47" s="1" customFormat="1" ht="16.5" customHeight="1">
      <c r="B54" s="32"/>
      <c r="E54" s="276" t="str">
        <f>E11</f>
        <v>D.1.4.2 b - ZTI - vnitřní vodovod</v>
      </c>
      <c r="F54" s="319"/>
      <c r="G54" s="319"/>
      <c r="H54" s="31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Kylešovice</v>
      </c>
      <c r="I56" s="27" t="s">
        <v>23</v>
      </c>
      <c r="J56" s="49" t="str">
        <f>IF(J14="","",J14)</f>
        <v>19. 10. 2023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statutární město Opava, Horní náměstí 69, Opava</v>
      </c>
      <c r="I58" s="27" t="s">
        <v>32</v>
      </c>
      <c r="J58" s="30" t="str">
        <f>E23</f>
        <v>Agroprojekt Jihlava, spol. s.r.o.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36</v>
      </c>
      <c r="J59" s="30" t="str">
        <f>E26</f>
        <v>Agroprojekt Jihlava, spol. s.r.o.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144</v>
      </c>
      <c r="D61" s="94"/>
      <c r="E61" s="94"/>
      <c r="F61" s="94"/>
      <c r="G61" s="94"/>
      <c r="H61" s="94"/>
      <c r="I61" s="94"/>
      <c r="J61" s="101" t="s">
        <v>145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71</v>
      </c>
      <c r="J63" s="63">
        <f>J87</f>
        <v>0</v>
      </c>
      <c r="L63" s="32"/>
      <c r="AU63" s="17" t="s">
        <v>146</v>
      </c>
    </row>
    <row r="64" spans="2:47" s="8" customFormat="1" ht="24.95" customHeight="1">
      <c r="B64" s="103"/>
      <c r="D64" s="104" t="s">
        <v>3379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9" customFormat="1" ht="19.899999999999999" customHeight="1">
      <c r="B65" s="107"/>
      <c r="D65" s="108" t="s">
        <v>3380</v>
      </c>
      <c r="E65" s="109"/>
      <c r="F65" s="109"/>
      <c r="G65" s="109"/>
      <c r="H65" s="109"/>
      <c r="I65" s="109"/>
      <c r="J65" s="110">
        <f>J89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160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7" t="str">
        <f>E7</f>
        <v>Kylešovice - sběrný dvůr</v>
      </c>
      <c r="F75" s="318"/>
      <c r="G75" s="318"/>
      <c r="H75" s="318"/>
      <c r="L75" s="32"/>
    </row>
    <row r="76" spans="2:12" ht="12" customHeight="1">
      <c r="B76" s="20"/>
      <c r="C76" s="27" t="s">
        <v>141</v>
      </c>
      <c r="L76" s="20"/>
    </row>
    <row r="77" spans="2:12" s="1" customFormat="1" ht="16.5" customHeight="1">
      <c r="B77" s="32"/>
      <c r="E77" s="317" t="s">
        <v>2269</v>
      </c>
      <c r="F77" s="319"/>
      <c r="G77" s="319"/>
      <c r="H77" s="319"/>
      <c r="L77" s="32"/>
    </row>
    <row r="78" spans="2:12" s="1" customFormat="1" ht="12" customHeight="1">
      <c r="B78" s="32"/>
      <c r="C78" s="27" t="s">
        <v>1072</v>
      </c>
      <c r="L78" s="32"/>
    </row>
    <row r="79" spans="2:12" s="1" customFormat="1" ht="16.5" customHeight="1">
      <c r="B79" s="32"/>
      <c r="E79" s="276" t="str">
        <f>E11</f>
        <v>D.1.4.2 b - ZTI - vnitřní vodovod</v>
      </c>
      <c r="F79" s="319"/>
      <c r="G79" s="319"/>
      <c r="H79" s="319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F14</f>
        <v>Kylešovice</v>
      </c>
      <c r="I81" s="27" t="s">
        <v>23</v>
      </c>
      <c r="J81" s="49" t="str">
        <f>IF(J14="","",J14)</f>
        <v>19. 10. 2023</v>
      </c>
      <c r="L81" s="32"/>
    </row>
    <row r="82" spans="2:65" s="1" customFormat="1" ht="6.95" customHeight="1">
      <c r="B82" s="32"/>
      <c r="L82" s="32"/>
    </row>
    <row r="83" spans="2:65" s="1" customFormat="1" ht="25.7" customHeight="1">
      <c r="B83" s="32"/>
      <c r="C83" s="27" t="s">
        <v>25</v>
      </c>
      <c r="F83" s="25" t="str">
        <f>E17</f>
        <v>statutární město Opava, Horní náměstí 69, Opava</v>
      </c>
      <c r="I83" s="27" t="s">
        <v>32</v>
      </c>
      <c r="J83" s="30" t="str">
        <f>E23</f>
        <v>Agroprojekt Jihlava, spol. s.r.o.</v>
      </c>
      <c r="L83" s="32"/>
    </row>
    <row r="84" spans="2:65" s="1" customFormat="1" ht="25.7" customHeight="1">
      <c r="B84" s="32"/>
      <c r="C84" s="27" t="s">
        <v>30</v>
      </c>
      <c r="F84" s="25" t="str">
        <f>IF(E20="","",E20)</f>
        <v>Vyplň údaj</v>
      </c>
      <c r="I84" s="27" t="s">
        <v>36</v>
      </c>
      <c r="J84" s="30" t="str">
        <f>E26</f>
        <v>Agroprojekt Jihlava, spol. s.r.o.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161</v>
      </c>
      <c r="D86" s="113" t="s">
        <v>58</v>
      </c>
      <c r="E86" s="113" t="s">
        <v>54</v>
      </c>
      <c r="F86" s="113" t="s">
        <v>55</v>
      </c>
      <c r="G86" s="113" t="s">
        <v>162</v>
      </c>
      <c r="H86" s="113" t="s">
        <v>163</v>
      </c>
      <c r="I86" s="113" t="s">
        <v>164</v>
      </c>
      <c r="J86" s="114" t="s">
        <v>145</v>
      </c>
      <c r="K86" s="115" t="s">
        <v>165</v>
      </c>
      <c r="L86" s="111"/>
      <c r="M86" s="56" t="s">
        <v>19</v>
      </c>
      <c r="N86" s="57" t="s">
        <v>43</v>
      </c>
      <c r="O86" s="57" t="s">
        <v>166</v>
      </c>
      <c r="P86" s="57" t="s">
        <v>167</v>
      </c>
      <c r="Q86" s="57" t="s">
        <v>168</v>
      </c>
      <c r="R86" s="57" t="s">
        <v>169</v>
      </c>
      <c r="S86" s="57" t="s">
        <v>170</v>
      </c>
      <c r="T86" s="58" t="s">
        <v>171</v>
      </c>
    </row>
    <row r="87" spans="2:65" s="1" customFormat="1" ht="22.9" customHeight="1">
      <c r="B87" s="32"/>
      <c r="C87" s="61" t="s">
        <v>172</v>
      </c>
      <c r="J87" s="116">
        <f>BK87</f>
        <v>0</v>
      </c>
      <c r="L87" s="32"/>
      <c r="M87" s="59"/>
      <c r="N87" s="50"/>
      <c r="O87" s="50"/>
      <c r="P87" s="117">
        <f>P88</f>
        <v>0</v>
      </c>
      <c r="Q87" s="50"/>
      <c r="R87" s="117">
        <f>R88</f>
        <v>0</v>
      </c>
      <c r="S87" s="50"/>
      <c r="T87" s="118">
        <f>T88</f>
        <v>0</v>
      </c>
      <c r="AT87" s="17" t="s">
        <v>72</v>
      </c>
      <c r="AU87" s="17" t="s">
        <v>146</v>
      </c>
      <c r="BK87" s="119">
        <f>BK88</f>
        <v>0</v>
      </c>
    </row>
    <row r="88" spans="2:65" s="11" customFormat="1" ht="25.9" customHeight="1">
      <c r="B88" s="120"/>
      <c r="D88" s="121" t="s">
        <v>72</v>
      </c>
      <c r="E88" s="122" t="s">
        <v>3229</v>
      </c>
      <c r="F88" s="122" t="s">
        <v>3381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72</v>
      </c>
      <c r="AU88" s="128" t="s">
        <v>73</v>
      </c>
      <c r="AY88" s="121" t="s">
        <v>175</v>
      </c>
      <c r="BK88" s="129">
        <f>BK89</f>
        <v>0</v>
      </c>
    </row>
    <row r="89" spans="2:65" s="11" customFormat="1" ht="22.9" customHeight="1">
      <c r="B89" s="120"/>
      <c r="D89" s="121" t="s">
        <v>72</v>
      </c>
      <c r="E89" s="130" t="s">
        <v>3231</v>
      </c>
      <c r="F89" s="130" t="s">
        <v>3382</v>
      </c>
      <c r="I89" s="123"/>
      <c r="J89" s="131">
        <f>BK89</f>
        <v>0</v>
      </c>
      <c r="L89" s="120"/>
      <c r="M89" s="125"/>
      <c r="P89" s="126">
        <f>SUM(P90:P170)</f>
        <v>0</v>
      </c>
      <c r="R89" s="126">
        <f>SUM(R90:R170)</f>
        <v>0</v>
      </c>
      <c r="T89" s="127">
        <f>SUM(T90:T170)</f>
        <v>0</v>
      </c>
      <c r="AR89" s="121" t="s">
        <v>81</v>
      </c>
      <c r="AT89" s="128" t="s">
        <v>72</v>
      </c>
      <c r="AU89" s="128" t="s">
        <v>81</v>
      </c>
      <c r="AY89" s="121" t="s">
        <v>175</v>
      </c>
      <c r="BK89" s="129">
        <f>SUM(BK90:BK170)</f>
        <v>0</v>
      </c>
    </row>
    <row r="90" spans="2:65" s="1" customFormat="1" ht="16.5" customHeight="1">
      <c r="B90" s="32"/>
      <c r="C90" s="132" t="s">
        <v>81</v>
      </c>
      <c r="D90" s="132" t="s">
        <v>177</v>
      </c>
      <c r="E90" s="133" t="s">
        <v>3233</v>
      </c>
      <c r="F90" s="134" t="s">
        <v>3383</v>
      </c>
      <c r="G90" s="135" t="s">
        <v>3235</v>
      </c>
      <c r="H90" s="136">
        <v>1</v>
      </c>
      <c r="I90" s="137"/>
      <c r="J90" s="138">
        <f>ROUND(I90*H90,2)</f>
        <v>0</v>
      </c>
      <c r="K90" s="139"/>
      <c r="L90" s="32"/>
      <c r="M90" s="140" t="s">
        <v>19</v>
      </c>
      <c r="N90" s="141" t="s">
        <v>44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181</v>
      </c>
      <c r="AT90" s="144" t="s">
        <v>177</v>
      </c>
      <c r="AU90" s="144" t="s">
        <v>83</v>
      </c>
      <c r="AY90" s="17" t="s">
        <v>175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7" t="s">
        <v>81</v>
      </c>
      <c r="BK90" s="145">
        <f>ROUND(I90*H90,2)</f>
        <v>0</v>
      </c>
      <c r="BL90" s="17" t="s">
        <v>181</v>
      </c>
      <c r="BM90" s="144" t="s">
        <v>3384</v>
      </c>
    </row>
    <row r="91" spans="2:65" s="12" customFormat="1" ht="11.25">
      <c r="B91" s="150"/>
      <c r="D91" s="151" t="s">
        <v>189</v>
      </c>
      <c r="E91" s="152" t="s">
        <v>19</v>
      </c>
      <c r="F91" s="153" t="s">
        <v>3237</v>
      </c>
      <c r="H91" s="154">
        <v>1</v>
      </c>
      <c r="I91" s="155"/>
      <c r="L91" s="150"/>
      <c r="M91" s="156"/>
      <c r="T91" s="157"/>
      <c r="AT91" s="152" t="s">
        <v>189</v>
      </c>
      <c r="AU91" s="152" t="s">
        <v>83</v>
      </c>
      <c r="AV91" s="12" t="s">
        <v>83</v>
      </c>
      <c r="AW91" s="12" t="s">
        <v>35</v>
      </c>
      <c r="AX91" s="12" t="s">
        <v>73</v>
      </c>
      <c r="AY91" s="152" t="s">
        <v>175</v>
      </c>
    </row>
    <row r="92" spans="2:65" s="13" customFormat="1" ht="11.25">
      <c r="B92" s="158"/>
      <c r="D92" s="151" t="s">
        <v>189</v>
      </c>
      <c r="E92" s="159" t="s">
        <v>19</v>
      </c>
      <c r="F92" s="160" t="s">
        <v>198</v>
      </c>
      <c r="H92" s="161">
        <v>1</v>
      </c>
      <c r="I92" s="162"/>
      <c r="L92" s="158"/>
      <c r="M92" s="163"/>
      <c r="T92" s="164"/>
      <c r="AT92" s="159" t="s">
        <v>189</v>
      </c>
      <c r="AU92" s="159" t="s">
        <v>83</v>
      </c>
      <c r="AV92" s="13" t="s">
        <v>181</v>
      </c>
      <c r="AW92" s="13" t="s">
        <v>35</v>
      </c>
      <c r="AX92" s="13" t="s">
        <v>81</v>
      </c>
      <c r="AY92" s="159" t="s">
        <v>175</v>
      </c>
    </row>
    <row r="93" spans="2:65" s="1" customFormat="1" ht="21.75" customHeight="1">
      <c r="B93" s="32"/>
      <c r="C93" s="132" t="s">
        <v>83</v>
      </c>
      <c r="D93" s="132" t="s">
        <v>177</v>
      </c>
      <c r="E93" s="133" t="s">
        <v>3385</v>
      </c>
      <c r="F93" s="134" t="s">
        <v>3386</v>
      </c>
      <c r="G93" s="135" t="s">
        <v>342</v>
      </c>
      <c r="H93" s="136">
        <v>30.9</v>
      </c>
      <c r="I93" s="137"/>
      <c r="J93" s="138">
        <f>ROUND(I93*H93,2)</f>
        <v>0</v>
      </c>
      <c r="K93" s="139"/>
      <c r="L93" s="32"/>
      <c r="M93" s="140" t="s">
        <v>19</v>
      </c>
      <c r="N93" s="141" t="s">
        <v>44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181</v>
      </c>
      <c r="AT93" s="144" t="s">
        <v>177</v>
      </c>
      <c r="AU93" s="144" t="s">
        <v>83</v>
      </c>
      <c r="AY93" s="17" t="s">
        <v>175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7" t="s">
        <v>81</v>
      </c>
      <c r="BK93" s="145">
        <f>ROUND(I93*H93,2)</f>
        <v>0</v>
      </c>
      <c r="BL93" s="17" t="s">
        <v>181</v>
      </c>
      <c r="BM93" s="144" t="s">
        <v>3387</v>
      </c>
    </row>
    <row r="94" spans="2:65" s="12" customFormat="1" ht="11.25">
      <c r="B94" s="150"/>
      <c r="D94" s="151" t="s">
        <v>189</v>
      </c>
      <c r="E94" s="152" t="s">
        <v>19</v>
      </c>
      <c r="F94" s="153" t="s">
        <v>3388</v>
      </c>
      <c r="H94" s="154">
        <v>14.5</v>
      </c>
      <c r="I94" s="155"/>
      <c r="L94" s="150"/>
      <c r="M94" s="156"/>
      <c r="T94" s="157"/>
      <c r="AT94" s="152" t="s">
        <v>189</v>
      </c>
      <c r="AU94" s="152" t="s">
        <v>83</v>
      </c>
      <c r="AV94" s="12" t="s">
        <v>83</v>
      </c>
      <c r="AW94" s="12" t="s">
        <v>35</v>
      </c>
      <c r="AX94" s="12" t="s">
        <v>73</v>
      </c>
      <c r="AY94" s="152" t="s">
        <v>175</v>
      </c>
    </row>
    <row r="95" spans="2:65" s="12" customFormat="1" ht="11.25">
      <c r="B95" s="150"/>
      <c r="D95" s="151" t="s">
        <v>189</v>
      </c>
      <c r="E95" s="152" t="s">
        <v>19</v>
      </c>
      <c r="F95" s="153" t="s">
        <v>3389</v>
      </c>
      <c r="H95" s="154">
        <v>16.399999999999999</v>
      </c>
      <c r="I95" s="155"/>
      <c r="L95" s="150"/>
      <c r="M95" s="156"/>
      <c r="T95" s="157"/>
      <c r="AT95" s="152" t="s">
        <v>189</v>
      </c>
      <c r="AU95" s="152" t="s">
        <v>83</v>
      </c>
      <c r="AV95" s="12" t="s">
        <v>83</v>
      </c>
      <c r="AW95" s="12" t="s">
        <v>35</v>
      </c>
      <c r="AX95" s="12" t="s">
        <v>73</v>
      </c>
      <c r="AY95" s="152" t="s">
        <v>175</v>
      </c>
    </row>
    <row r="96" spans="2:65" s="13" customFormat="1" ht="11.25">
      <c r="B96" s="158"/>
      <c r="D96" s="151" t="s">
        <v>189</v>
      </c>
      <c r="E96" s="159" t="s">
        <v>19</v>
      </c>
      <c r="F96" s="160" t="s">
        <v>198</v>
      </c>
      <c r="H96" s="161">
        <v>30.9</v>
      </c>
      <c r="I96" s="162"/>
      <c r="L96" s="158"/>
      <c r="M96" s="163"/>
      <c r="T96" s="164"/>
      <c r="AT96" s="159" t="s">
        <v>189</v>
      </c>
      <c r="AU96" s="159" t="s">
        <v>83</v>
      </c>
      <c r="AV96" s="13" t="s">
        <v>181</v>
      </c>
      <c r="AW96" s="13" t="s">
        <v>35</v>
      </c>
      <c r="AX96" s="13" t="s">
        <v>81</v>
      </c>
      <c r="AY96" s="159" t="s">
        <v>175</v>
      </c>
    </row>
    <row r="97" spans="2:65" s="1" customFormat="1" ht="24.2" customHeight="1">
      <c r="B97" s="32"/>
      <c r="C97" s="132" t="s">
        <v>191</v>
      </c>
      <c r="D97" s="132" t="s">
        <v>177</v>
      </c>
      <c r="E97" s="133" t="s">
        <v>3390</v>
      </c>
      <c r="F97" s="134" t="s">
        <v>3391</v>
      </c>
      <c r="G97" s="135" t="s">
        <v>342</v>
      </c>
      <c r="H97" s="136">
        <v>0.7</v>
      </c>
      <c r="I97" s="137"/>
      <c r="J97" s="138">
        <f>ROUND(I97*H97,2)</f>
        <v>0</v>
      </c>
      <c r="K97" s="139"/>
      <c r="L97" s="32"/>
      <c r="M97" s="140" t="s">
        <v>19</v>
      </c>
      <c r="N97" s="141" t="s">
        <v>44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181</v>
      </c>
      <c r="AT97" s="144" t="s">
        <v>177</v>
      </c>
      <c r="AU97" s="144" t="s">
        <v>83</v>
      </c>
      <c r="AY97" s="17" t="s">
        <v>175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7" t="s">
        <v>81</v>
      </c>
      <c r="BK97" s="145">
        <f>ROUND(I97*H97,2)</f>
        <v>0</v>
      </c>
      <c r="BL97" s="17" t="s">
        <v>181</v>
      </c>
      <c r="BM97" s="144" t="s">
        <v>3392</v>
      </c>
    </row>
    <row r="98" spans="2:65" s="12" customFormat="1" ht="11.25">
      <c r="B98" s="150"/>
      <c r="D98" s="151" t="s">
        <v>189</v>
      </c>
      <c r="E98" s="152" t="s">
        <v>19</v>
      </c>
      <c r="F98" s="153" t="s">
        <v>3393</v>
      </c>
      <c r="H98" s="154">
        <v>0.7</v>
      </c>
      <c r="I98" s="155"/>
      <c r="L98" s="150"/>
      <c r="M98" s="156"/>
      <c r="T98" s="157"/>
      <c r="AT98" s="152" t="s">
        <v>189</v>
      </c>
      <c r="AU98" s="152" t="s">
        <v>83</v>
      </c>
      <c r="AV98" s="12" t="s">
        <v>83</v>
      </c>
      <c r="AW98" s="12" t="s">
        <v>35</v>
      </c>
      <c r="AX98" s="12" t="s">
        <v>73</v>
      </c>
      <c r="AY98" s="152" t="s">
        <v>175</v>
      </c>
    </row>
    <row r="99" spans="2:65" s="13" customFormat="1" ht="11.25">
      <c r="B99" s="158"/>
      <c r="D99" s="151" t="s">
        <v>189</v>
      </c>
      <c r="E99" s="159" t="s">
        <v>19</v>
      </c>
      <c r="F99" s="160" t="s">
        <v>198</v>
      </c>
      <c r="H99" s="161">
        <v>0.7</v>
      </c>
      <c r="I99" s="162"/>
      <c r="L99" s="158"/>
      <c r="M99" s="163"/>
      <c r="T99" s="164"/>
      <c r="AT99" s="159" t="s">
        <v>189</v>
      </c>
      <c r="AU99" s="159" t="s">
        <v>83</v>
      </c>
      <c r="AV99" s="13" t="s">
        <v>181</v>
      </c>
      <c r="AW99" s="13" t="s">
        <v>35</v>
      </c>
      <c r="AX99" s="13" t="s">
        <v>81</v>
      </c>
      <c r="AY99" s="159" t="s">
        <v>175</v>
      </c>
    </row>
    <row r="100" spans="2:65" s="1" customFormat="1" ht="24.2" customHeight="1">
      <c r="B100" s="32"/>
      <c r="C100" s="132" t="s">
        <v>181</v>
      </c>
      <c r="D100" s="132" t="s">
        <v>177</v>
      </c>
      <c r="E100" s="133" t="s">
        <v>3394</v>
      </c>
      <c r="F100" s="134" t="s">
        <v>3395</v>
      </c>
      <c r="G100" s="135" t="s">
        <v>342</v>
      </c>
      <c r="H100" s="136">
        <v>1.8</v>
      </c>
      <c r="I100" s="137"/>
      <c r="J100" s="138">
        <f>ROUND(I100*H100,2)</f>
        <v>0</v>
      </c>
      <c r="K100" s="139"/>
      <c r="L100" s="32"/>
      <c r="M100" s="140" t="s">
        <v>19</v>
      </c>
      <c r="N100" s="141" t="s">
        <v>44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181</v>
      </c>
      <c r="AT100" s="144" t="s">
        <v>177</v>
      </c>
      <c r="AU100" s="144" t="s">
        <v>83</v>
      </c>
      <c r="AY100" s="17" t="s">
        <v>175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81</v>
      </c>
      <c r="BK100" s="145">
        <f>ROUND(I100*H100,2)</f>
        <v>0</v>
      </c>
      <c r="BL100" s="17" t="s">
        <v>181</v>
      </c>
      <c r="BM100" s="144" t="s">
        <v>3396</v>
      </c>
    </row>
    <row r="101" spans="2:65" s="14" customFormat="1" ht="22.5">
      <c r="B101" s="166"/>
      <c r="D101" s="151" t="s">
        <v>189</v>
      </c>
      <c r="E101" s="167" t="s">
        <v>19</v>
      </c>
      <c r="F101" s="168" t="s">
        <v>3397</v>
      </c>
      <c r="H101" s="167" t="s">
        <v>19</v>
      </c>
      <c r="I101" s="169"/>
      <c r="L101" s="166"/>
      <c r="M101" s="170"/>
      <c r="T101" s="171"/>
      <c r="AT101" s="167" t="s">
        <v>189</v>
      </c>
      <c r="AU101" s="167" t="s">
        <v>83</v>
      </c>
      <c r="AV101" s="14" t="s">
        <v>81</v>
      </c>
      <c r="AW101" s="14" t="s">
        <v>35</v>
      </c>
      <c r="AX101" s="14" t="s">
        <v>73</v>
      </c>
      <c r="AY101" s="167" t="s">
        <v>175</v>
      </c>
    </row>
    <row r="102" spans="2:65" s="12" customFormat="1" ht="11.25">
      <c r="B102" s="150"/>
      <c r="D102" s="151" t="s">
        <v>189</v>
      </c>
      <c r="E102" s="152" t="s">
        <v>19</v>
      </c>
      <c r="F102" s="153" t="s">
        <v>3398</v>
      </c>
      <c r="H102" s="154">
        <v>1.8</v>
      </c>
      <c r="I102" s="155"/>
      <c r="L102" s="150"/>
      <c r="M102" s="156"/>
      <c r="T102" s="157"/>
      <c r="AT102" s="152" t="s">
        <v>189</v>
      </c>
      <c r="AU102" s="152" t="s">
        <v>83</v>
      </c>
      <c r="AV102" s="12" t="s">
        <v>83</v>
      </c>
      <c r="AW102" s="12" t="s">
        <v>35</v>
      </c>
      <c r="AX102" s="12" t="s">
        <v>73</v>
      </c>
      <c r="AY102" s="152" t="s">
        <v>175</v>
      </c>
    </row>
    <row r="103" spans="2:65" s="13" customFormat="1" ht="11.25">
      <c r="B103" s="158"/>
      <c r="D103" s="151" t="s">
        <v>189</v>
      </c>
      <c r="E103" s="159" t="s">
        <v>19</v>
      </c>
      <c r="F103" s="160" t="s">
        <v>198</v>
      </c>
      <c r="H103" s="161">
        <v>1.8</v>
      </c>
      <c r="I103" s="162"/>
      <c r="L103" s="158"/>
      <c r="M103" s="163"/>
      <c r="T103" s="164"/>
      <c r="AT103" s="159" t="s">
        <v>189</v>
      </c>
      <c r="AU103" s="159" t="s">
        <v>83</v>
      </c>
      <c r="AV103" s="13" t="s">
        <v>181</v>
      </c>
      <c r="AW103" s="13" t="s">
        <v>35</v>
      </c>
      <c r="AX103" s="13" t="s">
        <v>81</v>
      </c>
      <c r="AY103" s="159" t="s">
        <v>175</v>
      </c>
    </row>
    <row r="104" spans="2:65" s="1" customFormat="1" ht="33" customHeight="1">
      <c r="B104" s="32"/>
      <c r="C104" s="132" t="s">
        <v>212</v>
      </c>
      <c r="D104" s="132" t="s">
        <v>177</v>
      </c>
      <c r="E104" s="133" t="s">
        <v>3399</v>
      </c>
      <c r="F104" s="134" t="s">
        <v>3400</v>
      </c>
      <c r="G104" s="135" t="s">
        <v>342</v>
      </c>
      <c r="H104" s="136">
        <v>30.9</v>
      </c>
      <c r="I104" s="137"/>
      <c r="J104" s="138">
        <f>ROUND(I104*H104,2)</f>
        <v>0</v>
      </c>
      <c r="K104" s="139"/>
      <c r="L104" s="32"/>
      <c r="M104" s="140" t="s">
        <v>19</v>
      </c>
      <c r="N104" s="141" t="s">
        <v>44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181</v>
      </c>
      <c r="AT104" s="144" t="s">
        <v>177</v>
      </c>
      <c r="AU104" s="144" t="s">
        <v>83</v>
      </c>
      <c r="AY104" s="17" t="s">
        <v>175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7" t="s">
        <v>81</v>
      </c>
      <c r="BK104" s="145">
        <f>ROUND(I104*H104,2)</f>
        <v>0</v>
      </c>
      <c r="BL104" s="17" t="s">
        <v>181</v>
      </c>
      <c r="BM104" s="144" t="s">
        <v>3401</v>
      </c>
    </row>
    <row r="105" spans="2:65" s="12" customFormat="1" ht="11.25">
      <c r="B105" s="150"/>
      <c r="D105" s="151" t="s">
        <v>189</v>
      </c>
      <c r="E105" s="152" t="s">
        <v>19</v>
      </c>
      <c r="F105" s="153" t="s">
        <v>3402</v>
      </c>
      <c r="H105" s="154">
        <v>30.9</v>
      </c>
      <c r="I105" s="155"/>
      <c r="L105" s="150"/>
      <c r="M105" s="156"/>
      <c r="T105" s="157"/>
      <c r="AT105" s="152" t="s">
        <v>189</v>
      </c>
      <c r="AU105" s="152" t="s">
        <v>83</v>
      </c>
      <c r="AV105" s="12" t="s">
        <v>83</v>
      </c>
      <c r="AW105" s="12" t="s">
        <v>35</v>
      </c>
      <c r="AX105" s="12" t="s">
        <v>73</v>
      </c>
      <c r="AY105" s="152" t="s">
        <v>175</v>
      </c>
    </row>
    <row r="106" spans="2:65" s="13" customFormat="1" ht="11.25">
      <c r="B106" s="158"/>
      <c r="D106" s="151" t="s">
        <v>189</v>
      </c>
      <c r="E106" s="159" t="s">
        <v>19</v>
      </c>
      <c r="F106" s="160" t="s">
        <v>198</v>
      </c>
      <c r="H106" s="161">
        <v>30.9</v>
      </c>
      <c r="I106" s="162"/>
      <c r="L106" s="158"/>
      <c r="M106" s="163"/>
      <c r="T106" s="164"/>
      <c r="AT106" s="159" t="s">
        <v>189</v>
      </c>
      <c r="AU106" s="159" t="s">
        <v>83</v>
      </c>
      <c r="AV106" s="13" t="s">
        <v>181</v>
      </c>
      <c r="AW106" s="13" t="s">
        <v>35</v>
      </c>
      <c r="AX106" s="13" t="s">
        <v>81</v>
      </c>
      <c r="AY106" s="159" t="s">
        <v>175</v>
      </c>
    </row>
    <row r="107" spans="2:65" s="1" customFormat="1" ht="33" customHeight="1">
      <c r="B107" s="32"/>
      <c r="C107" s="132" t="s">
        <v>223</v>
      </c>
      <c r="D107" s="132" t="s">
        <v>177</v>
      </c>
      <c r="E107" s="133" t="s">
        <v>3403</v>
      </c>
      <c r="F107" s="134" t="s">
        <v>3404</v>
      </c>
      <c r="G107" s="135" t="s">
        <v>342</v>
      </c>
      <c r="H107" s="136">
        <v>2.5</v>
      </c>
      <c r="I107" s="137"/>
      <c r="J107" s="138">
        <f>ROUND(I107*H107,2)</f>
        <v>0</v>
      </c>
      <c r="K107" s="139"/>
      <c r="L107" s="32"/>
      <c r="M107" s="140" t="s">
        <v>19</v>
      </c>
      <c r="N107" s="141" t="s">
        <v>44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181</v>
      </c>
      <c r="AT107" s="144" t="s">
        <v>177</v>
      </c>
      <c r="AU107" s="144" t="s">
        <v>83</v>
      </c>
      <c r="AY107" s="17" t="s">
        <v>175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81</v>
      </c>
      <c r="BK107" s="145">
        <f>ROUND(I107*H107,2)</f>
        <v>0</v>
      </c>
      <c r="BL107" s="17" t="s">
        <v>181</v>
      </c>
      <c r="BM107" s="144" t="s">
        <v>3405</v>
      </c>
    </row>
    <row r="108" spans="2:65" s="12" customFormat="1" ht="11.25">
      <c r="B108" s="150"/>
      <c r="D108" s="151" t="s">
        <v>189</v>
      </c>
      <c r="E108" s="152" t="s">
        <v>19</v>
      </c>
      <c r="F108" s="153" t="s">
        <v>3406</v>
      </c>
      <c r="H108" s="154">
        <v>2.5</v>
      </c>
      <c r="I108" s="155"/>
      <c r="L108" s="150"/>
      <c r="M108" s="156"/>
      <c r="T108" s="157"/>
      <c r="AT108" s="152" t="s">
        <v>189</v>
      </c>
      <c r="AU108" s="152" t="s">
        <v>83</v>
      </c>
      <c r="AV108" s="12" t="s">
        <v>83</v>
      </c>
      <c r="AW108" s="12" t="s">
        <v>35</v>
      </c>
      <c r="AX108" s="12" t="s">
        <v>73</v>
      </c>
      <c r="AY108" s="152" t="s">
        <v>175</v>
      </c>
    </row>
    <row r="109" spans="2:65" s="13" customFormat="1" ht="11.25">
      <c r="B109" s="158"/>
      <c r="D109" s="151" t="s">
        <v>189</v>
      </c>
      <c r="E109" s="159" t="s">
        <v>19</v>
      </c>
      <c r="F109" s="160" t="s">
        <v>198</v>
      </c>
      <c r="H109" s="161">
        <v>2.5</v>
      </c>
      <c r="I109" s="162"/>
      <c r="L109" s="158"/>
      <c r="M109" s="163"/>
      <c r="T109" s="164"/>
      <c r="AT109" s="159" t="s">
        <v>189</v>
      </c>
      <c r="AU109" s="159" t="s">
        <v>83</v>
      </c>
      <c r="AV109" s="13" t="s">
        <v>181</v>
      </c>
      <c r="AW109" s="13" t="s">
        <v>35</v>
      </c>
      <c r="AX109" s="13" t="s">
        <v>81</v>
      </c>
      <c r="AY109" s="159" t="s">
        <v>175</v>
      </c>
    </row>
    <row r="110" spans="2:65" s="1" customFormat="1" ht="24.2" customHeight="1">
      <c r="B110" s="32"/>
      <c r="C110" s="132" t="s">
        <v>231</v>
      </c>
      <c r="D110" s="132" t="s">
        <v>177</v>
      </c>
      <c r="E110" s="133" t="s">
        <v>3407</v>
      </c>
      <c r="F110" s="134" t="s">
        <v>3408</v>
      </c>
      <c r="G110" s="135" t="s">
        <v>342</v>
      </c>
      <c r="H110" s="136">
        <v>33.4</v>
      </c>
      <c r="I110" s="137"/>
      <c r="J110" s="138">
        <f>ROUND(I110*H110,2)</f>
        <v>0</v>
      </c>
      <c r="K110" s="139"/>
      <c r="L110" s="32"/>
      <c r="M110" s="140" t="s">
        <v>19</v>
      </c>
      <c r="N110" s="141" t="s">
        <v>44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181</v>
      </c>
      <c r="AT110" s="144" t="s">
        <v>177</v>
      </c>
      <c r="AU110" s="144" t="s">
        <v>83</v>
      </c>
      <c r="AY110" s="17" t="s">
        <v>175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81</v>
      </c>
      <c r="BK110" s="145">
        <f>ROUND(I110*H110,2)</f>
        <v>0</v>
      </c>
      <c r="BL110" s="17" t="s">
        <v>181</v>
      </c>
      <c r="BM110" s="144" t="s">
        <v>3409</v>
      </c>
    </row>
    <row r="111" spans="2:65" s="14" customFormat="1" ht="22.5">
      <c r="B111" s="166"/>
      <c r="D111" s="151" t="s">
        <v>189</v>
      </c>
      <c r="E111" s="167" t="s">
        <v>19</v>
      </c>
      <c r="F111" s="168" t="s">
        <v>3410</v>
      </c>
      <c r="H111" s="167" t="s">
        <v>19</v>
      </c>
      <c r="I111" s="169"/>
      <c r="L111" s="166"/>
      <c r="M111" s="170"/>
      <c r="T111" s="171"/>
      <c r="AT111" s="167" t="s">
        <v>189</v>
      </c>
      <c r="AU111" s="167" t="s">
        <v>83</v>
      </c>
      <c r="AV111" s="14" t="s">
        <v>81</v>
      </c>
      <c r="AW111" s="14" t="s">
        <v>35</v>
      </c>
      <c r="AX111" s="14" t="s">
        <v>73</v>
      </c>
      <c r="AY111" s="167" t="s">
        <v>175</v>
      </c>
    </row>
    <row r="112" spans="2:65" s="12" customFormat="1" ht="11.25">
      <c r="B112" s="150"/>
      <c r="D112" s="151" t="s">
        <v>189</v>
      </c>
      <c r="E112" s="152" t="s">
        <v>19</v>
      </c>
      <c r="F112" s="153" t="s">
        <v>3411</v>
      </c>
      <c r="H112" s="154">
        <v>33.4</v>
      </c>
      <c r="I112" s="155"/>
      <c r="L112" s="150"/>
      <c r="M112" s="156"/>
      <c r="T112" s="157"/>
      <c r="AT112" s="152" t="s">
        <v>189</v>
      </c>
      <c r="AU112" s="152" t="s">
        <v>83</v>
      </c>
      <c r="AV112" s="12" t="s">
        <v>83</v>
      </c>
      <c r="AW112" s="12" t="s">
        <v>35</v>
      </c>
      <c r="AX112" s="12" t="s">
        <v>73</v>
      </c>
      <c r="AY112" s="152" t="s">
        <v>175</v>
      </c>
    </row>
    <row r="113" spans="2:65" s="13" customFormat="1" ht="11.25">
      <c r="B113" s="158"/>
      <c r="D113" s="151" t="s">
        <v>189</v>
      </c>
      <c r="E113" s="159" t="s">
        <v>19</v>
      </c>
      <c r="F113" s="160" t="s">
        <v>198</v>
      </c>
      <c r="H113" s="161">
        <v>33.4</v>
      </c>
      <c r="I113" s="162"/>
      <c r="L113" s="158"/>
      <c r="M113" s="163"/>
      <c r="T113" s="164"/>
      <c r="AT113" s="159" t="s">
        <v>189</v>
      </c>
      <c r="AU113" s="159" t="s">
        <v>83</v>
      </c>
      <c r="AV113" s="13" t="s">
        <v>181</v>
      </c>
      <c r="AW113" s="13" t="s">
        <v>35</v>
      </c>
      <c r="AX113" s="13" t="s">
        <v>81</v>
      </c>
      <c r="AY113" s="159" t="s">
        <v>175</v>
      </c>
    </row>
    <row r="114" spans="2:65" s="1" customFormat="1" ht="21.75" customHeight="1">
      <c r="B114" s="32"/>
      <c r="C114" s="132" t="s">
        <v>239</v>
      </c>
      <c r="D114" s="132" t="s">
        <v>177</v>
      </c>
      <c r="E114" s="133" t="s">
        <v>3412</v>
      </c>
      <c r="F114" s="134" t="s">
        <v>3413</v>
      </c>
      <c r="G114" s="135" t="s">
        <v>342</v>
      </c>
      <c r="H114" s="136">
        <v>33.4</v>
      </c>
      <c r="I114" s="137"/>
      <c r="J114" s="138">
        <f>ROUND(I114*H114,2)</f>
        <v>0</v>
      </c>
      <c r="K114" s="139"/>
      <c r="L114" s="32"/>
      <c r="M114" s="140" t="s">
        <v>19</v>
      </c>
      <c r="N114" s="141" t="s">
        <v>44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181</v>
      </c>
      <c r="AT114" s="144" t="s">
        <v>177</v>
      </c>
      <c r="AU114" s="144" t="s">
        <v>83</v>
      </c>
      <c r="AY114" s="17" t="s">
        <v>175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81</v>
      </c>
      <c r="BK114" s="145">
        <f>ROUND(I114*H114,2)</f>
        <v>0</v>
      </c>
      <c r="BL114" s="17" t="s">
        <v>181</v>
      </c>
      <c r="BM114" s="144" t="s">
        <v>3414</v>
      </c>
    </row>
    <row r="115" spans="2:65" s="14" customFormat="1" ht="22.5">
      <c r="B115" s="166"/>
      <c r="D115" s="151" t="s">
        <v>189</v>
      </c>
      <c r="E115" s="167" t="s">
        <v>19</v>
      </c>
      <c r="F115" s="168" t="s">
        <v>3415</v>
      </c>
      <c r="H115" s="167" t="s">
        <v>19</v>
      </c>
      <c r="I115" s="169"/>
      <c r="L115" s="166"/>
      <c r="M115" s="170"/>
      <c r="T115" s="171"/>
      <c r="AT115" s="167" t="s">
        <v>189</v>
      </c>
      <c r="AU115" s="167" t="s">
        <v>83</v>
      </c>
      <c r="AV115" s="14" t="s">
        <v>81</v>
      </c>
      <c r="AW115" s="14" t="s">
        <v>35</v>
      </c>
      <c r="AX115" s="14" t="s">
        <v>73</v>
      </c>
      <c r="AY115" s="167" t="s">
        <v>175</v>
      </c>
    </row>
    <row r="116" spans="2:65" s="12" customFormat="1" ht="11.25">
      <c r="B116" s="150"/>
      <c r="D116" s="151" t="s">
        <v>189</v>
      </c>
      <c r="E116" s="152" t="s">
        <v>19</v>
      </c>
      <c r="F116" s="153" t="s">
        <v>3411</v>
      </c>
      <c r="H116" s="154">
        <v>33.4</v>
      </c>
      <c r="I116" s="155"/>
      <c r="L116" s="150"/>
      <c r="M116" s="156"/>
      <c r="T116" s="157"/>
      <c r="AT116" s="152" t="s">
        <v>189</v>
      </c>
      <c r="AU116" s="152" t="s">
        <v>83</v>
      </c>
      <c r="AV116" s="12" t="s">
        <v>83</v>
      </c>
      <c r="AW116" s="12" t="s">
        <v>35</v>
      </c>
      <c r="AX116" s="12" t="s">
        <v>73</v>
      </c>
      <c r="AY116" s="152" t="s">
        <v>175</v>
      </c>
    </row>
    <row r="117" spans="2:65" s="13" customFormat="1" ht="11.25">
      <c r="B117" s="158"/>
      <c r="D117" s="151" t="s">
        <v>189</v>
      </c>
      <c r="E117" s="159" t="s">
        <v>19</v>
      </c>
      <c r="F117" s="160" t="s">
        <v>198</v>
      </c>
      <c r="H117" s="161">
        <v>33.4</v>
      </c>
      <c r="I117" s="162"/>
      <c r="L117" s="158"/>
      <c r="M117" s="163"/>
      <c r="T117" s="164"/>
      <c r="AT117" s="159" t="s">
        <v>189</v>
      </c>
      <c r="AU117" s="159" t="s">
        <v>83</v>
      </c>
      <c r="AV117" s="13" t="s">
        <v>181</v>
      </c>
      <c r="AW117" s="13" t="s">
        <v>35</v>
      </c>
      <c r="AX117" s="13" t="s">
        <v>81</v>
      </c>
      <c r="AY117" s="159" t="s">
        <v>175</v>
      </c>
    </row>
    <row r="118" spans="2:65" s="1" customFormat="1" ht="21.75" customHeight="1">
      <c r="B118" s="32"/>
      <c r="C118" s="132" t="s">
        <v>246</v>
      </c>
      <c r="D118" s="132" t="s">
        <v>177</v>
      </c>
      <c r="E118" s="133" t="s">
        <v>3416</v>
      </c>
      <c r="F118" s="134" t="s">
        <v>3417</v>
      </c>
      <c r="G118" s="135" t="s">
        <v>3235</v>
      </c>
      <c r="H118" s="136">
        <v>11</v>
      </c>
      <c r="I118" s="137"/>
      <c r="J118" s="138">
        <f>ROUND(I118*H118,2)</f>
        <v>0</v>
      </c>
      <c r="K118" s="139"/>
      <c r="L118" s="32"/>
      <c r="M118" s="140" t="s">
        <v>19</v>
      </c>
      <c r="N118" s="141" t="s">
        <v>44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181</v>
      </c>
      <c r="AT118" s="144" t="s">
        <v>177</v>
      </c>
      <c r="AU118" s="144" t="s">
        <v>83</v>
      </c>
      <c r="AY118" s="17" t="s">
        <v>175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81</v>
      </c>
      <c r="BK118" s="145">
        <f>ROUND(I118*H118,2)</f>
        <v>0</v>
      </c>
      <c r="BL118" s="17" t="s">
        <v>181</v>
      </c>
      <c r="BM118" s="144" t="s">
        <v>3418</v>
      </c>
    </row>
    <row r="119" spans="2:65" s="14" customFormat="1" ht="11.25">
      <c r="B119" s="166"/>
      <c r="D119" s="151" t="s">
        <v>189</v>
      </c>
      <c r="E119" s="167" t="s">
        <v>19</v>
      </c>
      <c r="F119" s="168" t="s">
        <v>3419</v>
      </c>
      <c r="H119" s="167" t="s">
        <v>19</v>
      </c>
      <c r="I119" s="169"/>
      <c r="L119" s="166"/>
      <c r="M119" s="170"/>
      <c r="T119" s="171"/>
      <c r="AT119" s="167" t="s">
        <v>189</v>
      </c>
      <c r="AU119" s="167" t="s">
        <v>83</v>
      </c>
      <c r="AV119" s="14" t="s">
        <v>81</v>
      </c>
      <c r="AW119" s="14" t="s">
        <v>35</v>
      </c>
      <c r="AX119" s="14" t="s">
        <v>73</v>
      </c>
      <c r="AY119" s="167" t="s">
        <v>175</v>
      </c>
    </row>
    <row r="120" spans="2:65" s="12" customFormat="1" ht="11.25">
      <c r="B120" s="150"/>
      <c r="D120" s="151" t="s">
        <v>189</v>
      </c>
      <c r="E120" s="152" t="s">
        <v>19</v>
      </c>
      <c r="F120" s="153" t="s">
        <v>3420</v>
      </c>
      <c r="H120" s="154">
        <v>11</v>
      </c>
      <c r="I120" s="155"/>
      <c r="L120" s="150"/>
      <c r="M120" s="156"/>
      <c r="T120" s="157"/>
      <c r="AT120" s="152" t="s">
        <v>189</v>
      </c>
      <c r="AU120" s="152" t="s">
        <v>83</v>
      </c>
      <c r="AV120" s="12" t="s">
        <v>83</v>
      </c>
      <c r="AW120" s="12" t="s">
        <v>35</v>
      </c>
      <c r="AX120" s="12" t="s">
        <v>73</v>
      </c>
      <c r="AY120" s="152" t="s">
        <v>175</v>
      </c>
    </row>
    <row r="121" spans="2:65" s="13" customFormat="1" ht="11.25">
      <c r="B121" s="158"/>
      <c r="D121" s="151" t="s">
        <v>189</v>
      </c>
      <c r="E121" s="159" t="s">
        <v>19</v>
      </c>
      <c r="F121" s="160" t="s">
        <v>198</v>
      </c>
      <c r="H121" s="161">
        <v>11</v>
      </c>
      <c r="I121" s="162"/>
      <c r="L121" s="158"/>
      <c r="M121" s="163"/>
      <c r="T121" s="164"/>
      <c r="AT121" s="159" t="s">
        <v>189</v>
      </c>
      <c r="AU121" s="159" t="s">
        <v>83</v>
      </c>
      <c r="AV121" s="13" t="s">
        <v>181</v>
      </c>
      <c r="AW121" s="13" t="s">
        <v>35</v>
      </c>
      <c r="AX121" s="13" t="s">
        <v>81</v>
      </c>
      <c r="AY121" s="159" t="s">
        <v>175</v>
      </c>
    </row>
    <row r="122" spans="2:65" s="1" customFormat="1" ht="16.5" customHeight="1">
      <c r="B122" s="32"/>
      <c r="C122" s="132" t="s">
        <v>259</v>
      </c>
      <c r="D122" s="132" t="s">
        <v>177</v>
      </c>
      <c r="E122" s="133" t="s">
        <v>3421</v>
      </c>
      <c r="F122" s="134" t="s">
        <v>3422</v>
      </c>
      <c r="G122" s="135" t="s">
        <v>3235</v>
      </c>
      <c r="H122" s="136">
        <v>2</v>
      </c>
      <c r="I122" s="137"/>
      <c r="J122" s="138">
        <f>ROUND(I122*H122,2)</f>
        <v>0</v>
      </c>
      <c r="K122" s="139"/>
      <c r="L122" s="32"/>
      <c r="M122" s="140" t="s">
        <v>19</v>
      </c>
      <c r="N122" s="141" t="s">
        <v>44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181</v>
      </c>
      <c r="AT122" s="144" t="s">
        <v>177</v>
      </c>
      <c r="AU122" s="144" t="s">
        <v>83</v>
      </c>
      <c r="AY122" s="17" t="s">
        <v>175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81</v>
      </c>
      <c r="BK122" s="145">
        <f>ROUND(I122*H122,2)</f>
        <v>0</v>
      </c>
      <c r="BL122" s="17" t="s">
        <v>181</v>
      </c>
      <c r="BM122" s="144" t="s">
        <v>3423</v>
      </c>
    </row>
    <row r="123" spans="2:65" s="14" customFormat="1" ht="11.25">
      <c r="B123" s="166"/>
      <c r="D123" s="151" t="s">
        <v>189</v>
      </c>
      <c r="E123" s="167" t="s">
        <v>19</v>
      </c>
      <c r="F123" s="168" t="s">
        <v>3424</v>
      </c>
      <c r="H123" s="167" t="s">
        <v>19</v>
      </c>
      <c r="I123" s="169"/>
      <c r="L123" s="166"/>
      <c r="M123" s="170"/>
      <c r="T123" s="171"/>
      <c r="AT123" s="167" t="s">
        <v>189</v>
      </c>
      <c r="AU123" s="167" t="s">
        <v>83</v>
      </c>
      <c r="AV123" s="14" t="s">
        <v>81</v>
      </c>
      <c r="AW123" s="14" t="s">
        <v>35</v>
      </c>
      <c r="AX123" s="14" t="s">
        <v>73</v>
      </c>
      <c r="AY123" s="167" t="s">
        <v>175</v>
      </c>
    </row>
    <row r="124" spans="2:65" s="12" customFormat="1" ht="11.25">
      <c r="B124" s="150"/>
      <c r="D124" s="151" t="s">
        <v>189</v>
      </c>
      <c r="E124" s="152" t="s">
        <v>19</v>
      </c>
      <c r="F124" s="153" t="s">
        <v>3282</v>
      </c>
      <c r="H124" s="154">
        <v>2</v>
      </c>
      <c r="I124" s="155"/>
      <c r="L124" s="150"/>
      <c r="M124" s="156"/>
      <c r="T124" s="157"/>
      <c r="AT124" s="152" t="s">
        <v>189</v>
      </c>
      <c r="AU124" s="152" t="s">
        <v>83</v>
      </c>
      <c r="AV124" s="12" t="s">
        <v>83</v>
      </c>
      <c r="AW124" s="12" t="s">
        <v>35</v>
      </c>
      <c r="AX124" s="12" t="s">
        <v>73</v>
      </c>
      <c r="AY124" s="152" t="s">
        <v>175</v>
      </c>
    </row>
    <row r="125" spans="2:65" s="13" customFormat="1" ht="11.25">
      <c r="B125" s="158"/>
      <c r="D125" s="151" t="s">
        <v>189</v>
      </c>
      <c r="E125" s="159" t="s">
        <v>19</v>
      </c>
      <c r="F125" s="160" t="s">
        <v>198</v>
      </c>
      <c r="H125" s="161">
        <v>2</v>
      </c>
      <c r="I125" s="162"/>
      <c r="L125" s="158"/>
      <c r="M125" s="163"/>
      <c r="T125" s="164"/>
      <c r="AT125" s="159" t="s">
        <v>189</v>
      </c>
      <c r="AU125" s="159" t="s">
        <v>83</v>
      </c>
      <c r="AV125" s="13" t="s">
        <v>181</v>
      </c>
      <c r="AW125" s="13" t="s">
        <v>35</v>
      </c>
      <c r="AX125" s="13" t="s">
        <v>81</v>
      </c>
      <c r="AY125" s="159" t="s">
        <v>175</v>
      </c>
    </row>
    <row r="126" spans="2:65" s="1" customFormat="1" ht="16.5" customHeight="1">
      <c r="B126" s="32"/>
      <c r="C126" s="132" t="s">
        <v>266</v>
      </c>
      <c r="D126" s="132" t="s">
        <v>177</v>
      </c>
      <c r="E126" s="133" t="s">
        <v>3425</v>
      </c>
      <c r="F126" s="134" t="s">
        <v>3426</v>
      </c>
      <c r="G126" s="135" t="s">
        <v>3235</v>
      </c>
      <c r="H126" s="136">
        <v>3</v>
      </c>
      <c r="I126" s="137"/>
      <c r="J126" s="138">
        <f>ROUND(I126*H126,2)</f>
        <v>0</v>
      </c>
      <c r="K126" s="139"/>
      <c r="L126" s="32"/>
      <c r="M126" s="140" t="s">
        <v>19</v>
      </c>
      <c r="N126" s="141" t="s">
        <v>44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181</v>
      </c>
      <c r="AT126" s="144" t="s">
        <v>177</v>
      </c>
      <c r="AU126" s="144" t="s">
        <v>83</v>
      </c>
      <c r="AY126" s="17" t="s">
        <v>175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81</v>
      </c>
      <c r="BK126" s="145">
        <f>ROUND(I126*H126,2)</f>
        <v>0</v>
      </c>
      <c r="BL126" s="17" t="s">
        <v>181</v>
      </c>
      <c r="BM126" s="144" t="s">
        <v>3427</v>
      </c>
    </row>
    <row r="127" spans="2:65" s="14" customFormat="1" ht="11.25">
      <c r="B127" s="166"/>
      <c r="D127" s="151" t="s">
        <v>189</v>
      </c>
      <c r="E127" s="167" t="s">
        <v>19</v>
      </c>
      <c r="F127" s="168" t="s">
        <v>3428</v>
      </c>
      <c r="H127" s="167" t="s">
        <v>19</v>
      </c>
      <c r="I127" s="169"/>
      <c r="L127" s="166"/>
      <c r="M127" s="170"/>
      <c r="T127" s="171"/>
      <c r="AT127" s="167" t="s">
        <v>189</v>
      </c>
      <c r="AU127" s="167" t="s">
        <v>83</v>
      </c>
      <c r="AV127" s="14" t="s">
        <v>81</v>
      </c>
      <c r="AW127" s="14" t="s">
        <v>35</v>
      </c>
      <c r="AX127" s="14" t="s">
        <v>73</v>
      </c>
      <c r="AY127" s="167" t="s">
        <v>175</v>
      </c>
    </row>
    <row r="128" spans="2:65" s="12" customFormat="1" ht="11.25">
      <c r="B128" s="150"/>
      <c r="D128" s="151" t="s">
        <v>189</v>
      </c>
      <c r="E128" s="152" t="s">
        <v>19</v>
      </c>
      <c r="F128" s="153" t="s">
        <v>3289</v>
      </c>
      <c r="H128" s="154">
        <v>3</v>
      </c>
      <c r="I128" s="155"/>
      <c r="L128" s="150"/>
      <c r="M128" s="156"/>
      <c r="T128" s="157"/>
      <c r="AT128" s="152" t="s">
        <v>189</v>
      </c>
      <c r="AU128" s="152" t="s">
        <v>83</v>
      </c>
      <c r="AV128" s="12" t="s">
        <v>83</v>
      </c>
      <c r="AW128" s="12" t="s">
        <v>35</v>
      </c>
      <c r="AX128" s="12" t="s">
        <v>73</v>
      </c>
      <c r="AY128" s="152" t="s">
        <v>175</v>
      </c>
    </row>
    <row r="129" spans="2:65" s="13" customFormat="1" ht="11.25">
      <c r="B129" s="158"/>
      <c r="D129" s="151" t="s">
        <v>189</v>
      </c>
      <c r="E129" s="159" t="s">
        <v>19</v>
      </c>
      <c r="F129" s="160" t="s">
        <v>198</v>
      </c>
      <c r="H129" s="161">
        <v>3</v>
      </c>
      <c r="I129" s="162"/>
      <c r="L129" s="158"/>
      <c r="M129" s="163"/>
      <c r="T129" s="164"/>
      <c r="AT129" s="159" t="s">
        <v>189</v>
      </c>
      <c r="AU129" s="159" t="s">
        <v>83</v>
      </c>
      <c r="AV129" s="13" t="s">
        <v>181</v>
      </c>
      <c r="AW129" s="13" t="s">
        <v>35</v>
      </c>
      <c r="AX129" s="13" t="s">
        <v>81</v>
      </c>
      <c r="AY129" s="159" t="s">
        <v>175</v>
      </c>
    </row>
    <row r="130" spans="2:65" s="1" customFormat="1" ht="16.5" customHeight="1">
      <c r="B130" s="32"/>
      <c r="C130" s="132" t="s">
        <v>272</v>
      </c>
      <c r="D130" s="132" t="s">
        <v>177</v>
      </c>
      <c r="E130" s="133" t="s">
        <v>3429</v>
      </c>
      <c r="F130" s="134" t="s">
        <v>3430</v>
      </c>
      <c r="G130" s="135" t="s">
        <v>3235</v>
      </c>
      <c r="H130" s="136">
        <v>2</v>
      </c>
      <c r="I130" s="137"/>
      <c r="J130" s="138">
        <f>ROUND(I130*H130,2)</f>
        <v>0</v>
      </c>
      <c r="K130" s="139"/>
      <c r="L130" s="32"/>
      <c r="M130" s="140" t="s">
        <v>19</v>
      </c>
      <c r="N130" s="141" t="s">
        <v>44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181</v>
      </c>
      <c r="AT130" s="144" t="s">
        <v>177</v>
      </c>
      <c r="AU130" s="144" t="s">
        <v>83</v>
      </c>
      <c r="AY130" s="17" t="s">
        <v>175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81</v>
      </c>
      <c r="BK130" s="145">
        <f>ROUND(I130*H130,2)</f>
        <v>0</v>
      </c>
      <c r="BL130" s="17" t="s">
        <v>181</v>
      </c>
      <c r="BM130" s="144" t="s">
        <v>3431</v>
      </c>
    </row>
    <row r="131" spans="2:65" s="12" customFormat="1" ht="11.25">
      <c r="B131" s="150"/>
      <c r="D131" s="151" t="s">
        <v>189</v>
      </c>
      <c r="E131" s="152" t="s">
        <v>19</v>
      </c>
      <c r="F131" s="153" t="s">
        <v>3282</v>
      </c>
      <c r="H131" s="154">
        <v>2</v>
      </c>
      <c r="I131" s="155"/>
      <c r="L131" s="150"/>
      <c r="M131" s="156"/>
      <c r="T131" s="157"/>
      <c r="AT131" s="152" t="s">
        <v>189</v>
      </c>
      <c r="AU131" s="152" t="s">
        <v>83</v>
      </c>
      <c r="AV131" s="12" t="s">
        <v>83</v>
      </c>
      <c r="AW131" s="12" t="s">
        <v>35</v>
      </c>
      <c r="AX131" s="12" t="s">
        <v>73</v>
      </c>
      <c r="AY131" s="152" t="s">
        <v>175</v>
      </c>
    </row>
    <row r="132" spans="2:65" s="13" customFormat="1" ht="11.25">
      <c r="B132" s="158"/>
      <c r="D132" s="151" t="s">
        <v>189</v>
      </c>
      <c r="E132" s="159" t="s">
        <v>19</v>
      </c>
      <c r="F132" s="160" t="s">
        <v>198</v>
      </c>
      <c r="H132" s="161">
        <v>2</v>
      </c>
      <c r="I132" s="162"/>
      <c r="L132" s="158"/>
      <c r="M132" s="163"/>
      <c r="T132" s="164"/>
      <c r="AT132" s="159" t="s">
        <v>189</v>
      </c>
      <c r="AU132" s="159" t="s">
        <v>83</v>
      </c>
      <c r="AV132" s="13" t="s">
        <v>181</v>
      </c>
      <c r="AW132" s="13" t="s">
        <v>35</v>
      </c>
      <c r="AX132" s="13" t="s">
        <v>81</v>
      </c>
      <c r="AY132" s="159" t="s">
        <v>175</v>
      </c>
    </row>
    <row r="133" spans="2:65" s="1" customFormat="1" ht="24.2" customHeight="1">
      <c r="B133" s="32"/>
      <c r="C133" s="132" t="s">
        <v>278</v>
      </c>
      <c r="D133" s="132" t="s">
        <v>177</v>
      </c>
      <c r="E133" s="133" t="s">
        <v>3432</v>
      </c>
      <c r="F133" s="134" t="s">
        <v>3433</v>
      </c>
      <c r="G133" s="135" t="s">
        <v>3434</v>
      </c>
      <c r="H133" s="136">
        <v>1</v>
      </c>
      <c r="I133" s="137"/>
      <c r="J133" s="138">
        <f>ROUND(I133*H133,2)</f>
        <v>0</v>
      </c>
      <c r="K133" s="139"/>
      <c r="L133" s="32"/>
      <c r="M133" s="140" t="s">
        <v>19</v>
      </c>
      <c r="N133" s="141" t="s">
        <v>44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181</v>
      </c>
      <c r="AT133" s="144" t="s">
        <v>177</v>
      </c>
      <c r="AU133" s="144" t="s">
        <v>83</v>
      </c>
      <c r="AY133" s="17" t="s">
        <v>175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81</v>
      </c>
      <c r="BK133" s="145">
        <f>ROUND(I133*H133,2)</f>
        <v>0</v>
      </c>
      <c r="BL133" s="17" t="s">
        <v>181</v>
      </c>
      <c r="BM133" s="144" t="s">
        <v>3435</v>
      </c>
    </row>
    <row r="134" spans="2:65" s="14" customFormat="1" ht="22.5">
      <c r="B134" s="166"/>
      <c r="D134" s="151" t="s">
        <v>189</v>
      </c>
      <c r="E134" s="167" t="s">
        <v>19</v>
      </c>
      <c r="F134" s="168" t="s">
        <v>3436</v>
      </c>
      <c r="H134" s="167" t="s">
        <v>19</v>
      </c>
      <c r="I134" s="169"/>
      <c r="L134" s="166"/>
      <c r="M134" s="170"/>
      <c r="T134" s="171"/>
      <c r="AT134" s="167" t="s">
        <v>189</v>
      </c>
      <c r="AU134" s="167" t="s">
        <v>83</v>
      </c>
      <c r="AV134" s="14" t="s">
        <v>81</v>
      </c>
      <c r="AW134" s="14" t="s">
        <v>35</v>
      </c>
      <c r="AX134" s="14" t="s">
        <v>73</v>
      </c>
      <c r="AY134" s="167" t="s">
        <v>175</v>
      </c>
    </row>
    <row r="135" spans="2:65" s="12" customFormat="1" ht="11.25">
      <c r="B135" s="150"/>
      <c r="D135" s="151" t="s">
        <v>189</v>
      </c>
      <c r="E135" s="152" t="s">
        <v>19</v>
      </c>
      <c r="F135" s="153" t="s">
        <v>3237</v>
      </c>
      <c r="H135" s="154">
        <v>1</v>
      </c>
      <c r="I135" s="155"/>
      <c r="L135" s="150"/>
      <c r="M135" s="156"/>
      <c r="T135" s="157"/>
      <c r="AT135" s="152" t="s">
        <v>189</v>
      </c>
      <c r="AU135" s="152" t="s">
        <v>83</v>
      </c>
      <c r="AV135" s="12" t="s">
        <v>83</v>
      </c>
      <c r="AW135" s="12" t="s">
        <v>35</v>
      </c>
      <c r="AX135" s="12" t="s">
        <v>73</v>
      </c>
      <c r="AY135" s="152" t="s">
        <v>175</v>
      </c>
    </row>
    <row r="136" spans="2:65" s="13" customFormat="1" ht="11.25">
      <c r="B136" s="158"/>
      <c r="D136" s="151" t="s">
        <v>189</v>
      </c>
      <c r="E136" s="159" t="s">
        <v>19</v>
      </c>
      <c r="F136" s="160" t="s">
        <v>198</v>
      </c>
      <c r="H136" s="161">
        <v>1</v>
      </c>
      <c r="I136" s="162"/>
      <c r="L136" s="158"/>
      <c r="M136" s="163"/>
      <c r="T136" s="164"/>
      <c r="AT136" s="159" t="s">
        <v>189</v>
      </c>
      <c r="AU136" s="159" t="s">
        <v>83</v>
      </c>
      <c r="AV136" s="13" t="s">
        <v>181</v>
      </c>
      <c r="AW136" s="13" t="s">
        <v>35</v>
      </c>
      <c r="AX136" s="13" t="s">
        <v>81</v>
      </c>
      <c r="AY136" s="159" t="s">
        <v>175</v>
      </c>
    </row>
    <row r="137" spans="2:65" s="1" customFormat="1" ht="24.2" customHeight="1">
      <c r="B137" s="32"/>
      <c r="C137" s="132" t="s">
        <v>285</v>
      </c>
      <c r="D137" s="132" t="s">
        <v>177</v>
      </c>
      <c r="E137" s="133" t="s">
        <v>3283</v>
      </c>
      <c r="F137" s="134" t="s">
        <v>3437</v>
      </c>
      <c r="G137" s="135" t="s">
        <v>3434</v>
      </c>
      <c r="H137" s="136">
        <v>1</v>
      </c>
      <c r="I137" s="137"/>
      <c r="J137" s="138">
        <f>ROUND(I137*H137,2)</f>
        <v>0</v>
      </c>
      <c r="K137" s="139"/>
      <c r="L137" s="32"/>
      <c r="M137" s="140" t="s">
        <v>19</v>
      </c>
      <c r="N137" s="141" t="s">
        <v>44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181</v>
      </c>
      <c r="AT137" s="144" t="s">
        <v>177</v>
      </c>
      <c r="AU137" s="144" t="s">
        <v>83</v>
      </c>
      <c r="AY137" s="17" t="s">
        <v>175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81</v>
      </c>
      <c r="BK137" s="145">
        <f>ROUND(I137*H137,2)</f>
        <v>0</v>
      </c>
      <c r="BL137" s="17" t="s">
        <v>181</v>
      </c>
      <c r="BM137" s="144" t="s">
        <v>3438</v>
      </c>
    </row>
    <row r="138" spans="2:65" s="14" customFormat="1" ht="22.5">
      <c r="B138" s="166"/>
      <c r="D138" s="151" t="s">
        <v>189</v>
      </c>
      <c r="E138" s="167" t="s">
        <v>19</v>
      </c>
      <c r="F138" s="168" t="s">
        <v>3437</v>
      </c>
      <c r="H138" s="167" t="s">
        <v>19</v>
      </c>
      <c r="I138" s="169"/>
      <c r="L138" s="166"/>
      <c r="M138" s="170"/>
      <c r="T138" s="171"/>
      <c r="AT138" s="167" t="s">
        <v>189</v>
      </c>
      <c r="AU138" s="167" t="s">
        <v>83</v>
      </c>
      <c r="AV138" s="14" t="s">
        <v>81</v>
      </c>
      <c r="AW138" s="14" t="s">
        <v>35</v>
      </c>
      <c r="AX138" s="14" t="s">
        <v>73</v>
      </c>
      <c r="AY138" s="167" t="s">
        <v>175</v>
      </c>
    </row>
    <row r="139" spans="2:65" s="12" customFormat="1" ht="11.25">
      <c r="B139" s="150"/>
      <c r="D139" s="151" t="s">
        <v>189</v>
      </c>
      <c r="E139" s="152" t="s">
        <v>19</v>
      </c>
      <c r="F139" s="153" t="s">
        <v>3237</v>
      </c>
      <c r="H139" s="154">
        <v>1</v>
      </c>
      <c r="I139" s="155"/>
      <c r="L139" s="150"/>
      <c r="M139" s="156"/>
      <c r="T139" s="157"/>
      <c r="AT139" s="152" t="s">
        <v>189</v>
      </c>
      <c r="AU139" s="152" t="s">
        <v>83</v>
      </c>
      <c r="AV139" s="12" t="s">
        <v>83</v>
      </c>
      <c r="AW139" s="12" t="s">
        <v>35</v>
      </c>
      <c r="AX139" s="12" t="s">
        <v>73</v>
      </c>
      <c r="AY139" s="152" t="s">
        <v>175</v>
      </c>
    </row>
    <row r="140" spans="2:65" s="13" customFormat="1" ht="11.25">
      <c r="B140" s="158"/>
      <c r="D140" s="151" t="s">
        <v>189</v>
      </c>
      <c r="E140" s="159" t="s">
        <v>19</v>
      </c>
      <c r="F140" s="160" t="s">
        <v>198</v>
      </c>
      <c r="H140" s="161">
        <v>1</v>
      </c>
      <c r="I140" s="162"/>
      <c r="L140" s="158"/>
      <c r="M140" s="163"/>
      <c r="T140" s="164"/>
      <c r="AT140" s="159" t="s">
        <v>189</v>
      </c>
      <c r="AU140" s="159" t="s">
        <v>83</v>
      </c>
      <c r="AV140" s="13" t="s">
        <v>181</v>
      </c>
      <c r="AW140" s="13" t="s">
        <v>35</v>
      </c>
      <c r="AX140" s="13" t="s">
        <v>81</v>
      </c>
      <c r="AY140" s="159" t="s">
        <v>175</v>
      </c>
    </row>
    <row r="141" spans="2:65" s="1" customFormat="1" ht="24.2" customHeight="1">
      <c r="B141" s="32"/>
      <c r="C141" s="132" t="s">
        <v>8</v>
      </c>
      <c r="D141" s="132" t="s">
        <v>177</v>
      </c>
      <c r="E141" s="133" t="s">
        <v>3439</v>
      </c>
      <c r="F141" s="134" t="s">
        <v>3440</v>
      </c>
      <c r="G141" s="135" t="s">
        <v>3434</v>
      </c>
      <c r="H141" s="136">
        <v>1</v>
      </c>
      <c r="I141" s="137"/>
      <c r="J141" s="138">
        <f>ROUND(I141*H141,2)</f>
        <v>0</v>
      </c>
      <c r="K141" s="139"/>
      <c r="L141" s="32"/>
      <c r="M141" s="140" t="s">
        <v>19</v>
      </c>
      <c r="N141" s="141" t="s">
        <v>44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181</v>
      </c>
      <c r="AT141" s="144" t="s">
        <v>177</v>
      </c>
      <c r="AU141" s="144" t="s">
        <v>83</v>
      </c>
      <c r="AY141" s="17" t="s">
        <v>175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81</v>
      </c>
      <c r="BK141" s="145">
        <f>ROUND(I141*H141,2)</f>
        <v>0</v>
      </c>
      <c r="BL141" s="17" t="s">
        <v>181</v>
      </c>
      <c r="BM141" s="144" t="s">
        <v>3441</v>
      </c>
    </row>
    <row r="142" spans="2:65" s="12" customFormat="1" ht="11.25">
      <c r="B142" s="150"/>
      <c r="D142" s="151" t="s">
        <v>189</v>
      </c>
      <c r="E142" s="152" t="s">
        <v>19</v>
      </c>
      <c r="F142" s="153" t="s">
        <v>3237</v>
      </c>
      <c r="H142" s="154">
        <v>1</v>
      </c>
      <c r="I142" s="155"/>
      <c r="L142" s="150"/>
      <c r="M142" s="156"/>
      <c r="T142" s="157"/>
      <c r="AT142" s="152" t="s">
        <v>189</v>
      </c>
      <c r="AU142" s="152" t="s">
        <v>83</v>
      </c>
      <c r="AV142" s="12" t="s">
        <v>83</v>
      </c>
      <c r="AW142" s="12" t="s">
        <v>35</v>
      </c>
      <c r="AX142" s="12" t="s">
        <v>73</v>
      </c>
      <c r="AY142" s="152" t="s">
        <v>175</v>
      </c>
    </row>
    <row r="143" spans="2:65" s="13" customFormat="1" ht="11.25">
      <c r="B143" s="158"/>
      <c r="D143" s="151" t="s">
        <v>189</v>
      </c>
      <c r="E143" s="159" t="s">
        <v>19</v>
      </c>
      <c r="F143" s="160" t="s">
        <v>198</v>
      </c>
      <c r="H143" s="161">
        <v>1</v>
      </c>
      <c r="I143" s="162"/>
      <c r="L143" s="158"/>
      <c r="M143" s="163"/>
      <c r="T143" s="164"/>
      <c r="AT143" s="159" t="s">
        <v>189</v>
      </c>
      <c r="AU143" s="159" t="s">
        <v>83</v>
      </c>
      <c r="AV143" s="13" t="s">
        <v>181</v>
      </c>
      <c r="AW143" s="13" t="s">
        <v>35</v>
      </c>
      <c r="AX143" s="13" t="s">
        <v>81</v>
      </c>
      <c r="AY143" s="159" t="s">
        <v>175</v>
      </c>
    </row>
    <row r="144" spans="2:65" s="1" customFormat="1" ht="24.2" customHeight="1">
      <c r="B144" s="32"/>
      <c r="C144" s="132" t="s">
        <v>296</v>
      </c>
      <c r="D144" s="132" t="s">
        <v>177</v>
      </c>
      <c r="E144" s="133" t="s">
        <v>3442</v>
      </c>
      <c r="F144" s="134" t="s">
        <v>3443</v>
      </c>
      <c r="G144" s="135" t="s">
        <v>3434</v>
      </c>
      <c r="H144" s="136">
        <v>6</v>
      </c>
      <c r="I144" s="137"/>
      <c r="J144" s="138">
        <f>ROUND(I144*H144,2)</f>
        <v>0</v>
      </c>
      <c r="K144" s="139"/>
      <c r="L144" s="32"/>
      <c r="M144" s="140" t="s">
        <v>19</v>
      </c>
      <c r="N144" s="141" t="s">
        <v>44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181</v>
      </c>
      <c r="AT144" s="144" t="s">
        <v>177</v>
      </c>
      <c r="AU144" s="144" t="s">
        <v>83</v>
      </c>
      <c r="AY144" s="17" t="s">
        <v>175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81</v>
      </c>
      <c r="BK144" s="145">
        <f>ROUND(I144*H144,2)</f>
        <v>0</v>
      </c>
      <c r="BL144" s="17" t="s">
        <v>181</v>
      </c>
      <c r="BM144" s="144" t="s">
        <v>3444</v>
      </c>
    </row>
    <row r="145" spans="2:65" s="12" customFormat="1" ht="11.25">
      <c r="B145" s="150"/>
      <c r="D145" s="151" t="s">
        <v>189</v>
      </c>
      <c r="E145" s="152" t="s">
        <v>19</v>
      </c>
      <c r="F145" s="153" t="s">
        <v>3445</v>
      </c>
      <c r="H145" s="154">
        <v>6</v>
      </c>
      <c r="I145" s="155"/>
      <c r="L145" s="150"/>
      <c r="M145" s="156"/>
      <c r="T145" s="157"/>
      <c r="AT145" s="152" t="s">
        <v>189</v>
      </c>
      <c r="AU145" s="152" t="s">
        <v>83</v>
      </c>
      <c r="AV145" s="12" t="s">
        <v>83</v>
      </c>
      <c r="AW145" s="12" t="s">
        <v>35</v>
      </c>
      <c r="AX145" s="12" t="s">
        <v>73</v>
      </c>
      <c r="AY145" s="152" t="s">
        <v>175</v>
      </c>
    </row>
    <row r="146" spans="2:65" s="13" customFormat="1" ht="11.25">
      <c r="B146" s="158"/>
      <c r="D146" s="151" t="s">
        <v>189</v>
      </c>
      <c r="E146" s="159" t="s">
        <v>19</v>
      </c>
      <c r="F146" s="160" t="s">
        <v>198</v>
      </c>
      <c r="H146" s="161">
        <v>6</v>
      </c>
      <c r="I146" s="162"/>
      <c r="L146" s="158"/>
      <c r="M146" s="163"/>
      <c r="T146" s="164"/>
      <c r="AT146" s="159" t="s">
        <v>189</v>
      </c>
      <c r="AU146" s="159" t="s">
        <v>83</v>
      </c>
      <c r="AV146" s="13" t="s">
        <v>181</v>
      </c>
      <c r="AW146" s="13" t="s">
        <v>35</v>
      </c>
      <c r="AX146" s="13" t="s">
        <v>81</v>
      </c>
      <c r="AY146" s="159" t="s">
        <v>175</v>
      </c>
    </row>
    <row r="147" spans="2:65" s="1" customFormat="1" ht="24.2" customHeight="1">
      <c r="B147" s="32"/>
      <c r="C147" s="132" t="s">
        <v>306</v>
      </c>
      <c r="D147" s="132" t="s">
        <v>177</v>
      </c>
      <c r="E147" s="133" t="s">
        <v>3446</v>
      </c>
      <c r="F147" s="134" t="s">
        <v>3447</v>
      </c>
      <c r="G147" s="135" t="s">
        <v>3235</v>
      </c>
      <c r="H147" s="136">
        <v>1</v>
      </c>
      <c r="I147" s="137"/>
      <c r="J147" s="138">
        <f>ROUND(I147*H147,2)</f>
        <v>0</v>
      </c>
      <c r="K147" s="139"/>
      <c r="L147" s="32"/>
      <c r="M147" s="140" t="s">
        <v>19</v>
      </c>
      <c r="N147" s="141" t="s">
        <v>44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181</v>
      </c>
      <c r="AT147" s="144" t="s">
        <v>177</v>
      </c>
      <c r="AU147" s="144" t="s">
        <v>83</v>
      </c>
      <c r="AY147" s="17" t="s">
        <v>175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81</v>
      </c>
      <c r="BK147" s="145">
        <f>ROUND(I147*H147,2)</f>
        <v>0</v>
      </c>
      <c r="BL147" s="17" t="s">
        <v>181</v>
      </c>
      <c r="BM147" s="144" t="s">
        <v>3448</v>
      </c>
    </row>
    <row r="148" spans="2:65" s="14" customFormat="1" ht="33.75">
      <c r="B148" s="166"/>
      <c r="D148" s="151" t="s">
        <v>189</v>
      </c>
      <c r="E148" s="167" t="s">
        <v>19</v>
      </c>
      <c r="F148" s="168" t="s">
        <v>3449</v>
      </c>
      <c r="H148" s="167" t="s">
        <v>19</v>
      </c>
      <c r="I148" s="169"/>
      <c r="L148" s="166"/>
      <c r="M148" s="170"/>
      <c r="T148" s="171"/>
      <c r="AT148" s="167" t="s">
        <v>189</v>
      </c>
      <c r="AU148" s="167" t="s">
        <v>83</v>
      </c>
      <c r="AV148" s="14" t="s">
        <v>81</v>
      </c>
      <c r="AW148" s="14" t="s">
        <v>35</v>
      </c>
      <c r="AX148" s="14" t="s">
        <v>73</v>
      </c>
      <c r="AY148" s="167" t="s">
        <v>175</v>
      </c>
    </row>
    <row r="149" spans="2:65" s="12" customFormat="1" ht="11.25">
      <c r="B149" s="150"/>
      <c r="D149" s="151" t="s">
        <v>189</v>
      </c>
      <c r="E149" s="152" t="s">
        <v>19</v>
      </c>
      <c r="F149" s="153" t="s">
        <v>3237</v>
      </c>
      <c r="H149" s="154">
        <v>1</v>
      </c>
      <c r="I149" s="155"/>
      <c r="L149" s="150"/>
      <c r="M149" s="156"/>
      <c r="T149" s="157"/>
      <c r="AT149" s="152" t="s">
        <v>189</v>
      </c>
      <c r="AU149" s="152" t="s">
        <v>83</v>
      </c>
      <c r="AV149" s="12" t="s">
        <v>83</v>
      </c>
      <c r="AW149" s="12" t="s">
        <v>35</v>
      </c>
      <c r="AX149" s="12" t="s">
        <v>73</v>
      </c>
      <c r="AY149" s="152" t="s">
        <v>175</v>
      </c>
    </row>
    <row r="150" spans="2:65" s="13" customFormat="1" ht="11.25">
      <c r="B150" s="158"/>
      <c r="D150" s="151" t="s">
        <v>189</v>
      </c>
      <c r="E150" s="159" t="s">
        <v>19</v>
      </c>
      <c r="F150" s="160" t="s">
        <v>198</v>
      </c>
      <c r="H150" s="161">
        <v>1</v>
      </c>
      <c r="I150" s="162"/>
      <c r="L150" s="158"/>
      <c r="M150" s="163"/>
      <c r="T150" s="164"/>
      <c r="AT150" s="159" t="s">
        <v>189</v>
      </c>
      <c r="AU150" s="159" t="s">
        <v>83</v>
      </c>
      <c r="AV150" s="13" t="s">
        <v>181</v>
      </c>
      <c r="AW150" s="13" t="s">
        <v>35</v>
      </c>
      <c r="AX150" s="13" t="s">
        <v>81</v>
      </c>
      <c r="AY150" s="159" t="s">
        <v>175</v>
      </c>
    </row>
    <row r="151" spans="2:65" s="1" customFormat="1" ht="21.75" customHeight="1">
      <c r="B151" s="32"/>
      <c r="C151" s="132" t="s">
        <v>312</v>
      </c>
      <c r="D151" s="132" t="s">
        <v>177</v>
      </c>
      <c r="E151" s="133" t="s">
        <v>3286</v>
      </c>
      <c r="F151" s="134" t="s">
        <v>3450</v>
      </c>
      <c r="G151" s="135" t="s">
        <v>3235</v>
      </c>
      <c r="H151" s="136">
        <v>1</v>
      </c>
      <c r="I151" s="137"/>
      <c r="J151" s="138">
        <f>ROUND(I151*H151,2)</f>
        <v>0</v>
      </c>
      <c r="K151" s="139"/>
      <c r="L151" s="32"/>
      <c r="M151" s="140" t="s">
        <v>19</v>
      </c>
      <c r="N151" s="141" t="s">
        <v>44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181</v>
      </c>
      <c r="AT151" s="144" t="s">
        <v>177</v>
      </c>
      <c r="AU151" s="144" t="s">
        <v>83</v>
      </c>
      <c r="AY151" s="17" t="s">
        <v>175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81</v>
      </c>
      <c r="BK151" s="145">
        <f>ROUND(I151*H151,2)</f>
        <v>0</v>
      </c>
      <c r="BL151" s="17" t="s">
        <v>181</v>
      </c>
      <c r="BM151" s="144" t="s">
        <v>3451</v>
      </c>
    </row>
    <row r="152" spans="2:65" s="12" customFormat="1" ht="11.25">
      <c r="B152" s="150"/>
      <c r="D152" s="151" t="s">
        <v>189</v>
      </c>
      <c r="E152" s="152" t="s">
        <v>19</v>
      </c>
      <c r="F152" s="153" t="s">
        <v>3237</v>
      </c>
      <c r="H152" s="154">
        <v>1</v>
      </c>
      <c r="I152" s="155"/>
      <c r="L152" s="150"/>
      <c r="M152" s="156"/>
      <c r="T152" s="157"/>
      <c r="AT152" s="152" t="s">
        <v>189</v>
      </c>
      <c r="AU152" s="152" t="s">
        <v>83</v>
      </c>
      <c r="AV152" s="12" t="s">
        <v>83</v>
      </c>
      <c r="AW152" s="12" t="s">
        <v>35</v>
      </c>
      <c r="AX152" s="12" t="s">
        <v>73</v>
      </c>
      <c r="AY152" s="152" t="s">
        <v>175</v>
      </c>
    </row>
    <row r="153" spans="2:65" s="13" customFormat="1" ht="11.25">
      <c r="B153" s="158"/>
      <c r="D153" s="151" t="s">
        <v>189</v>
      </c>
      <c r="E153" s="159" t="s">
        <v>19</v>
      </c>
      <c r="F153" s="160" t="s">
        <v>198</v>
      </c>
      <c r="H153" s="161">
        <v>1</v>
      </c>
      <c r="I153" s="162"/>
      <c r="L153" s="158"/>
      <c r="M153" s="163"/>
      <c r="T153" s="164"/>
      <c r="AT153" s="159" t="s">
        <v>189</v>
      </c>
      <c r="AU153" s="159" t="s">
        <v>83</v>
      </c>
      <c r="AV153" s="13" t="s">
        <v>181</v>
      </c>
      <c r="AW153" s="13" t="s">
        <v>35</v>
      </c>
      <c r="AX153" s="13" t="s">
        <v>81</v>
      </c>
      <c r="AY153" s="159" t="s">
        <v>175</v>
      </c>
    </row>
    <row r="154" spans="2:65" s="1" customFormat="1" ht="21.75" customHeight="1">
      <c r="B154" s="32"/>
      <c r="C154" s="132" t="s">
        <v>317</v>
      </c>
      <c r="D154" s="132" t="s">
        <v>177</v>
      </c>
      <c r="E154" s="133" t="s">
        <v>3452</v>
      </c>
      <c r="F154" s="134" t="s">
        <v>3453</v>
      </c>
      <c r="G154" s="135" t="s">
        <v>3235</v>
      </c>
      <c r="H154" s="136">
        <v>1</v>
      </c>
      <c r="I154" s="137"/>
      <c r="J154" s="138">
        <f>ROUND(I154*H154,2)</f>
        <v>0</v>
      </c>
      <c r="K154" s="139"/>
      <c r="L154" s="32"/>
      <c r="M154" s="140" t="s">
        <v>19</v>
      </c>
      <c r="N154" s="141" t="s">
        <v>44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181</v>
      </c>
      <c r="AT154" s="144" t="s">
        <v>177</v>
      </c>
      <c r="AU154" s="144" t="s">
        <v>83</v>
      </c>
      <c r="AY154" s="17" t="s">
        <v>175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81</v>
      </c>
      <c r="BK154" s="145">
        <f>ROUND(I154*H154,2)</f>
        <v>0</v>
      </c>
      <c r="BL154" s="17" t="s">
        <v>181</v>
      </c>
      <c r="BM154" s="144" t="s">
        <v>3454</v>
      </c>
    </row>
    <row r="155" spans="2:65" s="12" customFormat="1" ht="11.25">
      <c r="B155" s="150"/>
      <c r="D155" s="151" t="s">
        <v>189</v>
      </c>
      <c r="E155" s="152" t="s">
        <v>19</v>
      </c>
      <c r="F155" s="153" t="s">
        <v>3237</v>
      </c>
      <c r="H155" s="154">
        <v>1</v>
      </c>
      <c r="I155" s="155"/>
      <c r="L155" s="150"/>
      <c r="M155" s="156"/>
      <c r="T155" s="157"/>
      <c r="AT155" s="152" t="s">
        <v>189</v>
      </c>
      <c r="AU155" s="152" t="s">
        <v>83</v>
      </c>
      <c r="AV155" s="12" t="s">
        <v>83</v>
      </c>
      <c r="AW155" s="12" t="s">
        <v>35</v>
      </c>
      <c r="AX155" s="12" t="s">
        <v>73</v>
      </c>
      <c r="AY155" s="152" t="s">
        <v>175</v>
      </c>
    </row>
    <row r="156" spans="2:65" s="13" customFormat="1" ht="11.25">
      <c r="B156" s="158"/>
      <c r="D156" s="151" t="s">
        <v>189</v>
      </c>
      <c r="E156" s="159" t="s">
        <v>19</v>
      </c>
      <c r="F156" s="160" t="s">
        <v>198</v>
      </c>
      <c r="H156" s="161">
        <v>1</v>
      </c>
      <c r="I156" s="162"/>
      <c r="L156" s="158"/>
      <c r="M156" s="163"/>
      <c r="T156" s="164"/>
      <c r="AT156" s="159" t="s">
        <v>189</v>
      </c>
      <c r="AU156" s="159" t="s">
        <v>83</v>
      </c>
      <c r="AV156" s="13" t="s">
        <v>181</v>
      </c>
      <c r="AW156" s="13" t="s">
        <v>35</v>
      </c>
      <c r="AX156" s="13" t="s">
        <v>81</v>
      </c>
      <c r="AY156" s="159" t="s">
        <v>175</v>
      </c>
    </row>
    <row r="157" spans="2:65" s="1" customFormat="1" ht="16.5" customHeight="1">
      <c r="B157" s="32"/>
      <c r="C157" s="132" t="s">
        <v>323</v>
      </c>
      <c r="D157" s="132" t="s">
        <v>177</v>
      </c>
      <c r="E157" s="133" t="s">
        <v>3290</v>
      </c>
      <c r="F157" s="134" t="s">
        <v>3455</v>
      </c>
      <c r="G157" s="135" t="s">
        <v>3434</v>
      </c>
      <c r="H157" s="136">
        <v>1</v>
      </c>
      <c r="I157" s="137"/>
      <c r="J157" s="138">
        <f>ROUND(I157*H157,2)</f>
        <v>0</v>
      </c>
      <c r="K157" s="139"/>
      <c r="L157" s="32"/>
      <c r="M157" s="140" t="s">
        <v>19</v>
      </c>
      <c r="N157" s="141" t="s">
        <v>44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181</v>
      </c>
      <c r="AT157" s="144" t="s">
        <v>177</v>
      </c>
      <c r="AU157" s="144" t="s">
        <v>83</v>
      </c>
      <c r="AY157" s="17" t="s">
        <v>175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81</v>
      </c>
      <c r="BK157" s="145">
        <f>ROUND(I157*H157,2)</f>
        <v>0</v>
      </c>
      <c r="BL157" s="17" t="s">
        <v>181</v>
      </c>
      <c r="BM157" s="144" t="s">
        <v>3456</v>
      </c>
    </row>
    <row r="158" spans="2:65" s="1" customFormat="1" ht="24.2" customHeight="1">
      <c r="B158" s="32"/>
      <c r="C158" s="132" t="s">
        <v>7</v>
      </c>
      <c r="D158" s="132" t="s">
        <v>177</v>
      </c>
      <c r="E158" s="133" t="s">
        <v>3353</v>
      </c>
      <c r="F158" s="134" t="s">
        <v>3457</v>
      </c>
      <c r="G158" s="135" t="s">
        <v>3235</v>
      </c>
      <c r="H158" s="136">
        <v>1</v>
      </c>
      <c r="I158" s="137"/>
      <c r="J158" s="138">
        <f>ROUND(I158*H158,2)</f>
        <v>0</v>
      </c>
      <c r="K158" s="139"/>
      <c r="L158" s="32"/>
      <c r="M158" s="140" t="s">
        <v>19</v>
      </c>
      <c r="N158" s="141" t="s">
        <v>44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181</v>
      </c>
      <c r="AT158" s="144" t="s">
        <v>177</v>
      </c>
      <c r="AU158" s="144" t="s">
        <v>83</v>
      </c>
      <c r="AY158" s="17" t="s">
        <v>175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81</v>
      </c>
      <c r="BK158" s="145">
        <f>ROUND(I158*H158,2)</f>
        <v>0</v>
      </c>
      <c r="BL158" s="17" t="s">
        <v>181</v>
      </c>
      <c r="BM158" s="144" t="s">
        <v>3458</v>
      </c>
    </row>
    <row r="159" spans="2:65" s="12" customFormat="1" ht="11.25">
      <c r="B159" s="150"/>
      <c r="D159" s="151" t="s">
        <v>189</v>
      </c>
      <c r="E159" s="152" t="s">
        <v>19</v>
      </c>
      <c r="F159" s="153" t="s">
        <v>3237</v>
      </c>
      <c r="H159" s="154">
        <v>1</v>
      </c>
      <c r="I159" s="155"/>
      <c r="L159" s="150"/>
      <c r="M159" s="156"/>
      <c r="T159" s="157"/>
      <c r="AT159" s="152" t="s">
        <v>189</v>
      </c>
      <c r="AU159" s="152" t="s">
        <v>83</v>
      </c>
      <c r="AV159" s="12" t="s">
        <v>83</v>
      </c>
      <c r="AW159" s="12" t="s">
        <v>35</v>
      </c>
      <c r="AX159" s="12" t="s">
        <v>73</v>
      </c>
      <c r="AY159" s="152" t="s">
        <v>175</v>
      </c>
    </row>
    <row r="160" spans="2:65" s="13" customFormat="1" ht="11.25">
      <c r="B160" s="158"/>
      <c r="D160" s="151" t="s">
        <v>189</v>
      </c>
      <c r="E160" s="159" t="s">
        <v>19</v>
      </c>
      <c r="F160" s="160" t="s">
        <v>198</v>
      </c>
      <c r="H160" s="161">
        <v>1</v>
      </c>
      <c r="I160" s="162"/>
      <c r="L160" s="158"/>
      <c r="M160" s="163"/>
      <c r="T160" s="164"/>
      <c r="AT160" s="159" t="s">
        <v>189</v>
      </c>
      <c r="AU160" s="159" t="s">
        <v>83</v>
      </c>
      <c r="AV160" s="13" t="s">
        <v>181</v>
      </c>
      <c r="AW160" s="13" t="s">
        <v>35</v>
      </c>
      <c r="AX160" s="13" t="s">
        <v>81</v>
      </c>
      <c r="AY160" s="159" t="s">
        <v>175</v>
      </c>
    </row>
    <row r="161" spans="2:65" s="1" customFormat="1" ht="16.5" customHeight="1">
      <c r="B161" s="32"/>
      <c r="C161" s="132" t="s">
        <v>332</v>
      </c>
      <c r="D161" s="132" t="s">
        <v>177</v>
      </c>
      <c r="E161" s="133" t="s">
        <v>3459</v>
      </c>
      <c r="F161" s="134" t="s">
        <v>3460</v>
      </c>
      <c r="G161" s="135" t="s">
        <v>342</v>
      </c>
      <c r="H161" s="136">
        <v>4</v>
      </c>
      <c r="I161" s="137"/>
      <c r="J161" s="138">
        <f>ROUND(I161*H161,2)</f>
        <v>0</v>
      </c>
      <c r="K161" s="139"/>
      <c r="L161" s="32"/>
      <c r="M161" s="140" t="s">
        <v>19</v>
      </c>
      <c r="N161" s="141" t="s">
        <v>44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181</v>
      </c>
      <c r="AT161" s="144" t="s">
        <v>177</v>
      </c>
      <c r="AU161" s="144" t="s">
        <v>83</v>
      </c>
      <c r="AY161" s="17" t="s">
        <v>175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81</v>
      </c>
      <c r="BK161" s="145">
        <f>ROUND(I161*H161,2)</f>
        <v>0</v>
      </c>
      <c r="BL161" s="17" t="s">
        <v>181</v>
      </c>
      <c r="BM161" s="144" t="s">
        <v>3461</v>
      </c>
    </row>
    <row r="162" spans="2:65" s="14" customFormat="1" ht="11.25">
      <c r="B162" s="166"/>
      <c r="D162" s="151" t="s">
        <v>189</v>
      </c>
      <c r="E162" s="167" t="s">
        <v>19</v>
      </c>
      <c r="F162" s="168" t="s">
        <v>3462</v>
      </c>
      <c r="H162" s="167" t="s">
        <v>19</v>
      </c>
      <c r="I162" s="169"/>
      <c r="L162" s="166"/>
      <c r="M162" s="170"/>
      <c r="T162" s="171"/>
      <c r="AT162" s="167" t="s">
        <v>189</v>
      </c>
      <c r="AU162" s="167" t="s">
        <v>83</v>
      </c>
      <c r="AV162" s="14" t="s">
        <v>81</v>
      </c>
      <c r="AW162" s="14" t="s">
        <v>35</v>
      </c>
      <c r="AX162" s="14" t="s">
        <v>73</v>
      </c>
      <c r="AY162" s="167" t="s">
        <v>175</v>
      </c>
    </row>
    <row r="163" spans="2:65" s="12" customFormat="1" ht="11.25">
      <c r="B163" s="150"/>
      <c r="D163" s="151" t="s">
        <v>189</v>
      </c>
      <c r="E163" s="152" t="s">
        <v>19</v>
      </c>
      <c r="F163" s="153" t="s">
        <v>3356</v>
      </c>
      <c r="H163" s="154">
        <v>4</v>
      </c>
      <c r="I163" s="155"/>
      <c r="L163" s="150"/>
      <c r="M163" s="156"/>
      <c r="T163" s="157"/>
      <c r="AT163" s="152" t="s">
        <v>189</v>
      </c>
      <c r="AU163" s="152" t="s">
        <v>83</v>
      </c>
      <c r="AV163" s="12" t="s">
        <v>83</v>
      </c>
      <c r="AW163" s="12" t="s">
        <v>35</v>
      </c>
      <c r="AX163" s="12" t="s">
        <v>73</v>
      </c>
      <c r="AY163" s="152" t="s">
        <v>175</v>
      </c>
    </row>
    <row r="164" spans="2:65" s="13" customFormat="1" ht="11.25">
      <c r="B164" s="158"/>
      <c r="D164" s="151" t="s">
        <v>189</v>
      </c>
      <c r="E164" s="159" t="s">
        <v>19</v>
      </c>
      <c r="F164" s="160" t="s">
        <v>198</v>
      </c>
      <c r="H164" s="161">
        <v>4</v>
      </c>
      <c r="I164" s="162"/>
      <c r="L164" s="158"/>
      <c r="M164" s="163"/>
      <c r="T164" s="164"/>
      <c r="AT164" s="159" t="s">
        <v>189</v>
      </c>
      <c r="AU164" s="159" t="s">
        <v>83</v>
      </c>
      <c r="AV164" s="13" t="s">
        <v>181</v>
      </c>
      <c r="AW164" s="13" t="s">
        <v>35</v>
      </c>
      <c r="AX164" s="13" t="s">
        <v>81</v>
      </c>
      <c r="AY164" s="159" t="s">
        <v>175</v>
      </c>
    </row>
    <row r="165" spans="2:65" s="1" customFormat="1" ht="16.5" customHeight="1">
      <c r="B165" s="32"/>
      <c r="C165" s="132" t="s">
        <v>339</v>
      </c>
      <c r="D165" s="132" t="s">
        <v>177</v>
      </c>
      <c r="E165" s="133" t="s">
        <v>3294</v>
      </c>
      <c r="F165" s="134" t="s">
        <v>3291</v>
      </c>
      <c r="G165" s="135" t="s">
        <v>3235</v>
      </c>
      <c r="H165" s="136">
        <v>7</v>
      </c>
      <c r="I165" s="137"/>
      <c r="J165" s="138">
        <f>ROUND(I165*H165,2)</f>
        <v>0</v>
      </c>
      <c r="K165" s="139"/>
      <c r="L165" s="32"/>
      <c r="M165" s="140" t="s">
        <v>19</v>
      </c>
      <c r="N165" s="141" t="s">
        <v>44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181</v>
      </c>
      <c r="AT165" s="144" t="s">
        <v>177</v>
      </c>
      <c r="AU165" s="144" t="s">
        <v>83</v>
      </c>
      <c r="AY165" s="17" t="s">
        <v>175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81</v>
      </c>
      <c r="BK165" s="145">
        <f>ROUND(I165*H165,2)</f>
        <v>0</v>
      </c>
      <c r="BL165" s="17" t="s">
        <v>181</v>
      </c>
      <c r="BM165" s="144" t="s">
        <v>3463</v>
      </c>
    </row>
    <row r="166" spans="2:65" s="12" customFormat="1" ht="11.25">
      <c r="B166" s="150"/>
      <c r="D166" s="151" t="s">
        <v>189</v>
      </c>
      <c r="E166" s="152" t="s">
        <v>19</v>
      </c>
      <c r="F166" s="153" t="s">
        <v>3464</v>
      </c>
      <c r="H166" s="154">
        <v>7</v>
      </c>
      <c r="I166" s="155"/>
      <c r="L166" s="150"/>
      <c r="M166" s="156"/>
      <c r="T166" s="157"/>
      <c r="AT166" s="152" t="s">
        <v>189</v>
      </c>
      <c r="AU166" s="152" t="s">
        <v>83</v>
      </c>
      <c r="AV166" s="12" t="s">
        <v>83</v>
      </c>
      <c r="AW166" s="12" t="s">
        <v>35</v>
      </c>
      <c r="AX166" s="12" t="s">
        <v>73</v>
      </c>
      <c r="AY166" s="152" t="s">
        <v>175</v>
      </c>
    </row>
    <row r="167" spans="2:65" s="13" customFormat="1" ht="11.25">
      <c r="B167" s="158"/>
      <c r="D167" s="151" t="s">
        <v>189</v>
      </c>
      <c r="E167" s="159" t="s">
        <v>19</v>
      </c>
      <c r="F167" s="160" t="s">
        <v>198</v>
      </c>
      <c r="H167" s="161">
        <v>7</v>
      </c>
      <c r="I167" s="162"/>
      <c r="L167" s="158"/>
      <c r="M167" s="163"/>
      <c r="T167" s="164"/>
      <c r="AT167" s="159" t="s">
        <v>189</v>
      </c>
      <c r="AU167" s="159" t="s">
        <v>83</v>
      </c>
      <c r="AV167" s="13" t="s">
        <v>181</v>
      </c>
      <c r="AW167" s="13" t="s">
        <v>35</v>
      </c>
      <c r="AX167" s="13" t="s">
        <v>81</v>
      </c>
      <c r="AY167" s="159" t="s">
        <v>175</v>
      </c>
    </row>
    <row r="168" spans="2:65" s="1" customFormat="1" ht="16.5" customHeight="1">
      <c r="B168" s="32"/>
      <c r="C168" s="132" t="s">
        <v>348</v>
      </c>
      <c r="D168" s="132" t="s">
        <v>177</v>
      </c>
      <c r="E168" s="133" t="s">
        <v>3316</v>
      </c>
      <c r="F168" s="134" t="s">
        <v>3295</v>
      </c>
      <c r="G168" s="135" t="s">
        <v>342</v>
      </c>
      <c r="H168" s="136">
        <v>15</v>
      </c>
      <c r="I168" s="137"/>
      <c r="J168" s="138">
        <f>ROUND(I168*H168,2)</f>
        <v>0</v>
      </c>
      <c r="K168" s="139"/>
      <c r="L168" s="32"/>
      <c r="M168" s="140" t="s">
        <v>19</v>
      </c>
      <c r="N168" s="141" t="s">
        <v>44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181</v>
      </c>
      <c r="AT168" s="144" t="s">
        <v>177</v>
      </c>
      <c r="AU168" s="144" t="s">
        <v>83</v>
      </c>
      <c r="AY168" s="17" t="s">
        <v>175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81</v>
      </c>
      <c r="BK168" s="145">
        <f>ROUND(I168*H168,2)</f>
        <v>0</v>
      </c>
      <c r="BL168" s="17" t="s">
        <v>181</v>
      </c>
      <c r="BM168" s="144" t="s">
        <v>3465</v>
      </c>
    </row>
    <row r="169" spans="2:65" s="12" customFormat="1" ht="11.25">
      <c r="B169" s="150"/>
      <c r="D169" s="151" t="s">
        <v>189</v>
      </c>
      <c r="E169" s="152" t="s">
        <v>19</v>
      </c>
      <c r="F169" s="153" t="s">
        <v>3466</v>
      </c>
      <c r="H169" s="154">
        <v>15</v>
      </c>
      <c r="I169" s="155"/>
      <c r="L169" s="150"/>
      <c r="M169" s="156"/>
      <c r="T169" s="157"/>
      <c r="AT169" s="152" t="s">
        <v>189</v>
      </c>
      <c r="AU169" s="152" t="s">
        <v>83</v>
      </c>
      <c r="AV169" s="12" t="s">
        <v>83</v>
      </c>
      <c r="AW169" s="12" t="s">
        <v>35</v>
      </c>
      <c r="AX169" s="12" t="s">
        <v>73</v>
      </c>
      <c r="AY169" s="152" t="s">
        <v>175</v>
      </c>
    </row>
    <row r="170" spans="2:65" s="13" customFormat="1" ht="11.25">
      <c r="B170" s="158"/>
      <c r="D170" s="151" t="s">
        <v>189</v>
      </c>
      <c r="E170" s="159" t="s">
        <v>19</v>
      </c>
      <c r="F170" s="160" t="s">
        <v>198</v>
      </c>
      <c r="H170" s="161">
        <v>15</v>
      </c>
      <c r="I170" s="162"/>
      <c r="L170" s="158"/>
      <c r="M170" s="194"/>
      <c r="N170" s="195"/>
      <c r="O170" s="195"/>
      <c r="P170" s="195"/>
      <c r="Q170" s="195"/>
      <c r="R170" s="195"/>
      <c r="S170" s="195"/>
      <c r="T170" s="196"/>
      <c r="AT170" s="159" t="s">
        <v>189</v>
      </c>
      <c r="AU170" s="159" t="s">
        <v>83</v>
      </c>
      <c r="AV170" s="13" t="s">
        <v>181</v>
      </c>
      <c r="AW170" s="13" t="s">
        <v>35</v>
      </c>
      <c r="AX170" s="13" t="s">
        <v>81</v>
      </c>
      <c r="AY170" s="159" t="s">
        <v>175</v>
      </c>
    </row>
    <row r="171" spans="2:65" s="1" customFormat="1" ht="6.95" customHeight="1">
      <c r="B171" s="41"/>
      <c r="C171" s="42"/>
      <c r="D171" s="42"/>
      <c r="E171" s="42"/>
      <c r="F171" s="42"/>
      <c r="G171" s="42"/>
      <c r="H171" s="42"/>
      <c r="I171" s="42"/>
      <c r="J171" s="42"/>
      <c r="K171" s="42"/>
      <c r="L171" s="32"/>
    </row>
  </sheetData>
  <sheetProtection algorithmName="SHA-512" hashValue="+/9xsidD+vkF6dgUerVzw+ccZEGs1f3Xpcy0EOaRoQk+hv2MMwqzS9bnd7TmIaz8c85Xvh6itSTTzMwi6tcEyQ==" saltValue="TUMSwsB7iBTydSg3pQrz/ANvrNC5wOBh6p3/qi/We5HLL9iRD+WVgb/27bIlMObjrYW7fypYlvsjIyMNdvLYhw==" spinCount="100000" sheet="1" objects="1" scenarios="1" formatColumns="0" formatRows="0" autoFilter="0"/>
  <autoFilter ref="C86:K170" xr:uid="{00000000-0009-0000-0000-00000D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2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317" t="s">
        <v>2269</v>
      </c>
      <c r="F9" s="319"/>
      <c r="G9" s="319"/>
      <c r="H9" s="319"/>
      <c r="L9" s="32"/>
    </row>
    <row r="10" spans="2:46" s="1" customFormat="1" ht="12" customHeight="1">
      <c r="B10" s="32"/>
      <c r="D10" s="27" t="s">
        <v>1072</v>
      </c>
      <c r="L10" s="32"/>
    </row>
    <row r="11" spans="2:46" s="1" customFormat="1" ht="16.5" customHeight="1">
      <c r="B11" s="32"/>
      <c r="E11" s="276" t="s">
        <v>3467</v>
      </c>
      <c r="F11" s="319"/>
      <c r="G11" s="319"/>
      <c r="H11" s="31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19. 10. 2023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0" t="str">
        <f>'Rekapitulace stavby'!E14</f>
        <v>Vyplň údaj</v>
      </c>
      <c r="F20" s="301"/>
      <c r="G20" s="301"/>
      <c r="H20" s="301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3468</v>
      </c>
      <c r="I23" s="27" t="s">
        <v>29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33</v>
      </c>
      <c r="L25" s="32"/>
    </row>
    <row r="26" spans="2:12" s="1" customFormat="1" ht="18" customHeight="1">
      <c r="B26" s="32"/>
      <c r="E26" s="25" t="s">
        <v>34</v>
      </c>
      <c r="I26" s="27" t="s">
        <v>29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306" t="s">
        <v>19</v>
      </c>
      <c r="F29" s="306"/>
      <c r="G29" s="306"/>
      <c r="H29" s="30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ROUND(J91,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2" t="s">
        <v>43</v>
      </c>
      <c r="E35" s="27" t="s">
        <v>44</v>
      </c>
      <c r="F35" s="83">
        <f>ROUND((SUM(BE91:BE126)),  2)</f>
        <v>0</v>
      </c>
      <c r="I35" s="93">
        <v>0.21</v>
      </c>
      <c r="J35" s="83">
        <f>ROUND(((SUM(BE91:BE126))*I35),  2)</f>
        <v>0</v>
      </c>
      <c r="L35" s="32"/>
    </row>
    <row r="36" spans="2:12" s="1" customFormat="1" ht="14.45" customHeight="1">
      <c r="B36" s="32"/>
      <c r="E36" s="27" t="s">
        <v>45</v>
      </c>
      <c r="F36" s="83">
        <f>ROUND((SUM(BF91:BF126)),  2)</f>
        <v>0</v>
      </c>
      <c r="I36" s="93">
        <v>0.15</v>
      </c>
      <c r="J36" s="83">
        <f>ROUND(((SUM(BF91:BF126))*I36),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3">
        <f>ROUND((SUM(BG91:BG126)),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3">
        <f>ROUND((SUM(BH91:BH126)),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3">
        <f>ROUND((SUM(BI91:BI126)),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143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7" t="str">
        <f>E7</f>
        <v>Kylešovice - sběrný dvůr</v>
      </c>
      <c r="F50" s="318"/>
      <c r="G50" s="318"/>
      <c r="H50" s="318"/>
      <c r="L50" s="32"/>
    </row>
    <row r="51" spans="2:47" ht="12" customHeight="1">
      <c r="B51" s="20"/>
      <c r="C51" s="27" t="s">
        <v>141</v>
      </c>
      <c r="L51" s="20"/>
    </row>
    <row r="52" spans="2:47" s="1" customFormat="1" ht="16.5" customHeight="1">
      <c r="B52" s="32"/>
      <c r="E52" s="317" t="s">
        <v>2269</v>
      </c>
      <c r="F52" s="319"/>
      <c r="G52" s="319"/>
      <c r="H52" s="319"/>
      <c r="L52" s="32"/>
    </row>
    <row r="53" spans="2:47" s="1" customFormat="1" ht="12" customHeight="1">
      <c r="B53" s="32"/>
      <c r="C53" s="27" t="s">
        <v>1072</v>
      </c>
      <c r="L53" s="32"/>
    </row>
    <row r="54" spans="2:47" s="1" customFormat="1" ht="16.5" customHeight="1">
      <c r="B54" s="32"/>
      <c r="E54" s="276" t="str">
        <f>E11</f>
        <v>D.1.4.3 - Vytápění</v>
      </c>
      <c r="F54" s="319"/>
      <c r="G54" s="319"/>
      <c r="H54" s="31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Kylešovice</v>
      </c>
      <c r="I56" s="27" t="s">
        <v>23</v>
      </c>
      <c r="J56" s="49" t="str">
        <f>IF(J14="","",J14)</f>
        <v>19. 10. 2023</v>
      </c>
      <c r="L56" s="32"/>
    </row>
    <row r="57" spans="2:47" s="1" customFormat="1" ht="6.95" customHeight="1">
      <c r="B57" s="32"/>
      <c r="L57" s="32"/>
    </row>
    <row r="58" spans="2:47" s="1" customFormat="1" ht="40.15" customHeight="1">
      <c r="B58" s="32"/>
      <c r="C58" s="27" t="s">
        <v>25</v>
      </c>
      <c r="F58" s="25" t="str">
        <f>E17</f>
        <v>statutární město Opava, Horní náměstí 69, Opava</v>
      </c>
      <c r="I58" s="27" t="s">
        <v>32</v>
      </c>
      <c r="J58" s="30" t="str">
        <f>E23</f>
        <v>Ing. František Fuk, Ladova 2, 586 01 Jihlava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36</v>
      </c>
      <c r="J59" s="30" t="str">
        <f>E26</f>
        <v>Agroprojekt Jihlava, spol. s.r.o.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144</v>
      </c>
      <c r="D61" s="94"/>
      <c r="E61" s="94"/>
      <c r="F61" s="94"/>
      <c r="G61" s="94"/>
      <c r="H61" s="94"/>
      <c r="I61" s="94"/>
      <c r="J61" s="101" t="s">
        <v>145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71</v>
      </c>
      <c r="J63" s="63">
        <f>J91</f>
        <v>0</v>
      </c>
      <c r="L63" s="32"/>
      <c r="AU63" s="17" t="s">
        <v>146</v>
      </c>
    </row>
    <row r="64" spans="2:47" s="8" customFormat="1" ht="24.95" customHeight="1">
      <c r="B64" s="103"/>
      <c r="D64" s="104" t="s">
        <v>3469</v>
      </c>
      <c r="E64" s="105"/>
      <c r="F64" s="105"/>
      <c r="G64" s="105"/>
      <c r="H64" s="105"/>
      <c r="I64" s="105"/>
      <c r="J64" s="106">
        <f>J92</f>
        <v>0</v>
      </c>
      <c r="L64" s="103"/>
    </row>
    <row r="65" spans="2:12" s="9" customFormat="1" ht="19.899999999999999" customHeight="1">
      <c r="B65" s="107"/>
      <c r="D65" s="108" t="s">
        <v>3470</v>
      </c>
      <c r="E65" s="109"/>
      <c r="F65" s="109"/>
      <c r="G65" s="109"/>
      <c r="H65" s="109"/>
      <c r="I65" s="109"/>
      <c r="J65" s="110">
        <f>J93</f>
        <v>0</v>
      </c>
      <c r="L65" s="107"/>
    </row>
    <row r="66" spans="2:12" s="9" customFormat="1" ht="19.899999999999999" customHeight="1">
      <c r="B66" s="107"/>
      <c r="D66" s="108" t="s">
        <v>3471</v>
      </c>
      <c r="E66" s="109"/>
      <c r="F66" s="109"/>
      <c r="G66" s="109"/>
      <c r="H66" s="109"/>
      <c r="I66" s="109"/>
      <c r="J66" s="110">
        <f>J96</f>
        <v>0</v>
      </c>
      <c r="L66" s="107"/>
    </row>
    <row r="67" spans="2:12" s="9" customFormat="1" ht="19.899999999999999" customHeight="1">
      <c r="B67" s="107"/>
      <c r="D67" s="108" t="s">
        <v>3472</v>
      </c>
      <c r="E67" s="109"/>
      <c r="F67" s="109"/>
      <c r="G67" s="109"/>
      <c r="H67" s="109"/>
      <c r="I67" s="109"/>
      <c r="J67" s="110">
        <f>J100</f>
        <v>0</v>
      </c>
      <c r="L67" s="107"/>
    </row>
    <row r="68" spans="2:12" s="9" customFormat="1" ht="19.899999999999999" customHeight="1">
      <c r="B68" s="107"/>
      <c r="D68" s="108" t="s">
        <v>3473</v>
      </c>
      <c r="E68" s="109"/>
      <c r="F68" s="109"/>
      <c r="G68" s="109"/>
      <c r="H68" s="109"/>
      <c r="I68" s="109"/>
      <c r="J68" s="110">
        <f>J108</f>
        <v>0</v>
      </c>
      <c r="L68" s="107"/>
    </row>
    <row r="69" spans="2:12" s="9" customFormat="1" ht="19.899999999999999" customHeight="1">
      <c r="B69" s="107"/>
      <c r="D69" s="108" t="s">
        <v>3474</v>
      </c>
      <c r="E69" s="109"/>
      <c r="F69" s="109"/>
      <c r="G69" s="109"/>
      <c r="H69" s="109"/>
      <c r="I69" s="109"/>
      <c r="J69" s="110">
        <f>J119</f>
        <v>0</v>
      </c>
      <c r="L69" s="107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160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16.5" customHeight="1">
      <c r="B79" s="32"/>
      <c r="E79" s="317" t="str">
        <f>E7</f>
        <v>Kylešovice - sběrný dvůr</v>
      </c>
      <c r="F79" s="318"/>
      <c r="G79" s="318"/>
      <c r="H79" s="318"/>
      <c r="L79" s="32"/>
    </row>
    <row r="80" spans="2:12" ht="12" customHeight="1">
      <c r="B80" s="20"/>
      <c r="C80" s="27" t="s">
        <v>141</v>
      </c>
      <c r="L80" s="20"/>
    </row>
    <row r="81" spans="2:65" s="1" customFormat="1" ht="16.5" customHeight="1">
      <c r="B81" s="32"/>
      <c r="E81" s="317" t="s">
        <v>2269</v>
      </c>
      <c r="F81" s="319"/>
      <c r="G81" s="319"/>
      <c r="H81" s="319"/>
      <c r="L81" s="32"/>
    </row>
    <row r="82" spans="2:65" s="1" customFormat="1" ht="12" customHeight="1">
      <c r="B82" s="32"/>
      <c r="C82" s="27" t="s">
        <v>1072</v>
      </c>
      <c r="L82" s="32"/>
    </row>
    <row r="83" spans="2:65" s="1" customFormat="1" ht="16.5" customHeight="1">
      <c r="B83" s="32"/>
      <c r="E83" s="276" t="str">
        <f>E11</f>
        <v>D.1.4.3 - Vytápění</v>
      </c>
      <c r="F83" s="319"/>
      <c r="G83" s="319"/>
      <c r="H83" s="319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F14</f>
        <v>Kylešovice</v>
      </c>
      <c r="I85" s="27" t="s">
        <v>23</v>
      </c>
      <c r="J85" s="49" t="str">
        <f>IF(J14="","",J14)</f>
        <v>19. 10. 2023</v>
      </c>
      <c r="L85" s="32"/>
    </row>
    <row r="86" spans="2:65" s="1" customFormat="1" ht="6.95" customHeight="1">
      <c r="B86" s="32"/>
      <c r="L86" s="32"/>
    </row>
    <row r="87" spans="2:65" s="1" customFormat="1" ht="40.15" customHeight="1">
      <c r="B87" s="32"/>
      <c r="C87" s="27" t="s">
        <v>25</v>
      </c>
      <c r="F87" s="25" t="str">
        <f>E17</f>
        <v>statutární město Opava, Horní náměstí 69, Opava</v>
      </c>
      <c r="I87" s="27" t="s">
        <v>32</v>
      </c>
      <c r="J87" s="30" t="str">
        <f>E23</f>
        <v>Ing. František Fuk, Ladova 2, 586 01 Jihlava</v>
      </c>
      <c r="L87" s="32"/>
    </row>
    <row r="88" spans="2:65" s="1" customFormat="1" ht="25.7" customHeight="1">
      <c r="B88" s="32"/>
      <c r="C88" s="27" t="s">
        <v>30</v>
      </c>
      <c r="F88" s="25" t="str">
        <f>IF(E20="","",E20)</f>
        <v>Vyplň údaj</v>
      </c>
      <c r="I88" s="27" t="s">
        <v>36</v>
      </c>
      <c r="J88" s="30" t="str">
        <f>E26</f>
        <v>Agroprojekt Jihlava, spol. s.r.o.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161</v>
      </c>
      <c r="D90" s="113" t="s">
        <v>58</v>
      </c>
      <c r="E90" s="113" t="s">
        <v>54</v>
      </c>
      <c r="F90" s="113" t="s">
        <v>55</v>
      </c>
      <c r="G90" s="113" t="s">
        <v>162</v>
      </c>
      <c r="H90" s="113" t="s">
        <v>163</v>
      </c>
      <c r="I90" s="113" t="s">
        <v>164</v>
      </c>
      <c r="J90" s="114" t="s">
        <v>145</v>
      </c>
      <c r="K90" s="115" t="s">
        <v>165</v>
      </c>
      <c r="L90" s="111"/>
      <c r="M90" s="56" t="s">
        <v>19</v>
      </c>
      <c r="N90" s="57" t="s">
        <v>43</v>
      </c>
      <c r="O90" s="57" t="s">
        <v>166</v>
      </c>
      <c r="P90" s="57" t="s">
        <v>167</v>
      </c>
      <c r="Q90" s="57" t="s">
        <v>168</v>
      </c>
      <c r="R90" s="57" t="s">
        <v>169</v>
      </c>
      <c r="S90" s="57" t="s">
        <v>170</v>
      </c>
      <c r="T90" s="58" t="s">
        <v>171</v>
      </c>
    </row>
    <row r="91" spans="2:65" s="1" customFormat="1" ht="22.9" customHeight="1">
      <c r="B91" s="32"/>
      <c r="C91" s="61" t="s">
        <v>172</v>
      </c>
      <c r="J91" s="116">
        <f>BK91</f>
        <v>0</v>
      </c>
      <c r="L91" s="32"/>
      <c r="M91" s="59"/>
      <c r="N91" s="50"/>
      <c r="O91" s="50"/>
      <c r="P91" s="117">
        <f>P92</f>
        <v>0</v>
      </c>
      <c r="Q91" s="50"/>
      <c r="R91" s="117">
        <f>R92</f>
        <v>0.37521000000000004</v>
      </c>
      <c r="S91" s="50"/>
      <c r="T91" s="118">
        <f>T92</f>
        <v>0</v>
      </c>
      <c r="AT91" s="17" t="s">
        <v>72</v>
      </c>
      <c r="AU91" s="17" t="s">
        <v>146</v>
      </c>
      <c r="BK91" s="119">
        <f>BK92</f>
        <v>0</v>
      </c>
    </row>
    <row r="92" spans="2:65" s="11" customFormat="1" ht="25.9" customHeight="1">
      <c r="B92" s="120"/>
      <c r="D92" s="121" t="s">
        <v>72</v>
      </c>
      <c r="E92" s="122" t="s">
        <v>733</v>
      </c>
      <c r="F92" s="122" t="s">
        <v>3475</v>
      </c>
      <c r="I92" s="123"/>
      <c r="J92" s="124">
        <f>BK92</f>
        <v>0</v>
      </c>
      <c r="L92" s="120"/>
      <c r="M92" s="125"/>
      <c r="P92" s="126">
        <f>P93+P96+P100+P108+P119</f>
        <v>0</v>
      </c>
      <c r="R92" s="126">
        <f>R93+R96+R100+R108+R119</f>
        <v>0.37521000000000004</v>
      </c>
      <c r="T92" s="127">
        <f>T93+T96+T100+T108+T119</f>
        <v>0</v>
      </c>
      <c r="AR92" s="121" t="s">
        <v>83</v>
      </c>
      <c r="AT92" s="128" t="s">
        <v>72</v>
      </c>
      <c r="AU92" s="128" t="s">
        <v>73</v>
      </c>
      <c r="AY92" s="121" t="s">
        <v>175</v>
      </c>
      <c r="BK92" s="129">
        <f>BK93+BK96+BK100+BK108+BK119</f>
        <v>0</v>
      </c>
    </row>
    <row r="93" spans="2:65" s="11" customFormat="1" ht="22.9" customHeight="1">
      <c r="B93" s="120"/>
      <c r="D93" s="121" t="s">
        <v>72</v>
      </c>
      <c r="E93" s="130" t="s">
        <v>2728</v>
      </c>
      <c r="F93" s="130" t="s">
        <v>3476</v>
      </c>
      <c r="I93" s="123"/>
      <c r="J93" s="131">
        <f>BK93</f>
        <v>0</v>
      </c>
      <c r="L93" s="120"/>
      <c r="M93" s="125"/>
      <c r="P93" s="126">
        <f>SUM(P94:P95)</f>
        <v>0</v>
      </c>
      <c r="R93" s="126">
        <f>SUM(R94:R95)</f>
        <v>5.0000000000000001E-4</v>
      </c>
      <c r="T93" s="127">
        <f>SUM(T94:T95)</f>
        <v>0</v>
      </c>
      <c r="AR93" s="121" t="s">
        <v>83</v>
      </c>
      <c r="AT93" s="128" t="s">
        <v>72</v>
      </c>
      <c r="AU93" s="128" t="s">
        <v>81</v>
      </c>
      <c r="AY93" s="121" t="s">
        <v>175</v>
      </c>
      <c r="BK93" s="129">
        <f>SUM(BK94:BK95)</f>
        <v>0</v>
      </c>
    </row>
    <row r="94" spans="2:65" s="1" customFormat="1" ht="24.2" customHeight="1">
      <c r="B94" s="32"/>
      <c r="C94" s="132" t="s">
        <v>81</v>
      </c>
      <c r="D94" s="132" t="s">
        <v>177</v>
      </c>
      <c r="E94" s="133" t="s">
        <v>3477</v>
      </c>
      <c r="F94" s="134" t="s">
        <v>3478</v>
      </c>
      <c r="G94" s="135" t="s">
        <v>342</v>
      </c>
      <c r="H94" s="136">
        <v>5</v>
      </c>
      <c r="I94" s="137"/>
      <c r="J94" s="138">
        <f>ROUND(I94*H94,2)</f>
        <v>0</v>
      </c>
      <c r="K94" s="139"/>
      <c r="L94" s="32"/>
      <c r="M94" s="140" t="s">
        <v>19</v>
      </c>
      <c r="N94" s="141" t="s">
        <v>44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296</v>
      </c>
      <c r="AT94" s="144" t="s">
        <v>177</v>
      </c>
      <c r="AU94" s="144" t="s">
        <v>83</v>
      </c>
      <c r="AY94" s="17" t="s">
        <v>175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7" t="s">
        <v>81</v>
      </c>
      <c r="BK94" s="145">
        <f>ROUND(I94*H94,2)</f>
        <v>0</v>
      </c>
      <c r="BL94" s="17" t="s">
        <v>296</v>
      </c>
      <c r="BM94" s="144" t="s">
        <v>3479</v>
      </c>
    </row>
    <row r="95" spans="2:65" s="1" customFormat="1" ht="33" customHeight="1">
      <c r="B95" s="32"/>
      <c r="C95" s="172" t="s">
        <v>83</v>
      </c>
      <c r="D95" s="172" t="s">
        <v>307</v>
      </c>
      <c r="E95" s="173" t="s">
        <v>3480</v>
      </c>
      <c r="F95" s="174" t="s">
        <v>3481</v>
      </c>
      <c r="G95" s="175" t="s">
        <v>342</v>
      </c>
      <c r="H95" s="176">
        <v>5</v>
      </c>
      <c r="I95" s="177"/>
      <c r="J95" s="178">
        <f>ROUND(I95*H95,2)</f>
        <v>0</v>
      </c>
      <c r="K95" s="179"/>
      <c r="L95" s="180"/>
      <c r="M95" s="181" t="s">
        <v>19</v>
      </c>
      <c r="N95" s="182" t="s">
        <v>44</v>
      </c>
      <c r="P95" s="142">
        <f>O95*H95</f>
        <v>0</v>
      </c>
      <c r="Q95" s="142">
        <v>1E-4</v>
      </c>
      <c r="R95" s="142">
        <f>Q95*H95</f>
        <v>5.0000000000000001E-4</v>
      </c>
      <c r="S95" s="142">
        <v>0</v>
      </c>
      <c r="T95" s="143">
        <f>S95*H95</f>
        <v>0</v>
      </c>
      <c r="AR95" s="144" t="s">
        <v>396</v>
      </c>
      <c r="AT95" s="144" t="s">
        <v>307</v>
      </c>
      <c r="AU95" s="144" t="s">
        <v>83</v>
      </c>
      <c r="AY95" s="17" t="s">
        <v>175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7" t="s">
        <v>81</v>
      </c>
      <c r="BK95" s="145">
        <f>ROUND(I95*H95,2)</f>
        <v>0</v>
      </c>
      <c r="BL95" s="17" t="s">
        <v>296</v>
      </c>
      <c r="BM95" s="144" t="s">
        <v>3482</v>
      </c>
    </row>
    <row r="96" spans="2:65" s="11" customFormat="1" ht="22.9" customHeight="1">
      <c r="B96" s="120"/>
      <c r="D96" s="121" t="s">
        <v>72</v>
      </c>
      <c r="E96" s="130" t="s">
        <v>3483</v>
      </c>
      <c r="F96" s="130" t="s">
        <v>3484</v>
      </c>
      <c r="I96" s="123"/>
      <c r="J96" s="131">
        <f>BK96</f>
        <v>0</v>
      </c>
      <c r="L96" s="120"/>
      <c r="M96" s="125"/>
      <c r="P96" s="126">
        <f>SUM(P97:P99)</f>
        <v>0</v>
      </c>
      <c r="R96" s="126">
        <f>SUM(R97:R99)</f>
        <v>0.11272</v>
      </c>
      <c r="T96" s="127">
        <f>SUM(T97:T99)</f>
        <v>0</v>
      </c>
      <c r="AR96" s="121" t="s">
        <v>83</v>
      </c>
      <c r="AT96" s="128" t="s">
        <v>72</v>
      </c>
      <c r="AU96" s="128" t="s">
        <v>81</v>
      </c>
      <c r="AY96" s="121" t="s">
        <v>175</v>
      </c>
      <c r="BK96" s="129">
        <f>SUM(BK97:BK99)</f>
        <v>0</v>
      </c>
    </row>
    <row r="97" spans="2:65" s="1" customFormat="1" ht="33" customHeight="1">
      <c r="B97" s="32"/>
      <c r="C97" s="132" t="s">
        <v>191</v>
      </c>
      <c r="D97" s="132" t="s">
        <v>177</v>
      </c>
      <c r="E97" s="133" t="s">
        <v>3485</v>
      </c>
      <c r="F97" s="134" t="s">
        <v>3486</v>
      </c>
      <c r="G97" s="135" t="s">
        <v>1055</v>
      </c>
      <c r="H97" s="136">
        <v>1</v>
      </c>
      <c r="I97" s="137"/>
      <c r="J97" s="138">
        <f>ROUND(I97*H97,2)</f>
        <v>0</v>
      </c>
      <c r="K97" s="139"/>
      <c r="L97" s="32"/>
      <c r="M97" s="140" t="s">
        <v>19</v>
      </c>
      <c r="N97" s="141" t="s">
        <v>44</v>
      </c>
      <c r="P97" s="142">
        <f>O97*H97</f>
        <v>0</v>
      </c>
      <c r="Q97" s="142">
        <v>2.7200000000000002E-3</v>
      </c>
      <c r="R97" s="142">
        <f>Q97*H97</f>
        <v>2.7200000000000002E-3</v>
      </c>
      <c r="S97" s="142">
        <v>0</v>
      </c>
      <c r="T97" s="143">
        <f>S97*H97</f>
        <v>0</v>
      </c>
      <c r="AR97" s="144" t="s">
        <v>296</v>
      </c>
      <c r="AT97" s="144" t="s">
        <v>177</v>
      </c>
      <c r="AU97" s="144" t="s">
        <v>83</v>
      </c>
      <c r="AY97" s="17" t="s">
        <v>175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7" t="s">
        <v>81</v>
      </c>
      <c r="BK97" s="145">
        <f>ROUND(I97*H97,2)</f>
        <v>0</v>
      </c>
      <c r="BL97" s="17" t="s">
        <v>296</v>
      </c>
      <c r="BM97" s="144" t="s">
        <v>3487</v>
      </c>
    </row>
    <row r="98" spans="2:65" s="1" customFormat="1" ht="21.75" customHeight="1">
      <c r="B98" s="32"/>
      <c r="C98" s="132" t="s">
        <v>212</v>
      </c>
      <c r="D98" s="132" t="s">
        <v>177</v>
      </c>
      <c r="E98" s="133" t="s">
        <v>3488</v>
      </c>
      <c r="F98" s="134" t="s">
        <v>3489</v>
      </c>
      <c r="G98" s="135" t="s">
        <v>281</v>
      </c>
      <c r="H98" s="136">
        <v>0.113</v>
      </c>
      <c r="I98" s="137"/>
      <c r="J98" s="138">
        <f>ROUND(I98*H98,2)</f>
        <v>0</v>
      </c>
      <c r="K98" s="139"/>
      <c r="L98" s="32"/>
      <c r="M98" s="140" t="s">
        <v>19</v>
      </c>
      <c r="N98" s="141" t="s">
        <v>44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296</v>
      </c>
      <c r="AT98" s="144" t="s">
        <v>177</v>
      </c>
      <c r="AU98" s="144" t="s">
        <v>83</v>
      </c>
      <c r="AY98" s="17" t="s">
        <v>175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81</v>
      </c>
      <c r="BK98" s="145">
        <f>ROUND(I98*H98,2)</f>
        <v>0</v>
      </c>
      <c r="BL98" s="17" t="s">
        <v>296</v>
      </c>
      <c r="BM98" s="144" t="s">
        <v>3490</v>
      </c>
    </row>
    <row r="99" spans="2:65" s="1" customFormat="1" ht="76.349999999999994" customHeight="1">
      <c r="B99" s="32"/>
      <c r="C99" s="132" t="s">
        <v>181</v>
      </c>
      <c r="D99" s="132" t="s">
        <v>177</v>
      </c>
      <c r="E99" s="133" t="s">
        <v>3491</v>
      </c>
      <c r="F99" s="134" t="s">
        <v>3492</v>
      </c>
      <c r="G99" s="135" t="s">
        <v>3493</v>
      </c>
      <c r="H99" s="136">
        <v>1</v>
      </c>
      <c r="I99" s="137"/>
      <c r="J99" s="138">
        <f>ROUND(I99*H99,2)</f>
        <v>0</v>
      </c>
      <c r="K99" s="139"/>
      <c r="L99" s="32"/>
      <c r="M99" s="140" t="s">
        <v>19</v>
      </c>
      <c r="N99" s="141" t="s">
        <v>44</v>
      </c>
      <c r="P99" s="142">
        <f>O99*H99</f>
        <v>0</v>
      </c>
      <c r="Q99" s="142">
        <v>0.11</v>
      </c>
      <c r="R99" s="142">
        <f>Q99*H99</f>
        <v>0.11</v>
      </c>
      <c r="S99" s="142">
        <v>0</v>
      </c>
      <c r="T99" s="143">
        <f>S99*H99</f>
        <v>0</v>
      </c>
      <c r="AR99" s="144" t="s">
        <v>296</v>
      </c>
      <c r="AT99" s="144" t="s">
        <v>177</v>
      </c>
      <c r="AU99" s="144" t="s">
        <v>83</v>
      </c>
      <c r="AY99" s="17" t="s">
        <v>175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7" t="s">
        <v>81</v>
      </c>
      <c r="BK99" s="145">
        <f>ROUND(I99*H99,2)</f>
        <v>0</v>
      </c>
      <c r="BL99" s="17" t="s">
        <v>296</v>
      </c>
      <c r="BM99" s="144" t="s">
        <v>3494</v>
      </c>
    </row>
    <row r="100" spans="2:65" s="11" customFormat="1" ht="22.9" customHeight="1">
      <c r="B100" s="120"/>
      <c r="D100" s="121" t="s">
        <v>72</v>
      </c>
      <c r="E100" s="130" t="s">
        <v>3495</v>
      </c>
      <c r="F100" s="130" t="s">
        <v>3496</v>
      </c>
      <c r="I100" s="123"/>
      <c r="J100" s="131">
        <f>BK100</f>
        <v>0</v>
      </c>
      <c r="L100" s="120"/>
      <c r="M100" s="125"/>
      <c r="P100" s="126">
        <f>SUM(P101:P107)</f>
        <v>0</v>
      </c>
      <c r="R100" s="126">
        <f>SUM(R101:R107)</f>
        <v>5.1510000000000007E-2</v>
      </c>
      <c r="T100" s="127">
        <f>SUM(T101:T107)</f>
        <v>0</v>
      </c>
      <c r="AR100" s="121" t="s">
        <v>83</v>
      </c>
      <c r="AT100" s="128" t="s">
        <v>72</v>
      </c>
      <c r="AU100" s="128" t="s">
        <v>81</v>
      </c>
      <c r="AY100" s="121" t="s">
        <v>175</v>
      </c>
      <c r="BK100" s="129">
        <f>SUM(BK101:BK107)</f>
        <v>0</v>
      </c>
    </row>
    <row r="101" spans="2:65" s="1" customFormat="1" ht="24.2" customHeight="1">
      <c r="B101" s="32"/>
      <c r="C101" s="132" t="s">
        <v>223</v>
      </c>
      <c r="D101" s="132" t="s">
        <v>177</v>
      </c>
      <c r="E101" s="133" t="s">
        <v>3497</v>
      </c>
      <c r="F101" s="134" t="s">
        <v>3498</v>
      </c>
      <c r="G101" s="135" t="s">
        <v>342</v>
      </c>
      <c r="H101" s="136">
        <v>64</v>
      </c>
      <c r="I101" s="137"/>
      <c r="J101" s="138">
        <f t="shared" ref="J101:J107" si="0">ROUND(I101*H101,2)</f>
        <v>0</v>
      </c>
      <c r="K101" s="139"/>
      <c r="L101" s="32"/>
      <c r="M101" s="140" t="s">
        <v>19</v>
      </c>
      <c r="N101" s="141" t="s">
        <v>44</v>
      </c>
      <c r="P101" s="142">
        <f t="shared" ref="P101:P107" si="1">O101*H101</f>
        <v>0</v>
      </c>
      <c r="Q101" s="142">
        <v>4.8390625000000002E-4</v>
      </c>
      <c r="R101" s="142">
        <f t="shared" ref="R101:R107" si="2">Q101*H101</f>
        <v>3.0970000000000001E-2</v>
      </c>
      <c r="S101" s="142">
        <v>0</v>
      </c>
      <c r="T101" s="143">
        <f t="shared" ref="T101:T107" si="3">S101*H101</f>
        <v>0</v>
      </c>
      <c r="AR101" s="144" t="s">
        <v>296</v>
      </c>
      <c r="AT101" s="144" t="s">
        <v>177</v>
      </c>
      <c r="AU101" s="144" t="s">
        <v>83</v>
      </c>
      <c r="AY101" s="17" t="s">
        <v>175</v>
      </c>
      <c r="BE101" s="145">
        <f t="shared" ref="BE101:BE107" si="4">IF(N101="základní",J101,0)</f>
        <v>0</v>
      </c>
      <c r="BF101" s="145">
        <f t="shared" ref="BF101:BF107" si="5">IF(N101="snížená",J101,0)</f>
        <v>0</v>
      </c>
      <c r="BG101" s="145">
        <f t="shared" ref="BG101:BG107" si="6">IF(N101="zákl. přenesená",J101,0)</f>
        <v>0</v>
      </c>
      <c r="BH101" s="145">
        <f t="shared" ref="BH101:BH107" si="7">IF(N101="sníž. přenesená",J101,0)</f>
        <v>0</v>
      </c>
      <c r="BI101" s="145">
        <f t="shared" ref="BI101:BI107" si="8">IF(N101="nulová",J101,0)</f>
        <v>0</v>
      </c>
      <c r="BJ101" s="17" t="s">
        <v>81</v>
      </c>
      <c r="BK101" s="145">
        <f t="shared" ref="BK101:BK107" si="9">ROUND(I101*H101,2)</f>
        <v>0</v>
      </c>
      <c r="BL101" s="17" t="s">
        <v>296</v>
      </c>
      <c r="BM101" s="144" t="s">
        <v>3499</v>
      </c>
    </row>
    <row r="102" spans="2:65" s="1" customFormat="1" ht="24.2" customHeight="1">
      <c r="B102" s="32"/>
      <c r="C102" s="132" t="s">
        <v>231</v>
      </c>
      <c r="D102" s="132" t="s">
        <v>177</v>
      </c>
      <c r="E102" s="133" t="s">
        <v>3500</v>
      </c>
      <c r="F102" s="134" t="s">
        <v>3501</v>
      </c>
      <c r="G102" s="135" t="s">
        <v>342</v>
      </c>
      <c r="H102" s="136">
        <v>21</v>
      </c>
      <c r="I102" s="137"/>
      <c r="J102" s="138">
        <f t="shared" si="0"/>
        <v>0</v>
      </c>
      <c r="K102" s="139"/>
      <c r="L102" s="32"/>
      <c r="M102" s="140" t="s">
        <v>19</v>
      </c>
      <c r="N102" s="141" t="s">
        <v>44</v>
      </c>
      <c r="P102" s="142">
        <f t="shared" si="1"/>
        <v>0</v>
      </c>
      <c r="Q102" s="142">
        <v>7.4952380952380995E-4</v>
      </c>
      <c r="R102" s="142">
        <f t="shared" si="2"/>
        <v>1.5740000000000007E-2</v>
      </c>
      <c r="S102" s="142">
        <v>0</v>
      </c>
      <c r="T102" s="143">
        <f t="shared" si="3"/>
        <v>0</v>
      </c>
      <c r="AR102" s="144" t="s">
        <v>296</v>
      </c>
      <c r="AT102" s="144" t="s">
        <v>177</v>
      </c>
      <c r="AU102" s="144" t="s">
        <v>83</v>
      </c>
      <c r="AY102" s="17" t="s">
        <v>175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7" t="s">
        <v>81</v>
      </c>
      <c r="BK102" s="145">
        <f t="shared" si="9"/>
        <v>0</v>
      </c>
      <c r="BL102" s="17" t="s">
        <v>296</v>
      </c>
      <c r="BM102" s="144" t="s">
        <v>3502</v>
      </c>
    </row>
    <row r="103" spans="2:65" s="1" customFormat="1" ht="24.2" customHeight="1">
      <c r="B103" s="32"/>
      <c r="C103" s="132" t="s">
        <v>239</v>
      </c>
      <c r="D103" s="132" t="s">
        <v>177</v>
      </c>
      <c r="E103" s="133" t="s">
        <v>3503</v>
      </c>
      <c r="F103" s="134" t="s">
        <v>3504</v>
      </c>
      <c r="G103" s="135" t="s">
        <v>358</v>
      </c>
      <c r="H103" s="136">
        <v>18</v>
      </c>
      <c r="I103" s="137"/>
      <c r="J103" s="138">
        <f t="shared" si="0"/>
        <v>0</v>
      </c>
      <c r="K103" s="139"/>
      <c r="L103" s="32"/>
      <c r="M103" s="140" t="s">
        <v>19</v>
      </c>
      <c r="N103" s="141" t="s">
        <v>44</v>
      </c>
      <c r="P103" s="142">
        <f t="shared" si="1"/>
        <v>0</v>
      </c>
      <c r="Q103" s="142">
        <v>1.22222222222222E-5</v>
      </c>
      <c r="R103" s="142">
        <f t="shared" si="2"/>
        <v>2.199999999999996E-4</v>
      </c>
      <c r="S103" s="142">
        <v>0</v>
      </c>
      <c r="T103" s="143">
        <f t="shared" si="3"/>
        <v>0</v>
      </c>
      <c r="AR103" s="144" t="s">
        <v>296</v>
      </c>
      <c r="AT103" s="144" t="s">
        <v>177</v>
      </c>
      <c r="AU103" s="144" t="s">
        <v>83</v>
      </c>
      <c r="AY103" s="17" t="s">
        <v>175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7" t="s">
        <v>81</v>
      </c>
      <c r="BK103" s="145">
        <f t="shared" si="9"/>
        <v>0</v>
      </c>
      <c r="BL103" s="17" t="s">
        <v>296</v>
      </c>
      <c r="BM103" s="144" t="s">
        <v>3505</v>
      </c>
    </row>
    <row r="104" spans="2:65" s="1" customFormat="1" ht="16.5" customHeight="1">
      <c r="B104" s="32"/>
      <c r="C104" s="132" t="s">
        <v>246</v>
      </c>
      <c r="D104" s="132" t="s">
        <v>177</v>
      </c>
      <c r="E104" s="133" t="s">
        <v>3506</v>
      </c>
      <c r="F104" s="134" t="s">
        <v>3507</v>
      </c>
      <c r="G104" s="135" t="s">
        <v>342</v>
      </c>
      <c r="H104" s="136">
        <v>85</v>
      </c>
      <c r="I104" s="137"/>
      <c r="J104" s="138">
        <f t="shared" si="0"/>
        <v>0</v>
      </c>
      <c r="K104" s="139"/>
      <c r="L104" s="32"/>
      <c r="M104" s="140" t="s">
        <v>19</v>
      </c>
      <c r="N104" s="141" t="s">
        <v>44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296</v>
      </c>
      <c r="AT104" s="144" t="s">
        <v>177</v>
      </c>
      <c r="AU104" s="144" t="s">
        <v>83</v>
      </c>
      <c r="AY104" s="17" t="s">
        <v>175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7" t="s">
        <v>81</v>
      </c>
      <c r="BK104" s="145">
        <f t="shared" si="9"/>
        <v>0</v>
      </c>
      <c r="BL104" s="17" t="s">
        <v>296</v>
      </c>
      <c r="BM104" s="144" t="s">
        <v>3508</v>
      </c>
    </row>
    <row r="105" spans="2:65" s="1" customFormat="1" ht="37.9" customHeight="1">
      <c r="B105" s="32"/>
      <c r="C105" s="132" t="s">
        <v>259</v>
      </c>
      <c r="D105" s="132" t="s">
        <v>177</v>
      </c>
      <c r="E105" s="133" t="s">
        <v>3509</v>
      </c>
      <c r="F105" s="134" t="s">
        <v>3510</v>
      </c>
      <c r="G105" s="135" t="s">
        <v>342</v>
      </c>
      <c r="H105" s="136">
        <v>73</v>
      </c>
      <c r="I105" s="137"/>
      <c r="J105" s="138">
        <f t="shared" si="0"/>
        <v>0</v>
      </c>
      <c r="K105" s="139"/>
      <c r="L105" s="32"/>
      <c r="M105" s="140" t="s">
        <v>19</v>
      </c>
      <c r="N105" s="141" t="s">
        <v>44</v>
      </c>
      <c r="P105" s="142">
        <f t="shared" si="1"/>
        <v>0</v>
      </c>
      <c r="Q105" s="142">
        <v>4.6575342465753402E-5</v>
      </c>
      <c r="R105" s="142">
        <f t="shared" si="2"/>
        <v>3.3999999999999985E-3</v>
      </c>
      <c r="S105" s="142">
        <v>0</v>
      </c>
      <c r="T105" s="143">
        <f t="shared" si="3"/>
        <v>0</v>
      </c>
      <c r="AR105" s="144" t="s">
        <v>296</v>
      </c>
      <c r="AT105" s="144" t="s">
        <v>177</v>
      </c>
      <c r="AU105" s="144" t="s">
        <v>83</v>
      </c>
      <c r="AY105" s="17" t="s">
        <v>175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7" t="s">
        <v>81</v>
      </c>
      <c r="BK105" s="145">
        <f t="shared" si="9"/>
        <v>0</v>
      </c>
      <c r="BL105" s="17" t="s">
        <v>296</v>
      </c>
      <c r="BM105" s="144" t="s">
        <v>3511</v>
      </c>
    </row>
    <row r="106" spans="2:65" s="1" customFormat="1" ht="37.9" customHeight="1">
      <c r="B106" s="32"/>
      <c r="C106" s="132" t="s">
        <v>266</v>
      </c>
      <c r="D106" s="132" t="s">
        <v>177</v>
      </c>
      <c r="E106" s="133" t="s">
        <v>3512</v>
      </c>
      <c r="F106" s="134" t="s">
        <v>3513</v>
      </c>
      <c r="G106" s="135" t="s">
        <v>342</v>
      </c>
      <c r="H106" s="136">
        <v>6</v>
      </c>
      <c r="I106" s="137"/>
      <c r="J106" s="138">
        <f t="shared" si="0"/>
        <v>0</v>
      </c>
      <c r="K106" s="139"/>
      <c r="L106" s="32"/>
      <c r="M106" s="140" t="s">
        <v>19</v>
      </c>
      <c r="N106" s="141" t="s">
        <v>44</v>
      </c>
      <c r="P106" s="142">
        <f t="shared" si="1"/>
        <v>0</v>
      </c>
      <c r="Q106" s="142">
        <v>1.9666666666666701E-4</v>
      </c>
      <c r="R106" s="142">
        <f t="shared" si="2"/>
        <v>1.180000000000002E-3</v>
      </c>
      <c r="S106" s="142">
        <v>0</v>
      </c>
      <c r="T106" s="143">
        <f t="shared" si="3"/>
        <v>0</v>
      </c>
      <c r="AR106" s="144" t="s">
        <v>296</v>
      </c>
      <c r="AT106" s="144" t="s">
        <v>177</v>
      </c>
      <c r="AU106" s="144" t="s">
        <v>83</v>
      </c>
      <c r="AY106" s="17" t="s">
        <v>175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7" t="s">
        <v>81</v>
      </c>
      <c r="BK106" s="145">
        <f t="shared" si="9"/>
        <v>0</v>
      </c>
      <c r="BL106" s="17" t="s">
        <v>296</v>
      </c>
      <c r="BM106" s="144" t="s">
        <v>3514</v>
      </c>
    </row>
    <row r="107" spans="2:65" s="1" customFormat="1" ht="24.2" customHeight="1">
      <c r="B107" s="32"/>
      <c r="C107" s="132" t="s">
        <v>272</v>
      </c>
      <c r="D107" s="132" t="s">
        <v>177</v>
      </c>
      <c r="E107" s="133" t="s">
        <v>3515</v>
      </c>
      <c r="F107" s="134" t="s">
        <v>3516</v>
      </c>
      <c r="G107" s="135" t="s">
        <v>281</v>
      </c>
      <c r="H107" s="136">
        <v>5.1999999999999998E-2</v>
      </c>
      <c r="I107" s="137"/>
      <c r="J107" s="138">
        <f t="shared" si="0"/>
        <v>0</v>
      </c>
      <c r="K107" s="139"/>
      <c r="L107" s="32"/>
      <c r="M107" s="140" t="s">
        <v>19</v>
      </c>
      <c r="N107" s="141" t="s">
        <v>44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296</v>
      </c>
      <c r="AT107" s="144" t="s">
        <v>177</v>
      </c>
      <c r="AU107" s="144" t="s">
        <v>83</v>
      </c>
      <c r="AY107" s="17" t="s">
        <v>175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7" t="s">
        <v>81</v>
      </c>
      <c r="BK107" s="145">
        <f t="shared" si="9"/>
        <v>0</v>
      </c>
      <c r="BL107" s="17" t="s">
        <v>296</v>
      </c>
      <c r="BM107" s="144" t="s">
        <v>3517</v>
      </c>
    </row>
    <row r="108" spans="2:65" s="11" customFormat="1" ht="22.9" customHeight="1">
      <c r="B108" s="120"/>
      <c r="D108" s="121" t="s">
        <v>72</v>
      </c>
      <c r="E108" s="130" t="s">
        <v>3518</v>
      </c>
      <c r="F108" s="130" t="s">
        <v>3519</v>
      </c>
      <c r="I108" s="123"/>
      <c r="J108" s="131">
        <f>BK108</f>
        <v>0</v>
      </c>
      <c r="L108" s="120"/>
      <c r="M108" s="125"/>
      <c r="P108" s="126">
        <f>SUM(P109:P118)</f>
        <v>0</v>
      </c>
      <c r="R108" s="126">
        <f>SUM(R109:R118)</f>
        <v>1.5020000000000002E-2</v>
      </c>
      <c r="T108" s="127">
        <f>SUM(T109:T118)</f>
        <v>0</v>
      </c>
      <c r="AR108" s="121" t="s">
        <v>83</v>
      </c>
      <c r="AT108" s="128" t="s">
        <v>72</v>
      </c>
      <c r="AU108" s="128" t="s">
        <v>81</v>
      </c>
      <c r="AY108" s="121" t="s">
        <v>175</v>
      </c>
      <c r="BK108" s="129">
        <f>SUM(BK109:BK118)</f>
        <v>0</v>
      </c>
    </row>
    <row r="109" spans="2:65" s="1" customFormat="1" ht="24.2" customHeight="1">
      <c r="B109" s="32"/>
      <c r="C109" s="132" t="s">
        <v>278</v>
      </c>
      <c r="D109" s="132" t="s">
        <v>177</v>
      </c>
      <c r="E109" s="133" t="s">
        <v>3520</v>
      </c>
      <c r="F109" s="134" t="s">
        <v>3521</v>
      </c>
      <c r="G109" s="135" t="s">
        <v>358</v>
      </c>
      <c r="H109" s="136">
        <v>2</v>
      </c>
      <c r="I109" s="137"/>
      <c r="J109" s="138">
        <f t="shared" ref="J109:J118" si="10">ROUND(I109*H109,2)</f>
        <v>0</v>
      </c>
      <c r="K109" s="139"/>
      <c r="L109" s="32"/>
      <c r="M109" s="140" t="s">
        <v>19</v>
      </c>
      <c r="N109" s="141" t="s">
        <v>44</v>
      </c>
      <c r="P109" s="142">
        <f t="shared" ref="P109:P118" si="11">O109*H109</f>
        <v>0</v>
      </c>
      <c r="Q109" s="142">
        <v>2.3000000000000001E-4</v>
      </c>
      <c r="R109" s="142">
        <f t="shared" ref="R109:R118" si="12">Q109*H109</f>
        <v>4.6000000000000001E-4</v>
      </c>
      <c r="S109" s="142">
        <v>0</v>
      </c>
      <c r="T109" s="143">
        <f t="shared" ref="T109:T118" si="13">S109*H109</f>
        <v>0</v>
      </c>
      <c r="AR109" s="144" t="s">
        <v>296</v>
      </c>
      <c r="AT109" s="144" t="s">
        <v>177</v>
      </c>
      <c r="AU109" s="144" t="s">
        <v>83</v>
      </c>
      <c r="AY109" s="17" t="s">
        <v>175</v>
      </c>
      <c r="BE109" s="145">
        <f t="shared" ref="BE109:BE118" si="14">IF(N109="základní",J109,0)</f>
        <v>0</v>
      </c>
      <c r="BF109" s="145">
        <f t="shared" ref="BF109:BF118" si="15">IF(N109="snížená",J109,0)</f>
        <v>0</v>
      </c>
      <c r="BG109" s="145">
        <f t="shared" ref="BG109:BG118" si="16">IF(N109="zákl. přenesená",J109,0)</f>
        <v>0</v>
      </c>
      <c r="BH109" s="145">
        <f t="shared" ref="BH109:BH118" si="17">IF(N109="sníž. přenesená",J109,0)</f>
        <v>0</v>
      </c>
      <c r="BI109" s="145">
        <f t="shared" ref="BI109:BI118" si="18">IF(N109="nulová",J109,0)</f>
        <v>0</v>
      </c>
      <c r="BJ109" s="17" t="s">
        <v>81</v>
      </c>
      <c r="BK109" s="145">
        <f t="shared" ref="BK109:BK118" si="19">ROUND(I109*H109,2)</f>
        <v>0</v>
      </c>
      <c r="BL109" s="17" t="s">
        <v>296</v>
      </c>
      <c r="BM109" s="144" t="s">
        <v>3522</v>
      </c>
    </row>
    <row r="110" spans="2:65" s="1" customFormat="1" ht="24.2" customHeight="1">
      <c r="B110" s="32"/>
      <c r="C110" s="132" t="s">
        <v>285</v>
      </c>
      <c r="D110" s="132" t="s">
        <v>177</v>
      </c>
      <c r="E110" s="133" t="s">
        <v>3523</v>
      </c>
      <c r="F110" s="134" t="s">
        <v>3524</v>
      </c>
      <c r="G110" s="135" t="s">
        <v>358</v>
      </c>
      <c r="H110" s="136">
        <v>6</v>
      </c>
      <c r="I110" s="137"/>
      <c r="J110" s="138">
        <f t="shared" si="10"/>
        <v>0</v>
      </c>
      <c r="K110" s="139"/>
      <c r="L110" s="32"/>
      <c r="M110" s="140" t="s">
        <v>19</v>
      </c>
      <c r="N110" s="141" t="s">
        <v>44</v>
      </c>
      <c r="P110" s="142">
        <f t="shared" si="11"/>
        <v>0</v>
      </c>
      <c r="Q110" s="142">
        <v>1.3999999999999999E-4</v>
      </c>
      <c r="R110" s="142">
        <f t="shared" si="12"/>
        <v>8.3999999999999993E-4</v>
      </c>
      <c r="S110" s="142">
        <v>0</v>
      </c>
      <c r="T110" s="143">
        <f t="shared" si="13"/>
        <v>0</v>
      </c>
      <c r="AR110" s="144" t="s">
        <v>296</v>
      </c>
      <c r="AT110" s="144" t="s">
        <v>177</v>
      </c>
      <c r="AU110" s="144" t="s">
        <v>83</v>
      </c>
      <c r="AY110" s="17" t="s">
        <v>175</v>
      </c>
      <c r="BE110" s="145">
        <f t="shared" si="14"/>
        <v>0</v>
      </c>
      <c r="BF110" s="145">
        <f t="shared" si="15"/>
        <v>0</v>
      </c>
      <c r="BG110" s="145">
        <f t="shared" si="16"/>
        <v>0</v>
      </c>
      <c r="BH110" s="145">
        <f t="shared" si="17"/>
        <v>0</v>
      </c>
      <c r="BI110" s="145">
        <f t="shared" si="18"/>
        <v>0</v>
      </c>
      <c r="BJ110" s="17" t="s">
        <v>81</v>
      </c>
      <c r="BK110" s="145">
        <f t="shared" si="19"/>
        <v>0</v>
      </c>
      <c r="BL110" s="17" t="s">
        <v>296</v>
      </c>
      <c r="BM110" s="144" t="s">
        <v>3525</v>
      </c>
    </row>
    <row r="111" spans="2:65" s="1" customFormat="1" ht="24.2" customHeight="1">
      <c r="B111" s="32"/>
      <c r="C111" s="132" t="s">
        <v>8</v>
      </c>
      <c r="D111" s="132" t="s">
        <v>177</v>
      </c>
      <c r="E111" s="133" t="s">
        <v>3526</v>
      </c>
      <c r="F111" s="134" t="s">
        <v>3527</v>
      </c>
      <c r="G111" s="135" t="s">
        <v>358</v>
      </c>
      <c r="H111" s="136">
        <v>1</v>
      </c>
      <c r="I111" s="137"/>
      <c r="J111" s="138">
        <f t="shared" si="10"/>
        <v>0</v>
      </c>
      <c r="K111" s="139"/>
      <c r="L111" s="32"/>
      <c r="M111" s="140" t="s">
        <v>19</v>
      </c>
      <c r="N111" s="141" t="s">
        <v>44</v>
      </c>
      <c r="P111" s="142">
        <f t="shared" si="11"/>
        <v>0</v>
      </c>
      <c r="Q111" s="142">
        <v>3.6000000000000002E-4</v>
      </c>
      <c r="R111" s="142">
        <f t="shared" si="12"/>
        <v>3.6000000000000002E-4</v>
      </c>
      <c r="S111" s="142">
        <v>0</v>
      </c>
      <c r="T111" s="143">
        <f t="shared" si="13"/>
        <v>0</v>
      </c>
      <c r="AR111" s="144" t="s">
        <v>296</v>
      </c>
      <c r="AT111" s="144" t="s">
        <v>177</v>
      </c>
      <c r="AU111" s="144" t="s">
        <v>83</v>
      </c>
      <c r="AY111" s="17" t="s">
        <v>175</v>
      </c>
      <c r="BE111" s="145">
        <f t="shared" si="14"/>
        <v>0</v>
      </c>
      <c r="BF111" s="145">
        <f t="shared" si="15"/>
        <v>0</v>
      </c>
      <c r="BG111" s="145">
        <f t="shared" si="16"/>
        <v>0</v>
      </c>
      <c r="BH111" s="145">
        <f t="shared" si="17"/>
        <v>0</v>
      </c>
      <c r="BI111" s="145">
        <f t="shared" si="18"/>
        <v>0</v>
      </c>
      <c r="BJ111" s="17" t="s">
        <v>81</v>
      </c>
      <c r="BK111" s="145">
        <f t="shared" si="19"/>
        <v>0</v>
      </c>
      <c r="BL111" s="17" t="s">
        <v>296</v>
      </c>
      <c r="BM111" s="144" t="s">
        <v>3528</v>
      </c>
    </row>
    <row r="112" spans="2:65" s="1" customFormat="1" ht="24.2" customHeight="1">
      <c r="B112" s="32"/>
      <c r="C112" s="132" t="s">
        <v>296</v>
      </c>
      <c r="D112" s="132" t="s">
        <v>177</v>
      </c>
      <c r="E112" s="133" t="s">
        <v>3529</v>
      </c>
      <c r="F112" s="134" t="s">
        <v>3530</v>
      </c>
      <c r="G112" s="135" t="s">
        <v>358</v>
      </c>
      <c r="H112" s="136">
        <v>8</v>
      </c>
      <c r="I112" s="137"/>
      <c r="J112" s="138">
        <f t="shared" si="10"/>
        <v>0</v>
      </c>
      <c r="K112" s="139"/>
      <c r="L112" s="32"/>
      <c r="M112" s="140" t="s">
        <v>19</v>
      </c>
      <c r="N112" s="141" t="s">
        <v>44</v>
      </c>
      <c r="P112" s="142">
        <f t="shared" si="11"/>
        <v>0</v>
      </c>
      <c r="Q112" s="142">
        <v>6.9999999999999999E-4</v>
      </c>
      <c r="R112" s="142">
        <f t="shared" si="12"/>
        <v>5.5999999999999999E-3</v>
      </c>
      <c r="S112" s="142">
        <v>0</v>
      </c>
      <c r="T112" s="143">
        <f t="shared" si="13"/>
        <v>0</v>
      </c>
      <c r="AR112" s="144" t="s">
        <v>296</v>
      </c>
      <c r="AT112" s="144" t="s">
        <v>177</v>
      </c>
      <c r="AU112" s="144" t="s">
        <v>83</v>
      </c>
      <c r="AY112" s="17" t="s">
        <v>175</v>
      </c>
      <c r="BE112" s="145">
        <f t="shared" si="14"/>
        <v>0</v>
      </c>
      <c r="BF112" s="145">
        <f t="shared" si="15"/>
        <v>0</v>
      </c>
      <c r="BG112" s="145">
        <f t="shared" si="16"/>
        <v>0</v>
      </c>
      <c r="BH112" s="145">
        <f t="shared" si="17"/>
        <v>0</v>
      </c>
      <c r="BI112" s="145">
        <f t="shared" si="18"/>
        <v>0</v>
      </c>
      <c r="BJ112" s="17" t="s">
        <v>81</v>
      </c>
      <c r="BK112" s="145">
        <f t="shared" si="19"/>
        <v>0</v>
      </c>
      <c r="BL112" s="17" t="s">
        <v>296</v>
      </c>
      <c r="BM112" s="144" t="s">
        <v>3531</v>
      </c>
    </row>
    <row r="113" spans="2:65" s="1" customFormat="1" ht="24.2" customHeight="1">
      <c r="B113" s="32"/>
      <c r="C113" s="132" t="s">
        <v>306</v>
      </c>
      <c r="D113" s="132" t="s">
        <v>177</v>
      </c>
      <c r="E113" s="133" t="s">
        <v>3532</v>
      </c>
      <c r="F113" s="134" t="s">
        <v>3533</v>
      </c>
      <c r="G113" s="135" t="s">
        <v>358</v>
      </c>
      <c r="H113" s="136">
        <v>5</v>
      </c>
      <c r="I113" s="137"/>
      <c r="J113" s="138">
        <f t="shared" si="10"/>
        <v>0</v>
      </c>
      <c r="K113" s="139"/>
      <c r="L113" s="32"/>
      <c r="M113" s="140" t="s">
        <v>19</v>
      </c>
      <c r="N113" s="141" t="s">
        <v>44</v>
      </c>
      <c r="P113" s="142">
        <f t="shared" si="11"/>
        <v>0</v>
      </c>
      <c r="Q113" s="142">
        <v>1.8000000000000001E-4</v>
      </c>
      <c r="R113" s="142">
        <f t="shared" si="12"/>
        <v>9.0000000000000008E-4</v>
      </c>
      <c r="S113" s="142">
        <v>0</v>
      </c>
      <c r="T113" s="143">
        <f t="shared" si="13"/>
        <v>0</v>
      </c>
      <c r="AR113" s="144" t="s">
        <v>296</v>
      </c>
      <c r="AT113" s="144" t="s">
        <v>177</v>
      </c>
      <c r="AU113" s="144" t="s">
        <v>83</v>
      </c>
      <c r="AY113" s="17" t="s">
        <v>175</v>
      </c>
      <c r="BE113" s="145">
        <f t="shared" si="14"/>
        <v>0</v>
      </c>
      <c r="BF113" s="145">
        <f t="shared" si="15"/>
        <v>0</v>
      </c>
      <c r="BG113" s="145">
        <f t="shared" si="16"/>
        <v>0</v>
      </c>
      <c r="BH113" s="145">
        <f t="shared" si="17"/>
        <v>0</v>
      </c>
      <c r="BI113" s="145">
        <f t="shared" si="18"/>
        <v>0</v>
      </c>
      <c r="BJ113" s="17" t="s">
        <v>81</v>
      </c>
      <c r="BK113" s="145">
        <f t="shared" si="19"/>
        <v>0</v>
      </c>
      <c r="BL113" s="17" t="s">
        <v>296</v>
      </c>
      <c r="BM113" s="144" t="s">
        <v>3534</v>
      </c>
    </row>
    <row r="114" spans="2:65" s="1" customFormat="1" ht="24.2" customHeight="1">
      <c r="B114" s="32"/>
      <c r="C114" s="132" t="s">
        <v>312</v>
      </c>
      <c r="D114" s="132" t="s">
        <v>177</v>
      </c>
      <c r="E114" s="133" t="s">
        <v>3535</v>
      </c>
      <c r="F114" s="134" t="s">
        <v>3536</v>
      </c>
      <c r="G114" s="135" t="s">
        <v>358</v>
      </c>
      <c r="H114" s="136">
        <v>2</v>
      </c>
      <c r="I114" s="137"/>
      <c r="J114" s="138">
        <f t="shared" si="10"/>
        <v>0</v>
      </c>
      <c r="K114" s="139"/>
      <c r="L114" s="32"/>
      <c r="M114" s="140" t="s">
        <v>19</v>
      </c>
      <c r="N114" s="141" t="s">
        <v>44</v>
      </c>
      <c r="P114" s="142">
        <f t="shared" si="11"/>
        <v>0</v>
      </c>
      <c r="Q114" s="142">
        <v>3.3E-4</v>
      </c>
      <c r="R114" s="142">
        <f t="shared" si="12"/>
        <v>6.6E-4</v>
      </c>
      <c r="S114" s="142">
        <v>0</v>
      </c>
      <c r="T114" s="143">
        <f t="shared" si="13"/>
        <v>0</v>
      </c>
      <c r="AR114" s="144" t="s">
        <v>296</v>
      </c>
      <c r="AT114" s="144" t="s">
        <v>177</v>
      </c>
      <c r="AU114" s="144" t="s">
        <v>83</v>
      </c>
      <c r="AY114" s="17" t="s">
        <v>175</v>
      </c>
      <c r="BE114" s="145">
        <f t="shared" si="14"/>
        <v>0</v>
      </c>
      <c r="BF114" s="145">
        <f t="shared" si="15"/>
        <v>0</v>
      </c>
      <c r="BG114" s="145">
        <f t="shared" si="16"/>
        <v>0</v>
      </c>
      <c r="BH114" s="145">
        <f t="shared" si="17"/>
        <v>0</v>
      </c>
      <c r="BI114" s="145">
        <f t="shared" si="18"/>
        <v>0</v>
      </c>
      <c r="BJ114" s="17" t="s">
        <v>81</v>
      </c>
      <c r="BK114" s="145">
        <f t="shared" si="19"/>
        <v>0</v>
      </c>
      <c r="BL114" s="17" t="s">
        <v>296</v>
      </c>
      <c r="BM114" s="144" t="s">
        <v>3537</v>
      </c>
    </row>
    <row r="115" spans="2:65" s="1" customFormat="1" ht="21.75" customHeight="1">
      <c r="B115" s="32"/>
      <c r="C115" s="132" t="s">
        <v>317</v>
      </c>
      <c r="D115" s="132" t="s">
        <v>177</v>
      </c>
      <c r="E115" s="133" t="s">
        <v>3538</v>
      </c>
      <c r="F115" s="134" t="s">
        <v>3539</v>
      </c>
      <c r="G115" s="135" t="s">
        <v>358</v>
      </c>
      <c r="H115" s="136">
        <v>6</v>
      </c>
      <c r="I115" s="137"/>
      <c r="J115" s="138">
        <f t="shared" si="10"/>
        <v>0</v>
      </c>
      <c r="K115" s="139"/>
      <c r="L115" s="32"/>
      <c r="M115" s="140" t="s">
        <v>19</v>
      </c>
      <c r="N115" s="141" t="s">
        <v>44</v>
      </c>
      <c r="P115" s="142">
        <f t="shared" si="11"/>
        <v>0</v>
      </c>
      <c r="Q115" s="142">
        <v>3.4000000000000002E-4</v>
      </c>
      <c r="R115" s="142">
        <f t="shared" si="12"/>
        <v>2.0400000000000001E-3</v>
      </c>
      <c r="S115" s="142">
        <v>0</v>
      </c>
      <c r="T115" s="143">
        <f t="shared" si="13"/>
        <v>0</v>
      </c>
      <c r="AR115" s="144" t="s">
        <v>296</v>
      </c>
      <c r="AT115" s="144" t="s">
        <v>177</v>
      </c>
      <c r="AU115" s="144" t="s">
        <v>83</v>
      </c>
      <c r="AY115" s="17" t="s">
        <v>175</v>
      </c>
      <c r="BE115" s="145">
        <f t="shared" si="14"/>
        <v>0</v>
      </c>
      <c r="BF115" s="145">
        <f t="shared" si="15"/>
        <v>0</v>
      </c>
      <c r="BG115" s="145">
        <f t="shared" si="16"/>
        <v>0</v>
      </c>
      <c r="BH115" s="145">
        <f t="shared" si="17"/>
        <v>0</v>
      </c>
      <c r="BI115" s="145">
        <f t="shared" si="18"/>
        <v>0</v>
      </c>
      <c r="BJ115" s="17" t="s">
        <v>81</v>
      </c>
      <c r="BK115" s="145">
        <f t="shared" si="19"/>
        <v>0</v>
      </c>
      <c r="BL115" s="17" t="s">
        <v>296</v>
      </c>
      <c r="BM115" s="144" t="s">
        <v>3540</v>
      </c>
    </row>
    <row r="116" spans="2:65" s="1" customFormat="1" ht="33" customHeight="1">
      <c r="B116" s="32"/>
      <c r="C116" s="132" t="s">
        <v>323</v>
      </c>
      <c r="D116" s="132" t="s">
        <v>177</v>
      </c>
      <c r="E116" s="133" t="s">
        <v>3541</v>
      </c>
      <c r="F116" s="134" t="s">
        <v>3542</v>
      </c>
      <c r="G116" s="135" t="s">
        <v>358</v>
      </c>
      <c r="H116" s="136">
        <v>2</v>
      </c>
      <c r="I116" s="137"/>
      <c r="J116" s="138">
        <f t="shared" si="10"/>
        <v>0</v>
      </c>
      <c r="K116" s="139"/>
      <c r="L116" s="32"/>
      <c r="M116" s="140" t="s">
        <v>19</v>
      </c>
      <c r="N116" s="141" t="s">
        <v>44</v>
      </c>
      <c r="P116" s="142">
        <f t="shared" si="11"/>
        <v>0</v>
      </c>
      <c r="Q116" s="142">
        <v>6.0999999999999997E-4</v>
      </c>
      <c r="R116" s="142">
        <f t="shared" si="12"/>
        <v>1.2199999999999999E-3</v>
      </c>
      <c r="S116" s="142">
        <v>0</v>
      </c>
      <c r="T116" s="143">
        <f t="shared" si="13"/>
        <v>0</v>
      </c>
      <c r="AR116" s="144" t="s">
        <v>296</v>
      </c>
      <c r="AT116" s="144" t="s">
        <v>177</v>
      </c>
      <c r="AU116" s="144" t="s">
        <v>83</v>
      </c>
      <c r="AY116" s="17" t="s">
        <v>175</v>
      </c>
      <c r="BE116" s="145">
        <f t="shared" si="14"/>
        <v>0</v>
      </c>
      <c r="BF116" s="145">
        <f t="shared" si="15"/>
        <v>0</v>
      </c>
      <c r="BG116" s="145">
        <f t="shared" si="16"/>
        <v>0</v>
      </c>
      <c r="BH116" s="145">
        <f t="shared" si="17"/>
        <v>0</v>
      </c>
      <c r="BI116" s="145">
        <f t="shared" si="18"/>
        <v>0</v>
      </c>
      <c r="BJ116" s="17" t="s">
        <v>81</v>
      </c>
      <c r="BK116" s="145">
        <f t="shared" si="19"/>
        <v>0</v>
      </c>
      <c r="BL116" s="17" t="s">
        <v>296</v>
      </c>
      <c r="BM116" s="144" t="s">
        <v>3543</v>
      </c>
    </row>
    <row r="117" spans="2:65" s="1" customFormat="1" ht="24.2" customHeight="1">
      <c r="B117" s="32"/>
      <c r="C117" s="132" t="s">
        <v>7</v>
      </c>
      <c r="D117" s="132" t="s">
        <v>177</v>
      </c>
      <c r="E117" s="133" t="s">
        <v>3544</v>
      </c>
      <c r="F117" s="134" t="s">
        <v>3545</v>
      </c>
      <c r="G117" s="135" t="s">
        <v>358</v>
      </c>
      <c r="H117" s="136">
        <v>2</v>
      </c>
      <c r="I117" s="137"/>
      <c r="J117" s="138">
        <f t="shared" si="10"/>
        <v>0</v>
      </c>
      <c r="K117" s="139"/>
      <c r="L117" s="32"/>
      <c r="M117" s="140" t="s">
        <v>19</v>
      </c>
      <c r="N117" s="141" t="s">
        <v>44</v>
      </c>
      <c r="P117" s="142">
        <f t="shared" si="11"/>
        <v>0</v>
      </c>
      <c r="Q117" s="142">
        <v>1.47E-3</v>
      </c>
      <c r="R117" s="142">
        <f t="shared" si="12"/>
        <v>2.9399999999999999E-3</v>
      </c>
      <c r="S117" s="142">
        <v>0</v>
      </c>
      <c r="T117" s="143">
        <f t="shared" si="13"/>
        <v>0</v>
      </c>
      <c r="AR117" s="144" t="s">
        <v>296</v>
      </c>
      <c r="AT117" s="144" t="s">
        <v>177</v>
      </c>
      <c r="AU117" s="144" t="s">
        <v>83</v>
      </c>
      <c r="AY117" s="17" t="s">
        <v>175</v>
      </c>
      <c r="BE117" s="145">
        <f t="shared" si="14"/>
        <v>0</v>
      </c>
      <c r="BF117" s="145">
        <f t="shared" si="15"/>
        <v>0</v>
      </c>
      <c r="BG117" s="145">
        <f t="shared" si="16"/>
        <v>0</v>
      </c>
      <c r="BH117" s="145">
        <f t="shared" si="17"/>
        <v>0</v>
      </c>
      <c r="BI117" s="145">
        <f t="shared" si="18"/>
        <v>0</v>
      </c>
      <c r="BJ117" s="17" t="s">
        <v>81</v>
      </c>
      <c r="BK117" s="145">
        <f t="shared" si="19"/>
        <v>0</v>
      </c>
      <c r="BL117" s="17" t="s">
        <v>296</v>
      </c>
      <c r="BM117" s="144" t="s">
        <v>3546</v>
      </c>
    </row>
    <row r="118" spans="2:65" s="1" customFormat="1" ht="21.75" customHeight="1">
      <c r="B118" s="32"/>
      <c r="C118" s="132" t="s">
        <v>332</v>
      </c>
      <c r="D118" s="132" t="s">
        <v>177</v>
      </c>
      <c r="E118" s="133" t="s">
        <v>3547</v>
      </c>
      <c r="F118" s="134" t="s">
        <v>3548</v>
      </c>
      <c r="G118" s="135" t="s">
        <v>281</v>
      </c>
      <c r="H118" s="136">
        <v>1.4999999999999999E-2</v>
      </c>
      <c r="I118" s="137"/>
      <c r="J118" s="138">
        <f t="shared" si="10"/>
        <v>0</v>
      </c>
      <c r="K118" s="139"/>
      <c r="L118" s="32"/>
      <c r="M118" s="140" t="s">
        <v>19</v>
      </c>
      <c r="N118" s="141" t="s">
        <v>44</v>
      </c>
      <c r="P118" s="142">
        <f t="shared" si="11"/>
        <v>0</v>
      </c>
      <c r="Q118" s="142">
        <v>0</v>
      </c>
      <c r="R118" s="142">
        <f t="shared" si="12"/>
        <v>0</v>
      </c>
      <c r="S118" s="142">
        <v>0</v>
      </c>
      <c r="T118" s="143">
        <f t="shared" si="13"/>
        <v>0</v>
      </c>
      <c r="AR118" s="144" t="s">
        <v>296</v>
      </c>
      <c r="AT118" s="144" t="s">
        <v>177</v>
      </c>
      <c r="AU118" s="144" t="s">
        <v>83</v>
      </c>
      <c r="AY118" s="17" t="s">
        <v>175</v>
      </c>
      <c r="BE118" s="145">
        <f t="shared" si="14"/>
        <v>0</v>
      </c>
      <c r="BF118" s="145">
        <f t="shared" si="15"/>
        <v>0</v>
      </c>
      <c r="BG118" s="145">
        <f t="shared" si="16"/>
        <v>0</v>
      </c>
      <c r="BH118" s="145">
        <f t="shared" si="17"/>
        <v>0</v>
      </c>
      <c r="BI118" s="145">
        <f t="shared" si="18"/>
        <v>0</v>
      </c>
      <c r="BJ118" s="17" t="s">
        <v>81</v>
      </c>
      <c r="BK118" s="145">
        <f t="shared" si="19"/>
        <v>0</v>
      </c>
      <c r="BL118" s="17" t="s">
        <v>296</v>
      </c>
      <c r="BM118" s="144" t="s">
        <v>3549</v>
      </c>
    </row>
    <row r="119" spans="2:65" s="11" customFormat="1" ht="22.9" customHeight="1">
      <c r="B119" s="120"/>
      <c r="D119" s="121" t="s">
        <v>72</v>
      </c>
      <c r="E119" s="130" t="s">
        <v>3550</v>
      </c>
      <c r="F119" s="130" t="s">
        <v>3551</v>
      </c>
      <c r="I119" s="123"/>
      <c r="J119" s="131">
        <f>BK119</f>
        <v>0</v>
      </c>
      <c r="L119" s="120"/>
      <c r="M119" s="125"/>
      <c r="P119" s="126">
        <f>SUM(P120:P126)</f>
        <v>0</v>
      </c>
      <c r="R119" s="126">
        <f>SUM(R120:R126)</f>
        <v>0.19545999999999999</v>
      </c>
      <c r="T119" s="127">
        <f>SUM(T120:T126)</f>
        <v>0</v>
      </c>
      <c r="AR119" s="121" t="s">
        <v>83</v>
      </c>
      <c r="AT119" s="128" t="s">
        <v>72</v>
      </c>
      <c r="AU119" s="128" t="s">
        <v>81</v>
      </c>
      <c r="AY119" s="121" t="s">
        <v>175</v>
      </c>
      <c r="BK119" s="129">
        <f>SUM(BK120:BK126)</f>
        <v>0</v>
      </c>
    </row>
    <row r="120" spans="2:65" s="1" customFormat="1" ht="33" customHeight="1">
      <c r="B120" s="32"/>
      <c r="C120" s="132" t="s">
        <v>339</v>
      </c>
      <c r="D120" s="132" t="s">
        <v>177</v>
      </c>
      <c r="E120" s="133" t="s">
        <v>3552</v>
      </c>
      <c r="F120" s="134" t="s">
        <v>3553</v>
      </c>
      <c r="G120" s="135" t="s">
        <v>358</v>
      </c>
      <c r="H120" s="136">
        <v>2</v>
      </c>
      <c r="I120" s="137"/>
      <c r="J120" s="138">
        <f t="shared" ref="J120:J126" si="20">ROUND(I120*H120,2)</f>
        <v>0</v>
      </c>
      <c r="K120" s="139"/>
      <c r="L120" s="32"/>
      <c r="M120" s="140" t="s">
        <v>19</v>
      </c>
      <c r="N120" s="141" t="s">
        <v>44</v>
      </c>
      <c r="P120" s="142">
        <f t="shared" ref="P120:P126" si="21">O120*H120</f>
        <v>0</v>
      </c>
      <c r="Q120" s="142">
        <v>1.0749999999999999E-2</v>
      </c>
      <c r="R120" s="142">
        <f t="shared" ref="R120:R126" si="22">Q120*H120</f>
        <v>2.1499999999999998E-2</v>
      </c>
      <c r="S120" s="142">
        <v>0</v>
      </c>
      <c r="T120" s="143">
        <f t="shared" ref="T120:T126" si="23">S120*H120</f>
        <v>0</v>
      </c>
      <c r="AR120" s="144" t="s">
        <v>296</v>
      </c>
      <c r="AT120" s="144" t="s">
        <v>177</v>
      </c>
      <c r="AU120" s="144" t="s">
        <v>83</v>
      </c>
      <c r="AY120" s="17" t="s">
        <v>175</v>
      </c>
      <c r="BE120" s="145">
        <f t="shared" ref="BE120:BE126" si="24">IF(N120="základní",J120,0)</f>
        <v>0</v>
      </c>
      <c r="BF120" s="145">
        <f t="shared" ref="BF120:BF126" si="25">IF(N120="snížená",J120,0)</f>
        <v>0</v>
      </c>
      <c r="BG120" s="145">
        <f t="shared" ref="BG120:BG126" si="26">IF(N120="zákl. přenesená",J120,0)</f>
        <v>0</v>
      </c>
      <c r="BH120" s="145">
        <f t="shared" ref="BH120:BH126" si="27">IF(N120="sníž. přenesená",J120,0)</f>
        <v>0</v>
      </c>
      <c r="BI120" s="145">
        <f t="shared" ref="BI120:BI126" si="28">IF(N120="nulová",J120,0)</f>
        <v>0</v>
      </c>
      <c r="BJ120" s="17" t="s">
        <v>81</v>
      </c>
      <c r="BK120" s="145">
        <f t="shared" ref="BK120:BK126" si="29">ROUND(I120*H120,2)</f>
        <v>0</v>
      </c>
      <c r="BL120" s="17" t="s">
        <v>296</v>
      </c>
      <c r="BM120" s="144" t="s">
        <v>3554</v>
      </c>
    </row>
    <row r="121" spans="2:65" s="1" customFormat="1" ht="33" customHeight="1">
      <c r="B121" s="32"/>
      <c r="C121" s="132" t="s">
        <v>348</v>
      </c>
      <c r="D121" s="132" t="s">
        <v>177</v>
      </c>
      <c r="E121" s="133" t="s">
        <v>3555</v>
      </c>
      <c r="F121" s="134" t="s">
        <v>3556</v>
      </c>
      <c r="G121" s="135" t="s">
        <v>358</v>
      </c>
      <c r="H121" s="136">
        <v>1</v>
      </c>
      <c r="I121" s="137"/>
      <c r="J121" s="138">
        <f t="shared" si="20"/>
        <v>0</v>
      </c>
      <c r="K121" s="139"/>
      <c r="L121" s="32"/>
      <c r="M121" s="140" t="s">
        <v>19</v>
      </c>
      <c r="N121" s="141" t="s">
        <v>44</v>
      </c>
      <c r="P121" s="142">
        <f t="shared" si="21"/>
        <v>0</v>
      </c>
      <c r="Q121" s="142">
        <v>1.5879999999999998E-2</v>
      </c>
      <c r="R121" s="142">
        <f t="shared" si="22"/>
        <v>1.5879999999999998E-2</v>
      </c>
      <c r="S121" s="142">
        <v>0</v>
      </c>
      <c r="T121" s="143">
        <f t="shared" si="23"/>
        <v>0</v>
      </c>
      <c r="AR121" s="144" t="s">
        <v>296</v>
      </c>
      <c r="AT121" s="144" t="s">
        <v>177</v>
      </c>
      <c r="AU121" s="144" t="s">
        <v>83</v>
      </c>
      <c r="AY121" s="17" t="s">
        <v>175</v>
      </c>
      <c r="BE121" s="145">
        <f t="shared" si="24"/>
        <v>0</v>
      </c>
      <c r="BF121" s="145">
        <f t="shared" si="25"/>
        <v>0</v>
      </c>
      <c r="BG121" s="145">
        <f t="shared" si="26"/>
        <v>0</v>
      </c>
      <c r="BH121" s="145">
        <f t="shared" si="27"/>
        <v>0</v>
      </c>
      <c r="BI121" s="145">
        <f t="shared" si="28"/>
        <v>0</v>
      </c>
      <c r="BJ121" s="17" t="s">
        <v>81</v>
      </c>
      <c r="BK121" s="145">
        <f t="shared" si="29"/>
        <v>0</v>
      </c>
      <c r="BL121" s="17" t="s">
        <v>296</v>
      </c>
      <c r="BM121" s="144" t="s">
        <v>3557</v>
      </c>
    </row>
    <row r="122" spans="2:65" s="1" customFormat="1" ht="37.9" customHeight="1">
      <c r="B122" s="32"/>
      <c r="C122" s="132" t="s">
        <v>355</v>
      </c>
      <c r="D122" s="132" t="s">
        <v>177</v>
      </c>
      <c r="E122" s="133" t="s">
        <v>3558</v>
      </c>
      <c r="F122" s="134" t="s">
        <v>3559</v>
      </c>
      <c r="G122" s="135" t="s">
        <v>358</v>
      </c>
      <c r="H122" s="136">
        <v>4</v>
      </c>
      <c r="I122" s="137"/>
      <c r="J122" s="138">
        <f t="shared" si="20"/>
        <v>0</v>
      </c>
      <c r="K122" s="139"/>
      <c r="L122" s="32"/>
      <c r="M122" s="140" t="s">
        <v>19</v>
      </c>
      <c r="N122" s="141" t="s">
        <v>44</v>
      </c>
      <c r="P122" s="142">
        <f t="shared" si="21"/>
        <v>0</v>
      </c>
      <c r="Q122" s="142">
        <v>2.87E-2</v>
      </c>
      <c r="R122" s="142">
        <f t="shared" si="22"/>
        <v>0.1148</v>
      </c>
      <c r="S122" s="142">
        <v>0</v>
      </c>
      <c r="T122" s="143">
        <f t="shared" si="23"/>
        <v>0</v>
      </c>
      <c r="AR122" s="144" t="s">
        <v>296</v>
      </c>
      <c r="AT122" s="144" t="s">
        <v>177</v>
      </c>
      <c r="AU122" s="144" t="s">
        <v>83</v>
      </c>
      <c r="AY122" s="17" t="s">
        <v>175</v>
      </c>
      <c r="BE122" s="145">
        <f t="shared" si="24"/>
        <v>0</v>
      </c>
      <c r="BF122" s="145">
        <f t="shared" si="25"/>
        <v>0</v>
      </c>
      <c r="BG122" s="145">
        <f t="shared" si="26"/>
        <v>0</v>
      </c>
      <c r="BH122" s="145">
        <f t="shared" si="27"/>
        <v>0</v>
      </c>
      <c r="BI122" s="145">
        <f t="shared" si="28"/>
        <v>0</v>
      </c>
      <c r="BJ122" s="17" t="s">
        <v>81</v>
      </c>
      <c r="BK122" s="145">
        <f t="shared" si="29"/>
        <v>0</v>
      </c>
      <c r="BL122" s="17" t="s">
        <v>296</v>
      </c>
      <c r="BM122" s="144" t="s">
        <v>3560</v>
      </c>
    </row>
    <row r="123" spans="2:65" s="1" customFormat="1" ht="37.9" customHeight="1">
      <c r="B123" s="32"/>
      <c r="C123" s="132" t="s">
        <v>363</v>
      </c>
      <c r="D123" s="132" t="s">
        <v>177</v>
      </c>
      <c r="E123" s="133" t="s">
        <v>3561</v>
      </c>
      <c r="F123" s="134" t="s">
        <v>3562</v>
      </c>
      <c r="G123" s="135" t="s">
        <v>358</v>
      </c>
      <c r="H123" s="136">
        <v>1</v>
      </c>
      <c r="I123" s="137"/>
      <c r="J123" s="138">
        <f t="shared" si="20"/>
        <v>0</v>
      </c>
      <c r="K123" s="139"/>
      <c r="L123" s="32"/>
      <c r="M123" s="140" t="s">
        <v>19</v>
      </c>
      <c r="N123" s="141" t="s">
        <v>44</v>
      </c>
      <c r="P123" s="142">
        <f t="shared" si="21"/>
        <v>0</v>
      </c>
      <c r="Q123" s="142">
        <v>3.4279999999999998E-2</v>
      </c>
      <c r="R123" s="142">
        <f t="shared" si="22"/>
        <v>3.4279999999999998E-2</v>
      </c>
      <c r="S123" s="142">
        <v>0</v>
      </c>
      <c r="T123" s="143">
        <f t="shared" si="23"/>
        <v>0</v>
      </c>
      <c r="AR123" s="144" t="s">
        <v>296</v>
      </c>
      <c r="AT123" s="144" t="s">
        <v>177</v>
      </c>
      <c r="AU123" s="144" t="s">
        <v>83</v>
      </c>
      <c r="AY123" s="17" t="s">
        <v>175</v>
      </c>
      <c r="BE123" s="145">
        <f t="shared" si="24"/>
        <v>0</v>
      </c>
      <c r="BF123" s="145">
        <f t="shared" si="25"/>
        <v>0</v>
      </c>
      <c r="BG123" s="145">
        <f t="shared" si="26"/>
        <v>0</v>
      </c>
      <c r="BH123" s="145">
        <f t="shared" si="27"/>
        <v>0</v>
      </c>
      <c r="BI123" s="145">
        <f t="shared" si="28"/>
        <v>0</v>
      </c>
      <c r="BJ123" s="17" t="s">
        <v>81</v>
      </c>
      <c r="BK123" s="145">
        <f t="shared" si="29"/>
        <v>0</v>
      </c>
      <c r="BL123" s="17" t="s">
        <v>296</v>
      </c>
      <c r="BM123" s="144" t="s">
        <v>3563</v>
      </c>
    </row>
    <row r="124" spans="2:65" s="1" customFormat="1" ht="33" customHeight="1">
      <c r="B124" s="32"/>
      <c r="C124" s="132" t="s">
        <v>367</v>
      </c>
      <c r="D124" s="132" t="s">
        <v>177</v>
      </c>
      <c r="E124" s="133" t="s">
        <v>3564</v>
      </c>
      <c r="F124" s="134" t="s">
        <v>3565</v>
      </c>
      <c r="G124" s="135" t="s">
        <v>358</v>
      </c>
      <c r="H124" s="136">
        <v>1</v>
      </c>
      <c r="I124" s="137"/>
      <c r="J124" s="138">
        <f t="shared" si="20"/>
        <v>0</v>
      </c>
      <c r="K124" s="139"/>
      <c r="L124" s="32"/>
      <c r="M124" s="140" t="s">
        <v>19</v>
      </c>
      <c r="N124" s="141" t="s">
        <v>44</v>
      </c>
      <c r="P124" s="142">
        <f t="shared" si="21"/>
        <v>0</v>
      </c>
      <c r="Q124" s="142">
        <v>0</v>
      </c>
      <c r="R124" s="142">
        <f t="shared" si="22"/>
        <v>0</v>
      </c>
      <c r="S124" s="142">
        <v>0</v>
      </c>
      <c r="T124" s="143">
        <f t="shared" si="23"/>
        <v>0</v>
      </c>
      <c r="AR124" s="144" t="s">
        <v>296</v>
      </c>
      <c r="AT124" s="144" t="s">
        <v>177</v>
      </c>
      <c r="AU124" s="144" t="s">
        <v>83</v>
      </c>
      <c r="AY124" s="17" t="s">
        <v>175</v>
      </c>
      <c r="BE124" s="145">
        <f t="shared" si="24"/>
        <v>0</v>
      </c>
      <c r="BF124" s="145">
        <f t="shared" si="25"/>
        <v>0</v>
      </c>
      <c r="BG124" s="145">
        <f t="shared" si="26"/>
        <v>0</v>
      </c>
      <c r="BH124" s="145">
        <f t="shared" si="27"/>
        <v>0</v>
      </c>
      <c r="BI124" s="145">
        <f t="shared" si="28"/>
        <v>0</v>
      </c>
      <c r="BJ124" s="17" t="s">
        <v>81</v>
      </c>
      <c r="BK124" s="145">
        <f t="shared" si="29"/>
        <v>0</v>
      </c>
      <c r="BL124" s="17" t="s">
        <v>296</v>
      </c>
      <c r="BM124" s="144" t="s">
        <v>3566</v>
      </c>
    </row>
    <row r="125" spans="2:65" s="1" customFormat="1" ht="37.9" customHeight="1">
      <c r="B125" s="32"/>
      <c r="C125" s="132" t="s">
        <v>372</v>
      </c>
      <c r="D125" s="132" t="s">
        <v>177</v>
      </c>
      <c r="E125" s="133" t="s">
        <v>3567</v>
      </c>
      <c r="F125" s="134" t="s">
        <v>3568</v>
      </c>
      <c r="G125" s="135" t="s">
        <v>3493</v>
      </c>
      <c r="H125" s="136">
        <v>1</v>
      </c>
      <c r="I125" s="137"/>
      <c r="J125" s="138">
        <f t="shared" si="20"/>
        <v>0</v>
      </c>
      <c r="K125" s="139"/>
      <c r="L125" s="32"/>
      <c r="M125" s="140" t="s">
        <v>19</v>
      </c>
      <c r="N125" s="141" t="s">
        <v>44</v>
      </c>
      <c r="P125" s="142">
        <f t="shared" si="21"/>
        <v>0</v>
      </c>
      <c r="Q125" s="142">
        <v>8.9999999999999993E-3</v>
      </c>
      <c r="R125" s="142">
        <f t="shared" si="22"/>
        <v>8.9999999999999993E-3</v>
      </c>
      <c r="S125" s="142">
        <v>0</v>
      </c>
      <c r="T125" s="143">
        <f t="shared" si="23"/>
        <v>0</v>
      </c>
      <c r="AR125" s="144" t="s">
        <v>296</v>
      </c>
      <c r="AT125" s="144" t="s">
        <v>177</v>
      </c>
      <c r="AU125" s="144" t="s">
        <v>83</v>
      </c>
      <c r="AY125" s="17" t="s">
        <v>175</v>
      </c>
      <c r="BE125" s="145">
        <f t="shared" si="24"/>
        <v>0</v>
      </c>
      <c r="BF125" s="145">
        <f t="shared" si="25"/>
        <v>0</v>
      </c>
      <c r="BG125" s="145">
        <f t="shared" si="26"/>
        <v>0</v>
      </c>
      <c r="BH125" s="145">
        <f t="shared" si="27"/>
        <v>0</v>
      </c>
      <c r="BI125" s="145">
        <f t="shared" si="28"/>
        <v>0</v>
      </c>
      <c r="BJ125" s="17" t="s">
        <v>81</v>
      </c>
      <c r="BK125" s="145">
        <f t="shared" si="29"/>
        <v>0</v>
      </c>
      <c r="BL125" s="17" t="s">
        <v>296</v>
      </c>
      <c r="BM125" s="144" t="s">
        <v>3569</v>
      </c>
    </row>
    <row r="126" spans="2:65" s="1" customFormat="1" ht="37.9" customHeight="1">
      <c r="B126" s="32"/>
      <c r="C126" s="132" t="s">
        <v>376</v>
      </c>
      <c r="D126" s="132" t="s">
        <v>177</v>
      </c>
      <c r="E126" s="133" t="s">
        <v>3570</v>
      </c>
      <c r="F126" s="134" t="s">
        <v>3571</v>
      </c>
      <c r="G126" s="135" t="s">
        <v>1241</v>
      </c>
      <c r="H126" s="136">
        <v>80</v>
      </c>
      <c r="I126" s="137"/>
      <c r="J126" s="138">
        <f t="shared" si="20"/>
        <v>0</v>
      </c>
      <c r="K126" s="139"/>
      <c r="L126" s="32"/>
      <c r="M126" s="190" t="s">
        <v>19</v>
      </c>
      <c r="N126" s="191" t="s">
        <v>44</v>
      </c>
      <c r="O126" s="187"/>
      <c r="P126" s="192">
        <f t="shared" si="21"/>
        <v>0</v>
      </c>
      <c r="Q126" s="192">
        <v>0</v>
      </c>
      <c r="R126" s="192">
        <f t="shared" si="22"/>
        <v>0</v>
      </c>
      <c r="S126" s="192">
        <v>0</v>
      </c>
      <c r="T126" s="193">
        <f t="shared" si="23"/>
        <v>0</v>
      </c>
      <c r="AR126" s="144" t="s">
        <v>296</v>
      </c>
      <c r="AT126" s="144" t="s">
        <v>177</v>
      </c>
      <c r="AU126" s="144" t="s">
        <v>83</v>
      </c>
      <c r="AY126" s="17" t="s">
        <v>175</v>
      </c>
      <c r="BE126" s="145">
        <f t="shared" si="24"/>
        <v>0</v>
      </c>
      <c r="BF126" s="145">
        <f t="shared" si="25"/>
        <v>0</v>
      </c>
      <c r="BG126" s="145">
        <f t="shared" si="26"/>
        <v>0</v>
      </c>
      <c r="BH126" s="145">
        <f t="shared" si="27"/>
        <v>0</v>
      </c>
      <c r="BI126" s="145">
        <f t="shared" si="28"/>
        <v>0</v>
      </c>
      <c r="BJ126" s="17" t="s">
        <v>81</v>
      </c>
      <c r="BK126" s="145">
        <f t="shared" si="29"/>
        <v>0</v>
      </c>
      <c r="BL126" s="17" t="s">
        <v>296</v>
      </c>
      <c r="BM126" s="144" t="s">
        <v>3572</v>
      </c>
    </row>
    <row r="127" spans="2:65" s="1" customFormat="1" ht="6.95" customHeight="1"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32"/>
    </row>
  </sheetData>
  <sheetProtection algorithmName="SHA-512" hashValue="BTm1+Er0umfh4hwKO6Fnx6jN/XeiizTBVNcbgTei12Je9ZIAGKurmxASVdrMdexe7N8rivfQMjD2OkxBwqykwA==" saltValue="UPikWaUb9f3myixJJPZjPs2GGT7xc/Svx90LE66x55dtvDLjz/14s6xPW1+d6P/LWxTsz0BkMHMQNswbAsv3Hw==" spinCount="100000" sheet="1" objects="1" scenarios="1" formatColumns="0" formatRows="0" autoFilter="0"/>
  <autoFilter ref="C90:K126" xr:uid="{00000000-0009-0000-0000-00000E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317" t="s">
        <v>2269</v>
      </c>
      <c r="F9" s="319"/>
      <c r="G9" s="319"/>
      <c r="H9" s="319"/>
      <c r="L9" s="32"/>
    </row>
    <row r="10" spans="2:46" s="1" customFormat="1" ht="12" customHeight="1">
      <c r="B10" s="32"/>
      <c r="D10" s="27" t="s">
        <v>1072</v>
      </c>
      <c r="L10" s="32"/>
    </row>
    <row r="11" spans="2:46" s="1" customFormat="1" ht="16.5" customHeight="1">
      <c r="B11" s="32"/>
      <c r="E11" s="276" t="s">
        <v>3573</v>
      </c>
      <c r="F11" s="319"/>
      <c r="G11" s="319"/>
      <c r="H11" s="31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19. 10. 2023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0" t="str">
        <f>'Rekapitulace stavby'!E14</f>
        <v>Vyplň údaj</v>
      </c>
      <c r="F20" s="301"/>
      <c r="G20" s="301"/>
      <c r="H20" s="301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3468</v>
      </c>
      <c r="I23" s="27" t="s">
        <v>29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33</v>
      </c>
      <c r="L25" s="32"/>
    </row>
    <row r="26" spans="2:12" s="1" customFormat="1" ht="18" customHeight="1">
      <c r="B26" s="32"/>
      <c r="E26" s="25" t="s">
        <v>3574</v>
      </c>
      <c r="I26" s="27" t="s">
        <v>29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306" t="s">
        <v>19</v>
      </c>
      <c r="F29" s="306"/>
      <c r="G29" s="306"/>
      <c r="H29" s="30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2" t="s">
        <v>43</v>
      </c>
      <c r="E35" s="27" t="s">
        <v>44</v>
      </c>
      <c r="F35" s="83">
        <f>ROUND((SUM(BE88:BE110)),  2)</f>
        <v>0</v>
      </c>
      <c r="I35" s="93">
        <v>0.21</v>
      </c>
      <c r="J35" s="83">
        <f>ROUND(((SUM(BE88:BE110))*I35),  2)</f>
        <v>0</v>
      </c>
      <c r="L35" s="32"/>
    </row>
    <row r="36" spans="2:12" s="1" customFormat="1" ht="14.45" customHeight="1">
      <c r="B36" s="32"/>
      <c r="E36" s="27" t="s">
        <v>45</v>
      </c>
      <c r="F36" s="83">
        <f>ROUND((SUM(BF88:BF110)),  2)</f>
        <v>0</v>
      </c>
      <c r="I36" s="93">
        <v>0.15</v>
      </c>
      <c r="J36" s="83">
        <f>ROUND(((SUM(BF88:BF110))*I36),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3">
        <f>ROUND((SUM(BG88:BG110)),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3">
        <f>ROUND((SUM(BH88:BH110)),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3">
        <f>ROUND((SUM(BI88:BI110)),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143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7" t="str">
        <f>E7</f>
        <v>Kylešovice - sběrný dvůr</v>
      </c>
      <c r="F50" s="318"/>
      <c r="G50" s="318"/>
      <c r="H50" s="318"/>
      <c r="L50" s="32"/>
    </row>
    <row r="51" spans="2:47" ht="12" customHeight="1">
      <c r="B51" s="20"/>
      <c r="C51" s="27" t="s">
        <v>141</v>
      </c>
      <c r="L51" s="20"/>
    </row>
    <row r="52" spans="2:47" s="1" customFormat="1" ht="16.5" customHeight="1">
      <c r="B52" s="32"/>
      <c r="E52" s="317" t="s">
        <v>2269</v>
      </c>
      <c r="F52" s="319"/>
      <c r="G52" s="319"/>
      <c r="H52" s="319"/>
      <c r="L52" s="32"/>
    </row>
    <row r="53" spans="2:47" s="1" customFormat="1" ht="12" customHeight="1">
      <c r="B53" s="32"/>
      <c r="C53" s="27" t="s">
        <v>1072</v>
      </c>
      <c r="L53" s="32"/>
    </row>
    <row r="54" spans="2:47" s="1" customFormat="1" ht="16.5" customHeight="1">
      <c r="B54" s="32"/>
      <c r="E54" s="276" t="str">
        <f>E11</f>
        <v>D.1.4.4 - Vzduchotechnika</v>
      </c>
      <c r="F54" s="319"/>
      <c r="G54" s="319"/>
      <c r="H54" s="31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Kylešovice</v>
      </c>
      <c r="I56" s="27" t="s">
        <v>23</v>
      </c>
      <c r="J56" s="49" t="str">
        <f>IF(J14="","",J14)</f>
        <v>19. 10. 2023</v>
      </c>
      <c r="L56" s="32"/>
    </row>
    <row r="57" spans="2:47" s="1" customFormat="1" ht="6.95" customHeight="1">
      <c r="B57" s="32"/>
      <c r="L57" s="32"/>
    </row>
    <row r="58" spans="2:47" s="1" customFormat="1" ht="40.15" customHeight="1">
      <c r="B58" s="32"/>
      <c r="C58" s="27" t="s">
        <v>25</v>
      </c>
      <c r="F58" s="25" t="str">
        <f>E17</f>
        <v>statutární město Opava, Horní náměstí 69, Opava</v>
      </c>
      <c r="I58" s="27" t="s">
        <v>32</v>
      </c>
      <c r="J58" s="30" t="str">
        <f>E23</f>
        <v>Ing. František Fuk, Ladova 2, 586 01 Jihlava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36</v>
      </c>
      <c r="J59" s="30" t="str">
        <f>E26</f>
        <v>Agroprojekt Jihlava spol., s.r.o.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144</v>
      </c>
      <c r="D61" s="94"/>
      <c r="E61" s="94"/>
      <c r="F61" s="94"/>
      <c r="G61" s="94"/>
      <c r="H61" s="94"/>
      <c r="I61" s="94"/>
      <c r="J61" s="101" t="s">
        <v>145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71</v>
      </c>
      <c r="J63" s="63">
        <f>J88</f>
        <v>0</v>
      </c>
      <c r="L63" s="32"/>
      <c r="AU63" s="17" t="s">
        <v>146</v>
      </c>
    </row>
    <row r="64" spans="2:47" s="8" customFormat="1" ht="24.95" customHeight="1">
      <c r="B64" s="103"/>
      <c r="D64" s="104" t="s">
        <v>3469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9" customFormat="1" ht="19.899999999999999" customHeight="1">
      <c r="B65" s="107"/>
      <c r="D65" s="108" t="s">
        <v>3470</v>
      </c>
      <c r="E65" s="109"/>
      <c r="F65" s="109"/>
      <c r="G65" s="109"/>
      <c r="H65" s="109"/>
      <c r="I65" s="109"/>
      <c r="J65" s="110">
        <f>J90</f>
        <v>0</v>
      </c>
      <c r="L65" s="107"/>
    </row>
    <row r="66" spans="2:12" s="9" customFormat="1" ht="19.899999999999999" customHeight="1">
      <c r="B66" s="107"/>
      <c r="D66" s="108" t="s">
        <v>3575</v>
      </c>
      <c r="E66" s="109"/>
      <c r="F66" s="109"/>
      <c r="G66" s="109"/>
      <c r="H66" s="109"/>
      <c r="I66" s="109"/>
      <c r="J66" s="110">
        <f>J92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160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17" t="str">
        <f>E7</f>
        <v>Kylešovice - sběrný dvůr</v>
      </c>
      <c r="F76" s="318"/>
      <c r="G76" s="318"/>
      <c r="H76" s="318"/>
      <c r="L76" s="32"/>
    </row>
    <row r="77" spans="2:12" ht="12" customHeight="1">
      <c r="B77" s="20"/>
      <c r="C77" s="27" t="s">
        <v>141</v>
      </c>
      <c r="L77" s="20"/>
    </row>
    <row r="78" spans="2:12" s="1" customFormat="1" ht="16.5" customHeight="1">
      <c r="B78" s="32"/>
      <c r="E78" s="317" t="s">
        <v>2269</v>
      </c>
      <c r="F78" s="319"/>
      <c r="G78" s="319"/>
      <c r="H78" s="319"/>
      <c r="L78" s="32"/>
    </row>
    <row r="79" spans="2:12" s="1" customFormat="1" ht="12" customHeight="1">
      <c r="B79" s="32"/>
      <c r="C79" s="27" t="s">
        <v>1072</v>
      </c>
      <c r="L79" s="32"/>
    </row>
    <row r="80" spans="2:12" s="1" customFormat="1" ht="16.5" customHeight="1">
      <c r="B80" s="32"/>
      <c r="E80" s="276" t="str">
        <f>E11</f>
        <v>D.1.4.4 - Vzduchotechnika</v>
      </c>
      <c r="F80" s="319"/>
      <c r="G80" s="319"/>
      <c r="H80" s="319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F14</f>
        <v>Kylešovice</v>
      </c>
      <c r="I82" s="27" t="s">
        <v>23</v>
      </c>
      <c r="J82" s="49" t="str">
        <f>IF(J14="","",J14)</f>
        <v>19. 10. 2023</v>
      </c>
      <c r="L82" s="32"/>
    </row>
    <row r="83" spans="2:65" s="1" customFormat="1" ht="6.95" customHeight="1">
      <c r="B83" s="32"/>
      <c r="L83" s="32"/>
    </row>
    <row r="84" spans="2:65" s="1" customFormat="1" ht="40.15" customHeight="1">
      <c r="B84" s="32"/>
      <c r="C84" s="27" t="s">
        <v>25</v>
      </c>
      <c r="F84" s="25" t="str">
        <f>E17</f>
        <v>statutární město Opava, Horní náměstí 69, Opava</v>
      </c>
      <c r="I84" s="27" t="s">
        <v>32</v>
      </c>
      <c r="J84" s="30" t="str">
        <f>E23</f>
        <v>Ing. František Fuk, Ladova 2, 586 01 Jihlava</v>
      </c>
      <c r="L84" s="32"/>
    </row>
    <row r="85" spans="2:65" s="1" customFormat="1" ht="25.7" customHeight="1">
      <c r="B85" s="32"/>
      <c r="C85" s="27" t="s">
        <v>30</v>
      </c>
      <c r="F85" s="25" t="str">
        <f>IF(E20="","",E20)</f>
        <v>Vyplň údaj</v>
      </c>
      <c r="I85" s="27" t="s">
        <v>36</v>
      </c>
      <c r="J85" s="30" t="str">
        <f>E26</f>
        <v>Agroprojekt Jihlava spol., s.r.o.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161</v>
      </c>
      <c r="D87" s="113" t="s">
        <v>58</v>
      </c>
      <c r="E87" s="113" t="s">
        <v>54</v>
      </c>
      <c r="F87" s="113" t="s">
        <v>55</v>
      </c>
      <c r="G87" s="113" t="s">
        <v>162</v>
      </c>
      <c r="H87" s="113" t="s">
        <v>163</v>
      </c>
      <c r="I87" s="113" t="s">
        <v>164</v>
      </c>
      <c r="J87" s="114" t="s">
        <v>145</v>
      </c>
      <c r="K87" s="115" t="s">
        <v>165</v>
      </c>
      <c r="L87" s="111"/>
      <c r="M87" s="56" t="s">
        <v>19</v>
      </c>
      <c r="N87" s="57" t="s">
        <v>43</v>
      </c>
      <c r="O87" s="57" t="s">
        <v>166</v>
      </c>
      <c r="P87" s="57" t="s">
        <v>167</v>
      </c>
      <c r="Q87" s="57" t="s">
        <v>168</v>
      </c>
      <c r="R87" s="57" t="s">
        <v>169</v>
      </c>
      <c r="S87" s="57" t="s">
        <v>170</v>
      </c>
      <c r="T87" s="58" t="s">
        <v>171</v>
      </c>
    </row>
    <row r="88" spans="2:65" s="1" customFormat="1" ht="22.9" customHeight="1">
      <c r="B88" s="32"/>
      <c r="C88" s="61" t="s">
        <v>172</v>
      </c>
      <c r="J88" s="116">
        <f>BK88</f>
        <v>0</v>
      </c>
      <c r="L88" s="32"/>
      <c r="M88" s="59"/>
      <c r="N88" s="50"/>
      <c r="O88" s="50"/>
      <c r="P88" s="117">
        <f>P89</f>
        <v>0</v>
      </c>
      <c r="Q88" s="50"/>
      <c r="R88" s="117">
        <f>R89</f>
        <v>3.1319999999999994E-2</v>
      </c>
      <c r="S88" s="50"/>
      <c r="T88" s="118">
        <f>T89</f>
        <v>0</v>
      </c>
      <c r="AT88" s="17" t="s">
        <v>72</v>
      </c>
      <c r="AU88" s="17" t="s">
        <v>146</v>
      </c>
      <c r="BK88" s="119">
        <f>BK89</f>
        <v>0</v>
      </c>
    </row>
    <row r="89" spans="2:65" s="11" customFormat="1" ht="25.9" customHeight="1">
      <c r="B89" s="120"/>
      <c r="D89" s="121" t="s">
        <v>72</v>
      </c>
      <c r="E89" s="122" t="s">
        <v>733</v>
      </c>
      <c r="F89" s="122" t="s">
        <v>3475</v>
      </c>
      <c r="I89" s="123"/>
      <c r="J89" s="124">
        <f>BK89</f>
        <v>0</v>
      </c>
      <c r="L89" s="120"/>
      <c r="M89" s="125"/>
      <c r="P89" s="126">
        <f>P90+P92</f>
        <v>0</v>
      </c>
      <c r="R89" s="126">
        <f>R90+R92</f>
        <v>3.1319999999999994E-2</v>
      </c>
      <c r="T89" s="127">
        <f>T90+T92</f>
        <v>0</v>
      </c>
      <c r="AR89" s="121" t="s">
        <v>83</v>
      </c>
      <c r="AT89" s="128" t="s">
        <v>72</v>
      </c>
      <c r="AU89" s="128" t="s">
        <v>73</v>
      </c>
      <c r="AY89" s="121" t="s">
        <v>175</v>
      </c>
      <c r="BK89" s="129">
        <f>BK90+BK92</f>
        <v>0</v>
      </c>
    </row>
    <row r="90" spans="2:65" s="11" customFormat="1" ht="22.9" customHeight="1">
      <c r="B90" s="120"/>
      <c r="D90" s="121" t="s">
        <v>72</v>
      </c>
      <c r="E90" s="130" t="s">
        <v>2728</v>
      </c>
      <c r="F90" s="130" t="s">
        <v>3476</v>
      </c>
      <c r="I90" s="123"/>
      <c r="J90" s="131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83</v>
      </c>
      <c r="AT90" s="128" t="s">
        <v>72</v>
      </c>
      <c r="AU90" s="128" t="s">
        <v>81</v>
      </c>
      <c r="AY90" s="121" t="s">
        <v>175</v>
      </c>
      <c r="BK90" s="129">
        <f>BK91</f>
        <v>0</v>
      </c>
    </row>
    <row r="91" spans="2:65" s="1" customFormat="1" ht="24.2" customHeight="1">
      <c r="B91" s="32"/>
      <c r="C91" s="132" t="s">
        <v>81</v>
      </c>
      <c r="D91" s="132" t="s">
        <v>177</v>
      </c>
      <c r="E91" s="133" t="s">
        <v>3576</v>
      </c>
      <c r="F91" s="134" t="s">
        <v>3577</v>
      </c>
      <c r="G91" s="135" t="s">
        <v>180</v>
      </c>
      <c r="H91" s="136">
        <v>4</v>
      </c>
      <c r="I91" s="137"/>
      <c r="J91" s="138">
        <f>ROUND(I91*H91,2)</f>
        <v>0</v>
      </c>
      <c r="K91" s="139"/>
      <c r="L91" s="32"/>
      <c r="M91" s="140" t="s">
        <v>19</v>
      </c>
      <c r="N91" s="141" t="s">
        <v>44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296</v>
      </c>
      <c r="AT91" s="144" t="s">
        <v>177</v>
      </c>
      <c r="AU91" s="144" t="s">
        <v>83</v>
      </c>
      <c r="AY91" s="17" t="s">
        <v>175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7" t="s">
        <v>81</v>
      </c>
      <c r="BK91" s="145">
        <f>ROUND(I91*H91,2)</f>
        <v>0</v>
      </c>
      <c r="BL91" s="17" t="s">
        <v>296</v>
      </c>
      <c r="BM91" s="144" t="s">
        <v>3578</v>
      </c>
    </row>
    <row r="92" spans="2:65" s="11" customFormat="1" ht="22.9" customHeight="1">
      <c r="B92" s="120"/>
      <c r="D92" s="121" t="s">
        <v>72</v>
      </c>
      <c r="E92" s="130" t="s">
        <v>3579</v>
      </c>
      <c r="F92" s="130" t="s">
        <v>3580</v>
      </c>
      <c r="I92" s="123"/>
      <c r="J92" s="131">
        <f>BK92</f>
        <v>0</v>
      </c>
      <c r="L92" s="120"/>
      <c r="M92" s="125"/>
      <c r="P92" s="126">
        <f>SUM(P93:P110)</f>
        <v>0</v>
      </c>
      <c r="R92" s="126">
        <f>SUM(R93:R110)</f>
        <v>3.1319999999999994E-2</v>
      </c>
      <c r="T92" s="127">
        <f>SUM(T93:T110)</f>
        <v>0</v>
      </c>
      <c r="AR92" s="121" t="s">
        <v>83</v>
      </c>
      <c r="AT92" s="128" t="s">
        <v>72</v>
      </c>
      <c r="AU92" s="128" t="s">
        <v>81</v>
      </c>
      <c r="AY92" s="121" t="s">
        <v>175</v>
      </c>
      <c r="BK92" s="129">
        <f>SUM(BK93:BK110)</f>
        <v>0</v>
      </c>
    </row>
    <row r="93" spans="2:65" s="1" customFormat="1" ht="21.75" customHeight="1">
      <c r="B93" s="32"/>
      <c r="C93" s="132" t="s">
        <v>83</v>
      </c>
      <c r="D93" s="132" t="s">
        <v>177</v>
      </c>
      <c r="E93" s="133" t="s">
        <v>3581</v>
      </c>
      <c r="F93" s="134" t="s">
        <v>3582</v>
      </c>
      <c r="G93" s="135" t="s">
        <v>358</v>
      </c>
      <c r="H93" s="136">
        <v>3</v>
      </c>
      <c r="I93" s="137"/>
      <c r="J93" s="138">
        <f t="shared" ref="J93:J110" si="0">ROUND(I93*H93,2)</f>
        <v>0</v>
      </c>
      <c r="K93" s="139"/>
      <c r="L93" s="32"/>
      <c r="M93" s="140" t="s">
        <v>19</v>
      </c>
      <c r="N93" s="141" t="s">
        <v>44</v>
      </c>
      <c r="P93" s="142">
        <f t="shared" ref="P93:P110" si="1">O93*H93</f>
        <v>0</v>
      </c>
      <c r="Q93" s="142">
        <v>0</v>
      </c>
      <c r="R93" s="142">
        <f t="shared" ref="R93:R110" si="2">Q93*H93</f>
        <v>0</v>
      </c>
      <c r="S93" s="142">
        <v>0</v>
      </c>
      <c r="T93" s="143">
        <f t="shared" ref="T93:T110" si="3">S93*H93</f>
        <v>0</v>
      </c>
      <c r="AR93" s="144" t="s">
        <v>296</v>
      </c>
      <c r="AT93" s="144" t="s">
        <v>177</v>
      </c>
      <c r="AU93" s="144" t="s">
        <v>83</v>
      </c>
      <c r="AY93" s="17" t="s">
        <v>175</v>
      </c>
      <c r="BE93" s="145">
        <f t="shared" ref="BE93:BE110" si="4">IF(N93="základní",J93,0)</f>
        <v>0</v>
      </c>
      <c r="BF93" s="145">
        <f t="shared" ref="BF93:BF110" si="5">IF(N93="snížená",J93,0)</f>
        <v>0</v>
      </c>
      <c r="BG93" s="145">
        <f t="shared" ref="BG93:BG110" si="6">IF(N93="zákl. přenesená",J93,0)</f>
        <v>0</v>
      </c>
      <c r="BH93" s="145">
        <f t="shared" ref="BH93:BH110" si="7">IF(N93="sníž. přenesená",J93,0)</f>
        <v>0</v>
      </c>
      <c r="BI93" s="145">
        <f t="shared" ref="BI93:BI110" si="8">IF(N93="nulová",J93,0)</f>
        <v>0</v>
      </c>
      <c r="BJ93" s="17" t="s">
        <v>81</v>
      </c>
      <c r="BK93" s="145">
        <f t="shared" ref="BK93:BK110" si="9">ROUND(I93*H93,2)</f>
        <v>0</v>
      </c>
      <c r="BL93" s="17" t="s">
        <v>296</v>
      </c>
      <c r="BM93" s="144" t="s">
        <v>3583</v>
      </c>
    </row>
    <row r="94" spans="2:65" s="1" customFormat="1" ht="24.2" customHeight="1">
      <c r="B94" s="32"/>
      <c r="C94" s="172" t="s">
        <v>191</v>
      </c>
      <c r="D94" s="172" t="s">
        <v>307</v>
      </c>
      <c r="E94" s="173" t="s">
        <v>3584</v>
      </c>
      <c r="F94" s="174" t="s">
        <v>3585</v>
      </c>
      <c r="G94" s="175" t="s">
        <v>3493</v>
      </c>
      <c r="H94" s="176">
        <v>1</v>
      </c>
      <c r="I94" s="177"/>
      <c r="J94" s="178">
        <f t="shared" si="0"/>
        <v>0</v>
      </c>
      <c r="K94" s="179"/>
      <c r="L94" s="180"/>
      <c r="M94" s="181" t="s">
        <v>19</v>
      </c>
      <c r="N94" s="182" t="s">
        <v>44</v>
      </c>
      <c r="P94" s="142">
        <f t="shared" si="1"/>
        <v>0</v>
      </c>
      <c r="Q94" s="142">
        <v>2E-3</v>
      </c>
      <c r="R94" s="142">
        <f t="shared" si="2"/>
        <v>2E-3</v>
      </c>
      <c r="S94" s="142">
        <v>0</v>
      </c>
      <c r="T94" s="143">
        <f t="shared" si="3"/>
        <v>0</v>
      </c>
      <c r="AR94" s="144" t="s">
        <v>396</v>
      </c>
      <c r="AT94" s="144" t="s">
        <v>307</v>
      </c>
      <c r="AU94" s="144" t="s">
        <v>83</v>
      </c>
      <c r="AY94" s="17" t="s">
        <v>175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7" t="s">
        <v>81</v>
      </c>
      <c r="BK94" s="145">
        <f t="shared" si="9"/>
        <v>0</v>
      </c>
      <c r="BL94" s="17" t="s">
        <v>296</v>
      </c>
      <c r="BM94" s="144" t="s">
        <v>3586</v>
      </c>
    </row>
    <row r="95" spans="2:65" s="1" customFormat="1" ht="24.2" customHeight="1">
      <c r="B95" s="32"/>
      <c r="C95" s="172" t="s">
        <v>181</v>
      </c>
      <c r="D95" s="172" t="s">
        <v>307</v>
      </c>
      <c r="E95" s="173" t="s">
        <v>3587</v>
      </c>
      <c r="F95" s="174" t="s">
        <v>3588</v>
      </c>
      <c r="G95" s="175" t="s">
        <v>3493</v>
      </c>
      <c r="H95" s="176">
        <v>2</v>
      </c>
      <c r="I95" s="177"/>
      <c r="J95" s="178">
        <f t="shared" si="0"/>
        <v>0</v>
      </c>
      <c r="K95" s="179"/>
      <c r="L95" s="180"/>
      <c r="M95" s="181" t="s">
        <v>19</v>
      </c>
      <c r="N95" s="182" t="s">
        <v>44</v>
      </c>
      <c r="P95" s="142">
        <f t="shared" si="1"/>
        <v>0</v>
      </c>
      <c r="Q95" s="142">
        <v>2E-3</v>
      </c>
      <c r="R95" s="142">
        <f t="shared" si="2"/>
        <v>4.0000000000000001E-3</v>
      </c>
      <c r="S95" s="142">
        <v>0</v>
      </c>
      <c r="T95" s="143">
        <f t="shared" si="3"/>
        <v>0</v>
      </c>
      <c r="AR95" s="144" t="s">
        <v>396</v>
      </c>
      <c r="AT95" s="144" t="s">
        <v>307</v>
      </c>
      <c r="AU95" s="144" t="s">
        <v>83</v>
      </c>
      <c r="AY95" s="17" t="s">
        <v>175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7" t="s">
        <v>81</v>
      </c>
      <c r="BK95" s="145">
        <f t="shared" si="9"/>
        <v>0</v>
      </c>
      <c r="BL95" s="17" t="s">
        <v>296</v>
      </c>
      <c r="BM95" s="144" t="s">
        <v>3589</v>
      </c>
    </row>
    <row r="96" spans="2:65" s="1" customFormat="1" ht="21.75" customHeight="1">
      <c r="B96" s="32"/>
      <c r="C96" s="132" t="s">
        <v>212</v>
      </c>
      <c r="D96" s="132" t="s">
        <v>177</v>
      </c>
      <c r="E96" s="133" t="s">
        <v>3590</v>
      </c>
      <c r="F96" s="134" t="s">
        <v>3591</v>
      </c>
      <c r="G96" s="135" t="s">
        <v>358</v>
      </c>
      <c r="H96" s="136">
        <v>1</v>
      </c>
      <c r="I96" s="137"/>
      <c r="J96" s="138">
        <f t="shared" si="0"/>
        <v>0</v>
      </c>
      <c r="K96" s="139"/>
      <c r="L96" s="32"/>
      <c r="M96" s="140" t="s">
        <v>19</v>
      </c>
      <c r="N96" s="141" t="s">
        <v>44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296</v>
      </c>
      <c r="AT96" s="144" t="s">
        <v>177</v>
      </c>
      <c r="AU96" s="144" t="s">
        <v>83</v>
      </c>
      <c r="AY96" s="17" t="s">
        <v>175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7" t="s">
        <v>81</v>
      </c>
      <c r="BK96" s="145">
        <f t="shared" si="9"/>
        <v>0</v>
      </c>
      <c r="BL96" s="17" t="s">
        <v>296</v>
      </c>
      <c r="BM96" s="144" t="s">
        <v>3592</v>
      </c>
    </row>
    <row r="97" spans="2:65" s="1" customFormat="1" ht="44.25" customHeight="1">
      <c r="B97" s="32"/>
      <c r="C97" s="172" t="s">
        <v>223</v>
      </c>
      <c r="D97" s="172" t="s">
        <v>307</v>
      </c>
      <c r="E97" s="173" t="s">
        <v>3593</v>
      </c>
      <c r="F97" s="174" t="s">
        <v>3594</v>
      </c>
      <c r="G97" s="175" t="s">
        <v>3493</v>
      </c>
      <c r="H97" s="176">
        <v>1</v>
      </c>
      <c r="I97" s="177"/>
      <c r="J97" s="178">
        <f t="shared" si="0"/>
        <v>0</v>
      </c>
      <c r="K97" s="179"/>
      <c r="L97" s="180"/>
      <c r="M97" s="181" t="s">
        <v>19</v>
      </c>
      <c r="N97" s="182" t="s">
        <v>44</v>
      </c>
      <c r="P97" s="142">
        <f t="shared" si="1"/>
        <v>0</v>
      </c>
      <c r="Q97" s="142">
        <v>2E-3</v>
      </c>
      <c r="R97" s="142">
        <f t="shared" si="2"/>
        <v>2E-3</v>
      </c>
      <c r="S97" s="142">
        <v>0</v>
      </c>
      <c r="T97" s="143">
        <f t="shared" si="3"/>
        <v>0</v>
      </c>
      <c r="AR97" s="144" t="s">
        <v>396</v>
      </c>
      <c r="AT97" s="144" t="s">
        <v>307</v>
      </c>
      <c r="AU97" s="144" t="s">
        <v>83</v>
      </c>
      <c r="AY97" s="17" t="s">
        <v>175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7" t="s">
        <v>81</v>
      </c>
      <c r="BK97" s="145">
        <f t="shared" si="9"/>
        <v>0</v>
      </c>
      <c r="BL97" s="17" t="s">
        <v>296</v>
      </c>
      <c r="BM97" s="144" t="s">
        <v>3595</v>
      </c>
    </row>
    <row r="98" spans="2:65" s="1" customFormat="1" ht="16.5" customHeight="1">
      <c r="B98" s="32"/>
      <c r="C98" s="132" t="s">
        <v>231</v>
      </c>
      <c r="D98" s="132" t="s">
        <v>177</v>
      </c>
      <c r="E98" s="133" t="s">
        <v>3596</v>
      </c>
      <c r="F98" s="134" t="s">
        <v>3597</v>
      </c>
      <c r="G98" s="135" t="s">
        <v>358</v>
      </c>
      <c r="H98" s="136">
        <v>4</v>
      </c>
      <c r="I98" s="137"/>
      <c r="J98" s="138">
        <f t="shared" si="0"/>
        <v>0</v>
      </c>
      <c r="K98" s="139"/>
      <c r="L98" s="32"/>
      <c r="M98" s="140" t="s">
        <v>19</v>
      </c>
      <c r="N98" s="141" t="s">
        <v>44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296</v>
      </c>
      <c r="AT98" s="144" t="s">
        <v>177</v>
      </c>
      <c r="AU98" s="144" t="s">
        <v>83</v>
      </c>
      <c r="AY98" s="17" t="s">
        <v>175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7" t="s">
        <v>81</v>
      </c>
      <c r="BK98" s="145">
        <f t="shared" si="9"/>
        <v>0</v>
      </c>
      <c r="BL98" s="17" t="s">
        <v>296</v>
      </c>
      <c r="BM98" s="144" t="s">
        <v>3598</v>
      </c>
    </row>
    <row r="99" spans="2:65" s="1" customFormat="1" ht="16.5" customHeight="1">
      <c r="B99" s="32"/>
      <c r="C99" s="172" t="s">
        <v>239</v>
      </c>
      <c r="D99" s="172" t="s">
        <v>307</v>
      </c>
      <c r="E99" s="173" t="s">
        <v>3599</v>
      </c>
      <c r="F99" s="174" t="s">
        <v>3600</v>
      </c>
      <c r="G99" s="175" t="s">
        <v>3493</v>
      </c>
      <c r="H99" s="176">
        <v>4</v>
      </c>
      <c r="I99" s="177"/>
      <c r="J99" s="178">
        <f t="shared" si="0"/>
        <v>0</v>
      </c>
      <c r="K99" s="179"/>
      <c r="L99" s="180"/>
      <c r="M99" s="181" t="s">
        <v>19</v>
      </c>
      <c r="N99" s="182" t="s">
        <v>44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396</v>
      </c>
      <c r="AT99" s="144" t="s">
        <v>307</v>
      </c>
      <c r="AU99" s="144" t="s">
        <v>83</v>
      </c>
      <c r="AY99" s="17" t="s">
        <v>175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7" t="s">
        <v>81</v>
      </c>
      <c r="BK99" s="145">
        <f t="shared" si="9"/>
        <v>0</v>
      </c>
      <c r="BL99" s="17" t="s">
        <v>296</v>
      </c>
      <c r="BM99" s="144" t="s">
        <v>3601</v>
      </c>
    </row>
    <row r="100" spans="2:65" s="1" customFormat="1" ht="21.75" customHeight="1">
      <c r="B100" s="32"/>
      <c r="C100" s="132" t="s">
        <v>246</v>
      </c>
      <c r="D100" s="132" t="s">
        <v>177</v>
      </c>
      <c r="E100" s="133" t="s">
        <v>3602</v>
      </c>
      <c r="F100" s="134" t="s">
        <v>3603</v>
      </c>
      <c r="G100" s="135" t="s">
        <v>358</v>
      </c>
      <c r="H100" s="136">
        <v>3</v>
      </c>
      <c r="I100" s="137"/>
      <c r="J100" s="138">
        <f t="shared" si="0"/>
        <v>0</v>
      </c>
      <c r="K100" s="139"/>
      <c r="L100" s="32"/>
      <c r="M100" s="140" t="s">
        <v>19</v>
      </c>
      <c r="N100" s="141" t="s">
        <v>44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296</v>
      </c>
      <c r="AT100" s="144" t="s">
        <v>177</v>
      </c>
      <c r="AU100" s="144" t="s">
        <v>83</v>
      </c>
      <c r="AY100" s="17" t="s">
        <v>175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7" t="s">
        <v>81</v>
      </c>
      <c r="BK100" s="145">
        <f t="shared" si="9"/>
        <v>0</v>
      </c>
      <c r="BL100" s="17" t="s">
        <v>296</v>
      </c>
      <c r="BM100" s="144" t="s">
        <v>3604</v>
      </c>
    </row>
    <row r="101" spans="2:65" s="1" customFormat="1" ht="16.5" customHeight="1">
      <c r="B101" s="32"/>
      <c r="C101" s="172" t="s">
        <v>259</v>
      </c>
      <c r="D101" s="172" t="s">
        <v>307</v>
      </c>
      <c r="E101" s="173" t="s">
        <v>3605</v>
      </c>
      <c r="F101" s="174" t="s">
        <v>3606</v>
      </c>
      <c r="G101" s="175" t="s">
        <v>3235</v>
      </c>
      <c r="H101" s="176">
        <v>3</v>
      </c>
      <c r="I101" s="177"/>
      <c r="J101" s="178">
        <f t="shared" si="0"/>
        <v>0</v>
      </c>
      <c r="K101" s="179"/>
      <c r="L101" s="180"/>
      <c r="M101" s="181" t="s">
        <v>19</v>
      </c>
      <c r="N101" s="182" t="s">
        <v>44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396</v>
      </c>
      <c r="AT101" s="144" t="s">
        <v>307</v>
      </c>
      <c r="AU101" s="144" t="s">
        <v>83</v>
      </c>
      <c r="AY101" s="17" t="s">
        <v>175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7" t="s">
        <v>81</v>
      </c>
      <c r="BK101" s="145">
        <f t="shared" si="9"/>
        <v>0</v>
      </c>
      <c r="BL101" s="17" t="s">
        <v>296</v>
      </c>
      <c r="BM101" s="144" t="s">
        <v>3607</v>
      </c>
    </row>
    <row r="102" spans="2:65" s="1" customFormat="1" ht="24.2" customHeight="1">
      <c r="B102" s="32"/>
      <c r="C102" s="132" t="s">
        <v>266</v>
      </c>
      <c r="D102" s="132" t="s">
        <v>177</v>
      </c>
      <c r="E102" s="133" t="s">
        <v>3608</v>
      </c>
      <c r="F102" s="134" t="s">
        <v>3609</v>
      </c>
      <c r="G102" s="135" t="s">
        <v>342</v>
      </c>
      <c r="H102" s="136">
        <v>6</v>
      </c>
      <c r="I102" s="137"/>
      <c r="J102" s="138">
        <f t="shared" si="0"/>
        <v>0</v>
      </c>
      <c r="K102" s="139"/>
      <c r="L102" s="32"/>
      <c r="M102" s="140" t="s">
        <v>19</v>
      </c>
      <c r="N102" s="141" t="s">
        <v>44</v>
      </c>
      <c r="P102" s="142">
        <f t="shared" si="1"/>
        <v>0</v>
      </c>
      <c r="Q102" s="142">
        <v>1.665E-3</v>
      </c>
      <c r="R102" s="142">
        <f t="shared" si="2"/>
        <v>9.9900000000000006E-3</v>
      </c>
      <c r="S102" s="142">
        <v>0</v>
      </c>
      <c r="T102" s="143">
        <f t="shared" si="3"/>
        <v>0</v>
      </c>
      <c r="AR102" s="144" t="s">
        <v>296</v>
      </c>
      <c r="AT102" s="144" t="s">
        <v>177</v>
      </c>
      <c r="AU102" s="144" t="s">
        <v>83</v>
      </c>
      <c r="AY102" s="17" t="s">
        <v>175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7" t="s">
        <v>81</v>
      </c>
      <c r="BK102" s="145">
        <f t="shared" si="9"/>
        <v>0</v>
      </c>
      <c r="BL102" s="17" t="s">
        <v>296</v>
      </c>
      <c r="BM102" s="144" t="s">
        <v>3610</v>
      </c>
    </row>
    <row r="103" spans="2:65" s="1" customFormat="1" ht="24.2" customHeight="1">
      <c r="B103" s="32"/>
      <c r="C103" s="132" t="s">
        <v>272</v>
      </c>
      <c r="D103" s="132" t="s">
        <v>177</v>
      </c>
      <c r="E103" s="133" t="s">
        <v>3611</v>
      </c>
      <c r="F103" s="134" t="s">
        <v>3612</v>
      </c>
      <c r="G103" s="135" t="s">
        <v>342</v>
      </c>
      <c r="H103" s="136">
        <v>3</v>
      </c>
      <c r="I103" s="137"/>
      <c r="J103" s="138">
        <f t="shared" si="0"/>
        <v>0</v>
      </c>
      <c r="K103" s="139"/>
      <c r="L103" s="32"/>
      <c r="M103" s="140" t="s">
        <v>19</v>
      </c>
      <c r="N103" s="141" t="s">
        <v>44</v>
      </c>
      <c r="P103" s="142">
        <f t="shared" si="1"/>
        <v>0</v>
      </c>
      <c r="Q103" s="142">
        <v>3.4433333333333299E-3</v>
      </c>
      <c r="R103" s="142">
        <f t="shared" si="2"/>
        <v>1.032999999999999E-2</v>
      </c>
      <c r="S103" s="142">
        <v>0</v>
      </c>
      <c r="T103" s="143">
        <f t="shared" si="3"/>
        <v>0</v>
      </c>
      <c r="AR103" s="144" t="s">
        <v>296</v>
      </c>
      <c r="AT103" s="144" t="s">
        <v>177</v>
      </c>
      <c r="AU103" s="144" t="s">
        <v>83</v>
      </c>
      <c r="AY103" s="17" t="s">
        <v>175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7" t="s">
        <v>81</v>
      </c>
      <c r="BK103" s="145">
        <f t="shared" si="9"/>
        <v>0</v>
      </c>
      <c r="BL103" s="17" t="s">
        <v>296</v>
      </c>
      <c r="BM103" s="144" t="s">
        <v>3613</v>
      </c>
    </row>
    <row r="104" spans="2:65" s="1" customFormat="1" ht="24.2" customHeight="1">
      <c r="B104" s="32"/>
      <c r="C104" s="132" t="s">
        <v>278</v>
      </c>
      <c r="D104" s="132" t="s">
        <v>177</v>
      </c>
      <c r="E104" s="133" t="s">
        <v>3614</v>
      </c>
      <c r="F104" s="134" t="s">
        <v>3615</v>
      </c>
      <c r="G104" s="135" t="s">
        <v>358</v>
      </c>
      <c r="H104" s="136">
        <v>1</v>
      </c>
      <c r="I104" s="137"/>
      <c r="J104" s="138">
        <f t="shared" si="0"/>
        <v>0</v>
      </c>
      <c r="K104" s="139"/>
      <c r="L104" s="32"/>
      <c r="M104" s="140" t="s">
        <v>19</v>
      </c>
      <c r="N104" s="141" t="s">
        <v>44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296</v>
      </c>
      <c r="AT104" s="144" t="s">
        <v>177</v>
      </c>
      <c r="AU104" s="144" t="s">
        <v>83</v>
      </c>
      <c r="AY104" s="17" t="s">
        <v>175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7" t="s">
        <v>81</v>
      </c>
      <c r="BK104" s="145">
        <f t="shared" si="9"/>
        <v>0</v>
      </c>
      <c r="BL104" s="17" t="s">
        <v>296</v>
      </c>
      <c r="BM104" s="144" t="s">
        <v>3616</v>
      </c>
    </row>
    <row r="105" spans="2:65" s="1" customFormat="1" ht="16.5" customHeight="1">
      <c r="B105" s="32"/>
      <c r="C105" s="172" t="s">
        <v>285</v>
      </c>
      <c r="D105" s="172" t="s">
        <v>307</v>
      </c>
      <c r="E105" s="173" t="s">
        <v>3617</v>
      </c>
      <c r="F105" s="174" t="s">
        <v>3618</v>
      </c>
      <c r="G105" s="175" t="s">
        <v>3235</v>
      </c>
      <c r="H105" s="176">
        <v>1</v>
      </c>
      <c r="I105" s="177"/>
      <c r="J105" s="178">
        <f t="shared" si="0"/>
        <v>0</v>
      </c>
      <c r="K105" s="179"/>
      <c r="L105" s="180"/>
      <c r="M105" s="181" t="s">
        <v>19</v>
      </c>
      <c r="N105" s="182" t="s">
        <v>44</v>
      </c>
      <c r="P105" s="142">
        <f t="shared" si="1"/>
        <v>0</v>
      </c>
      <c r="Q105" s="142">
        <v>1E-3</v>
      </c>
      <c r="R105" s="142">
        <f t="shared" si="2"/>
        <v>1E-3</v>
      </c>
      <c r="S105" s="142">
        <v>0</v>
      </c>
      <c r="T105" s="143">
        <f t="shared" si="3"/>
        <v>0</v>
      </c>
      <c r="AR105" s="144" t="s">
        <v>396</v>
      </c>
      <c r="AT105" s="144" t="s">
        <v>307</v>
      </c>
      <c r="AU105" s="144" t="s">
        <v>83</v>
      </c>
      <c r="AY105" s="17" t="s">
        <v>175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7" t="s">
        <v>81</v>
      </c>
      <c r="BK105" s="145">
        <f t="shared" si="9"/>
        <v>0</v>
      </c>
      <c r="BL105" s="17" t="s">
        <v>296</v>
      </c>
      <c r="BM105" s="144" t="s">
        <v>3619</v>
      </c>
    </row>
    <row r="106" spans="2:65" s="1" customFormat="1" ht="24.2" customHeight="1">
      <c r="B106" s="32"/>
      <c r="C106" s="132" t="s">
        <v>8</v>
      </c>
      <c r="D106" s="132" t="s">
        <v>177</v>
      </c>
      <c r="E106" s="133" t="s">
        <v>3620</v>
      </c>
      <c r="F106" s="134" t="s">
        <v>3621</v>
      </c>
      <c r="G106" s="135" t="s">
        <v>358</v>
      </c>
      <c r="H106" s="136">
        <v>1</v>
      </c>
      <c r="I106" s="137"/>
      <c r="J106" s="138">
        <f t="shared" si="0"/>
        <v>0</v>
      </c>
      <c r="K106" s="139"/>
      <c r="L106" s="32"/>
      <c r="M106" s="140" t="s">
        <v>19</v>
      </c>
      <c r="N106" s="141" t="s">
        <v>44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296</v>
      </c>
      <c r="AT106" s="144" t="s">
        <v>177</v>
      </c>
      <c r="AU106" s="144" t="s">
        <v>83</v>
      </c>
      <c r="AY106" s="17" t="s">
        <v>175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7" t="s">
        <v>81</v>
      </c>
      <c r="BK106" s="145">
        <f t="shared" si="9"/>
        <v>0</v>
      </c>
      <c r="BL106" s="17" t="s">
        <v>296</v>
      </c>
      <c r="BM106" s="144" t="s">
        <v>3622</v>
      </c>
    </row>
    <row r="107" spans="2:65" s="1" customFormat="1" ht="16.5" customHeight="1">
      <c r="B107" s="32"/>
      <c r="C107" s="172" t="s">
        <v>296</v>
      </c>
      <c r="D107" s="172" t="s">
        <v>307</v>
      </c>
      <c r="E107" s="173" t="s">
        <v>3623</v>
      </c>
      <c r="F107" s="174" t="s">
        <v>3624</v>
      </c>
      <c r="G107" s="175" t="s">
        <v>358</v>
      </c>
      <c r="H107" s="176">
        <v>1</v>
      </c>
      <c r="I107" s="177"/>
      <c r="J107" s="178">
        <f t="shared" si="0"/>
        <v>0</v>
      </c>
      <c r="K107" s="179"/>
      <c r="L107" s="180"/>
      <c r="M107" s="181" t="s">
        <v>19</v>
      </c>
      <c r="N107" s="182" t="s">
        <v>44</v>
      </c>
      <c r="P107" s="142">
        <f t="shared" si="1"/>
        <v>0</v>
      </c>
      <c r="Q107" s="142">
        <v>2E-3</v>
      </c>
      <c r="R107" s="142">
        <f t="shared" si="2"/>
        <v>2E-3</v>
      </c>
      <c r="S107" s="142">
        <v>0</v>
      </c>
      <c r="T107" s="143">
        <f t="shared" si="3"/>
        <v>0</v>
      </c>
      <c r="AR107" s="144" t="s">
        <v>396</v>
      </c>
      <c r="AT107" s="144" t="s">
        <v>307</v>
      </c>
      <c r="AU107" s="144" t="s">
        <v>83</v>
      </c>
      <c r="AY107" s="17" t="s">
        <v>175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7" t="s">
        <v>81</v>
      </c>
      <c r="BK107" s="145">
        <f t="shared" si="9"/>
        <v>0</v>
      </c>
      <c r="BL107" s="17" t="s">
        <v>296</v>
      </c>
      <c r="BM107" s="144" t="s">
        <v>3625</v>
      </c>
    </row>
    <row r="108" spans="2:65" s="1" customFormat="1" ht="24.2" customHeight="1">
      <c r="B108" s="32"/>
      <c r="C108" s="132" t="s">
        <v>306</v>
      </c>
      <c r="D108" s="132" t="s">
        <v>177</v>
      </c>
      <c r="E108" s="133" t="s">
        <v>3626</v>
      </c>
      <c r="F108" s="134" t="s">
        <v>3627</v>
      </c>
      <c r="G108" s="135" t="s">
        <v>342</v>
      </c>
      <c r="H108" s="136">
        <v>2</v>
      </c>
      <c r="I108" s="137"/>
      <c r="J108" s="138">
        <f t="shared" si="0"/>
        <v>0</v>
      </c>
      <c r="K108" s="139"/>
      <c r="L108" s="32"/>
      <c r="M108" s="140" t="s">
        <v>19</v>
      </c>
      <c r="N108" s="141" t="s">
        <v>44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296</v>
      </c>
      <c r="AT108" s="144" t="s">
        <v>177</v>
      </c>
      <c r="AU108" s="144" t="s">
        <v>83</v>
      </c>
      <c r="AY108" s="17" t="s">
        <v>175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7" t="s">
        <v>81</v>
      </c>
      <c r="BK108" s="145">
        <f t="shared" si="9"/>
        <v>0</v>
      </c>
      <c r="BL108" s="17" t="s">
        <v>296</v>
      </c>
      <c r="BM108" s="144" t="s">
        <v>3628</v>
      </c>
    </row>
    <row r="109" spans="2:65" s="1" customFormat="1" ht="16.5" customHeight="1">
      <c r="B109" s="32"/>
      <c r="C109" s="172" t="s">
        <v>312</v>
      </c>
      <c r="D109" s="172" t="s">
        <v>307</v>
      </c>
      <c r="E109" s="173" t="s">
        <v>3629</v>
      </c>
      <c r="F109" s="174" t="s">
        <v>3630</v>
      </c>
      <c r="G109" s="175" t="s">
        <v>342</v>
      </c>
      <c r="H109" s="176">
        <v>2</v>
      </c>
      <c r="I109" s="177"/>
      <c r="J109" s="178">
        <f t="shared" si="0"/>
        <v>0</v>
      </c>
      <c r="K109" s="179"/>
      <c r="L109" s="180"/>
      <c r="M109" s="181" t="s">
        <v>19</v>
      </c>
      <c r="N109" s="182" t="s">
        <v>44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396</v>
      </c>
      <c r="AT109" s="144" t="s">
        <v>307</v>
      </c>
      <c r="AU109" s="144" t="s">
        <v>83</v>
      </c>
      <c r="AY109" s="17" t="s">
        <v>175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7" t="s">
        <v>81</v>
      </c>
      <c r="BK109" s="145">
        <f t="shared" si="9"/>
        <v>0</v>
      </c>
      <c r="BL109" s="17" t="s">
        <v>296</v>
      </c>
      <c r="BM109" s="144" t="s">
        <v>3631</v>
      </c>
    </row>
    <row r="110" spans="2:65" s="1" customFormat="1" ht="24.2" customHeight="1">
      <c r="B110" s="32"/>
      <c r="C110" s="132" t="s">
        <v>317</v>
      </c>
      <c r="D110" s="132" t="s">
        <v>177</v>
      </c>
      <c r="E110" s="133" t="s">
        <v>3632</v>
      </c>
      <c r="F110" s="134" t="s">
        <v>3633</v>
      </c>
      <c r="G110" s="135" t="s">
        <v>1241</v>
      </c>
      <c r="H110" s="136">
        <v>3</v>
      </c>
      <c r="I110" s="137"/>
      <c r="J110" s="138">
        <f t="shared" si="0"/>
        <v>0</v>
      </c>
      <c r="K110" s="139"/>
      <c r="L110" s="32"/>
      <c r="M110" s="190" t="s">
        <v>19</v>
      </c>
      <c r="N110" s="191" t="s">
        <v>44</v>
      </c>
      <c r="O110" s="18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AR110" s="144" t="s">
        <v>296</v>
      </c>
      <c r="AT110" s="144" t="s">
        <v>177</v>
      </c>
      <c r="AU110" s="144" t="s">
        <v>83</v>
      </c>
      <c r="AY110" s="17" t="s">
        <v>175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7" t="s">
        <v>81</v>
      </c>
      <c r="BK110" s="145">
        <f t="shared" si="9"/>
        <v>0</v>
      </c>
      <c r="BL110" s="17" t="s">
        <v>296</v>
      </c>
      <c r="BM110" s="144" t="s">
        <v>3634</v>
      </c>
    </row>
    <row r="111" spans="2:65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2"/>
    </row>
  </sheetData>
  <sheetProtection algorithmName="SHA-512" hashValue="jo+iyMPOZkeSWryH8ixfx2BP8kah9wbPbB8uW1qlP26fSWODB9vMjWi+4fT5qDnP2YzMOf5s4DbJvcUl5dZg2g==" saltValue="tmJghfSlyQYq9euqY3qwTV53FfK1EWQvWw2FmkVM7wnvHJ+RjzRIqNCP5AIo0sa/4JPqSq+14gmBB4uCdUboEQ==" spinCount="100000" sheet="1" objects="1" scenarios="1" formatColumns="0" formatRows="0" autoFilter="0"/>
  <autoFilter ref="C87:K110" xr:uid="{00000000-0009-0000-0000-00000F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3635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ROUND((SUM(BE84:BE249)),  2)</f>
        <v>0</v>
      </c>
      <c r="I33" s="93">
        <v>0.21</v>
      </c>
      <c r="J33" s="83">
        <f>ROUND(((SUM(BE84:BE249))*I33),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ROUND((SUM(BF84:BF249)),  2)</f>
        <v>0</v>
      </c>
      <c r="I34" s="93">
        <v>0.15</v>
      </c>
      <c r="J34" s="83">
        <f>ROUND(((SUM(BF84:BF249))*I34),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ROUND((SUM(BG84:BG249)),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ROUND((SUM(BH84:BH249)),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ROUND((SUM(BI84:BI249)),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SO 03 - Oplocení a sadové úpravy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J84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147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9" customFormat="1" ht="19.899999999999999" customHeight="1">
      <c r="B61" s="107"/>
      <c r="D61" s="108" t="s">
        <v>148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2:47" s="9" customFormat="1" ht="19.899999999999999" customHeight="1">
      <c r="B62" s="107"/>
      <c r="D62" s="108" t="s">
        <v>149</v>
      </c>
      <c r="E62" s="109"/>
      <c r="F62" s="109"/>
      <c r="G62" s="109"/>
      <c r="H62" s="109"/>
      <c r="I62" s="109"/>
      <c r="J62" s="110">
        <f>J177</f>
        <v>0</v>
      </c>
      <c r="L62" s="107"/>
    </row>
    <row r="63" spans="2:47" s="9" customFormat="1" ht="19.899999999999999" customHeight="1">
      <c r="B63" s="107"/>
      <c r="D63" s="108" t="s">
        <v>753</v>
      </c>
      <c r="E63" s="109"/>
      <c r="F63" s="109"/>
      <c r="G63" s="109"/>
      <c r="H63" s="109"/>
      <c r="I63" s="109"/>
      <c r="J63" s="110">
        <f>J192</f>
        <v>0</v>
      </c>
      <c r="L63" s="107"/>
    </row>
    <row r="64" spans="2:47" s="9" customFormat="1" ht="19.899999999999999" customHeight="1">
      <c r="B64" s="107"/>
      <c r="D64" s="108" t="s">
        <v>155</v>
      </c>
      <c r="E64" s="109"/>
      <c r="F64" s="109"/>
      <c r="G64" s="109"/>
      <c r="H64" s="109"/>
      <c r="I64" s="109"/>
      <c r="J64" s="110">
        <f>J245</f>
        <v>0</v>
      </c>
      <c r="L64" s="107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160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17" t="str">
        <f>E7</f>
        <v>Kylešovice - sběrný dvůr</v>
      </c>
      <c r="F74" s="318"/>
      <c r="G74" s="318"/>
      <c r="H74" s="318"/>
      <c r="L74" s="32"/>
    </row>
    <row r="75" spans="2:12" s="1" customFormat="1" ht="12" customHeight="1">
      <c r="B75" s="32"/>
      <c r="C75" s="27" t="s">
        <v>141</v>
      </c>
      <c r="L75" s="32"/>
    </row>
    <row r="76" spans="2:12" s="1" customFormat="1" ht="16.5" customHeight="1">
      <c r="B76" s="32"/>
      <c r="E76" s="276" t="str">
        <f>E9</f>
        <v>SO 03 - Oplocení a sadové úpravy</v>
      </c>
      <c r="F76" s="319"/>
      <c r="G76" s="319"/>
      <c r="H76" s="319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Kylešovice</v>
      </c>
      <c r="I78" s="27" t="s">
        <v>23</v>
      </c>
      <c r="J78" s="49" t="str">
        <f>IF(J12="","",J12)</f>
        <v>19. 10. 2023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7" t="s">
        <v>25</v>
      </c>
      <c r="F80" s="25" t="str">
        <f>E15</f>
        <v>statutární město Opava, Horní náměstí 69, Opava</v>
      </c>
      <c r="I80" s="27" t="s">
        <v>32</v>
      </c>
      <c r="J80" s="30" t="str">
        <f>E21</f>
        <v>Agroprojekt Jihlava, spol. s.r.o.</v>
      </c>
      <c r="L80" s="32"/>
    </row>
    <row r="81" spans="2:65" s="1" customFormat="1" ht="25.7" customHeight="1">
      <c r="B81" s="32"/>
      <c r="C81" s="27" t="s">
        <v>30</v>
      </c>
      <c r="F81" s="25" t="str">
        <f>IF(E18="","",E18)</f>
        <v>Vyplň údaj</v>
      </c>
      <c r="I81" s="27" t="s">
        <v>36</v>
      </c>
      <c r="J81" s="30" t="str">
        <f>E24</f>
        <v>Agroprojekt Jihlava, spol. s.r.o.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11"/>
      <c r="C83" s="112" t="s">
        <v>161</v>
      </c>
      <c r="D83" s="113" t="s">
        <v>58</v>
      </c>
      <c r="E83" s="113" t="s">
        <v>54</v>
      </c>
      <c r="F83" s="113" t="s">
        <v>55</v>
      </c>
      <c r="G83" s="113" t="s">
        <v>162</v>
      </c>
      <c r="H83" s="113" t="s">
        <v>163</v>
      </c>
      <c r="I83" s="113" t="s">
        <v>164</v>
      </c>
      <c r="J83" s="114" t="s">
        <v>145</v>
      </c>
      <c r="K83" s="115" t="s">
        <v>165</v>
      </c>
      <c r="L83" s="111"/>
      <c r="M83" s="56" t="s">
        <v>19</v>
      </c>
      <c r="N83" s="57" t="s">
        <v>43</v>
      </c>
      <c r="O83" s="57" t="s">
        <v>166</v>
      </c>
      <c r="P83" s="57" t="s">
        <v>167</v>
      </c>
      <c r="Q83" s="57" t="s">
        <v>168</v>
      </c>
      <c r="R83" s="57" t="s">
        <v>169</v>
      </c>
      <c r="S83" s="57" t="s">
        <v>170</v>
      </c>
      <c r="T83" s="58" t="s">
        <v>171</v>
      </c>
    </row>
    <row r="84" spans="2:65" s="1" customFormat="1" ht="22.9" customHeight="1">
      <c r="B84" s="32"/>
      <c r="C84" s="61" t="s">
        <v>172</v>
      </c>
      <c r="J84" s="116">
        <f>BK84</f>
        <v>0</v>
      </c>
      <c r="L84" s="32"/>
      <c r="M84" s="59"/>
      <c r="N84" s="50"/>
      <c r="O84" s="50"/>
      <c r="P84" s="117">
        <f>P85</f>
        <v>0</v>
      </c>
      <c r="Q84" s="50"/>
      <c r="R84" s="117">
        <f>R85</f>
        <v>24.3459419</v>
      </c>
      <c r="S84" s="50"/>
      <c r="T84" s="118">
        <f>T85</f>
        <v>0</v>
      </c>
      <c r="AT84" s="17" t="s">
        <v>72</v>
      </c>
      <c r="AU84" s="17" t="s">
        <v>146</v>
      </c>
      <c r="BK84" s="119">
        <f>BK85</f>
        <v>0</v>
      </c>
    </row>
    <row r="85" spans="2:65" s="11" customFormat="1" ht="25.9" customHeight="1">
      <c r="B85" s="120"/>
      <c r="D85" s="121" t="s">
        <v>72</v>
      </c>
      <c r="E85" s="122" t="s">
        <v>173</v>
      </c>
      <c r="F85" s="122" t="s">
        <v>174</v>
      </c>
      <c r="I85" s="123"/>
      <c r="J85" s="124">
        <f>BK85</f>
        <v>0</v>
      </c>
      <c r="L85" s="120"/>
      <c r="M85" s="125"/>
      <c r="P85" s="126">
        <f>P86+P177+P192+P245</f>
        <v>0</v>
      </c>
      <c r="R85" s="126">
        <f>R86+R177+R192+R245</f>
        <v>24.3459419</v>
      </c>
      <c r="T85" s="127">
        <f>T86+T177+T192+T245</f>
        <v>0</v>
      </c>
      <c r="AR85" s="121" t="s">
        <v>81</v>
      </c>
      <c r="AT85" s="128" t="s">
        <v>72</v>
      </c>
      <c r="AU85" s="128" t="s">
        <v>73</v>
      </c>
      <c r="AY85" s="121" t="s">
        <v>175</v>
      </c>
      <c r="BK85" s="129">
        <f>BK86+BK177+BK192+BK245</f>
        <v>0</v>
      </c>
    </row>
    <row r="86" spans="2:65" s="11" customFormat="1" ht="22.9" customHeight="1">
      <c r="B86" s="120"/>
      <c r="D86" s="121" t="s">
        <v>72</v>
      </c>
      <c r="E86" s="130" t="s">
        <v>81</v>
      </c>
      <c r="F86" s="130" t="s">
        <v>176</v>
      </c>
      <c r="I86" s="123"/>
      <c r="J86" s="131">
        <f>BK86</f>
        <v>0</v>
      </c>
      <c r="L86" s="120"/>
      <c r="M86" s="125"/>
      <c r="P86" s="126">
        <f>SUM(P87:P176)</f>
        <v>0</v>
      </c>
      <c r="R86" s="126">
        <f>SUM(R87:R176)</f>
        <v>7.1299000000000001</v>
      </c>
      <c r="T86" s="127">
        <f>SUM(T87:T176)</f>
        <v>0</v>
      </c>
      <c r="AR86" s="121" t="s">
        <v>81</v>
      </c>
      <c r="AT86" s="128" t="s">
        <v>72</v>
      </c>
      <c r="AU86" s="128" t="s">
        <v>81</v>
      </c>
      <c r="AY86" s="121" t="s">
        <v>175</v>
      </c>
      <c r="BK86" s="129">
        <f>SUM(BK87:BK176)</f>
        <v>0</v>
      </c>
    </row>
    <row r="87" spans="2:65" s="1" customFormat="1" ht="33" customHeight="1">
      <c r="B87" s="32"/>
      <c r="C87" s="132" t="s">
        <v>81</v>
      </c>
      <c r="D87" s="132" t="s">
        <v>177</v>
      </c>
      <c r="E87" s="133" t="s">
        <v>3636</v>
      </c>
      <c r="F87" s="134" t="s">
        <v>3637</v>
      </c>
      <c r="G87" s="135" t="s">
        <v>180</v>
      </c>
      <c r="H87" s="136">
        <v>1565</v>
      </c>
      <c r="I87" s="137"/>
      <c r="J87" s="138">
        <f>ROUND(I87*H87,2)</f>
        <v>0</v>
      </c>
      <c r="K87" s="139"/>
      <c r="L87" s="32"/>
      <c r="M87" s="140" t="s">
        <v>19</v>
      </c>
      <c r="N87" s="141" t="s">
        <v>44</v>
      </c>
      <c r="P87" s="142">
        <f>O87*H87</f>
        <v>0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AR87" s="144" t="s">
        <v>181</v>
      </c>
      <c r="AT87" s="144" t="s">
        <v>177</v>
      </c>
      <c r="AU87" s="144" t="s">
        <v>83</v>
      </c>
      <c r="AY87" s="17" t="s">
        <v>175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7" t="s">
        <v>81</v>
      </c>
      <c r="BK87" s="145">
        <f>ROUND(I87*H87,2)</f>
        <v>0</v>
      </c>
      <c r="BL87" s="17" t="s">
        <v>181</v>
      </c>
      <c r="BM87" s="144" t="s">
        <v>3638</v>
      </c>
    </row>
    <row r="88" spans="2:65" s="1" customFormat="1" ht="11.25">
      <c r="B88" s="32"/>
      <c r="D88" s="146" t="s">
        <v>183</v>
      </c>
      <c r="F88" s="147" t="s">
        <v>3639</v>
      </c>
      <c r="I88" s="148"/>
      <c r="L88" s="32"/>
      <c r="M88" s="149"/>
      <c r="T88" s="53"/>
      <c r="AT88" s="17" t="s">
        <v>183</v>
      </c>
      <c r="AU88" s="17" t="s">
        <v>83</v>
      </c>
    </row>
    <row r="89" spans="2:65" s="12" customFormat="1" ht="11.25">
      <c r="B89" s="150"/>
      <c r="D89" s="151" t="s">
        <v>189</v>
      </c>
      <c r="E89" s="152" t="s">
        <v>19</v>
      </c>
      <c r="F89" s="153" t="s">
        <v>3640</v>
      </c>
      <c r="H89" s="154">
        <v>1565</v>
      </c>
      <c r="I89" s="155"/>
      <c r="L89" s="150"/>
      <c r="M89" s="156"/>
      <c r="T89" s="157"/>
      <c r="AT89" s="152" t="s">
        <v>189</v>
      </c>
      <c r="AU89" s="152" t="s">
        <v>83</v>
      </c>
      <c r="AV89" s="12" t="s">
        <v>83</v>
      </c>
      <c r="AW89" s="12" t="s">
        <v>35</v>
      </c>
      <c r="AX89" s="12" t="s">
        <v>81</v>
      </c>
      <c r="AY89" s="152" t="s">
        <v>175</v>
      </c>
    </row>
    <row r="90" spans="2:65" s="1" customFormat="1" ht="37.9" customHeight="1">
      <c r="B90" s="32"/>
      <c r="C90" s="132" t="s">
        <v>83</v>
      </c>
      <c r="D90" s="132" t="s">
        <v>177</v>
      </c>
      <c r="E90" s="133" t="s">
        <v>3641</v>
      </c>
      <c r="F90" s="134" t="s">
        <v>3642</v>
      </c>
      <c r="G90" s="135" t="s">
        <v>180</v>
      </c>
      <c r="H90" s="136">
        <v>324</v>
      </c>
      <c r="I90" s="137"/>
      <c r="J90" s="138">
        <f>ROUND(I90*H90,2)</f>
        <v>0</v>
      </c>
      <c r="K90" s="139"/>
      <c r="L90" s="32"/>
      <c r="M90" s="140" t="s">
        <v>19</v>
      </c>
      <c r="N90" s="141" t="s">
        <v>44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181</v>
      </c>
      <c r="AT90" s="144" t="s">
        <v>177</v>
      </c>
      <c r="AU90" s="144" t="s">
        <v>83</v>
      </c>
      <c r="AY90" s="17" t="s">
        <v>175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7" t="s">
        <v>81</v>
      </c>
      <c r="BK90" s="145">
        <f>ROUND(I90*H90,2)</f>
        <v>0</v>
      </c>
      <c r="BL90" s="17" t="s">
        <v>181</v>
      </c>
      <c r="BM90" s="144" t="s">
        <v>3643</v>
      </c>
    </row>
    <row r="91" spans="2:65" s="1" customFormat="1" ht="11.25">
      <c r="B91" s="32"/>
      <c r="D91" s="146" t="s">
        <v>183</v>
      </c>
      <c r="F91" s="147" t="s">
        <v>3644</v>
      </c>
      <c r="I91" s="148"/>
      <c r="L91" s="32"/>
      <c r="M91" s="149"/>
      <c r="T91" s="53"/>
      <c r="AT91" s="17" t="s">
        <v>183</v>
      </c>
      <c r="AU91" s="17" t="s">
        <v>83</v>
      </c>
    </row>
    <row r="92" spans="2:65" s="1" customFormat="1" ht="44.25" customHeight="1">
      <c r="B92" s="32"/>
      <c r="C92" s="132" t="s">
        <v>191</v>
      </c>
      <c r="D92" s="132" t="s">
        <v>177</v>
      </c>
      <c r="E92" s="133" t="s">
        <v>765</v>
      </c>
      <c r="F92" s="134" t="s">
        <v>766</v>
      </c>
      <c r="G92" s="135" t="s">
        <v>215</v>
      </c>
      <c r="H92" s="136">
        <v>8.0069999999999997</v>
      </c>
      <c r="I92" s="137"/>
      <c r="J92" s="138">
        <f>ROUND(I92*H92,2)</f>
        <v>0</v>
      </c>
      <c r="K92" s="139"/>
      <c r="L92" s="32"/>
      <c r="M92" s="140" t="s">
        <v>19</v>
      </c>
      <c r="N92" s="141" t="s">
        <v>44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181</v>
      </c>
      <c r="AT92" s="144" t="s">
        <v>177</v>
      </c>
      <c r="AU92" s="144" t="s">
        <v>83</v>
      </c>
      <c r="AY92" s="17" t="s">
        <v>175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7" t="s">
        <v>81</v>
      </c>
      <c r="BK92" s="145">
        <f>ROUND(I92*H92,2)</f>
        <v>0</v>
      </c>
      <c r="BL92" s="17" t="s">
        <v>181</v>
      </c>
      <c r="BM92" s="144" t="s">
        <v>3645</v>
      </c>
    </row>
    <row r="93" spans="2:65" s="1" customFormat="1" ht="11.25">
      <c r="B93" s="32"/>
      <c r="D93" s="146" t="s">
        <v>183</v>
      </c>
      <c r="F93" s="147" t="s">
        <v>768</v>
      </c>
      <c r="I93" s="148"/>
      <c r="L93" s="32"/>
      <c r="M93" s="149"/>
      <c r="T93" s="53"/>
      <c r="AT93" s="17" t="s">
        <v>183</v>
      </c>
      <c r="AU93" s="17" t="s">
        <v>83</v>
      </c>
    </row>
    <row r="94" spans="2:65" s="12" customFormat="1" ht="11.25">
      <c r="B94" s="150"/>
      <c r="D94" s="151" t="s">
        <v>189</v>
      </c>
      <c r="E94" s="152" t="s">
        <v>19</v>
      </c>
      <c r="F94" s="153" t="s">
        <v>3646</v>
      </c>
      <c r="H94" s="154">
        <v>2.0230000000000001</v>
      </c>
      <c r="I94" s="155"/>
      <c r="L94" s="150"/>
      <c r="M94" s="156"/>
      <c r="T94" s="157"/>
      <c r="AT94" s="152" t="s">
        <v>189</v>
      </c>
      <c r="AU94" s="152" t="s">
        <v>83</v>
      </c>
      <c r="AV94" s="12" t="s">
        <v>83</v>
      </c>
      <c r="AW94" s="12" t="s">
        <v>35</v>
      </c>
      <c r="AX94" s="12" t="s">
        <v>73</v>
      </c>
      <c r="AY94" s="152" t="s">
        <v>175</v>
      </c>
    </row>
    <row r="95" spans="2:65" s="12" customFormat="1" ht="11.25">
      <c r="B95" s="150"/>
      <c r="D95" s="151" t="s">
        <v>189</v>
      </c>
      <c r="E95" s="152" t="s">
        <v>19</v>
      </c>
      <c r="F95" s="153" t="s">
        <v>3647</v>
      </c>
      <c r="H95" s="154">
        <v>5.984</v>
      </c>
      <c r="I95" s="155"/>
      <c r="L95" s="150"/>
      <c r="M95" s="156"/>
      <c r="T95" s="157"/>
      <c r="AT95" s="152" t="s">
        <v>189</v>
      </c>
      <c r="AU95" s="152" t="s">
        <v>83</v>
      </c>
      <c r="AV95" s="12" t="s">
        <v>83</v>
      </c>
      <c r="AW95" s="12" t="s">
        <v>35</v>
      </c>
      <c r="AX95" s="12" t="s">
        <v>73</v>
      </c>
      <c r="AY95" s="152" t="s">
        <v>175</v>
      </c>
    </row>
    <row r="96" spans="2:65" s="13" customFormat="1" ht="11.25">
      <c r="B96" s="158"/>
      <c r="D96" s="151" t="s">
        <v>189</v>
      </c>
      <c r="E96" s="159" t="s">
        <v>19</v>
      </c>
      <c r="F96" s="160" t="s">
        <v>198</v>
      </c>
      <c r="H96" s="161">
        <v>8.0069999999999997</v>
      </c>
      <c r="I96" s="162"/>
      <c r="L96" s="158"/>
      <c r="M96" s="163"/>
      <c r="T96" s="164"/>
      <c r="AT96" s="159" t="s">
        <v>189</v>
      </c>
      <c r="AU96" s="159" t="s">
        <v>83</v>
      </c>
      <c r="AV96" s="13" t="s">
        <v>181</v>
      </c>
      <c r="AW96" s="13" t="s">
        <v>35</v>
      </c>
      <c r="AX96" s="13" t="s">
        <v>81</v>
      </c>
      <c r="AY96" s="159" t="s">
        <v>175</v>
      </c>
    </row>
    <row r="97" spans="2:65" s="1" customFormat="1" ht="44.25" customHeight="1">
      <c r="B97" s="32"/>
      <c r="C97" s="132" t="s">
        <v>181</v>
      </c>
      <c r="D97" s="132" t="s">
        <v>177</v>
      </c>
      <c r="E97" s="133" t="s">
        <v>2305</v>
      </c>
      <c r="F97" s="134" t="s">
        <v>2306</v>
      </c>
      <c r="G97" s="135" t="s">
        <v>215</v>
      </c>
      <c r="H97" s="136">
        <v>6.452</v>
      </c>
      <c r="I97" s="137"/>
      <c r="J97" s="138">
        <f>ROUND(I97*H97,2)</f>
        <v>0</v>
      </c>
      <c r="K97" s="139"/>
      <c r="L97" s="32"/>
      <c r="M97" s="140" t="s">
        <v>19</v>
      </c>
      <c r="N97" s="141" t="s">
        <v>44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181</v>
      </c>
      <c r="AT97" s="144" t="s">
        <v>177</v>
      </c>
      <c r="AU97" s="144" t="s">
        <v>83</v>
      </c>
      <c r="AY97" s="17" t="s">
        <v>175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7" t="s">
        <v>81</v>
      </c>
      <c r="BK97" s="145">
        <f>ROUND(I97*H97,2)</f>
        <v>0</v>
      </c>
      <c r="BL97" s="17" t="s">
        <v>181</v>
      </c>
      <c r="BM97" s="144" t="s">
        <v>3648</v>
      </c>
    </row>
    <row r="98" spans="2:65" s="1" customFormat="1" ht="11.25">
      <c r="B98" s="32"/>
      <c r="D98" s="146" t="s">
        <v>183</v>
      </c>
      <c r="F98" s="147" t="s">
        <v>2308</v>
      </c>
      <c r="I98" s="148"/>
      <c r="L98" s="32"/>
      <c r="M98" s="149"/>
      <c r="T98" s="53"/>
      <c r="AT98" s="17" t="s">
        <v>183</v>
      </c>
      <c r="AU98" s="17" t="s">
        <v>83</v>
      </c>
    </row>
    <row r="99" spans="2:65" s="12" customFormat="1" ht="11.25">
      <c r="B99" s="150"/>
      <c r="D99" s="151" t="s">
        <v>189</v>
      </c>
      <c r="E99" s="152" t="s">
        <v>19</v>
      </c>
      <c r="F99" s="153" t="s">
        <v>3649</v>
      </c>
      <c r="H99" s="154">
        <v>8.0069999999999997</v>
      </c>
      <c r="I99" s="155"/>
      <c r="L99" s="150"/>
      <c r="M99" s="156"/>
      <c r="T99" s="157"/>
      <c r="AT99" s="152" t="s">
        <v>189</v>
      </c>
      <c r="AU99" s="152" t="s">
        <v>83</v>
      </c>
      <c r="AV99" s="12" t="s">
        <v>83</v>
      </c>
      <c r="AW99" s="12" t="s">
        <v>35</v>
      </c>
      <c r="AX99" s="12" t="s">
        <v>73</v>
      </c>
      <c r="AY99" s="152" t="s">
        <v>175</v>
      </c>
    </row>
    <row r="100" spans="2:65" s="12" customFormat="1" ht="11.25">
      <c r="B100" s="150"/>
      <c r="D100" s="151" t="s">
        <v>189</v>
      </c>
      <c r="E100" s="152" t="s">
        <v>19</v>
      </c>
      <c r="F100" s="153" t="s">
        <v>3650</v>
      </c>
      <c r="H100" s="154">
        <v>-1.5549999999999999</v>
      </c>
      <c r="I100" s="155"/>
      <c r="L100" s="150"/>
      <c r="M100" s="156"/>
      <c r="T100" s="157"/>
      <c r="AT100" s="152" t="s">
        <v>189</v>
      </c>
      <c r="AU100" s="152" t="s">
        <v>83</v>
      </c>
      <c r="AV100" s="12" t="s">
        <v>83</v>
      </c>
      <c r="AW100" s="12" t="s">
        <v>35</v>
      </c>
      <c r="AX100" s="12" t="s">
        <v>73</v>
      </c>
      <c r="AY100" s="152" t="s">
        <v>175</v>
      </c>
    </row>
    <row r="101" spans="2:65" s="13" customFormat="1" ht="11.25">
      <c r="B101" s="158"/>
      <c r="D101" s="151" t="s">
        <v>189</v>
      </c>
      <c r="E101" s="159" t="s">
        <v>19</v>
      </c>
      <c r="F101" s="160" t="s">
        <v>198</v>
      </c>
      <c r="H101" s="161">
        <v>6.452</v>
      </c>
      <c r="I101" s="162"/>
      <c r="L101" s="158"/>
      <c r="M101" s="163"/>
      <c r="T101" s="164"/>
      <c r="AT101" s="159" t="s">
        <v>189</v>
      </c>
      <c r="AU101" s="159" t="s">
        <v>83</v>
      </c>
      <c r="AV101" s="13" t="s">
        <v>181</v>
      </c>
      <c r="AW101" s="13" t="s">
        <v>35</v>
      </c>
      <c r="AX101" s="13" t="s">
        <v>81</v>
      </c>
      <c r="AY101" s="159" t="s">
        <v>175</v>
      </c>
    </row>
    <row r="102" spans="2:65" s="1" customFormat="1" ht="55.5" customHeight="1">
      <c r="B102" s="32"/>
      <c r="C102" s="132" t="s">
        <v>212</v>
      </c>
      <c r="D102" s="132" t="s">
        <v>177</v>
      </c>
      <c r="E102" s="133" t="s">
        <v>318</v>
      </c>
      <c r="F102" s="134" t="s">
        <v>319</v>
      </c>
      <c r="G102" s="135" t="s">
        <v>180</v>
      </c>
      <c r="H102" s="136">
        <v>1565</v>
      </c>
      <c r="I102" s="137"/>
      <c r="J102" s="138">
        <f>ROUND(I102*H102,2)</f>
        <v>0</v>
      </c>
      <c r="K102" s="139"/>
      <c r="L102" s="32"/>
      <c r="M102" s="140" t="s">
        <v>19</v>
      </c>
      <c r="N102" s="141" t="s">
        <v>44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181</v>
      </c>
      <c r="AT102" s="144" t="s">
        <v>177</v>
      </c>
      <c r="AU102" s="144" t="s">
        <v>83</v>
      </c>
      <c r="AY102" s="17" t="s">
        <v>175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81</v>
      </c>
      <c r="BK102" s="145">
        <f>ROUND(I102*H102,2)</f>
        <v>0</v>
      </c>
      <c r="BL102" s="17" t="s">
        <v>181</v>
      </c>
      <c r="BM102" s="144" t="s">
        <v>3651</v>
      </c>
    </row>
    <row r="103" spans="2:65" s="1" customFormat="1" ht="11.25">
      <c r="B103" s="32"/>
      <c r="D103" s="146" t="s">
        <v>183</v>
      </c>
      <c r="F103" s="147" t="s">
        <v>3652</v>
      </c>
      <c r="I103" s="148"/>
      <c r="L103" s="32"/>
      <c r="M103" s="149"/>
      <c r="T103" s="53"/>
      <c r="AT103" s="17" t="s">
        <v>183</v>
      </c>
      <c r="AU103" s="17" t="s">
        <v>83</v>
      </c>
    </row>
    <row r="104" spans="2:65" s="1" customFormat="1" ht="37.9" customHeight="1">
      <c r="B104" s="32"/>
      <c r="C104" s="132" t="s">
        <v>223</v>
      </c>
      <c r="D104" s="132" t="s">
        <v>177</v>
      </c>
      <c r="E104" s="133" t="s">
        <v>3653</v>
      </c>
      <c r="F104" s="134" t="s">
        <v>3654</v>
      </c>
      <c r="G104" s="135" t="s">
        <v>180</v>
      </c>
      <c r="H104" s="136">
        <v>1565</v>
      </c>
      <c r="I104" s="137"/>
      <c r="J104" s="138">
        <f>ROUND(I104*H104,2)</f>
        <v>0</v>
      </c>
      <c r="K104" s="139"/>
      <c r="L104" s="32"/>
      <c r="M104" s="140" t="s">
        <v>19</v>
      </c>
      <c r="N104" s="141" t="s">
        <v>44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181</v>
      </c>
      <c r="AT104" s="144" t="s">
        <v>177</v>
      </c>
      <c r="AU104" s="144" t="s">
        <v>83</v>
      </c>
      <c r="AY104" s="17" t="s">
        <v>175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7" t="s">
        <v>81</v>
      </c>
      <c r="BK104" s="145">
        <f>ROUND(I104*H104,2)</f>
        <v>0</v>
      </c>
      <c r="BL104" s="17" t="s">
        <v>181</v>
      </c>
      <c r="BM104" s="144" t="s">
        <v>3655</v>
      </c>
    </row>
    <row r="105" spans="2:65" s="1" customFormat="1" ht="11.25">
      <c r="B105" s="32"/>
      <c r="D105" s="146" t="s">
        <v>183</v>
      </c>
      <c r="F105" s="147" t="s">
        <v>3656</v>
      </c>
      <c r="I105" s="148"/>
      <c r="L105" s="32"/>
      <c r="M105" s="149"/>
      <c r="T105" s="53"/>
      <c r="AT105" s="17" t="s">
        <v>183</v>
      </c>
      <c r="AU105" s="17" t="s">
        <v>83</v>
      </c>
    </row>
    <row r="106" spans="2:65" s="1" customFormat="1" ht="16.5" customHeight="1">
      <c r="B106" s="32"/>
      <c r="C106" s="172" t="s">
        <v>231</v>
      </c>
      <c r="D106" s="172" t="s">
        <v>307</v>
      </c>
      <c r="E106" s="173" t="s">
        <v>333</v>
      </c>
      <c r="F106" s="174" t="s">
        <v>334</v>
      </c>
      <c r="G106" s="175" t="s">
        <v>335</v>
      </c>
      <c r="H106" s="176">
        <v>31.3</v>
      </c>
      <c r="I106" s="177"/>
      <c r="J106" s="178">
        <f>ROUND(I106*H106,2)</f>
        <v>0</v>
      </c>
      <c r="K106" s="179"/>
      <c r="L106" s="180"/>
      <c r="M106" s="181" t="s">
        <v>19</v>
      </c>
      <c r="N106" s="182" t="s">
        <v>44</v>
      </c>
      <c r="P106" s="142">
        <f>O106*H106</f>
        <v>0</v>
      </c>
      <c r="Q106" s="142">
        <v>1E-3</v>
      </c>
      <c r="R106" s="142">
        <f>Q106*H106</f>
        <v>3.1300000000000001E-2</v>
      </c>
      <c r="S106" s="142">
        <v>0</v>
      </c>
      <c r="T106" s="143">
        <f>S106*H106</f>
        <v>0</v>
      </c>
      <c r="AR106" s="144" t="s">
        <v>239</v>
      </c>
      <c r="AT106" s="144" t="s">
        <v>307</v>
      </c>
      <c r="AU106" s="144" t="s">
        <v>83</v>
      </c>
      <c r="AY106" s="17" t="s">
        <v>175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81</v>
      </c>
      <c r="BK106" s="145">
        <f>ROUND(I106*H106,2)</f>
        <v>0</v>
      </c>
      <c r="BL106" s="17" t="s">
        <v>181</v>
      </c>
      <c r="BM106" s="144" t="s">
        <v>3657</v>
      </c>
    </row>
    <row r="107" spans="2:65" s="12" customFormat="1" ht="11.25">
      <c r="B107" s="150"/>
      <c r="D107" s="151" t="s">
        <v>189</v>
      </c>
      <c r="F107" s="153" t="s">
        <v>3658</v>
      </c>
      <c r="H107" s="154">
        <v>31.3</v>
      </c>
      <c r="I107" s="155"/>
      <c r="L107" s="150"/>
      <c r="M107" s="156"/>
      <c r="T107" s="157"/>
      <c r="AT107" s="152" t="s">
        <v>189</v>
      </c>
      <c r="AU107" s="152" t="s">
        <v>83</v>
      </c>
      <c r="AV107" s="12" t="s">
        <v>83</v>
      </c>
      <c r="AW107" s="12" t="s">
        <v>4</v>
      </c>
      <c r="AX107" s="12" t="s">
        <v>81</v>
      </c>
      <c r="AY107" s="152" t="s">
        <v>175</v>
      </c>
    </row>
    <row r="108" spans="2:65" s="1" customFormat="1" ht="37.9" customHeight="1">
      <c r="B108" s="32"/>
      <c r="C108" s="132" t="s">
        <v>239</v>
      </c>
      <c r="D108" s="132" t="s">
        <v>177</v>
      </c>
      <c r="E108" s="133" t="s">
        <v>3659</v>
      </c>
      <c r="F108" s="134" t="s">
        <v>3660</v>
      </c>
      <c r="G108" s="135" t="s">
        <v>180</v>
      </c>
      <c r="H108" s="136">
        <v>324</v>
      </c>
      <c r="I108" s="137"/>
      <c r="J108" s="138">
        <f>ROUND(I108*H108,2)</f>
        <v>0</v>
      </c>
      <c r="K108" s="139"/>
      <c r="L108" s="32"/>
      <c r="M108" s="140" t="s">
        <v>19</v>
      </c>
      <c r="N108" s="141" t="s">
        <v>44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181</v>
      </c>
      <c r="AT108" s="144" t="s">
        <v>177</v>
      </c>
      <c r="AU108" s="144" t="s">
        <v>83</v>
      </c>
      <c r="AY108" s="17" t="s">
        <v>175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81</v>
      </c>
      <c r="BK108" s="145">
        <f>ROUND(I108*H108,2)</f>
        <v>0</v>
      </c>
      <c r="BL108" s="17" t="s">
        <v>181</v>
      </c>
      <c r="BM108" s="144" t="s">
        <v>3661</v>
      </c>
    </row>
    <row r="109" spans="2:65" s="1" customFormat="1" ht="11.25">
      <c r="B109" s="32"/>
      <c r="D109" s="146" t="s">
        <v>183</v>
      </c>
      <c r="F109" s="147" t="s">
        <v>3662</v>
      </c>
      <c r="I109" s="148"/>
      <c r="L109" s="32"/>
      <c r="M109" s="149"/>
      <c r="T109" s="53"/>
      <c r="AT109" s="17" t="s">
        <v>183</v>
      </c>
      <c r="AU109" s="17" t="s">
        <v>83</v>
      </c>
    </row>
    <row r="110" spans="2:65" s="1" customFormat="1" ht="37.9" customHeight="1">
      <c r="B110" s="32"/>
      <c r="C110" s="132" t="s">
        <v>246</v>
      </c>
      <c r="D110" s="132" t="s">
        <v>177</v>
      </c>
      <c r="E110" s="133" t="s">
        <v>3663</v>
      </c>
      <c r="F110" s="134" t="s">
        <v>3664</v>
      </c>
      <c r="G110" s="135" t="s">
        <v>358</v>
      </c>
      <c r="H110" s="136">
        <v>872</v>
      </c>
      <c r="I110" s="137"/>
      <c r="J110" s="138">
        <f>ROUND(I110*H110,2)</f>
        <v>0</v>
      </c>
      <c r="K110" s="139"/>
      <c r="L110" s="32"/>
      <c r="M110" s="140" t="s">
        <v>19</v>
      </c>
      <c r="N110" s="141" t="s">
        <v>44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181</v>
      </c>
      <c r="AT110" s="144" t="s">
        <v>177</v>
      </c>
      <c r="AU110" s="144" t="s">
        <v>83</v>
      </c>
      <c r="AY110" s="17" t="s">
        <v>175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81</v>
      </c>
      <c r="BK110" s="145">
        <f>ROUND(I110*H110,2)</f>
        <v>0</v>
      </c>
      <c r="BL110" s="17" t="s">
        <v>181</v>
      </c>
      <c r="BM110" s="144" t="s">
        <v>3665</v>
      </c>
    </row>
    <row r="111" spans="2:65" s="1" customFormat="1" ht="11.25">
      <c r="B111" s="32"/>
      <c r="D111" s="146" t="s">
        <v>183</v>
      </c>
      <c r="F111" s="147" t="s">
        <v>3666</v>
      </c>
      <c r="I111" s="148"/>
      <c r="L111" s="32"/>
      <c r="M111" s="149"/>
      <c r="T111" s="53"/>
      <c r="AT111" s="17" t="s">
        <v>183</v>
      </c>
      <c r="AU111" s="17" t="s">
        <v>83</v>
      </c>
    </row>
    <row r="112" spans="2:65" s="1" customFormat="1" ht="39">
      <c r="B112" s="32"/>
      <c r="D112" s="151" t="s">
        <v>203</v>
      </c>
      <c r="F112" s="165" t="s">
        <v>3667</v>
      </c>
      <c r="I112" s="148"/>
      <c r="L112" s="32"/>
      <c r="M112" s="149"/>
      <c r="T112" s="53"/>
      <c r="AT112" s="17" t="s">
        <v>203</v>
      </c>
      <c r="AU112" s="17" t="s">
        <v>83</v>
      </c>
    </row>
    <row r="113" spans="2:65" s="12" customFormat="1" ht="11.25">
      <c r="B113" s="150"/>
      <c r="D113" s="151" t="s">
        <v>189</v>
      </c>
      <c r="E113" s="152" t="s">
        <v>19</v>
      </c>
      <c r="F113" s="153" t="s">
        <v>3668</v>
      </c>
      <c r="H113" s="154">
        <v>650</v>
      </c>
      <c r="I113" s="155"/>
      <c r="L113" s="150"/>
      <c r="M113" s="156"/>
      <c r="T113" s="157"/>
      <c r="AT113" s="152" t="s">
        <v>189</v>
      </c>
      <c r="AU113" s="152" t="s">
        <v>83</v>
      </c>
      <c r="AV113" s="12" t="s">
        <v>83</v>
      </c>
      <c r="AW113" s="12" t="s">
        <v>35</v>
      </c>
      <c r="AX113" s="12" t="s">
        <v>73</v>
      </c>
      <c r="AY113" s="152" t="s">
        <v>175</v>
      </c>
    </row>
    <row r="114" spans="2:65" s="12" customFormat="1" ht="11.25">
      <c r="B114" s="150"/>
      <c r="D114" s="151" t="s">
        <v>189</v>
      </c>
      <c r="E114" s="152" t="s">
        <v>19</v>
      </c>
      <c r="F114" s="153" t="s">
        <v>3669</v>
      </c>
      <c r="H114" s="154">
        <v>115</v>
      </c>
      <c r="I114" s="155"/>
      <c r="L114" s="150"/>
      <c r="M114" s="156"/>
      <c r="T114" s="157"/>
      <c r="AT114" s="152" t="s">
        <v>189</v>
      </c>
      <c r="AU114" s="152" t="s">
        <v>83</v>
      </c>
      <c r="AV114" s="12" t="s">
        <v>83</v>
      </c>
      <c r="AW114" s="12" t="s">
        <v>35</v>
      </c>
      <c r="AX114" s="12" t="s">
        <v>73</v>
      </c>
      <c r="AY114" s="152" t="s">
        <v>175</v>
      </c>
    </row>
    <row r="115" spans="2:65" s="12" customFormat="1" ht="11.25">
      <c r="B115" s="150"/>
      <c r="D115" s="151" t="s">
        <v>189</v>
      </c>
      <c r="E115" s="152" t="s">
        <v>19</v>
      </c>
      <c r="F115" s="153" t="s">
        <v>3670</v>
      </c>
      <c r="H115" s="154">
        <v>107</v>
      </c>
      <c r="I115" s="155"/>
      <c r="L115" s="150"/>
      <c r="M115" s="156"/>
      <c r="T115" s="157"/>
      <c r="AT115" s="152" t="s">
        <v>189</v>
      </c>
      <c r="AU115" s="152" t="s">
        <v>83</v>
      </c>
      <c r="AV115" s="12" t="s">
        <v>83</v>
      </c>
      <c r="AW115" s="12" t="s">
        <v>35</v>
      </c>
      <c r="AX115" s="12" t="s">
        <v>73</v>
      </c>
      <c r="AY115" s="152" t="s">
        <v>175</v>
      </c>
    </row>
    <row r="116" spans="2:65" s="13" customFormat="1" ht="11.25">
      <c r="B116" s="158"/>
      <c r="D116" s="151" t="s">
        <v>189</v>
      </c>
      <c r="E116" s="159" t="s">
        <v>19</v>
      </c>
      <c r="F116" s="160" t="s">
        <v>198</v>
      </c>
      <c r="H116" s="161">
        <v>872</v>
      </c>
      <c r="I116" s="162"/>
      <c r="L116" s="158"/>
      <c r="M116" s="163"/>
      <c r="T116" s="164"/>
      <c r="AT116" s="159" t="s">
        <v>189</v>
      </c>
      <c r="AU116" s="159" t="s">
        <v>83</v>
      </c>
      <c r="AV116" s="13" t="s">
        <v>181</v>
      </c>
      <c r="AW116" s="13" t="s">
        <v>35</v>
      </c>
      <c r="AX116" s="13" t="s">
        <v>81</v>
      </c>
      <c r="AY116" s="159" t="s">
        <v>175</v>
      </c>
    </row>
    <row r="117" spans="2:65" s="1" customFormat="1" ht="24.2" customHeight="1">
      <c r="B117" s="32"/>
      <c r="C117" s="172" t="s">
        <v>259</v>
      </c>
      <c r="D117" s="172" t="s">
        <v>307</v>
      </c>
      <c r="E117" s="173" t="s">
        <v>3671</v>
      </c>
      <c r="F117" s="174" t="s">
        <v>3672</v>
      </c>
      <c r="G117" s="175" t="s">
        <v>358</v>
      </c>
      <c r="H117" s="176">
        <v>7</v>
      </c>
      <c r="I117" s="177"/>
      <c r="J117" s="178">
        <f>ROUND(I117*H117,2)</f>
        <v>0</v>
      </c>
      <c r="K117" s="179"/>
      <c r="L117" s="180"/>
      <c r="M117" s="181" t="s">
        <v>19</v>
      </c>
      <c r="N117" s="182" t="s">
        <v>44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3673</v>
      </c>
      <c r="AT117" s="144" t="s">
        <v>307</v>
      </c>
      <c r="AU117" s="144" t="s">
        <v>83</v>
      </c>
      <c r="AY117" s="17" t="s">
        <v>175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7" t="s">
        <v>81</v>
      </c>
      <c r="BK117" s="145">
        <f>ROUND(I117*H117,2)</f>
        <v>0</v>
      </c>
      <c r="BL117" s="17" t="s">
        <v>3673</v>
      </c>
      <c r="BM117" s="144" t="s">
        <v>3674</v>
      </c>
    </row>
    <row r="118" spans="2:65" s="1" customFormat="1" ht="39">
      <c r="B118" s="32"/>
      <c r="D118" s="151" t="s">
        <v>203</v>
      </c>
      <c r="F118" s="165" t="s">
        <v>3675</v>
      </c>
      <c r="I118" s="148"/>
      <c r="L118" s="32"/>
      <c r="M118" s="149"/>
      <c r="T118" s="53"/>
      <c r="AT118" s="17" t="s">
        <v>203</v>
      </c>
      <c r="AU118" s="17" t="s">
        <v>83</v>
      </c>
    </row>
    <row r="119" spans="2:65" s="14" customFormat="1" ht="22.5">
      <c r="B119" s="166"/>
      <c r="D119" s="151" t="s">
        <v>189</v>
      </c>
      <c r="E119" s="167" t="s">
        <v>19</v>
      </c>
      <c r="F119" s="168" t="s">
        <v>3676</v>
      </c>
      <c r="H119" s="167" t="s">
        <v>19</v>
      </c>
      <c r="I119" s="169"/>
      <c r="L119" s="166"/>
      <c r="M119" s="170"/>
      <c r="T119" s="171"/>
      <c r="AT119" s="167" t="s">
        <v>189</v>
      </c>
      <c r="AU119" s="167" t="s">
        <v>83</v>
      </c>
      <c r="AV119" s="14" t="s">
        <v>81</v>
      </c>
      <c r="AW119" s="14" t="s">
        <v>35</v>
      </c>
      <c r="AX119" s="14" t="s">
        <v>73</v>
      </c>
      <c r="AY119" s="167" t="s">
        <v>175</v>
      </c>
    </row>
    <row r="120" spans="2:65" s="12" customFormat="1" ht="11.25">
      <c r="B120" s="150"/>
      <c r="D120" s="151" t="s">
        <v>189</v>
      </c>
      <c r="E120" s="152" t="s">
        <v>19</v>
      </c>
      <c r="F120" s="153" t="s">
        <v>3677</v>
      </c>
      <c r="H120" s="154">
        <v>7</v>
      </c>
      <c r="I120" s="155"/>
      <c r="L120" s="150"/>
      <c r="M120" s="156"/>
      <c r="T120" s="157"/>
      <c r="AT120" s="152" t="s">
        <v>189</v>
      </c>
      <c r="AU120" s="152" t="s">
        <v>83</v>
      </c>
      <c r="AV120" s="12" t="s">
        <v>83</v>
      </c>
      <c r="AW120" s="12" t="s">
        <v>35</v>
      </c>
      <c r="AX120" s="12" t="s">
        <v>81</v>
      </c>
      <c r="AY120" s="152" t="s">
        <v>175</v>
      </c>
    </row>
    <row r="121" spans="2:65" s="1" customFormat="1" ht="24.2" customHeight="1">
      <c r="B121" s="32"/>
      <c r="C121" s="172" t="s">
        <v>266</v>
      </c>
      <c r="D121" s="172" t="s">
        <v>307</v>
      </c>
      <c r="E121" s="173" t="s">
        <v>3678</v>
      </c>
      <c r="F121" s="174" t="s">
        <v>3679</v>
      </c>
      <c r="G121" s="175" t="s">
        <v>358</v>
      </c>
      <c r="H121" s="176">
        <v>115</v>
      </c>
      <c r="I121" s="177"/>
      <c r="J121" s="178">
        <f>ROUND(I121*H121,2)</f>
        <v>0</v>
      </c>
      <c r="K121" s="179"/>
      <c r="L121" s="180"/>
      <c r="M121" s="181" t="s">
        <v>19</v>
      </c>
      <c r="N121" s="182" t="s">
        <v>44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3673</v>
      </c>
      <c r="AT121" s="144" t="s">
        <v>307</v>
      </c>
      <c r="AU121" s="144" t="s">
        <v>83</v>
      </c>
      <c r="AY121" s="17" t="s">
        <v>175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81</v>
      </c>
      <c r="BK121" s="145">
        <f>ROUND(I121*H121,2)</f>
        <v>0</v>
      </c>
      <c r="BL121" s="17" t="s">
        <v>3673</v>
      </c>
      <c r="BM121" s="144" t="s">
        <v>3680</v>
      </c>
    </row>
    <row r="122" spans="2:65" s="14" customFormat="1" ht="22.5">
      <c r="B122" s="166"/>
      <c r="D122" s="151" t="s">
        <v>189</v>
      </c>
      <c r="E122" s="167" t="s">
        <v>19</v>
      </c>
      <c r="F122" s="168" t="s">
        <v>3681</v>
      </c>
      <c r="H122" s="167" t="s">
        <v>19</v>
      </c>
      <c r="I122" s="169"/>
      <c r="L122" s="166"/>
      <c r="M122" s="170"/>
      <c r="T122" s="171"/>
      <c r="AT122" s="167" t="s">
        <v>189</v>
      </c>
      <c r="AU122" s="167" t="s">
        <v>83</v>
      </c>
      <c r="AV122" s="14" t="s">
        <v>81</v>
      </c>
      <c r="AW122" s="14" t="s">
        <v>35</v>
      </c>
      <c r="AX122" s="14" t="s">
        <v>73</v>
      </c>
      <c r="AY122" s="167" t="s">
        <v>175</v>
      </c>
    </row>
    <row r="123" spans="2:65" s="12" customFormat="1" ht="11.25">
      <c r="B123" s="150"/>
      <c r="D123" s="151" t="s">
        <v>189</v>
      </c>
      <c r="E123" s="152" t="s">
        <v>19</v>
      </c>
      <c r="F123" s="153" t="s">
        <v>3682</v>
      </c>
      <c r="H123" s="154">
        <v>115</v>
      </c>
      <c r="I123" s="155"/>
      <c r="L123" s="150"/>
      <c r="M123" s="156"/>
      <c r="T123" s="157"/>
      <c r="AT123" s="152" t="s">
        <v>189</v>
      </c>
      <c r="AU123" s="152" t="s">
        <v>83</v>
      </c>
      <c r="AV123" s="12" t="s">
        <v>83</v>
      </c>
      <c r="AW123" s="12" t="s">
        <v>35</v>
      </c>
      <c r="AX123" s="12" t="s">
        <v>81</v>
      </c>
      <c r="AY123" s="152" t="s">
        <v>175</v>
      </c>
    </row>
    <row r="124" spans="2:65" s="1" customFormat="1" ht="24.2" customHeight="1">
      <c r="B124" s="32"/>
      <c r="C124" s="172" t="s">
        <v>272</v>
      </c>
      <c r="D124" s="172" t="s">
        <v>307</v>
      </c>
      <c r="E124" s="173" t="s">
        <v>3683</v>
      </c>
      <c r="F124" s="174" t="s">
        <v>3684</v>
      </c>
      <c r="G124" s="175" t="s">
        <v>358</v>
      </c>
      <c r="H124" s="176">
        <v>107</v>
      </c>
      <c r="I124" s="177"/>
      <c r="J124" s="178">
        <f>ROUND(I124*H124,2)</f>
        <v>0</v>
      </c>
      <c r="K124" s="179"/>
      <c r="L124" s="180"/>
      <c r="M124" s="181" t="s">
        <v>19</v>
      </c>
      <c r="N124" s="182" t="s">
        <v>44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3673</v>
      </c>
      <c r="AT124" s="144" t="s">
        <v>307</v>
      </c>
      <c r="AU124" s="144" t="s">
        <v>83</v>
      </c>
      <c r="AY124" s="17" t="s">
        <v>175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81</v>
      </c>
      <c r="BK124" s="145">
        <f>ROUND(I124*H124,2)</f>
        <v>0</v>
      </c>
      <c r="BL124" s="17" t="s">
        <v>3673</v>
      </c>
      <c r="BM124" s="144" t="s">
        <v>3685</v>
      </c>
    </row>
    <row r="125" spans="2:65" s="14" customFormat="1" ht="11.25">
      <c r="B125" s="166"/>
      <c r="D125" s="151" t="s">
        <v>189</v>
      </c>
      <c r="E125" s="167" t="s">
        <v>19</v>
      </c>
      <c r="F125" s="168" t="s">
        <v>3686</v>
      </c>
      <c r="H125" s="167" t="s">
        <v>19</v>
      </c>
      <c r="I125" s="169"/>
      <c r="L125" s="166"/>
      <c r="M125" s="170"/>
      <c r="T125" s="171"/>
      <c r="AT125" s="167" t="s">
        <v>189</v>
      </c>
      <c r="AU125" s="167" t="s">
        <v>83</v>
      </c>
      <c r="AV125" s="14" t="s">
        <v>81</v>
      </c>
      <c r="AW125" s="14" t="s">
        <v>35</v>
      </c>
      <c r="AX125" s="14" t="s">
        <v>73</v>
      </c>
      <c r="AY125" s="167" t="s">
        <v>175</v>
      </c>
    </row>
    <row r="126" spans="2:65" s="12" customFormat="1" ht="11.25">
      <c r="B126" s="150"/>
      <c r="D126" s="151" t="s">
        <v>189</v>
      </c>
      <c r="E126" s="152" t="s">
        <v>19</v>
      </c>
      <c r="F126" s="153" t="s">
        <v>3687</v>
      </c>
      <c r="H126" s="154">
        <v>107</v>
      </c>
      <c r="I126" s="155"/>
      <c r="L126" s="150"/>
      <c r="M126" s="156"/>
      <c r="T126" s="157"/>
      <c r="AT126" s="152" t="s">
        <v>189</v>
      </c>
      <c r="AU126" s="152" t="s">
        <v>83</v>
      </c>
      <c r="AV126" s="12" t="s">
        <v>83</v>
      </c>
      <c r="AW126" s="12" t="s">
        <v>35</v>
      </c>
      <c r="AX126" s="12" t="s">
        <v>81</v>
      </c>
      <c r="AY126" s="152" t="s">
        <v>175</v>
      </c>
    </row>
    <row r="127" spans="2:65" s="1" customFormat="1" ht="24.2" customHeight="1">
      <c r="B127" s="32"/>
      <c r="C127" s="132" t="s">
        <v>278</v>
      </c>
      <c r="D127" s="132" t="s">
        <v>177</v>
      </c>
      <c r="E127" s="133" t="s">
        <v>3688</v>
      </c>
      <c r="F127" s="134" t="s">
        <v>3689</v>
      </c>
      <c r="G127" s="135" t="s">
        <v>180</v>
      </c>
      <c r="H127" s="136">
        <v>972</v>
      </c>
      <c r="I127" s="137"/>
      <c r="J127" s="138">
        <f>ROUND(I127*H127,2)</f>
        <v>0</v>
      </c>
      <c r="K127" s="139"/>
      <c r="L127" s="32"/>
      <c r="M127" s="140" t="s">
        <v>19</v>
      </c>
      <c r="N127" s="141" t="s">
        <v>44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181</v>
      </c>
      <c r="AT127" s="144" t="s">
        <v>177</v>
      </c>
      <c r="AU127" s="144" t="s">
        <v>83</v>
      </c>
      <c r="AY127" s="17" t="s">
        <v>175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81</v>
      </c>
      <c r="BK127" s="145">
        <f>ROUND(I127*H127,2)</f>
        <v>0</v>
      </c>
      <c r="BL127" s="17" t="s">
        <v>181</v>
      </c>
      <c r="BM127" s="144" t="s">
        <v>3690</v>
      </c>
    </row>
    <row r="128" spans="2:65" s="1" customFormat="1" ht="11.25">
      <c r="B128" s="32"/>
      <c r="D128" s="146" t="s">
        <v>183</v>
      </c>
      <c r="F128" s="147" t="s">
        <v>3691</v>
      </c>
      <c r="I128" s="148"/>
      <c r="L128" s="32"/>
      <c r="M128" s="149"/>
      <c r="T128" s="53"/>
      <c r="AT128" s="17" t="s">
        <v>183</v>
      </c>
      <c r="AU128" s="17" t="s">
        <v>83</v>
      </c>
    </row>
    <row r="129" spans="2:65" s="14" customFormat="1" ht="11.25">
      <c r="B129" s="166"/>
      <c r="D129" s="151" t="s">
        <v>189</v>
      </c>
      <c r="E129" s="167" t="s">
        <v>19</v>
      </c>
      <c r="F129" s="168" t="s">
        <v>3692</v>
      </c>
      <c r="H129" s="167" t="s">
        <v>19</v>
      </c>
      <c r="I129" s="169"/>
      <c r="L129" s="166"/>
      <c r="M129" s="170"/>
      <c r="T129" s="171"/>
      <c r="AT129" s="167" t="s">
        <v>189</v>
      </c>
      <c r="AU129" s="167" t="s">
        <v>83</v>
      </c>
      <c r="AV129" s="14" t="s">
        <v>81</v>
      </c>
      <c r="AW129" s="14" t="s">
        <v>35</v>
      </c>
      <c r="AX129" s="14" t="s">
        <v>73</v>
      </c>
      <c r="AY129" s="167" t="s">
        <v>175</v>
      </c>
    </row>
    <row r="130" spans="2:65" s="12" customFormat="1" ht="11.25">
      <c r="B130" s="150"/>
      <c r="D130" s="151" t="s">
        <v>189</v>
      </c>
      <c r="E130" s="152" t="s">
        <v>19</v>
      </c>
      <c r="F130" s="153" t="s">
        <v>3693</v>
      </c>
      <c r="H130" s="154">
        <v>972</v>
      </c>
      <c r="I130" s="155"/>
      <c r="L130" s="150"/>
      <c r="M130" s="156"/>
      <c r="T130" s="157"/>
      <c r="AT130" s="152" t="s">
        <v>189</v>
      </c>
      <c r="AU130" s="152" t="s">
        <v>83</v>
      </c>
      <c r="AV130" s="12" t="s">
        <v>83</v>
      </c>
      <c r="AW130" s="12" t="s">
        <v>35</v>
      </c>
      <c r="AX130" s="12" t="s">
        <v>81</v>
      </c>
      <c r="AY130" s="152" t="s">
        <v>175</v>
      </c>
    </row>
    <row r="131" spans="2:65" s="1" customFormat="1" ht="24.2" customHeight="1">
      <c r="B131" s="32"/>
      <c r="C131" s="132" t="s">
        <v>285</v>
      </c>
      <c r="D131" s="132" t="s">
        <v>177</v>
      </c>
      <c r="E131" s="133" t="s">
        <v>3694</v>
      </c>
      <c r="F131" s="134" t="s">
        <v>3695</v>
      </c>
      <c r="G131" s="135" t="s">
        <v>180</v>
      </c>
      <c r="H131" s="136">
        <v>324</v>
      </c>
      <c r="I131" s="137"/>
      <c r="J131" s="138">
        <f>ROUND(I131*H131,2)</f>
        <v>0</v>
      </c>
      <c r="K131" s="139"/>
      <c r="L131" s="32"/>
      <c r="M131" s="140" t="s">
        <v>19</v>
      </c>
      <c r="N131" s="141" t="s">
        <v>44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181</v>
      </c>
      <c r="AT131" s="144" t="s">
        <v>177</v>
      </c>
      <c r="AU131" s="144" t="s">
        <v>83</v>
      </c>
      <c r="AY131" s="17" t="s">
        <v>175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81</v>
      </c>
      <c r="BK131" s="145">
        <f>ROUND(I131*H131,2)</f>
        <v>0</v>
      </c>
      <c r="BL131" s="17" t="s">
        <v>181</v>
      </c>
      <c r="BM131" s="144" t="s">
        <v>3696</v>
      </c>
    </row>
    <row r="132" spans="2:65" s="1" customFormat="1" ht="11.25">
      <c r="B132" s="32"/>
      <c r="D132" s="146" t="s">
        <v>183</v>
      </c>
      <c r="F132" s="147" t="s">
        <v>3697</v>
      </c>
      <c r="I132" s="148"/>
      <c r="L132" s="32"/>
      <c r="M132" s="149"/>
      <c r="T132" s="53"/>
      <c r="AT132" s="17" t="s">
        <v>183</v>
      </c>
      <c r="AU132" s="17" t="s">
        <v>83</v>
      </c>
    </row>
    <row r="133" spans="2:65" s="1" customFormat="1" ht="33" customHeight="1">
      <c r="B133" s="32"/>
      <c r="C133" s="132" t="s">
        <v>8</v>
      </c>
      <c r="D133" s="132" t="s">
        <v>177</v>
      </c>
      <c r="E133" s="133" t="s">
        <v>3698</v>
      </c>
      <c r="F133" s="134" t="s">
        <v>3699</v>
      </c>
      <c r="G133" s="135" t="s">
        <v>180</v>
      </c>
      <c r="H133" s="136">
        <v>324</v>
      </c>
      <c r="I133" s="137"/>
      <c r="J133" s="138">
        <f>ROUND(I133*H133,2)</f>
        <v>0</v>
      </c>
      <c r="K133" s="139"/>
      <c r="L133" s="32"/>
      <c r="M133" s="140" t="s">
        <v>19</v>
      </c>
      <c r="N133" s="141" t="s">
        <v>44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181</v>
      </c>
      <c r="AT133" s="144" t="s">
        <v>177</v>
      </c>
      <c r="AU133" s="144" t="s">
        <v>83</v>
      </c>
      <c r="AY133" s="17" t="s">
        <v>175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81</v>
      </c>
      <c r="BK133" s="145">
        <f>ROUND(I133*H133,2)</f>
        <v>0</v>
      </c>
      <c r="BL133" s="17" t="s">
        <v>181</v>
      </c>
      <c r="BM133" s="144" t="s">
        <v>3700</v>
      </c>
    </row>
    <row r="134" spans="2:65" s="1" customFormat="1" ht="11.25">
      <c r="B134" s="32"/>
      <c r="D134" s="146" t="s">
        <v>183</v>
      </c>
      <c r="F134" s="147" t="s">
        <v>3701</v>
      </c>
      <c r="I134" s="148"/>
      <c r="L134" s="32"/>
      <c r="M134" s="149"/>
      <c r="T134" s="53"/>
      <c r="AT134" s="17" t="s">
        <v>183</v>
      </c>
      <c r="AU134" s="17" t="s">
        <v>83</v>
      </c>
    </row>
    <row r="135" spans="2:65" s="12" customFormat="1" ht="11.25">
      <c r="B135" s="150"/>
      <c r="D135" s="151" t="s">
        <v>189</v>
      </c>
      <c r="E135" s="152" t="s">
        <v>19</v>
      </c>
      <c r="F135" s="153" t="s">
        <v>3702</v>
      </c>
      <c r="H135" s="154">
        <v>324</v>
      </c>
      <c r="I135" s="155"/>
      <c r="L135" s="150"/>
      <c r="M135" s="156"/>
      <c r="T135" s="157"/>
      <c r="AT135" s="152" t="s">
        <v>189</v>
      </c>
      <c r="AU135" s="152" t="s">
        <v>83</v>
      </c>
      <c r="AV135" s="12" t="s">
        <v>83</v>
      </c>
      <c r="AW135" s="12" t="s">
        <v>35</v>
      </c>
      <c r="AX135" s="12" t="s">
        <v>81</v>
      </c>
      <c r="AY135" s="152" t="s">
        <v>175</v>
      </c>
    </row>
    <row r="136" spans="2:65" s="1" customFormat="1" ht="24.2" customHeight="1">
      <c r="B136" s="32"/>
      <c r="C136" s="172" t="s">
        <v>296</v>
      </c>
      <c r="D136" s="172" t="s">
        <v>307</v>
      </c>
      <c r="E136" s="173" t="s">
        <v>3703</v>
      </c>
      <c r="F136" s="174" t="s">
        <v>3704</v>
      </c>
      <c r="G136" s="175" t="s">
        <v>180</v>
      </c>
      <c r="H136" s="176">
        <v>324</v>
      </c>
      <c r="I136" s="177"/>
      <c r="J136" s="178">
        <f>ROUND(I136*H136,2)</f>
        <v>0</v>
      </c>
      <c r="K136" s="179"/>
      <c r="L136" s="180"/>
      <c r="M136" s="181" t="s">
        <v>19</v>
      </c>
      <c r="N136" s="182" t="s">
        <v>44</v>
      </c>
      <c r="P136" s="142">
        <f>O136*H136</f>
        <v>0</v>
      </c>
      <c r="Q136" s="142">
        <v>1E-4</v>
      </c>
      <c r="R136" s="142">
        <f>Q136*H136</f>
        <v>3.2399999999999998E-2</v>
      </c>
      <c r="S136" s="142">
        <v>0</v>
      </c>
      <c r="T136" s="143">
        <f>S136*H136</f>
        <v>0</v>
      </c>
      <c r="AR136" s="144" t="s">
        <v>239</v>
      </c>
      <c r="AT136" s="144" t="s">
        <v>307</v>
      </c>
      <c r="AU136" s="144" t="s">
        <v>83</v>
      </c>
      <c r="AY136" s="17" t="s">
        <v>175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81</v>
      </c>
      <c r="BK136" s="145">
        <f>ROUND(I136*H136,2)</f>
        <v>0</v>
      </c>
      <c r="BL136" s="17" t="s">
        <v>181</v>
      </c>
      <c r="BM136" s="144" t="s">
        <v>3705</v>
      </c>
    </row>
    <row r="137" spans="2:65" s="1" customFormat="1" ht="24.2" customHeight="1">
      <c r="B137" s="32"/>
      <c r="C137" s="132" t="s">
        <v>306</v>
      </c>
      <c r="D137" s="132" t="s">
        <v>177</v>
      </c>
      <c r="E137" s="133" t="s">
        <v>3706</v>
      </c>
      <c r="F137" s="134" t="s">
        <v>3707</v>
      </c>
      <c r="G137" s="135" t="s">
        <v>180</v>
      </c>
      <c r="H137" s="136">
        <v>324</v>
      </c>
      <c r="I137" s="137"/>
      <c r="J137" s="138">
        <f>ROUND(I137*H137,2)</f>
        <v>0</v>
      </c>
      <c r="K137" s="139"/>
      <c r="L137" s="32"/>
      <c r="M137" s="140" t="s">
        <v>19</v>
      </c>
      <c r="N137" s="141" t="s">
        <v>44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181</v>
      </c>
      <c r="AT137" s="144" t="s">
        <v>177</v>
      </c>
      <c r="AU137" s="144" t="s">
        <v>83</v>
      </c>
      <c r="AY137" s="17" t="s">
        <v>175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81</v>
      </c>
      <c r="BK137" s="145">
        <f>ROUND(I137*H137,2)</f>
        <v>0</v>
      </c>
      <c r="BL137" s="17" t="s">
        <v>181</v>
      </c>
      <c r="BM137" s="144" t="s">
        <v>3708</v>
      </c>
    </row>
    <row r="138" spans="2:65" s="1" customFormat="1" ht="11.25">
      <c r="B138" s="32"/>
      <c r="D138" s="146" t="s">
        <v>183</v>
      </c>
      <c r="F138" s="147" t="s">
        <v>3709</v>
      </c>
      <c r="I138" s="148"/>
      <c r="L138" s="32"/>
      <c r="M138" s="149"/>
      <c r="T138" s="53"/>
      <c r="AT138" s="17" t="s">
        <v>183</v>
      </c>
      <c r="AU138" s="17" t="s">
        <v>83</v>
      </c>
    </row>
    <row r="139" spans="2:65" s="1" customFormat="1" ht="16.5" customHeight="1">
      <c r="B139" s="32"/>
      <c r="C139" s="172" t="s">
        <v>312</v>
      </c>
      <c r="D139" s="172" t="s">
        <v>307</v>
      </c>
      <c r="E139" s="173" t="s">
        <v>3710</v>
      </c>
      <c r="F139" s="174" t="s">
        <v>3711</v>
      </c>
      <c r="G139" s="175" t="s">
        <v>215</v>
      </c>
      <c r="H139" s="176">
        <v>33.372</v>
      </c>
      <c r="I139" s="177"/>
      <c r="J139" s="178">
        <f>ROUND(I139*H139,2)</f>
        <v>0</v>
      </c>
      <c r="K139" s="179"/>
      <c r="L139" s="180"/>
      <c r="M139" s="181" t="s">
        <v>19</v>
      </c>
      <c r="N139" s="182" t="s">
        <v>44</v>
      </c>
      <c r="P139" s="142">
        <f>O139*H139</f>
        <v>0</v>
      </c>
      <c r="Q139" s="142">
        <v>0.2</v>
      </c>
      <c r="R139" s="142">
        <f>Q139*H139</f>
        <v>6.6744000000000003</v>
      </c>
      <c r="S139" s="142">
        <v>0</v>
      </c>
      <c r="T139" s="143">
        <f>S139*H139</f>
        <v>0</v>
      </c>
      <c r="AR139" s="144" t="s">
        <v>239</v>
      </c>
      <c r="AT139" s="144" t="s">
        <v>307</v>
      </c>
      <c r="AU139" s="144" t="s">
        <v>83</v>
      </c>
      <c r="AY139" s="17" t="s">
        <v>175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81</v>
      </c>
      <c r="BK139" s="145">
        <f>ROUND(I139*H139,2)</f>
        <v>0</v>
      </c>
      <c r="BL139" s="17" t="s">
        <v>181</v>
      </c>
      <c r="BM139" s="144" t="s">
        <v>3712</v>
      </c>
    </row>
    <row r="140" spans="2:65" s="12" customFormat="1" ht="11.25">
      <c r="B140" s="150"/>
      <c r="D140" s="151" t="s">
        <v>189</v>
      </c>
      <c r="F140" s="153" t="s">
        <v>3713</v>
      </c>
      <c r="H140" s="154">
        <v>33.372</v>
      </c>
      <c r="I140" s="155"/>
      <c r="L140" s="150"/>
      <c r="M140" s="156"/>
      <c r="T140" s="157"/>
      <c r="AT140" s="152" t="s">
        <v>189</v>
      </c>
      <c r="AU140" s="152" t="s">
        <v>83</v>
      </c>
      <c r="AV140" s="12" t="s">
        <v>83</v>
      </c>
      <c r="AW140" s="12" t="s">
        <v>4</v>
      </c>
      <c r="AX140" s="12" t="s">
        <v>81</v>
      </c>
      <c r="AY140" s="152" t="s">
        <v>175</v>
      </c>
    </row>
    <row r="141" spans="2:65" s="1" customFormat="1" ht="24.2" customHeight="1">
      <c r="B141" s="32"/>
      <c r="C141" s="132" t="s">
        <v>317</v>
      </c>
      <c r="D141" s="132" t="s">
        <v>177</v>
      </c>
      <c r="E141" s="133" t="s">
        <v>3714</v>
      </c>
      <c r="F141" s="134" t="s">
        <v>3715</v>
      </c>
      <c r="G141" s="135" t="s">
        <v>281</v>
      </c>
      <c r="H141" s="136">
        <v>0.39200000000000002</v>
      </c>
      <c r="I141" s="137"/>
      <c r="J141" s="138">
        <f>ROUND(I141*H141,2)</f>
        <v>0</v>
      </c>
      <c r="K141" s="139"/>
      <c r="L141" s="32"/>
      <c r="M141" s="140" t="s">
        <v>19</v>
      </c>
      <c r="N141" s="141" t="s">
        <v>44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181</v>
      </c>
      <c r="AT141" s="144" t="s">
        <v>177</v>
      </c>
      <c r="AU141" s="144" t="s">
        <v>83</v>
      </c>
      <c r="AY141" s="17" t="s">
        <v>175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81</v>
      </c>
      <c r="BK141" s="145">
        <f>ROUND(I141*H141,2)</f>
        <v>0</v>
      </c>
      <c r="BL141" s="17" t="s">
        <v>181</v>
      </c>
      <c r="BM141" s="144" t="s">
        <v>3716</v>
      </c>
    </row>
    <row r="142" spans="2:65" s="1" customFormat="1" ht="11.25">
      <c r="B142" s="32"/>
      <c r="D142" s="146" t="s">
        <v>183</v>
      </c>
      <c r="F142" s="147" t="s">
        <v>3717</v>
      </c>
      <c r="I142" s="148"/>
      <c r="L142" s="32"/>
      <c r="M142" s="149"/>
      <c r="T142" s="53"/>
      <c r="AT142" s="17" t="s">
        <v>183</v>
      </c>
      <c r="AU142" s="17" t="s">
        <v>83</v>
      </c>
    </row>
    <row r="143" spans="2:65" s="14" customFormat="1" ht="11.25">
      <c r="B143" s="166"/>
      <c r="D143" s="151" t="s">
        <v>189</v>
      </c>
      <c r="E143" s="167" t="s">
        <v>19</v>
      </c>
      <c r="F143" s="168" t="s">
        <v>3692</v>
      </c>
      <c r="H143" s="167" t="s">
        <v>19</v>
      </c>
      <c r="I143" s="169"/>
      <c r="L143" s="166"/>
      <c r="M143" s="170"/>
      <c r="T143" s="171"/>
      <c r="AT143" s="167" t="s">
        <v>189</v>
      </c>
      <c r="AU143" s="167" t="s">
        <v>83</v>
      </c>
      <c r="AV143" s="14" t="s">
        <v>81</v>
      </c>
      <c r="AW143" s="14" t="s">
        <v>35</v>
      </c>
      <c r="AX143" s="14" t="s">
        <v>73</v>
      </c>
      <c r="AY143" s="167" t="s">
        <v>175</v>
      </c>
    </row>
    <row r="144" spans="2:65" s="14" customFormat="1" ht="11.25">
      <c r="B144" s="166"/>
      <c r="D144" s="151" t="s">
        <v>189</v>
      </c>
      <c r="E144" s="167" t="s">
        <v>19</v>
      </c>
      <c r="F144" s="168" t="s">
        <v>3718</v>
      </c>
      <c r="H144" s="167" t="s">
        <v>19</v>
      </c>
      <c r="I144" s="169"/>
      <c r="L144" s="166"/>
      <c r="M144" s="170"/>
      <c r="T144" s="171"/>
      <c r="AT144" s="167" t="s">
        <v>189</v>
      </c>
      <c r="AU144" s="167" t="s">
        <v>83</v>
      </c>
      <c r="AV144" s="14" t="s">
        <v>81</v>
      </c>
      <c r="AW144" s="14" t="s">
        <v>35</v>
      </c>
      <c r="AX144" s="14" t="s">
        <v>73</v>
      </c>
      <c r="AY144" s="167" t="s">
        <v>175</v>
      </c>
    </row>
    <row r="145" spans="2:65" s="12" customFormat="1" ht="11.25">
      <c r="B145" s="150"/>
      <c r="D145" s="151" t="s">
        <v>189</v>
      </c>
      <c r="E145" s="152" t="s">
        <v>19</v>
      </c>
      <c r="F145" s="153" t="s">
        <v>3719</v>
      </c>
      <c r="H145" s="154">
        <v>0.376</v>
      </c>
      <c r="I145" s="155"/>
      <c r="L145" s="150"/>
      <c r="M145" s="156"/>
      <c r="T145" s="157"/>
      <c r="AT145" s="152" t="s">
        <v>189</v>
      </c>
      <c r="AU145" s="152" t="s">
        <v>83</v>
      </c>
      <c r="AV145" s="12" t="s">
        <v>83</v>
      </c>
      <c r="AW145" s="12" t="s">
        <v>35</v>
      </c>
      <c r="AX145" s="12" t="s">
        <v>73</v>
      </c>
      <c r="AY145" s="152" t="s">
        <v>175</v>
      </c>
    </row>
    <row r="146" spans="2:65" s="14" customFormat="1" ht="11.25">
      <c r="B146" s="166"/>
      <c r="D146" s="151" t="s">
        <v>189</v>
      </c>
      <c r="E146" s="167" t="s">
        <v>19</v>
      </c>
      <c r="F146" s="168" t="s">
        <v>3720</v>
      </c>
      <c r="H146" s="167" t="s">
        <v>19</v>
      </c>
      <c r="I146" s="169"/>
      <c r="L146" s="166"/>
      <c r="M146" s="170"/>
      <c r="T146" s="171"/>
      <c r="AT146" s="167" t="s">
        <v>189</v>
      </c>
      <c r="AU146" s="167" t="s">
        <v>83</v>
      </c>
      <c r="AV146" s="14" t="s">
        <v>81</v>
      </c>
      <c r="AW146" s="14" t="s">
        <v>35</v>
      </c>
      <c r="AX146" s="14" t="s">
        <v>73</v>
      </c>
      <c r="AY146" s="167" t="s">
        <v>175</v>
      </c>
    </row>
    <row r="147" spans="2:65" s="12" customFormat="1" ht="11.25">
      <c r="B147" s="150"/>
      <c r="D147" s="151" t="s">
        <v>189</v>
      </c>
      <c r="E147" s="152" t="s">
        <v>19</v>
      </c>
      <c r="F147" s="153" t="s">
        <v>3721</v>
      </c>
      <c r="H147" s="154">
        <v>1.6E-2</v>
      </c>
      <c r="I147" s="155"/>
      <c r="L147" s="150"/>
      <c r="M147" s="156"/>
      <c r="T147" s="157"/>
      <c r="AT147" s="152" t="s">
        <v>189</v>
      </c>
      <c r="AU147" s="152" t="s">
        <v>83</v>
      </c>
      <c r="AV147" s="12" t="s">
        <v>83</v>
      </c>
      <c r="AW147" s="12" t="s">
        <v>35</v>
      </c>
      <c r="AX147" s="12" t="s">
        <v>73</v>
      </c>
      <c r="AY147" s="152" t="s">
        <v>175</v>
      </c>
    </row>
    <row r="148" spans="2:65" s="13" customFormat="1" ht="11.25">
      <c r="B148" s="158"/>
      <c r="D148" s="151" t="s">
        <v>189</v>
      </c>
      <c r="E148" s="159" t="s">
        <v>19</v>
      </c>
      <c r="F148" s="160" t="s">
        <v>198</v>
      </c>
      <c r="H148" s="161">
        <v>0.39200000000000002</v>
      </c>
      <c r="I148" s="162"/>
      <c r="L148" s="158"/>
      <c r="M148" s="163"/>
      <c r="T148" s="164"/>
      <c r="AT148" s="159" t="s">
        <v>189</v>
      </c>
      <c r="AU148" s="159" t="s">
        <v>83</v>
      </c>
      <c r="AV148" s="13" t="s">
        <v>181</v>
      </c>
      <c r="AW148" s="13" t="s">
        <v>35</v>
      </c>
      <c r="AX148" s="13" t="s">
        <v>81</v>
      </c>
      <c r="AY148" s="159" t="s">
        <v>175</v>
      </c>
    </row>
    <row r="149" spans="2:65" s="1" customFormat="1" ht="16.5" customHeight="1">
      <c r="B149" s="32"/>
      <c r="C149" s="172" t="s">
        <v>323</v>
      </c>
      <c r="D149" s="172" t="s">
        <v>307</v>
      </c>
      <c r="E149" s="173" t="s">
        <v>3722</v>
      </c>
      <c r="F149" s="174" t="s">
        <v>3723</v>
      </c>
      <c r="G149" s="175" t="s">
        <v>335</v>
      </c>
      <c r="H149" s="176">
        <v>391.8</v>
      </c>
      <c r="I149" s="177"/>
      <c r="J149" s="178">
        <f>ROUND(I149*H149,2)</f>
        <v>0</v>
      </c>
      <c r="K149" s="179"/>
      <c r="L149" s="180"/>
      <c r="M149" s="181" t="s">
        <v>19</v>
      </c>
      <c r="N149" s="182" t="s">
        <v>44</v>
      </c>
      <c r="P149" s="142">
        <f>O149*H149</f>
        <v>0</v>
      </c>
      <c r="Q149" s="142">
        <v>1E-3</v>
      </c>
      <c r="R149" s="142">
        <f>Q149*H149</f>
        <v>0.39180000000000004</v>
      </c>
      <c r="S149" s="142">
        <v>0</v>
      </c>
      <c r="T149" s="143">
        <f>S149*H149</f>
        <v>0</v>
      </c>
      <c r="AR149" s="144" t="s">
        <v>239</v>
      </c>
      <c r="AT149" s="144" t="s">
        <v>307</v>
      </c>
      <c r="AU149" s="144" t="s">
        <v>83</v>
      </c>
      <c r="AY149" s="17" t="s">
        <v>175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81</v>
      </c>
      <c r="BK149" s="145">
        <f>ROUND(I149*H149,2)</f>
        <v>0</v>
      </c>
      <c r="BL149" s="17" t="s">
        <v>181</v>
      </c>
      <c r="BM149" s="144" t="s">
        <v>3724</v>
      </c>
    </row>
    <row r="150" spans="2:65" s="12" customFormat="1" ht="11.25">
      <c r="B150" s="150"/>
      <c r="D150" s="151" t="s">
        <v>189</v>
      </c>
      <c r="F150" s="153" t="s">
        <v>3725</v>
      </c>
      <c r="H150" s="154">
        <v>391.8</v>
      </c>
      <c r="I150" s="155"/>
      <c r="L150" s="150"/>
      <c r="M150" s="156"/>
      <c r="T150" s="157"/>
      <c r="AT150" s="152" t="s">
        <v>189</v>
      </c>
      <c r="AU150" s="152" t="s">
        <v>83</v>
      </c>
      <c r="AV150" s="12" t="s">
        <v>83</v>
      </c>
      <c r="AW150" s="12" t="s">
        <v>4</v>
      </c>
      <c r="AX150" s="12" t="s">
        <v>81</v>
      </c>
      <c r="AY150" s="152" t="s">
        <v>175</v>
      </c>
    </row>
    <row r="151" spans="2:65" s="1" customFormat="1" ht="24.2" customHeight="1">
      <c r="B151" s="32"/>
      <c r="C151" s="132" t="s">
        <v>7</v>
      </c>
      <c r="D151" s="132" t="s">
        <v>177</v>
      </c>
      <c r="E151" s="133" t="s">
        <v>3726</v>
      </c>
      <c r="F151" s="134" t="s">
        <v>3727</v>
      </c>
      <c r="G151" s="135" t="s">
        <v>180</v>
      </c>
      <c r="H151" s="136">
        <v>1565</v>
      </c>
      <c r="I151" s="137"/>
      <c r="J151" s="138">
        <f>ROUND(I151*H151,2)</f>
        <v>0</v>
      </c>
      <c r="K151" s="139"/>
      <c r="L151" s="32"/>
      <c r="M151" s="140" t="s">
        <v>19</v>
      </c>
      <c r="N151" s="141" t="s">
        <v>44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181</v>
      </c>
      <c r="AT151" s="144" t="s">
        <v>177</v>
      </c>
      <c r="AU151" s="144" t="s">
        <v>83</v>
      </c>
      <c r="AY151" s="17" t="s">
        <v>175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81</v>
      </c>
      <c r="BK151" s="145">
        <f>ROUND(I151*H151,2)</f>
        <v>0</v>
      </c>
      <c r="BL151" s="17" t="s">
        <v>181</v>
      </c>
      <c r="BM151" s="144" t="s">
        <v>3728</v>
      </c>
    </row>
    <row r="152" spans="2:65" s="1" customFormat="1" ht="11.25">
      <c r="B152" s="32"/>
      <c r="D152" s="146" t="s">
        <v>183</v>
      </c>
      <c r="F152" s="147" t="s">
        <v>3729</v>
      </c>
      <c r="I152" s="148"/>
      <c r="L152" s="32"/>
      <c r="M152" s="149"/>
      <c r="T152" s="53"/>
      <c r="AT152" s="17" t="s">
        <v>183</v>
      </c>
      <c r="AU152" s="17" t="s">
        <v>83</v>
      </c>
    </row>
    <row r="153" spans="2:65" s="1" customFormat="1" ht="21.75" customHeight="1">
      <c r="B153" s="32"/>
      <c r="C153" s="132" t="s">
        <v>332</v>
      </c>
      <c r="D153" s="132" t="s">
        <v>177</v>
      </c>
      <c r="E153" s="133" t="s">
        <v>3730</v>
      </c>
      <c r="F153" s="134" t="s">
        <v>3731</v>
      </c>
      <c r="G153" s="135" t="s">
        <v>180</v>
      </c>
      <c r="H153" s="136">
        <v>1565</v>
      </c>
      <c r="I153" s="137"/>
      <c r="J153" s="138">
        <f>ROUND(I153*H153,2)</f>
        <v>0</v>
      </c>
      <c r="K153" s="139"/>
      <c r="L153" s="32"/>
      <c r="M153" s="140" t="s">
        <v>19</v>
      </c>
      <c r="N153" s="141" t="s">
        <v>44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181</v>
      </c>
      <c r="AT153" s="144" t="s">
        <v>177</v>
      </c>
      <c r="AU153" s="144" t="s">
        <v>83</v>
      </c>
      <c r="AY153" s="17" t="s">
        <v>175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81</v>
      </c>
      <c r="BK153" s="145">
        <f>ROUND(I153*H153,2)</f>
        <v>0</v>
      </c>
      <c r="BL153" s="17" t="s">
        <v>181</v>
      </c>
      <c r="BM153" s="144" t="s">
        <v>3732</v>
      </c>
    </row>
    <row r="154" spans="2:65" s="1" customFormat="1" ht="11.25">
      <c r="B154" s="32"/>
      <c r="D154" s="146" t="s">
        <v>183</v>
      </c>
      <c r="F154" s="147" t="s">
        <v>3733</v>
      </c>
      <c r="I154" s="148"/>
      <c r="L154" s="32"/>
      <c r="M154" s="149"/>
      <c r="T154" s="53"/>
      <c r="AT154" s="17" t="s">
        <v>183</v>
      </c>
      <c r="AU154" s="17" t="s">
        <v>83</v>
      </c>
    </row>
    <row r="155" spans="2:65" s="1" customFormat="1" ht="21.75" customHeight="1">
      <c r="B155" s="32"/>
      <c r="C155" s="132" t="s">
        <v>339</v>
      </c>
      <c r="D155" s="132" t="s">
        <v>177</v>
      </c>
      <c r="E155" s="133" t="s">
        <v>3734</v>
      </c>
      <c r="F155" s="134" t="s">
        <v>3735</v>
      </c>
      <c r="G155" s="135" t="s">
        <v>180</v>
      </c>
      <c r="H155" s="136">
        <v>1565</v>
      </c>
      <c r="I155" s="137"/>
      <c r="J155" s="138">
        <f>ROUND(I155*H155,2)</f>
        <v>0</v>
      </c>
      <c r="K155" s="139"/>
      <c r="L155" s="32"/>
      <c r="M155" s="140" t="s">
        <v>19</v>
      </c>
      <c r="N155" s="141" t="s">
        <v>44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181</v>
      </c>
      <c r="AT155" s="144" t="s">
        <v>177</v>
      </c>
      <c r="AU155" s="144" t="s">
        <v>83</v>
      </c>
      <c r="AY155" s="17" t="s">
        <v>175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81</v>
      </c>
      <c r="BK155" s="145">
        <f>ROUND(I155*H155,2)</f>
        <v>0</v>
      </c>
      <c r="BL155" s="17" t="s">
        <v>181</v>
      </c>
      <c r="BM155" s="144" t="s">
        <v>3736</v>
      </c>
    </row>
    <row r="156" spans="2:65" s="1" customFormat="1" ht="11.25">
      <c r="B156" s="32"/>
      <c r="D156" s="146" t="s">
        <v>183</v>
      </c>
      <c r="F156" s="147" t="s">
        <v>3737</v>
      </c>
      <c r="I156" s="148"/>
      <c r="L156" s="32"/>
      <c r="M156" s="149"/>
      <c r="T156" s="53"/>
      <c r="AT156" s="17" t="s">
        <v>183</v>
      </c>
      <c r="AU156" s="17" t="s">
        <v>83</v>
      </c>
    </row>
    <row r="157" spans="2:65" s="1" customFormat="1" ht="24.2" customHeight="1">
      <c r="B157" s="32"/>
      <c r="C157" s="132" t="s">
        <v>348</v>
      </c>
      <c r="D157" s="132" t="s">
        <v>177</v>
      </c>
      <c r="E157" s="133" t="s">
        <v>3738</v>
      </c>
      <c r="F157" s="134" t="s">
        <v>3739</v>
      </c>
      <c r="G157" s="135" t="s">
        <v>358</v>
      </c>
      <c r="H157" s="136">
        <v>872</v>
      </c>
      <c r="I157" s="137"/>
      <c r="J157" s="138">
        <f>ROUND(I157*H157,2)</f>
        <v>0</v>
      </c>
      <c r="K157" s="139"/>
      <c r="L157" s="32"/>
      <c r="M157" s="140" t="s">
        <v>19</v>
      </c>
      <c r="N157" s="141" t="s">
        <v>44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181</v>
      </c>
      <c r="AT157" s="144" t="s">
        <v>177</v>
      </c>
      <c r="AU157" s="144" t="s">
        <v>83</v>
      </c>
      <c r="AY157" s="17" t="s">
        <v>175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81</v>
      </c>
      <c r="BK157" s="145">
        <f>ROUND(I157*H157,2)</f>
        <v>0</v>
      </c>
      <c r="BL157" s="17" t="s">
        <v>181</v>
      </c>
      <c r="BM157" s="144" t="s">
        <v>3740</v>
      </c>
    </row>
    <row r="158" spans="2:65" s="1" customFormat="1" ht="11.25">
      <c r="B158" s="32"/>
      <c r="D158" s="146" t="s">
        <v>183</v>
      </c>
      <c r="F158" s="147" t="s">
        <v>3741</v>
      </c>
      <c r="I158" s="148"/>
      <c r="L158" s="32"/>
      <c r="M158" s="149"/>
      <c r="T158" s="53"/>
      <c r="AT158" s="17" t="s">
        <v>183</v>
      </c>
      <c r="AU158" s="17" t="s">
        <v>83</v>
      </c>
    </row>
    <row r="159" spans="2:65" s="1" customFormat="1" ht="24.2" customHeight="1">
      <c r="B159" s="32"/>
      <c r="C159" s="132" t="s">
        <v>355</v>
      </c>
      <c r="D159" s="132" t="s">
        <v>177</v>
      </c>
      <c r="E159" s="133" t="s">
        <v>3742</v>
      </c>
      <c r="F159" s="134" t="s">
        <v>3743</v>
      </c>
      <c r="G159" s="135" t="s">
        <v>358</v>
      </c>
      <c r="H159" s="136">
        <v>872</v>
      </c>
      <c r="I159" s="137"/>
      <c r="J159" s="138">
        <f>ROUND(I159*H159,2)</f>
        <v>0</v>
      </c>
      <c r="K159" s="139"/>
      <c r="L159" s="32"/>
      <c r="M159" s="140" t="s">
        <v>19</v>
      </c>
      <c r="N159" s="141" t="s">
        <v>44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181</v>
      </c>
      <c r="AT159" s="144" t="s">
        <v>177</v>
      </c>
      <c r="AU159" s="144" t="s">
        <v>83</v>
      </c>
      <c r="AY159" s="17" t="s">
        <v>175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81</v>
      </c>
      <c r="BK159" s="145">
        <f>ROUND(I159*H159,2)</f>
        <v>0</v>
      </c>
      <c r="BL159" s="17" t="s">
        <v>181</v>
      </c>
      <c r="BM159" s="144" t="s">
        <v>3744</v>
      </c>
    </row>
    <row r="160" spans="2:65" s="1" customFormat="1" ht="11.25">
      <c r="B160" s="32"/>
      <c r="D160" s="146" t="s">
        <v>183</v>
      </c>
      <c r="F160" s="147" t="s">
        <v>3745</v>
      </c>
      <c r="I160" s="148"/>
      <c r="L160" s="32"/>
      <c r="M160" s="149"/>
      <c r="T160" s="53"/>
      <c r="AT160" s="17" t="s">
        <v>183</v>
      </c>
      <c r="AU160" s="17" t="s">
        <v>83</v>
      </c>
    </row>
    <row r="161" spans="2:65" s="1" customFormat="1" ht="24.2" customHeight="1">
      <c r="B161" s="32"/>
      <c r="C161" s="132" t="s">
        <v>363</v>
      </c>
      <c r="D161" s="132" t="s">
        <v>177</v>
      </c>
      <c r="E161" s="133" t="s">
        <v>3746</v>
      </c>
      <c r="F161" s="134" t="s">
        <v>3747</v>
      </c>
      <c r="G161" s="135" t="s">
        <v>180</v>
      </c>
      <c r="H161" s="136">
        <v>972</v>
      </c>
      <c r="I161" s="137"/>
      <c r="J161" s="138">
        <f>ROUND(I161*H161,2)</f>
        <v>0</v>
      </c>
      <c r="K161" s="139"/>
      <c r="L161" s="32"/>
      <c r="M161" s="140" t="s">
        <v>19</v>
      </c>
      <c r="N161" s="141" t="s">
        <v>44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181</v>
      </c>
      <c r="AT161" s="144" t="s">
        <v>177</v>
      </c>
      <c r="AU161" s="144" t="s">
        <v>83</v>
      </c>
      <c r="AY161" s="17" t="s">
        <v>175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81</v>
      </c>
      <c r="BK161" s="145">
        <f>ROUND(I161*H161,2)</f>
        <v>0</v>
      </c>
      <c r="BL161" s="17" t="s">
        <v>181</v>
      </c>
      <c r="BM161" s="144" t="s">
        <v>3748</v>
      </c>
    </row>
    <row r="162" spans="2:65" s="1" customFormat="1" ht="11.25">
      <c r="B162" s="32"/>
      <c r="D162" s="146" t="s">
        <v>183</v>
      </c>
      <c r="F162" s="147" t="s">
        <v>3749</v>
      </c>
      <c r="I162" s="148"/>
      <c r="L162" s="32"/>
      <c r="M162" s="149"/>
      <c r="T162" s="53"/>
      <c r="AT162" s="17" t="s">
        <v>183</v>
      </c>
      <c r="AU162" s="17" t="s">
        <v>83</v>
      </c>
    </row>
    <row r="163" spans="2:65" s="14" customFormat="1" ht="11.25">
      <c r="B163" s="166"/>
      <c r="D163" s="151" t="s">
        <v>189</v>
      </c>
      <c r="E163" s="167" t="s">
        <v>19</v>
      </c>
      <c r="F163" s="168" t="s">
        <v>3692</v>
      </c>
      <c r="H163" s="167" t="s">
        <v>19</v>
      </c>
      <c r="I163" s="169"/>
      <c r="L163" s="166"/>
      <c r="M163" s="170"/>
      <c r="T163" s="171"/>
      <c r="AT163" s="167" t="s">
        <v>189</v>
      </c>
      <c r="AU163" s="167" t="s">
        <v>83</v>
      </c>
      <c r="AV163" s="14" t="s">
        <v>81</v>
      </c>
      <c r="AW163" s="14" t="s">
        <v>35</v>
      </c>
      <c r="AX163" s="14" t="s">
        <v>73</v>
      </c>
      <c r="AY163" s="167" t="s">
        <v>175</v>
      </c>
    </row>
    <row r="164" spans="2:65" s="12" customFormat="1" ht="11.25">
      <c r="B164" s="150"/>
      <c r="D164" s="151" t="s">
        <v>189</v>
      </c>
      <c r="E164" s="152" t="s">
        <v>19</v>
      </c>
      <c r="F164" s="153" t="s">
        <v>3693</v>
      </c>
      <c r="H164" s="154">
        <v>972</v>
      </c>
      <c r="I164" s="155"/>
      <c r="L164" s="150"/>
      <c r="M164" s="156"/>
      <c r="T164" s="157"/>
      <c r="AT164" s="152" t="s">
        <v>189</v>
      </c>
      <c r="AU164" s="152" t="s">
        <v>83</v>
      </c>
      <c r="AV164" s="12" t="s">
        <v>83</v>
      </c>
      <c r="AW164" s="12" t="s">
        <v>35</v>
      </c>
      <c r="AX164" s="12" t="s">
        <v>81</v>
      </c>
      <c r="AY164" s="152" t="s">
        <v>175</v>
      </c>
    </row>
    <row r="165" spans="2:65" s="1" customFormat="1" ht="24.2" customHeight="1">
      <c r="B165" s="32"/>
      <c r="C165" s="132" t="s">
        <v>367</v>
      </c>
      <c r="D165" s="132" t="s">
        <v>177</v>
      </c>
      <c r="E165" s="133" t="s">
        <v>3750</v>
      </c>
      <c r="F165" s="134" t="s">
        <v>3751</v>
      </c>
      <c r="G165" s="135" t="s">
        <v>180</v>
      </c>
      <c r="H165" s="136">
        <v>1565</v>
      </c>
      <c r="I165" s="137"/>
      <c r="J165" s="138">
        <f>ROUND(I165*H165,2)</f>
        <v>0</v>
      </c>
      <c r="K165" s="139"/>
      <c r="L165" s="32"/>
      <c r="M165" s="140" t="s">
        <v>19</v>
      </c>
      <c r="N165" s="141" t="s">
        <v>44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181</v>
      </c>
      <c r="AT165" s="144" t="s">
        <v>177</v>
      </c>
      <c r="AU165" s="144" t="s">
        <v>83</v>
      </c>
      <c r="AY165" s="17" t="s">
        <v>175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81</v>
      </c>
      <c r="BK165" s="145">
        <f>ROUND(I165*H165,2)</f>
        <v>0</v>
      </c>
      <c r="BL165" s="17" t="s">
        <v>181</v>
      </c>
      <c r="BM165" s="144" t="s">
        <v>3752</v>
      </c>
    </row>
    <row r="166" spans="2:65" s="1" customFormat="1" ht="11.25">
      <c r="B166" s="32"/>
      <c r="D166" s="146" t="s">
        <v>183</v>
      </c>
      <c r="F166" s="147" t="s">
        <v>3753</v>
      </c>
      <c r="I166" s="148"/>
      <c r="L166" s="32"/>
      <c r="M166" s="149"/>
      <c r="T166" s="53"/>
      <c r="AT166" s="17" t="s">
        <v>183</v>
      </c>
      <c r="AU166" s="17" t="s">
        <v>83</v>
      </c>
    </row>
    <row r="167" spans="2:65" s="1" customFormat="1" ht="21.75" customHeight="1">
      <c r="B167" s="32"/>
      <c r="C167" s="132" t="s">
        <v>372</v>
      </c>
      <c r="D167" s="132" t="s">
        <v>177</v>
      </c>
      <c r="E167" s="133" t="s">
        <v>3754</v>
      </c>
      <c r="F167" s="134" t="s">
        <v>3755</v>
      </c>
      <c r="G167" s="135" t="s">
        <v>215</v>
      </c>
      <c r="H167" s="136">
        <v>102</v>
      </c>
      <c r="I167" s="137"/>
      <c r="J167" s="138">
        <f>ROUND(I167*H167,2)</f>
        <v>0</v>
      </c>
      <c r="K167" s="139"/>
      <c r="L167" s="32"/>
      <c r="M167" s="140" t="s">
        <v>19</v>
      </c>
      <c r="N167" s="141" t="s">
        <v>44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181</v>
      </c>
      <c r="AT167" s="144" t="s">
        <v>177</v>
      </c>
      <c r="AU167" s="144" t="s">
        <v>83</v>
      </c>
      <c r="AY167" s="17" t="s">
        <v>175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81</v>
      </c>
      <c r="BK167" s="145">
        <f>ROUND(I167*H167,2)</f>
        <v>0</v>
      </c>
      <c r="BL167" s="17" t="s">
        <v>181</v>
      </c>
      <c r="BM167" s="144" t="s">
        <v>3756</v>
      </c>
    </row>
    <row r="168" spans="2:65" s="1" customFormat="1" ht="11.25">
      <c r="B168" s="32"/>
      <c r="D168" s="146" t="s">
        <v>183</v>
      </c>
      <c r="F168" s="147" t="s">
        <v>3757</v>
      </c>
      <c r="I168" s="148"/>
      <c r="L168" s="32"/>
      <c r="M168" s="149"/>
      <c r="T168" s="53"/>
      <c r="AT168" s="17" t="s">
        <v>183</v>
      </c>
      <c r="AU168" s="17" t="s">
        <v>83</v>
      </c>
    </row>
    <row r="169" spans="2:65" s="14" customFormat="1" ht="11.25">
      <c r="B169" s="166"/>
      <c r="D169" s="151" t="s">
        <v>189</v>
      </c>
      <c r="E169" s="167" t="s">
        <v>19</v>
      </c>
      <c r="F169" s="168" t="s">
        <v>3758</v>
      </c>
      <c r="H169" s="167" t="s">
        <v>19</v>
      </c>
      <c r="I169" s="169"/>
      <c r="L169" s="166"/>
      <c r="M169" s="170"/>
      <c r="T169" s="171"/>
      <c r="AT169" s="167" t="s">
        <v>189</v>
      </c>
      <c r="AU169" s="167" t="s">
        <v>83</v>
      </c>
      <c r="AV169" s="14" t="s">
        <v>81</v>
      </c>
      <c r="AW169" s="14" t="s">
        <v>35</v>
      </c>
      <c r="AX169" s="14" t="s">
        <v>73</v>
      </c>
      <c r="AY169" s="167" t="s">
        <v>175</v>
      </c>
    </row>
    <row r="170" spans="2:65" s="14" customFormat="1" ht="11.25">
      <c r="B170" s="166"/>
      <c r="D170" s="151" t="s">
        <v>189</v>
      </c>
      <c r="E170" s="167" t="s">
        <v>19</v>
      </c>
      <c r="F170" s="168" t="s">
        <v>3759</v>
      </c>
      <c r="H170" s="167" t="s">
        <v>19</v>
      </c>
      <c r="I170" s="169"/>
      <c r="L170" s="166"/>
      <c r="M170" s="170"/>
      <c r="T170" s="171"/>
      <c r="AT170" s="167" t="s">
        <v>189</v>
      </c>
      <c r="AU170" s="167" t="s">
        <v>83</v>
      </c>
      <c r="AV170" s="14" t="s">
        <v>81</v>
      </c>
      <c r="AW170" s="14" t="s">
        <v>35</v>
      </c>
      <c r="AX170" s="14" t="s">
        <v>73</v>
      </c>
      <c r="AY170" s="167" t="s">
        <v>175</v>
      </c>
    </row>
    <row r="171" spans="2:65" s="12" customFormat="1" ht="11.25">
      <c r="B171" s="150"/>
      <c r="D171" s="151" t="s">
        <v>189</v>
      </c>
      <c r="E171" s="152" t="s">
        <v>19</v>
      </c>
      <c r="F171" s="153" t="s">
        <v>3760</v>
      </c>
      <c r="H171" s="154">
        <v>31.391999999999999</v>
      </c>
      <c r="I171" s="155"/>
      <c r="L171" s="150"/>
      <c r="M171" s="156"/>
      <c r="T171" s="157"/>
      <c r="AT171" s="152" t="s">
        <v>189</v>
      </c>
      <c r="AU171" s="152" t="s">
        <v>83</v>
      </c>
      <c r="AV171" s="12" t="s">
        <v>83</v>
      </c>
      <c r="AW171" s="12" t="s">
        <v>35</v>
      </c>
      <c r="AX171" s="12" t="s">
        <v>73</v>
      </c>
      <c r="AY171" s="152" t="s">
        <v>175</v>
      </c>
    </row>
    <row r="172" spans="2:65" s="14" customFormat="1" ht="11.25">
      <c r="B172" s="166"/>
      <c r="D172" s="151" t="s">
        <v>189</v>
      </c>
      <c r="E172" s="167" t="s">
        <v>19</v>
      </c>
      <c r="F172" s="168" t="s">
        <v>3761</v>
      </c>
      <c r="H172" s="167" t="s">
        <v>19</v>
      </c>
      <c r="I172" s="169"/>
      <c r="L172" s="166"/>
      <c r="M172" s="170"/>
      <c r="T172" s="171"/>
      <c r="AT172" s="167" t="s">
        <v>189</v>
      </c>
      <c r="AU172" s="167" t="s">
        <v>83</v>
      </c>
      <c r="AV172" s="14" t="s">
        <v>81</v>
      </c>
      <c r="AW172" s="14" t="s">
        <v>35</v>
      </c>
      <c r="AX172" s="14" t="s">
        <v>73</v>
      </c>
      <c r="AY172" s="167" t="s">
        <v>175</v>
      </c>
    </row>
    <row r="173" spans="2:65" s="14" customFormat="1" ht="11.25">
      <c r="B173" s="166"/>
      <c r="D173" s="151" t="s">
        <v>189</v>
      </c>
      <c r="E173" s="167" t="s">
        <v>19</v>
      </c>
      <c r="F173" s="168" t="s">
        <v>3762</v>
      </c>
      <c r="H173" s="167" t="s">
        <v>19</v>
      </c>
      <c r="I173" s="169"/>
      <c r="L173" s="166"/>
      <c r="M173" s="170"/>
      <c r="T173" s="171"/>
      <c r="AT173" s="167" t="s">
        <v>189</v>
      </c>
      <c r="AU173" s="167" t="s">
        <v>83</v>
      </c>
      <c r="AV173" s="14" t="s">
        <v>81</v>
      </c>
      <c r="AW173" s="14" t="s">
        <v>35</v>
      </c>
      <c r="AX173" s="14" t="s">
        <v>73</v>
      </c>
      <c r="AY173" s="167" t="s">
        <v>175</v>
      </c>
    </row>
    <row r="174" spans="2:65" s="12" customFormat="1" ht="11.25">
      <c r="B174" s="150"/>
      <c r="D174" s="151" t="s">
        <v>189</v>
      </c>
      <c r="E174" s="152" t="s">
        <v>19</v>
      </c>
      <c r="F174" s="153" t="s">
        <v>3763</v>
      </c>
      <c r="H174" s="154">
        <v>70.424999999999997</v>
      </c>
      <c r="I174" s="155"/>
      <c r="L174" s="150"/>
      <c r="M174" s="156"/>
      <c r="T174" s="157"/>
      <c r="AT174" s="152" t="s">
        <v>189</v>
      </c>
      <c r="AU174" s="152" t="s">
        <v>83</v>
      </c>
      <c r="AV174" s="12" t="s">
        <v>83</v>
      </c>
      <c r="AW174" s="12" t="s">
        <v>35</v>
      </c>
      <c r="AX174" s="12" t="s">
        <v>73</v>
      </c>
      <c r="AY174" s="152" t="s">
        <v>175</v>
      </c>
    </row>
    <row r="175" spans="2:65" s="13" customFormat="1" ht="11.25">
      <c r="B175" s="158"/>
      <c r="D175" s="151" t="s">
        <v>189</v>
      </c>
      <c r="E175" s="159" t="s">
        <v>19</v>
      </c>
      <c r="F175" s="160" t="s">
        <v>198</v>
      </c>
      <c r="H175" s="161">
        <v>101.81699999999999</v>
      </c>
      <c r="I175" s="162"/>
      <c r="L175" s="158"/>
      <c r="M175" s="163"/>
      <c r="T175" s="164"/>
      <c r="AT175" s="159" t="s">
        <v>189</v>
      </c>
      <c r="AU175" s="159" t="s">
        <v>83</v>
      </c>
      <c r="AV175" s="13" t="s">
        <v>181</v>
      </c>
      <c r="AW175" s="13" t="s">
        <v>35</v>
      </c>
      <c r="AX175" s="13" t="s">
        <v>73</v>
      </c>
      <c r="AY175" s="159" t="s">
        <v>175</v>
      </c>
    </row>
    <row r="176" spans="2:65" s="12" customFormat="1" ht="11.25">
      <c r="B176" s="150"/>
      <c r="D176" s="151" t="s">
        <v>189</v>
      </c>
      <c r="E176" s="152" t="s">
        <v>19</v>
      </c>
      <c r="F176" s="153" t="s">
        <v>1627</v>
      </c>
      <c r="H176" s="154">
        <v>102</v>
      </c>
      <c r="I176" s="155"/>
      <c r="L176" s="150"/>
      <c r="M176" s="156"/>
      <c r="T176" s="157"/>
      <c r="AT176" s="152" t="s">
        <v>189</v>
      </c>
      <c r="AU176" s="152" t="s">
        <v>83</v>
      </c>
      <c r="AV176" s="12" t="s">
        <v>83</v>
      </c>
      <c r="AW176" s="12" t="s">
        <v>35</v>
      </c>
      <c r="AX176" s="12" t="s">
        <v>81</v>
      </c>
      <c r="AY176" s="152" t="s">
        <v>175</v>
      </c>
    </row>
    <row r="177" spans="2:65" s="11" customFormat="1" ht="22.9" customHeight="1">
      <c r="B177" s="120"/>
      <c r="D177" s="121" t="s">
        <v>72</v>
      </c>
      <c r="E177" s="130" t="s">
        <v>83</v>
      </c>
      <c r="F177" s="130" t="s">
        <v>338</v>
      </c>
      <c r="I177" s="123"/>
      <c r="J177" s="131">
        <f>BK177</f>
        <v>0</v>
      </c>
      <c r="L177" s="120"/>
      <c r="M177" s="125"/>
      <c r="P177" s="126">
        <f>SUM(P178:P191)</f>
        <v>0</v>
      </c>
      <c r="R177" s="126">
        <f>SUM(R178:R191)</f>
        <v>4.1125229000000001</v>
      </c>
      <c r="T177" s="127">
        <f>SUM(T178:T191)</f>
        <v>0</v>
      </c>
      <c r="AR177" s="121" t="s">
        <v>81</v>
      </c>
      <c r="AT177" s="128" t="s">
        <v>72</v>
      </c>
      <c r="AU177" s="128" t="s">
        <v>81</v>
      </c>
      <c r="AY177" s="121" t="s">
        <v>175</v>
      </c>
      <c r="BK177" s="129">
        <f>SUM(BK178:BK191)</f>
        <v>0</v>
      </c>
    </row>
    <row r="178" spans="2:65" s="1" customFormat="1" ht="24.2" customHeight="1">
      <c r="B178" s="32"/>
      <c r="C178" s="132" t="s">
        <v>376</v>
      </c>
      <c r="D178" s="132" t="s">
        <v>177</v>
      </c>
      <c r="E178" s="133" t="s">
        <v>3764</v>
      </c>
      <c r="F178" s="134" t="s">
        <v>3765</v>
      </c>
      <c r="G178" s="135" t="s">
        <v>358</v>
      </c>
      <c r="H178" s="136">
        <v>135</v>
      </c>
      <c r="I178" s="137"/>
      <c r="J178" s="138">
        <f>ROUND(I178*H178,2)</f>
        <v>0</v>
      </c>
      <c r="K178" s="139"/>
      <c r="L178" s="32"/>
      <c r="M178" s="140" t="s">
        <v>19</v>
      </c>
      <c r="N178" s="141" t="s">
        <v>44</v>
      </c>
      <c r="P178" s="142">
        <f>O178*H178</f>
        <v>0</v>
      </c>
      <c r="Q178" s="142">
        <v>3.8E-3</v>
      </c>
      <c r="R178" s="142">
        <f>Q178*H178</f>
        <v>0.51300000000000001</v>
      </c>
      <c r="S178" s="142">
        <v>0</v>
      </c>
      <c r="T178" s="143">
        <f>S178*H178</f>
        <v>0</v>
      </c>
      <c r="AR178" s="144" t="s">
        <v>181</v>
      </c>
      <c r="AT178" s="144" t="s">
        <v>177</v>
      </c>
      <c r="AU178" s="144" t="s">
        <v>83</v>
      </c>
      <c r="AY178" s="17" t="s">
        <v>175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81</v>
      </c>
      <c r="BK178" s="145">
        <f>ROUND(I178*H178,2)</f>
        <v>0</v>
      </c>
      <c r="BL178" s="17" t="s">
        <v>181</v>
      </c>
      <c r="BM178" s="144" t="s">
        <v>3766</v>
      </c>
    </row>
    <row r="179" spans="2:65" s="1" customFormat="1" ht="11.25">
      <c r="B179" s="32"/>
      <c r="D179" s="146" t="s">
        <v>183</v>
      </c>
      <c r="F179" s="147" t="s">
        <v>3767</v>
      </c>
      <c r="I179" s="148"/>
      <c r="L179" s="32"/>
      <c r="M179" s="149"/>
      <c r="T179" s="53"/>
      <c r="AT179" s="17" t="s">
        <v>183</v>
      </c>
      <c r="AU179" s="17" t="s">
        <v>83</v>
      </c>
    </row>
    <row r="180" spans="2:65" s="1" customFormat="1" ht="24.2" customHeight="1">
      <c r="B180" s="32"/>
      <c r="C180" s="132" t="s">
        <v>384</v>
      </c>
      <c r="D180" s="132" t="s">
        <v>177</v>
      </c>
      <c r="E180" s="133" t="s">
        <v>3768</v>
      </c>
      <c r="F180" s="134" t="s">
        <v>3769</v>
      </c>
      <c r="G180" s="135" t="s">
        <v>215</v>
      </c>
      <c r="H180" s="136">
        <v>1.5549999999999999</v>
      </c>
      <c r="I180" s="137"/>
      <c r="J180" s="138">
        <f>ROUND(I180*H180,2)</f>
        <v>0</v>
      </c>
      <c r="K180" s="139"/>
      <c r="L180" s="32"/>
      <c r="M180" s="140" t="s">
        <v>19</v>
      </c>
      <c r="N180" s="141" t="s">
        <v>44</v>
      </c>
      <c r="P180" s="142">
        <f>O180*H180</f>
        <v>0</v>
      </c>
      <c r="Q180" s="142">
        <v>2.3010199999999998</v>
      </c>
      <c r="R180" s="142">
        <f>Q180*H180</f>
        <v>3.5780860999999997</v>
      </c>
      <c r="S180" s="142">
        <v>0</v>
      </c>
      <c r="T180" s="143">
        <f>S180*H180</f>
        <v>0</v>
      </c>
      <c r="AR180" s="144" t="s">
        <v>181</v>
      </c>
      <c r="AT180" s="144" t="s">
        <v>177</v>
      </c>
      <c r="AU180" s="144" t="s">
        <v>83</v>
      </c>
      <c r="AY180" s="17" t="s">
        <v>175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81</v>
      </c>
      <c r="BK180" s="145">
        <f>ROUND(I180*H180,2)</f>
        <v>0</v>
      </c>
      <c r="BL180" s="17" t="s">
        <v>181</v>
      </c>
      <c r="BM180" s="144" t="s">
        <v>3770</v>
      </c>
    </row>
    <row r="181" spans="2:65" s="1" customFormat="1" ht="11.25">
      <c r="B181" s="32"/>
      <c r="D181" s="146" t="s">
        <v>183</v>
      </c>
      <c r="F181" s="147" t="s">
        <v>3771</v>
      </c>
      <c r="I181" s="148"/>
      <c r="L181" s="32"/>
      <c r="M181" s="149"/>
      <c r="T181" s="53"/>
      <c r="AT181" s="17" t="s">
        <v>183</v>
      </c>
      <c r="AU181" s="17" t="s">
        <v>83</v>
      </c>
    </row>
    <row r="182" spans="2:65" s="12" customFormat="1" ht="11.25">
      <c r="B182" s="150"/>
      <c r="D182" s="151" t="s">
        <v>189</v>
      </c>
      <c r="E182" s="152" t="s">
        <v>19</v>
      </c>
      <c r="F182" s="153" t="s">
        <v>3772</v>
      </c>
      <c r="H182" s="154">
        <v>0.27500000000000002</v>
      </c>
      <c r="I182" s="155"/>
      <c r="L182" s="150"/>
      <c r="M182" s="156"/>
      <c r="T182" s="157"/>
      <c r="AT182" s="152" t="s">
        <v>189</v>
      </c>
      <c r="AU182" s="152" t="s">
        <v>83</v>
      </c>
      <c r="AV182" s="12" t="s">
        <v>83</v>
      </c>
      <c r="AW182" s="12" t="s">
        <v>35</v>
      </c>
      <c r="AX182" s="12" t="s">
        <v>73</v>
      </c>
      <c r="AY182" s="152" t="s">
        <v>175</v>
      </c>
    </row>
    <row r="183" spans="2:65" s="12" customFormat="1" ht="11.25">
      <c r="B183" s="150"/>
      <c r="D183" s="151" t="s">
        <v>189</v>
      </c>
      <c r="E183" s="152" t="s">
        <v>19</v>
      </c>
      <c r="F183" s="153" t="s">
        <v>3773</v>
      </c>
      <c r="H183" s="154">
        <v>1.28</v>
      </c>
      <c r="I183" s="155"/>
      <c r="L183" s="150"/>
      <c r="M183" s="156"/>
      <c r="T183" s="157"/>
      <c r="AT183" s="152" t="s">
        <v>189</v>
      </c>
      <c r="AU183" s="152" t="s">
        <v>83</v>
      </c>
      <c r="AV183" s="12" t="s">
        <v>83</v>
      </c>
      <c r="AW183" s="12" t="s">
        <v>35</v>
      </c>
      <c r="AX183" s="12" t="s">
        <v>73</v>
      </c>
      <c r="AY183" s="152" t="s">
        <v>175</v>
      </c>
    </row>
    <row r="184" spans="2:65" s="13" customFormat="1" ht="11.25">
      <c r="B184" s="158"/>
      <c r="D184" s="151" t="s">
        <v>189</v>
      </c>
      <c r="E184" s="159" t="s">
        <v>19</v>
      </c>
      <c r="F184" s="160" t="s">
        <v>198</v>
      </c>
      <c r="H184" s="161">
        <v>1.5550000000000002</v>
      </c>
      <c r="I184" s="162"/>
      <c r="L184" s="158"/>
      <c r="M184" s="163"/>
      <c r="T184" s="164"/>
      <c r="AT184" s="159" t="s">
        <v>189</v>
      </c>
      <c r="AU184" s="159" t="s">
        <v>83</v>
      </c>
      <c r="AV184" s="13" t="s">
        <v>181</v>
      </c>
      <c r="AW184" s="13" t="s">
        <v>35</v>
      </c>
      <c r="AX184" s="13" t="s">
        <v>81</v>
      </c>
      <c r="AY184" s="159" t="s">
        <v>175</v>
      </c>
    </row>
    <row r="185" spans="2:65" s="1" customFormat="1" ht="16.5" customHeight="1">
      <c r="B185" s="32"/>
      <c r="C185" s="132" t="s">
        <v>238</v>
      </c>
      <c r="D185" s="132" t="s">
        <v>177</v>
      </c>
      <c r="E185" s="133" t="s">
        <v>1796</v>
      </c>
      <c r="F185" s="134" t="s">
        <v>1797</v>
      </c>
      <c r="G185" s="135" t="s">
        <v>180</v>
      </c>
      <c r="H185" s="136">
        <v>8.1199999999999992</v>
      </c>
      <c r="I185" s="137"/>
      <c r="J185" s="138">
        <f>ROUND(I185*H185,2)</f>
        <v>0</v>
      </c>
      <c r="K185" s="139"/>
      <c r="L185" s="32"/>
      <c r="M185" s="140" t="s">
        <v>19</v>
      </c>
      <c r="N185" s="141" t="s">
        <v>44</v>
      </c>
      <c r="P185" s="142">
        <f>O185*H185</f>
        <v>0</v>
      </c>
      <c r="Q185" s="142">
        <v>2.64E-3</v>
      </c>
      <c r="R185" s="142">
        <f>Q185*H185</f>
        <v>2.1436799999999999E-2</v>
      </c>
      <c r="S185" s="142">
        <v>0</v>
      </c>
      <c r="T185" s="143">
        <f>S185*H185</f>
        <v>0</v>
      </c>
      <c r="AR185" s="144" t="s">
        <v>181</v>
      </c>
      <c r="AT185" s="144" t="s">
        <v>177</v>
      </c>
      <c r="AU185" s="144" t="s">
        <v>83</v>
      </c>
      <c r="AY185" s="17" t="s">
        <v>175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81</v>
      </c>
      <c r="BK185" s="145">
        <f>ROUND(I185*H185,2)</f>
        <v>0</v>
      </c>
      <c r="BL185" s="17" t="s">
        <v>181</v>
      </c>
      <c r="BM185" s="144" t="s">
        <v>3774</v>
      </c>
    </row>
    <row r="186" spans="2:65" s="1" customFormat="1" ht="11.25">
      <c r="B186" s="32"/>
      <c r="D186" s="146" t="s">
        <v>183</v>
      </c>
      <c r="F186" s="147" t="s">
        <v>1799</v>
      </c>
      <c r="I186" s="148"/>
      <c r="L186" s="32"/>
      <c r="M186" s="149"/>
      <c r="T186" s="53"/>
      <c r="AT186" s="17" t="s">
        <v>183</v>
      </c>
      <c r="AU186" s="17" t="s">
        <v>83</v>
      </c>
    </row>
    <row r="187" spans="2:65" s="12" customFormat="1" ht="11.25">
      <c r="B187" s="150"/>
      <c r="D187" s="151" t="s">
        <v>189</v>
      </c>
      <c r="E187" s="152" t="s">
        <v>19</v>
      </c>
      <c r="F187" s="153" t="s">
        <v>3775</v>
      </c>
      <c r="H187" s="154">
        <v>2.2000000000000002</v>
      </c>
      <c r="I187" s="155"/>
      <c r="L187" s="150"/>
      <c r="M187" s="156"/>
      <c r="T187" s="157"/>
      <c r="AT187" s="152" t="s">
        <v>189</v>
      </c>
      <c r="AU187" s="152" t="s">
        <v>83</v>
      </c>
      <c r="AV187" s="12" t="s">
        <v>83</v>
      </c>
      <c r="AW187" s="12" t="s">
        <v>35</v>
      </c>
      <c r="AX187" s="12" t="s">
        <v>73</v>
      </c>
      <c r="AY187" s="152" t="s">
        <v>175</v>
      </c>
    </row>
    <row r="188" spans="2:65" s="12" customFormat="1" ht="11.25">
      <c r="B188" s="150"/>
      <c r="D188" s="151" t="s">
        <v>189</v>
      </c>
      <c r="E188" s="152" t="s">
        <v>19</v>
      </c>
      <c r="F188" s="153" t="s">
        <v>3776</v>
      </c>
      <c r="H188" s="154">
        <v>5.92</v>
      </c>
      <c r="I188" s="155"/>
      <c r="L188" s="150"/>
      <c r="M188" s="156"/>
      <c r="T188" s="157"/>
      <c r="AT188" s="152" t="s">
        <v>189</v>
      </c>
      <c r="AU188" s="152" t="s">
        <v>83</v>
      </c>
      <c r="AV188" s="12" t="s">
        <v>83</v>
      </c>
      <c r="AW188" s="12" t="s">
        <v>35</v>
      </c>
      <c r="AX188" s="12" t="s">
        <v>73</v>
      </c>
      <c r="AY188" s="152" t="s">
        <v>175</v>
      </c>
    </row>
    <row r="189" spans="2:65" s="13" customFormat="1" ht="11.25">
      <c r="B189" s="158"/>
      <c r="D189" s="151" t="s">
        <v>189</v>
      </c>
      <c r="E189" s="159" t="s">
        <v>19</v>
      </c>
      <c r="F189" s="160" t="s">
        <v>198</v>
      </c>
      <c r="H189" s="161">
        <v>8.120000000000001</v>
      </c>
      <c r="I189" s="162"/>
      <c r="L189" s="158"/>
      <c r="M189" s="163"/>
      <c r="T189" s="164"/>
      <c r="AT189" s="159" t="s">
        <v>189</v>
      </c>
      <c r="AU189" s="159" t="s">
        <v>83</v>
      </c>
      <c r="AV189" s="13" t="s">
        <v>181</v>
      </c>
      <c r="AW189" s="13" t="s">
        <v>35</v>
      </c>
      <c r="AX189" s="13" t="s">
        <v>81</v>
      </c>
      <c r="AY189" s="159" t="s">
        <v>175</v>
      </c>
    </row>
    <row r="190" spans="2:65" s="1" customFormat="1" ht="16.5" customHeight="1">
      <c r="B190" s="32"/>
      <c r="C190" s="132" t="s">
        <v>396</v>
      </c>
      <c r="D190" s="132" t="s">
        <v>177</v>
      </c>
      <c r="E190" s="133" t="s">
        <v>1803</v>
      </c>
      <c r="F190" s="134" t="s">
        <v>1804</v>
      </c>
      <c r="G190" s="135" t="s">
        <v>180</v>
      </c>
      <c r="H190" s="136">
        <v>8.1199999999999992</v>
      </c>
      <c r="I190" s="137"/>
      <c r="J190" s="138">
        <f>ROUND(I190*H190,2)</f>
        <v>0</v>
      </c>
      <c r="K190" s="139"/>
      <c r="L190" s="32"/>
      <c r="M190" s="140" t="s">
        <v>19</v>
      </c>
      <c r="N190" s="141" t="s">
        <v>44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181</v>
      </c>
      <c r="AT190" s="144" t="s">
        <v>177</v>
      </c>
      <c r="AU190" s="144" t="s">
        <v>83</v>
      </c>
      <c r="AY190" s="17" t="s">
        <v>175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81</v>
      </c>
      <c r="BK190" s="145">
        <f>ROUND(I190*H190,2)</f>
        <v>0</v>
      </c>
      <c r="BL190" s="17" t="s">
        <v>181</v>
      </c>
      <c r="BM190" s="144" t="s">
        <v>3777</v>
      </c>
    </row>
    <row r="191" spans="2:65" s="1" customFormat="1" ht="11.25">
      <c r="B191" s="32"/>
      <c r="D191" s="146" t="s">
        <v>183</v>
      </c>
      <c r="F191" s="147" t="s">
        <v>1806</v>
      </c>
      <c r="I191" s="148"/>
      <c r="L191" s="32"/>
      <c r="M191" s="149"/>
      <c r="T191" s="53"/>
      <c r="AT191" s="17" t="s">
        <v>183</v>
      </c>
      <c r="AU191" s="17" t="s">
        <v>83</v>
      </c>
    </row>
    <row r="192" spans="2:65" s="11" customFormat="1" ht="22.9" customHeight="1">
      <c r="B192" s="120"/>
      <c r="D192" s="121" t="s">
        <v>72</v>
      </c>
      <c r="E192" s="130" t="s">
        <v>191</v>
      </c>
      <c r="F192" s="130" t="s">
        <v>821</v>
      </c>
      <c r="I192" s="123"/>
      <c r="J192" s="131">
        <f>BK192</f>
        <v>0</v>
      </c>
      <c r="L192" s="120"/>
      <c r="M192" s="125"/>
      <c r="P192" s="126">
        <f>SUM(P193:P244)</f>
        <v>0</v>
      </c>
      <c r="R192" s="126">
        <f>SUM(R193:R244)</f>
        <v>13.103519</v>
      </c>
      <c r="T192" s="127">
        <f>SUM(T193:T244)</f>
        <v>0</v>
      </c>
      <c r="AR192" s="121" t="s">
        <v>81</v>
      </c>
      <c r="AT192" s="128" t="s">
        <v>72</v>
      </c>
      <c r="AU192" s="128" t="s">
        <v>81</v>
      </c>
      <c r="AY192" s="121" t="s">
        <v>175</v>
      </c>
      <c r="BK192" s="129">
        <f>SUM(BK193:BK244)</f>
        <v>0</v>
      </c>
    </row>
    <row r="193" spans="2:65" s="1" customFormat="1" ht="33" customHeight="1">
      <c r="B193" s="32"/>
      <c r="C193" s="132" t="s">
        <v>401</v>
      </c>
      <c r="D193" s="132" t="s">
        <v>177</v>
      </c>
      <c r="E193" s="133" t="s">
        <v>3778</v>
      </c>
      <c r="F193" s="134" t="s">
        <v>3779</v>
      </c>
      <c r="G193" s="135" t="s">
        <v>358</v>
      </c>
      <c r="H193" s="136">
        <v>139</v>
      </c>
      <c r="I193" s="137"/>
      <c r="J193" s="138">
        <f>ROUND(I193*H193,2)</f>
        <v>0</v>
      </c>
      <c r="K193" s="139"/>
      <c r="L193" s="32"/>
      <c r="M193" s="140" t="s">
        <v>19</v>
      </c>
      <c r="N193" s="141" t="s">
        <v>44</v>
      </c>
      <c r="P193" s="142">
        <f>O193*H193</f>
        <v>0</v>
      </c>
      <c r="Q193" s="142">
        <v>1E-3</v>
      </c>
      <c r="R193" s="142">
        <f>Q193*H193</f>
        <v>0.13900000000000001</v>
      </c>
      <c r="S193" s="142">
        <v>0</v>
      </c>
      <c r="T193" s="143">
        <f>S193*H193</f>
        <v>0</v>
      </c>
      <c r="AR193" s="144" t="s">
        <v>181</v>
      </c>
      <c r="AT193" s="144" t="s">
        <v>177</v>
      </c>
      <c r="AU193" s="144" t="s">
        <v>83</v>
      </c>
      <c r="AY193" s="17" t="s">
        <v>175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81</v>
      </c>
      <c r="BK193" s="145">
        <f>ROUND(I193*H193,2)</f>
        <v>0</v>
      </c>
      <c r="BL193" s="17" t="s">
        <v>181</v>
      </c>
      <c r="BM193" s="144" t="s">
        <v>3780</v>
      </c>
    </row>
    <row r="194" spans="2:65" s="1" customFormat="1" ht="11.25">
      <c r="B194" s="32"/>
      <c r="D194" s="146" t="s">
        <v>183</v>
      </c>
      <c r="F194" s="147" t="s">
        <v>3781</v>
      </c>
      <c r="I194" s="148"/>
      <c r="L194" s="32"/>
      <c r="M194" s="149"/>
      <c r="T194" s="53"/>
      <c r="AT194" s="17" t="s">
        <v>183</v>
      </c>
      <c r="AU194" s="17" t="s">
        <v>83</v>
      </c>
    </row>
    <row r="195" spans="2:65" s="1" customFormat="1" ht="24.2" customHeight="1">
      <c r="B195" s="32"/>
      <c r="C195" s="172" t="s">
        <v>406</v>
      </c>
      <c r="D195" s="172" t="s">
        <v>307</v>
      </c>
      <c r="E195" s="173" t="s">
        <v>3782</v>
      </c>
      <c r="F195" s="174" t="s">
        <v>3783</v>
      </c>
      <c r="G195" s="175" t="s">
        <v>358</v>
      </c>
      <c r="H195" s="176">
        <v>139</v>
      </c>
      <c r="I195" s="177"/>
      <c r="J195" s="178">
        <f>ROUND(I195*H195,2)</f>
        <v>0</v>
      </c>
      <c r="K195" s="179"/>
      <c r="L195" s="180"/>
      <c r="M195" s="181" t="s">
        <v>19</v>
      </c>
      <c r="N195" s="182" t="s">
        <v>44</v>
      </c>
      <c r="P195" s="142">
        <f>O195*H195</f>
        <v>0</v>
      </c>
      <c r="Q195" s="142">
        <v>4.3E-3</v>
      </c>
      <c r="R195" s="142">
        <f>Q195*H195</f>
        <v>0.59770000000000001</v>
      </c>
      <c r="S195" s="142">
        <v>0</v>
      </c>
      <c r="T195" s="143">
        <f>S195*H195</f>
        <v>0</v>
      </c>
      <c r="AR195" s="144" t="s">
        <v>239</v>
      </c>
      <c r="AT195" s="144" t="s">
        <v>307</v>
      </c>
      <c r="AU195" s="144" t="s">
        <v>83</v>
      </c>
      <c r="AY195" s="17" t="s">
        <v>175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81</v>
      </c>
      <c r="BK195" s="145">
        <f>ROUND(I195*H195,2)</f>
        <v>0</v>
      </c>
      <c r="BL195" s="17" t="s">
        <v>181</v>
      </c>
      <c r="BM195" s="144" t="s">
        <v>3784</v>
      </c>
    </row>
    <row r="196" spans="2:65" s="1" customFormat="1" ht="37.9" customHeight="1">
      <c r="B196" s="32"/>
      <c r="C196" s="132" t="s">
        <v>413</v>
      </c>
      <c r="D196" s="132" t="s">
        <v>177</v>
      </c>
      <c r="E196" s="133" t="s">
        <v>3785</v>
      </c>
      <c r="F196" s="134" t="s">
        <v>3786</v>
      </c>
      <c r="G196" s="135" t="s">
        <v>358</v>
      </c>
      <c r="H196" s="136">
        <v>36</v>
      </c>
      <c r="I196" s="137"/>
      <c r="J196" s="138">
        <f>ROUND(I196*H196,2)</f>
        <v>0</v>
      </c>
      <c r="K196" s="139"/>
      <c r="L196" s="32"/>
      <c r="M196" s="140" t="s">
        <v>19</v>
      </c>
      <c r="N196" s="141" t="s">
        <v>44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181</v>
      </c>
      <c r="AT196" s="144" t="s">
        <v>177</v>
      </c>
      <c r="AU196" s="144" t="s">
        <v>83</v>
      </c>
      <c r="AY196" s="17" t="s">
        <v>175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81</v>
      </c>
      <c r="BK196" s="145">
        <f>ROUND(I196*H196,2)</f>
        <v>0</v>
      </c>
      <c r="BL196" s="17" t="s">
        <v>181</v>
      </c>
      <c r="BM196" s="144" t="s">
        <v>3787</v>
      </c>
    </row>
    <row r="197" spans="2:65" s="1" customFormat="1" ht="11.25">
      <c r="B197" s="32"/>
      <c r="D197" s="146" t="s">
        <v>183</v>
      </c>
      <c r="F197" s="147" t="s">
        <v>3788</v>
      </c>
      <c r="I197" s="148"/>
      <c r="L197" s="32"/>
      <c r="M197" s="149"/>
      <c r="T197" s="53"/>
      <c r="AT197" s="17" t="s">
        <v>183</v>
      </c>
      <c r="AU197" s="17" t="s">
        <v>83</v>
      </c>
    </row>
    <row r="198" spans="2:65" s="1" customFormat="1" ht="24.2" customHeight="1">
      <c r="B198" s="32"/>
      <c r="C198" s="172" t="s">
        <v>418</v>
      </c>
      <c r="D198" s="172" t="s">
        <v>307</v>
      </c>
      <c r="E198" s="173" t="s">
        <v>3789</v>
      </c>
      <c r="F198" s="174" t="s">
        <v>3790</v>
      </c>
      <c r="G198" s="175" t="s">
        <v>358</v>
      </c>
      <c r="H198" s="176">
        <v>36</v>
      </c>
      <c r="I198" s="177"/>
      <c r="J198" s="178">
        <f>ROUND(I198*H198,2)</f>
        <v>0</v>
      </c>
      <c r="K198" s="179"/>
      <c r="L198" s="180"/>
      <c r="M198" s="181" t="s">
        <v>19</v>
      </c>
      <c r="N198" s="182" t="s">
        <v>44</v>
      </c>
      <c r="P198" s="142">
        <f>O198*H198</f>
        <v>0</v>
      </c>
      <c r="Q198" s="142">
        <v>3.3999999999999998E-3</v>
      </c>
      <c r="R198" s="142">
        <f>Q198*H198</f>
        <v>0.12239999999999999</v>
      </c>
      <c r="S198" s="142">
        <v>0</v>
      </c>
      <c r="T198" s="143">
        <f>S198*H198</f>
        <v>0</v>
      </c>
      <c r="AR198" s="144" t="s">
        <v>239</v>
      </c>
      <c r="AT198" s="144" t="s">
        <v>307</v>
      </c>
      <c r="AU198" s="144" t="s">
        <v>83</v>
      </c>
      <c r="AY198" s="17" t="s">
        <v>175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81</v>
      </c>
      <c r="BK198" s="145">
        <f>ROUND(I198*H198,2)</f>
        <v>0</v>
      </c>
      <c r="BL198" s="17" t="s">
        <v>181</v>
      </c>
      <c r="BM198" s="144" t="s">
        <v>3791</v>
      </c>
    </row>
    <row r="199" spans="2:65" s="1" customFormat="1" ht="21.75" customHeight="1">
      <c r="B199" s="32"/>
      <c r="C199" s="172" t="s">
        <v>424</v>
      </c>
      <c r="D199" s="172" t="s">
        <v>307</v>
      </c>
      <c r="E199" s="173" t="s">
        <v>3792</v>
      </c>
      <c r="F199" s="174" t="s">
        <v>3793</v>
      </c>
      <c r="G199" s="175" t="s">
        <v>358</v>
      </c>
      <c r="H199" s="176">
        <v>36</v>
      </c>
      <c r="I199" s="177"/>
      <c r="J199" s="178">
        <f>ROUND(I199*H199,2)</f>
        <v>0</v>
      </c>
      <c r="K199" s="179"/>
      <c r="L199" s="180"/>
      <c r="M199" s="181" t="s">
        <v>19</v>
      </c>
      <c r="N199" s="182" t="s">
        <v>44</v>
      </c>
      <c r="P199" s="142">
        <f>O199*H199</f>
        <v>0</v>
      </c>
      <c r="Q199" s="142">
        <v>2.0000000000000001E-4</v>
      </c>
      <c r="R199" s="142">
        <f>Q199*H199</f>
        <v>7.2000000000000007E-3</v>
      </c>
      <c r="S199" s="142">
        <v>0</v>
      </c>
      <c r="T199" s="143">
        <f>S199*H199</f>
        <v>0</v>
      </c>
      <c r="AR199" s="144" t="s">
        <v>239</v>
      </c>
      <c r="AT199" s="144" t="s">
        <v>307</v>
      </c>
      <c r="AU199" s="144" t="s">
        <v>83</v>
      </c>
      <c r="AY199" s="17" t="s">
        <v>175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81</v>
      </c>
      <c r="BK199" s="145">
        <f>ROUND(I199*H199,2)</f>
        <v>0</v>
      </c>
      <c r="BL199" s="17" t="s">
        <v>181</v>
      </c>
      <c r="BM199" s="144" t="s">
        <v>3794</v>
      </c>
    </row>
    <row r="200" spans="2:65" s="1" customFormat="1" ht="24.2" customHeight="1">
      <c r="B200" s="32"/>
      <c r="C200" s="132" t="s">
        <v>429</v>
      </c>
      <c r="D200" s="132" t="s">
        <v>177</v>
      </c>
      <c r="E200" s="133" t="s">
        <v>3795</v>
      </c>
      <c r="F200" s="134" t="s">
        <v>3796</v>
      </c>
      <c r="G200" s="135" t="s">
        <v>358</v>
      </c>
      <c r="H200" s="136">
        <v>140</v>
      </c>
      <c r="I200" s="137"/>
      <c r="J200" s="138">
        <f>ROUND(I200*H200,2)</f>
        <v>0</v>
      </c>
      <c r="K200" s="139"/>
      <c r="L200" s="32"/>
      <c r="M200" s="140" t="s">
        <v>19</v>
      </c>
      <c r="N200" s="141" t="s">
        <v>44</v>
      </c>
      <c r="P200" s="142">
        <f>O200*H200</f>
        <v>0</v>
      </c>
      <c r="Q200" s="142">
        <v>4.0000000000000002E-4</v>
      </c>
      <c r="R200" s="142">
        <f>Q200*H200</f>
        <v>5.6000000000000001E-2</v>
      </c>
      <c r="S200" s="142">
        <v>0</v>
      </c>
      <c r="T200" s="143">
        <f>S200*H200</f>
        <v>0</v>
      </c>
      <c r="AR200" s="144" t="s">
        <v>181</v>
      </c>
      <c r="AT200" s="144" t="s">
        <v>177</v>
      </c>
      <c r="AU200" s="144" t="s">
        <v>83</v>
      </c>
      <c r="AY200" s="17" t="s">
        <v>175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81</v>
      </c>
      <c r="BK200" s="145">
        <f>ROUND(I200*H200,2)</f>
        <v>0</v>
      </c>
      <c r="BL200" s="17" t="s">
        <v>181</v>
      </c>
      <c r="BM200" s="144" t="s">
        <v>3797</v>
      </c>
    </row>
    <row r="201" spans="2:65" s="1" customFormat="1" ht="11.25">
      <c r="B201" s="32"/>
      <c r="D201" s="146" t="s">
        <v>183</v>
      </c>
      <c r="F201" s="147" t="s">
        <v>3798</v>
      </c>
      <c r="I201" s="148"/>
      <c r="L201" s="32"/>
      <c r="M201" s="149"/>
      <c r="T201" s="53"/>
      <c r="AT201" s="17" t="s">
        <v>183</v>
      </c>
      <c r="AU201" s="17" t="s">
        <v>83</v>
      </c>
    </row>
    <row r="202" spans="2:65" s="1" customFormat="1" ht="16.5" customHeight="1">
      <c r="B202" s="32"/>
      <c r="C202" s="172" t="s">
        <v>435</v>
      </c>
      <c r="D202" s="172" t="s">
        <v>307</v>
      </c>
      <c r="E202" s="173" t="s">
        <v>3799</v>
      </c>
      <c r="F202" s="174" t="s">
        <v>3800</v>
      </c>
      <c r="G202" s="175" t="s">
        <v>358</v>
      </c>
      <c r="H202" s="176">
        <v>122</v>
      </c>
      <c r="I202" s="177"/>
      <c r="J202" s="178">
        <f>ROUND(I202*H202,2)</f>
        <v>0</v>
      </c>
      <c r="K202" s="179"/>
      <c r="L202" s="180"/>
      <c r="M202" s="181" t="s">
        <v>19</v>
      </c>
      <c r="N202" s="182" t="s">
        <v>44</v>
      </c>
      <c r="P202" s="142">
        <f>O202*H202</f>
        <v>0</v>
      </c>
      <c r="Q202" s="142">
        <v>7.1999999999999995E-2</v>
      </c>
      <c r="R202" s="142">
        <f>Q202*H202</f>
        <v>8.7839999999999989</v>
      </c>
      <c r="S202" s="142">
        <v>0</v>
      </c>
      <c r="T202" s="143">
        <f>S202*H202</f>
        <v>0</v>
      </c>
      <c r="AR202" s="144" t="s">
        <v>239</v>
      </c>
      <c r="AT202" s="144" t="s">
        <v>307</v>
      </c>
      <c r="AU202" s="144" t="s">
        <v>83</v>
      </c>
      <c r="AY202" s="17" t="s">
        <v>175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81</v>
      </c>
      <c r="BK202" s="145">
        <f>ROUND(I202*H202,2)</f>
        <v>0</v>
      </c>
      <c r="BL202" s="17" t="s">
        <v>181</v>
      </c>
      <c r="BM202" s="144" t="s">
        <v>3801</v>
      </c>
    </row>
    <row r="203" spans="2:65" s="1" customFormat="1" ht="16.5" customHeight="1">
      <c r="B203" s="32"/>
      <c r="C203" s="172" t="s">
        <v>440</v>
      </c>
      <c r="D203" s="172" t="s">
        <v>307</v>
      </c>
      <c r="E203" s="173" t="s">
        <v>3802</v>
      </c>
      <c r="F203" s="174" t="s">
        <v>3803</v>
      </c>
      <c r="G203" s="175" t="s">
        <v>358</v>
      </c>
      <c r="H203" s="176">
        <v>1</v>
      </c>
      <c r="I203" s="177"/>
      <c r="J203" s="178">
        <f>ROUND(I203*H203,2)</f>
        <v>0</v>
      </c>
      <c r="K203" s="179"/>
      <c r="L203" s="180"/>
      <c r="M203" s="181" t="s">
        <v>19</v>
      </c>
      <c r="N203" s="182" t="s">
        <v>44</v>
      </c>
      <c r="P203" s="142">
        <f>O203*H203</f>
        <v>0</v>
      </c>
      <c r="Q203" s="142">
        <v>5.8000000000000003E-2</v>
      </c>
      <c r="R203" s="142">
        <f>Q203*H203</f>
        <v>5.8000000000000003E-2</v>
      </c>
      <c r="S203" s="142">
        <v>0</v>
      </c>
      <c r="T203" s="143">
        <f>S203*H203</f>
        <v>0</v>
      </c>
      <c r="AR203" s="144" t="s">
        <v>239</v>
      </c>
      <c r="AT203" s="144" t="s">
        <v>307</v>
      </c>
      <c r="AU203" s="144" t="s">
        <v>83</v>
      </c>
      <c r="AY203" s="17" t="s">
        <v>175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81</v>
      </c>
      <c r="BK203" s="145">
        <f>ROUND(I203*H203,2)</f>
        <v>0</v>
      </c>
      <c r="BL203" s="17" t="s">
        <v>181</v>
      </c>
      <c r="BM203" s="144" t="s">
        <v>3804</v>
      </c>
    </row>
    <row r="204" spans="2:65" s="1" customFormat="1" ht="16.5" customHeight="1">
      <c r="B204" s="32"/>
      <c r="C204" s="172" t="s">
        <v>445</v>
      </c>
      <c r="D204" s="172" t="s">
        <v>307</v>
      </c>
      <c r="E204" s="173" t="s">
        <v>3805</v>
      </c>
      <c r="F204" s="174" t="s">
        <v>3806</v>
      </c>
      <c r="G204" s="175" t="s">
        <v>358</v>
      </c>
      <c r="H204" s="176">
        <v>9</v>
      </c>
      <c r="I204" s="177"/>
      <c r="J204" s="178">
        <f>ROUND(I204*H204,2)</f>
        <v>0</v>
      </c>
      <c r="K204" s="179"/>
      <c r="L204" s="180"/>
      <c r="M204" s="181" t="s">
        <v>19</v>
      </c>
      <c r="N204" s="182" t="s">
        <v>44</v>
      </c>
      <c r="P204" s="142">
        <f>O204*H204</f>
        <v>0</v>
      </c>
      <c r="Q204" s="142">
        <v>5.8000000000000003E-2</v>
      </c>
      <c r="R204" s="142">
        <f>Q204*H204</f>
        <v>0.52200000000000002</v>
      </c>
      <c r="S204" s="142">
        <v>0</v>
      </c>
      <c r="T204" s="143">
        <f>S204*H204</f>
        <v>0</v>
      </c>
      <c r="AR204" s="144" t="s">
        <v>239</v>
      </c>
      <c r="AT204" s="144" t="s">
        <v>307</v>
      </c>
      <c r="AU204" s="144" t="s">
        <v>83</v>
      </c>
      <c r="AY204" s="17" t="s">
        <v>175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81</v>
      </c>
      <c r="BK204" s="145">
        <f>ROUND(I204*H204,2)</f>
        <v>0</v>
      </c>
      <c r="BL204" s="17" t="s">
        <v>181</v>
      </c>
      <c r="BM204" s="144" t="s">
        <v>3807</v>
      </c>
    </row>
    <row r="205" spans="2:65" s="1" customFormat="1" ht="16.5" customHeight="1">
      <c r="B205" s="32"/>
      <c r="C205" s="172" t="s">
        <v>451</v>
      </c>
      <c r="D205" s="172" t="s">
        <v>307</v>
      </c>
      <c r="E205" s="173" t="s">
        <v>3808</v>
      </c>
      <c r="F205" s="174" t="s">
        <v>3809</v>
      </c>
      <c r="G205" s="175" t="s">
        <v>358</v>
      </c>
      <c r="H205" s="176">
        <v>8</v>
      </c>
      <c r="I205" s="177"/>
      <c r="J205" s="178">
        <f>ROUND(I205*H205,2)</f>
        <v>0</v>
      </c>
      <c r="K205" s="179"/>
      <c r="L205" s="180"/>
      <c r="M205" s="181" t="s">
        <v>19</v>
      </c>
      <c r="N205" s="182" t="s">
        <v>44</v>
      </c>
      <c r="P205" s="142">
        <f>O205*H205</f>
        <v>0</v>
      </c>
      <c r="Q205" s="142">
        <v>4.8000000000000001E-2</v>
      </c>
      <c r="R205" s="142">
        <f>Q205*H205</f>
        <v>0.38400000000000001</v>
      </c>
      <c r="S205" s="142">
        <v>0</v>
      </c>
      <c r="T205" s="143">
        <f>S205*H205</f>
        <v>0</v>
      </c>
      <c r="AR205" s="144" t="s">
        <v>239</v>
      </c>
      <c r="AT205" s="144" t="s">
        <v>307</v>
      </c>
      <c r="AU205" s="144" t="s">
        <v>83</v>
      </c>
      <c r="AY205" s="17" t="s">
        <v>175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81</v>
      </c>
      <c r="BK205" s="145">
        <f>ROUND(I205*H205,2)</f>
        <v>0</v>
      </c>
      <c r="BL205" s="17" t="s">
        <v>181</v>
      </c>
      <c r="BM205" s="144" t="s">
        <v>3810</v>
      </c>
    </row>
    <row r="206" spans="2:65" s="1" customFormat="1" ht="33" customHeight="1">
      <c r="B206" s="32"/>
      <c r="C206" s="172" t="s">
        <v>456</v>
      </c>
      <c r="D206" s="172" t="s">
        <v>307</v>
      </c>
      <c r="E206" s="173" t="s">
        <v>3811</v>
      </c>
      <c r="F206" s="174" t="s">
        <v>3812</v>
      </c>
      <c r="G206" s="175" t="s">
        <v>358</v>
      </c>
      <c r="H206" s="176">
        <v>129</v>
      </c>
      <c r="I206" s="177"/>
      <c r="J206" s="178">
        <f>ROUND(I206*H206,2)</f>
        <v>0</v>
      </c>
      <c r="K206" s="179"/>
      <c r="L206" s="180"/>
      <c r="M206" s="181" t="s">
        <v>19</v>
      </c>
      <c r="N206" s="182" t="s">
        <v>44</v>
      </c>
      <c r="P206" s="142">
        <f>O206*H206</f>
        <v>0</v>
      </c>
      <c r="Q206" s="142">
        <v>1.1000000000000001E-3</v>
      </c>
      <c r="R206" s="142">
        <f>Q206*H206</f>
        <v>0.1419</v>
      </c>
      <c r="S206" s="142">
        <v>0</v>
      </c>
      <c r="T206" s="143">
        <f>S206*H206</f>
        <v>0</v>
      </c>
      <c r="AR206" s="144" t="s">
        <v>239</v>
      </c>
      <c r="AT206" s="144" t="s">
        <v>307</v>
      </c>
      <c r="AU206" s="144" t="s">
        <v>83</v>
      </c>
      <c r="AY206" s="17" t="s">
        <v>175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81</v>
      </c>
      <c r="BK206" s="145">
        <f>ROUND(I206*H206,2)</f>
        <v>0</v>
      </c>
      <c r="BL206" s="17" t="s">
        <v>181</v>
      </c>
      <c r="BM206" s="144" t="s">
        <v>3813</v>
      </c>
    </row>
    <row r="207" spans="2:65" s="14" customFormat="1" ht="11.25">
      <c r="B207" s="166"/>
      <c r="D207" s="151" t="s">
        <v>189</v>
      </c>
      <c r="E207" s="167" t="s">
        <v>19</v>
      </c>
      <c r="F207" s="168" t="s">
        <v>3814</v>
      </c>
      <c r="H207" s="167" t="s">
        <v>19</v>
      </c>
      <c r="I207" s="169"/>
      <c r="L207" s="166"/>
      <c r="M207" s="170"/>
      <c r="T207" s="171"/>
      <c r="AT207" s="167" t="s">
        <v>189</v>
      </c>
      <c r="AU207" s="167" t="s">
        <v>83</v>
      </c>
      <c r="AV207" s="14" t="s">
        <v>81</v>
      </c>
      <c r="AW207" s="14" t="s">
        <v>35</v>
      </c>
      <c r="AX207" s="14" t="s">
        <v>73</v>
      </c>
      <c r="AY207" s="167" t="s">
        <v>175</v>
      </c>
    </row>
    <row r="208" spans="2:65" s="12" customFormat="1" ht="11.25">
      <c r="B208" s="150"/>
      <c r="D208" s="151" t="s">
        <v>189</v>
      </c>
      <c r="E208" s="152" t="s">
        <v>19</v>
      </c>
      <c r="F208" s="153" t="s">
        <v>3815</v>
      </c>
      <c r="H208" s="154">
        <v>129</v>
      </c>
      <c r="I208" s="155"/>
      <c r="L208" s="150"/>
      <c r="M208" s="156"/>
      <c r="T208" s="157"/>
      <c r="AT208" s="152" t="s">
        <v>189</v>
      </c>
      <c r="AU208" s="152" t="s">
        <v>83</v>
      </c>
      <c r="AV208" s="12" t="s">
        <v>83</v>
      </c>
      <c r="AW208" s="12" t="s">
        <v>35</v>
      </c>
      <c r="AX208" s="12" t="s">
        <v>81</v>
      </c>
      <c r="AY208" s="152" t="s">
        <v>175</v>
      </c>
    </row>
    <row r="209" spans="2:65" s="1" customFormat="1" ht="24.2" customHeight="1">
      <c r="B209" s="32"/>
      <c r="C209" s="172" t="s">
        <v>461</v>
      </c>
      <c r="D209" s="172" t="s">
        <v>307</v>
      </c>
      <c r="E209" s="173" t="s">
        <v>3816</v>
      </c>
      <c r="F209" s="174" t="s">
        <v>3817</v>
      </c>
      <c r="G209" s="175" t="s">
        <v>358</v>
      </c>
      <c r="H209" s="176">
        <v>22</v>
      </c>
      <c r="I209" s="177"/>
      <c r="J209" s="178">
        <f>ROUND(I209*H209,2)</f>
        <v>0</v>
      </c>
      <c r="K209" s="179"/>
      <c r="L209" s="180"/>
      <c r="M209" s="181" t="s">
        <v>19</v>
      </c>
      <c r="N209" s="182" t="s">
        <v>44</v>
      </c>
      <c r="P209" s="142">
        <f>O209*H209</f>
        <v>0</v>
      </c>
      <c r="Q209" s="142">
        <v>6.0000000000000001E-3</v>
      </c>
      <c r="R209" s="142">
        <f>Q209*H209</f>
        <v>0.13200000000000001</v>
      </c>
      <c r="S209" s="142">
        <v>0</v>
      </c>
      <c r="T209" s="143">
        <f>S209*H209</f>
        <v>0</v>
      </c>
      <c r="AR209" s="144" t="s">
        <v>239</v>
      </c>
      <c r="AT209" s="144" t="s">
        <v>307</v>
      </c>
      <c r="AU209" s="144" t="s">
        <v>83</v>
      </c>
      <c r="AY209" s="17" t="s">
        <v>175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81</v>
      </c>
      <c r="BK209" s="145">
        <f>ROUND(I209*H209,2)</f>
        <v>0</v>
      </c>
      <c r="BL209" s="17" t="s">
        <v>181</v>
      </c>
      <c r="BM209" s="144" t="s">
        <v>3818</v>
      </c>
    </row>
    <row r="210" spans="2:65" s="1" customFormat="1" ht="37.9" customHeight="1">
      <c r="B210" s="32"/>
      <c r="C210" s="132" t="s">
        <v>466</v>
      </c>
      <c r="D210" s="132" t="s">
        <v>177</v>
      </c>
      <c r="E210" s="133" t="s">
        <v>3819</v>
      </c>
      <c r="F210" s="134" t="s">
        <v>3820</v>
      </c>
      <c r="G210" s="135" t="s">
        <v>358</v>
      </c>
      <c r="H210" s="136">
        <v>1</v>
      </c>
      <c r="I210" s="137"/>
      <c r="J210" s="138">
        <f>ROUND(I210*H210,2)</f>
        <v>0</v>
      </c>
      <c r="K210" s="139"/>
      <c r="L210" s="32"/>
      <c r="M210" s="140" t="s">
        <v>19</v>
      </c>
      <c r="N210" s="141" t="s">
        <v>44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181</v>
      </c>
      <c r="AT210" s="144" t="s">
        <v>177</v>
      </c>
      <c r="AU210" s="144" t="s">
        <v>83</v>
      </c>
      <c r="AY210" s="17" t="s">
        <v>175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81</v>
      </c>
      <c r="BK210" s="145">
        <f>ROUND(I210*H210,2)</f>
        <v>0</v>
      </c>
      <c r="BL210" s="17" t="s">
        <v>181</v>
      </c>
      <c r="BM210" s="144" t="s">
        <v>3821</v>
      </c>
    </row>
    <row r="211" spans="2:65" s="1" customFormat="1" ht="11.25">
      <c r="B211" s="32"/>
      <c r="D211" s="146" t="s">
        <v>183</v>
      </c>
      <c r="F211" s="147" t="s">
        <v>3822</v>
      </c>
      <c r="I211" s="148"/>
      <c r="L211" s="32"/>
      <c r="M211" s="149"/>
      <c r="T211" s="53"/>
      <c r="AT211" s="17" t="s">
        <v>183</v>
      </c>
      <c r="AU211" s="17" t="s">
        <v>83</v>
      </c>
    </row>
    <row r="212" spans="2:65" s="1" customFormat="1" ht="49.15" customHeight="1">
      <c r="B212" s="32"/>
      <c r="C212" s="172" t="s">
        <v>471</v>
      </c>
      <c r="D212" s="172" t="s">
        <v>307</v>
      </c>
      <c r="E212" s="173" t="s">
        <v>3823</v>
      </c>
      <c r="F212" s="174" t="s">
        <v>3824</v>
      </c>
      <c r="G212" s="175" t="s">
        <v>358</v>
      </c>
      <c r="H212" s="176">
        <v>1</v>
      </c>
      <c r="I212" s="177"/>
      <c r="J212" s="178">
        <f>ROUND(I212*H212,2)</f>
        <v>0</v>
      </c>
      <c r="K212" s="179"/>
      <c r="L212" s="180"/>
      <c r="M212" s="181" t="s">
        <v>19</v>
      </c>
      <c r="N212" s="182" t="s">
        <v>44</v>
      </c>
      <c r="P212" s="142">
        <f>O212*H212</f>
        <v>0</v>
      </c>
      <c r="Q212" s="142">
        <v>0.18</v>
      </c>
      <c r="R212" s="142">
        <f>Q212*H212</f>
        <v>0.18</v>
      </c>
      <c r="S212" s="142">
        <v>0</v>
      </c>
      <c r="T212" s="143">
        <f>S212*H212</f>
        <v>0</v>
      </c>
      <c r="AR212" s="144" t="s">
        <v>239</v>
      </c>
      <c r="AT212" s="144" t="s">
        <v>307</v>
      </c>
      <c r="AU212" s="144" t="s">
        <v>83</v>
      </c>
      <c r="AY212" s="17" t="s">
        <v>175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81</v>
      </c>
      <c r="BK212" s="145">
        <f>ROUND(I212*H212,2)</f>
        <v>0</v>
      </c>
      <c r="BL212" s="17" t="s">
        <v>181</v>
      </c>
      <c r="BM212" s="144" t="s">
        <v>3825</v>
      </c>
    </row>
    <row r="213" spans="2:65" s="1" customFormat="1" ht="33" customHeight="1">
      <c r="B213" s="32"/>
      <c r="C213" s="172" t="s">
        <v>478</v>
      </c>
      <c r="D213" s="172" t="s">
        <v>307</v>
      </c>
      <c r="E213" s="173" t="s">
        <v>3826</v>
      </c>
      <c r="F213" s="174" t="s">
        <v>3827</v>
      </c>
      <c r="G213" s="175" t="s">
        <v>358</v>
      </c>
      <c r="H213" s="176">
        <v>1</v>
      </c>
      <c r="I213" s="177"/>
      <c r="J213" s="178">
        <f>ROUND(I213*H213,2)</f>
        <v>0</v>
      </c>
      <c r="K213" s="179"/>
      <c r="L213" s="180"/>
      <c r="M213" s="181" t="s">
        <v>19</v>
      </c>
      <c r="N213" s="182" t="s">
        <v>44</v>
      </c>
      <c r="P213" s="142">
        <f>O213*H213</f>
        <v>0</v>
      </c>
      <c r="Q213" s="142">
        <v>0.08</v>
      </c>
      <c r="R213" s="142">
        <f>Q213*H213</f>
        <v>0.08</v>
      </c>
      <c r="S213" s="142">
        <v>0</v>
      </c>
      <c r="T213" s="143">
        <f>S213*H213</f>
        <v>0</v>
      </c>
      <c r="AR213" s="144" t="s">
        <v>239</v>
      </c>
      <c r="AT213" s="144" t="s">
        <v>307</v>
      </c>
      <c r="AU213" s="144" t="s">
        <v>83</v>
      </c>
      <c r="AY213" s="17" t="s">
        <v>175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81</v>
      </c>
      <c r="BK213" s="145">
        <f>ROUND(I213*H213,2)</f>
        <v>0</v>
      </c>
      <c r="BL213" s="17" t="s">
        <v>181</v>
      </c>
      <c r="BM213" s="144" t="s">
        <v>3828</v>
      </c>
    </row>
    <row r="214" spans="2:65" s="1" customFormat="1" ht="24.2" customHeight="1">
      <c r="B214" s="32"/>
      <c r="C214" s="172" t="s">
        <v>483</v>
      </c>
      <c r="D214" s="172" t="s">
        <v>307</v>
      </c>
      <c r="E214" s="173" t="s">
        <v>3829</v>
      </c>
      <c r="F214" s="174" t="s">
        <v>3830</v>
      </c>
      <c r="G214" s="175" t="s">
        <v>358</v>
      </c>
      <c r="H214" s="176">
        <v>1</v>
      </c>
      <c r="I214" s="177"/>
      <c r="J214" s="178">
        <f>ROUND(I214*H214,2)</f>
        <v>0</v>
      </c>
      <c r="K214" s="179"/>
      <c r="L214" s="180"/>
      <c r="M214" s="181" t="s">
        <v>19</v>
      </c>
      <c r="N214" s="182" t="s">
        <v>44</v>
      </c>
      <c r="P214" s="142">
        <f>O214*H214</f>
        <v>0</v>
      </c>
      <c r="Q214" s="142">
        <v>2.5000000000000001E-2</v>
      </c>
      <c r="R214" s="142">
        <f>Q214*H214</f>
        <v>2.5000000000000001E-2</v>
      </c>
      <c r="S214" s="142">
        <v>0</v>
      </c>
      <c r="T214" s="143">
        <f>S214*H214</f>
        <v>0</v>
      </c>
      <c r="AR214" s="144" t="s">
        <v>239</v>
      </c>
      <c r="AT214" s="144" t="s">
        <v>307</v>
      </c>
      <c r="AU214" s="144" t="s">
        <v>83</v>
      </c>
      <c r="AY214" s="17" t="s">
        <v>175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81</v>
      </c>
      <c r="BK214" s="145">
        <f>ROUND(I214*H214,2)</f>
        <v>0</v>
      </c>
      <c r="BL214" s="17" t="s">
        <v>181</v>
      </c>
      <c r="BM214" s="144" t="s">
        <v>3831</v>
      </c>
    </row>
    <row r="215" spans="2:65" s="1" customFormat="1" ht="24.2" customHeight="1">
      <c r="B215" s="32"/>
      <c r="C215" s="132" t="s">
        <v>489</v>
      </c>
      <c r="D215" s="132" t="s">
        <v>177</v>
      </c>
      <c r="E215" s="133" t="s">
        <v>3832</v>
      </c>
      <c r="F215" s="134" t="s">
        <v>3833</v>
      </c>
      <c r="G215" s="135" t="s">
        <v>342</v>
      </c>
      <c r="H215" s="136">
        <v>407</v>
      </c>
      <c r="I215" s="137"/>
      <c r="J215" s="138">
        <f>ROUND(I215*H215,2)</f>
        <v>0</v>
      </c>
      <c r="K215" s="139"/>
      <c r="L215" s="32"/>
      <c r="M215" s="140" t="s">
        <v>19</v>
      </c>
      <c r="N215" s="141" t="s">
        <v>44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181</v>
      </c>
      <c r="AT215" s="144" t="s">
        <v>177</v>
      </c>
      <c r="AU215" s="144" t="s">
        <v>83</v>
      </c>
      <c r="AY215" s="17" t="s">
        <v>175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81</v>
      </c>
      <c r="BK215" s="145">
        <f>ROUND(I215*H215,2)</f>
        <v>0</v>
      </c>
      <c r="BL215" s="17" t="s">
        <v>181</v>
      </c>
      <c r="BM215" s="144" t="s">
        <v>3834</v>
      </c>
    </row>
    <row r="216" spans="2:65" s="1" customFormat="1" ht="11.25">
      <c r="B216" s="32"/>
      <c r="D216" s="146" t="s">
        <v>183</v>
      </c>
      <c r="F216" s="147" t="s">
        <v>3835</v>
      </c>
      <c r="I216" s="148"/>
      <c r="L216" s="32"/>
      <c r="M216" s="149"/>
      <c r="T216" s="53"/>
      <c r="AT216" s="17" t="s">
        <v>183</v>
      </c>
      <c r="AU216" s="17" t="s">
        <v>83</v>
      </c>
    </row>
    <row r="217" spans="2:65" s="1" customFormat="1" ht="24.2" customHeight="1">
      <c r="B217" s="32"/>
      <c r="C217" s="172" t="s">
        <v>494</v>
      </c>
      <c r="D217" s="172" t="s">
        <v>307</v>
      </c>
      <c r="E217" s="173" t="s">
        <v>3836</v>
      </c>
      <c r="F217" s="174" t="s">
        <v>3837</v>
      </c>
      <c r="G217" s="175" t="s">
        <v>342</v>
      </c>
      <c r="H217" s="176">
        <v>427.35</v>
      </c>
      <c r="I217" s="177"/>
      <c r="J217" s="178">
        <f>ROUND(I217*H217,2)</f>
        <v>0</v>
      </c>
      <c r="K217" s="179"/>
      <c r="L217" s="180"/>
      <c r="M217" s="181" t="s">
        <v>19</v>
      </c>
      <c r="N217" s="182" t="s">
        <v>44</v>
      </c>
      <c r="P217" s="142">
        <f>O217*H217</f>
        <v>0</v>
      </c>
      <c r="Q217" s="142">
        <v>1.5E-3</v>
      </c>
      <c r="R217" s="142">
        <f>Q217*H217</f>
        <v>0.64102500000000007</v>
      </c>
      <c r="S217" s="142">
        <v>0</v>
      </c>
      <c r="T217" s="143">
        <f>S217*H217</f>
        <v>0</v>
      </c>
      <c r="AR217" s="144" t="s">
        <v>239</v>
      </c>
      <c r="AT217" s="144" t="s">
        <v>307</v>
      </c>
      <c r="AU217" s="144" t="s">
        <v>83</v>
      </c>
      <c r="AY217" s="17" t="s">
        <v>175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81</v>
      </c>
      <c r="BK217" s="145">
        <f>ROUND(I217*H217,2)</f>
        <v>0</v>
      </c>
      <c r="BL217" s="17" t="s">
        <v>181</v>
      </c>
      <c r="BM217" s="144" t="s">
        <v>3838</v>
      </c>
    </row>
    <row r="218" spans="2:65" s="12" customFormat="1" ht="11.25">
      <c r="B218" s="150"/>
      <c r="D218" s="151" t="s">
        <v>189</v>
      </c>
      <c r="F218" s="153" t="s">
        <v>3839</v>
      </c>
      <c r="H218" s="154">
        <v>427.35</v>
      </c>
      <c r="I218" s="155"/>
      <c r="L218" s="150"/>
      <c r="M218" s="156"/>
      <c r="T218" s="157"/>
      <c r="AT218" s="152" t="s">
        <v>189</v>
      </c>
      <c r="AU218" s="152" t="s">
        <v>83</v>
      </c>
      <c r="AV218" s="12" t="s">
        <v>83</v>
      </c>
      <c r="AW218" s="12" t="s">
        <v>4</v>
      </c>
      <c r="AX218" s="12" t="s">
        <v>81</v>
      </c>
      <c r="AY218" s="152" t="s">
        <v>175</v>
      </c>
    </row>
    <row r="219" spans="2:65" s="1" customFormat="1" ht="21.75" customHeight="1">
      <c r="B219" s="32"/>
      <c r="C219" s="172" t="s">
        <v>499</v>
      </c>
      <c r="D219" s="172" t="s">
        <v>307</v>
      </c>
      <c r="E219" s="173" t="s">
        <v>3840</v>
      </c>
      <c r="F219" s="174" t="s">
        <v>3841</v>
      </c>
      <c r="G219" s="175" t="s">
        <v>358</v>
      </c>
      <c r="H219" s="176">
        <v>411</v>
      </c>
      <c r="I219" s="177"/>
      <c r="J219" s="178">
        <f>ROUND(I219*H219,2)</f>
        <v>0</v>
      </c>
      <c r="K219" s="179"/>
      <c r="L219" s="180"/>
      <c r="M219" s="181" t="s">
        <v>19</v>
      </c>
      <c r="N219" s="182" t="s">
        <v>44</v>
      </c>
      <c r="P219" s="142">
        <f>O219*H219</f>
        <v>0</v>
      </c>
      <c r="Q219" s="142">
        <v>1E-3</v>
      </c>
      <c r="R219" s="142">
        <f>Q219*H219</f>
        <v>0.41100000000000003</v>
      </c>
      <c r="S219" s="142">
        <v>0</v>
      </c>
      <c r="T219" s="143">
        <f>S219*H219</f>
        <v>0</v>
      </c>
      <c r="AR219" s="144" t="s">
        <v>239</v>
      </c>
      <c r="AT219" s="144" t="s">
        <v>307</v>
      </c>
      <c r="AU219" s="144" t="s">
        <v>83</v>
      </c>
      <c r="AY219" s="17" t="s">
        <v>175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81</v>
      </c>
      <c r="BK219" s="145">
        <f>ROUND(I219*H219,2)</f>
        <v>0</v>
      </c>
      <c r="BL219" s="17" t="s">
        <v>181</v>
      </c>
      <c r="BM219" s="144" t="s">
        <v>3842</v>
      </c>
    </row>
    <row r="220" spans="2:65" s="1" customFormat="1" ht="19.5">
      <c r="B220" s="32"/>
      <c r="D220" s="151" t="s">
        <v>203</v>
      </c>
      <c r="F220" s="165" t="s">
        <v>3843</v>
      </c>
      <c r="I220" s="148"/>
      <c r="L220" s="32"/>
      <c r="M220" s="149"/>
      <c r="T220" s="53"/>
      <c r="AT220" s="17" t="s">
        <v>203</v>
      </c>
      <c r="AU220" s="17" t="s">
        <v>83</v>
      </c>
    </row>
    <row r="221" spans="2:65" s="12" customFormat="1" ht="11.25">
      <c r="B221" s="150"/>
      <c r="D221" s="151" t="s">
        <v>189</v>
      </c>
      <c r="E221" s="152" t="s">
        <v>19</v>
      </c>
      <c r="F221" s="153" t="s">
        <v>3844</v>
      </c>
      <c r="H221" s="154">
        <v>6</v>
      </c>
      <c r="I221" s="155"/>
      <c r="L221" s="150"/>
      <c r="M221" s="156"/>
      <c r="T221" s="157"/>
      <c r="AT221" s="152" t="s">
        <v>189</v>
      </c>
      <c r="AU221" s="152" t="s">
        <v>83</v>
      </c>
      <c r="AV221" s="12" t="s">
        <v>83</v>
      </c>
      <c r="AW221" s="12" t="s">
        <v>35</v>
      </c>
      <c r="AX221" s="12" t="s">
        <v>73</v>
      </c>
      <c r="AY221" s="152" t="s">
        <v>175</v>
      </c>
    </row>
    <row r="222" spans="2:65" s="12" customFormat="1" ht="11.25">
      <c r="B222" s="150"/>
      <c r="D222" s="151" t="s">
        <v>189</v>
      </c>
      <c r="E222" s="152" t="s">
        <v>19</v>
      </c>
      <c r="F222" s="153" t="s">
        <v>3845</v>
      </c>
      <c r="H222" s="154">
        <v>405</v>
      </c>
      <c r="I222" s="155"/>
      <c r="L222" s="150"/>
      <c r="M222" s="156"/>
      <c r="T222" s="157"/>
      <c r="AT222" s="152" t="s">
        <v>189</v>
      </c>
      <c r="AU222" s="152" t="s">
        <v>83</v>
      </c>
      <c r="AV222" s="12" t="s">
        <v>83</v>
      </c>
      <c r="AW222" s="12" t="s">
        <v>35</v>
      </c>
      <c r="AX222" s="12" t="s">
        <v>73</v>
      </c>
      <c r="AY222" s="152" t="s">
        <v>175</v>
      </c>
    </row>
    <row r="223" spans="2:65" s="13" customFormat="1" ht="11.25">
      <c r="B223" s="158"/>
      <c r="D223" s="151" t="s">
        <v>189</v>
      </c>
      <c r="E223" s="159" t="s">
        <v>19</v>
      </c>
      <c r="F223" s="160" t="s">
        <v>198</v>
      </c>
      <c r="H223" s="161">
        <v>411</v>
      </c>
      <c r="I223" s="162"/>
      <c r="L223" s="158"/>
      <c r="M223" s="163"/>
      <c r="T223" s="164"/>
      <c r="AT223" s="159" t="s">
        <v>189</v>
      </c>
      <c r="AU223" s="159" t="s">
        <v>83</v>
      </c>
      <c r="AV223" s="13" t="s">
        <v>181</v>
      </c>
      <c r="AW223" s="13" t="s">
        <v>35</v>
      </c>
      <c r="AX223" s="13" t="s">
        <v>81</v>
      </c>
      <c r="AY223" s="159" t="s">
        <v>175</v>
      </c>
    </row>
    <row r="224" spans="2:65" s="1" customFormat="1" ht="21.75" customHeight="1">
      <c r="B224" s="32"/>
      <c r="C224" s="172" t="s">
        <v>505</v>
      </c>
      <c r="D224" s="172" t="s">
        <v>307</v>
      </c>
      <c r="E224" s="173" t="s">
        <v>3846</v>
      </c>
      <c r="F224" s="174" t="s">
        <v>3847</v>
      </c>
      <c r="G224" s="175" t="s">
        <v>358</v>
      </c>
      <c r="H224" s="176">
        <v>102</v>
      </c>
      <c r="I224" s="177"/>
      <c r="J224" s="178">
        <f>ROUND(I224*H224,2)</f>
        <v>0</v>
      </c>
      <c r="K224" s="179"/>
      <c r="L224" s="180"/>
      <c r="M224" s="181" t="s">
        <v>19</v>
      </c>
      <c r="N224" s="182" t="s">
        <v>44</v>
      </c>
      <c r="P224" s="142">
        <f>O224*H224</f>
        <v>0</v>
      </c>
      <c r="Q224" s="142">
        <v>1E-4</v>
      </c>
      <c r="R224" s="142">
        <f>Q224*H224</f>
        <v>1.0200000000000001E-2</v>
      </c>
      <c r="S224" s="142">
        <v>0</v>
      </c>
      <c r="T224" s="143">
        <f>S224*H224</f>
        <v>0</v>
      </c>
      <c r="AR224" s="144" t="s">
        <v>239</v>
      </c>
      <c r="AT224" s="144" t="s">
        <v>307</v>
      </c>
      <c r="AU224" s="144" t="s">
        <v>83</v>
      </c>
      <c r="AY224" s="17" t="s">
        <v>175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81</v>
      </c>
      <c r="BK224" s="145">
        <f>ROUND(I224*H224,2)</f>
        <v>0</v>
      </c>
      <c r="BL224" s="17" t="s">
        <v>181</v>
      </c>
      <c r="BM224" s="144" t="s">
        <v>3848</v>
      </c>
    </row>
    <row r="225" spans="2:65" s="12" customFormat="1" ht="11.25">
      <c r="B225" s="150"/>
      <c r="D225" s="151" t="s">
        <v>189</v>
      </c>
      <c r="E225" s="152" t="s">
        <v>19</v>
      </c>
      <c r="F225" s="153" t="s">
        <v>3849</v>
      </c>
      <c r="H225" s="154">
        <v>6</v>
      </c>
      <c r="I225" s="155"/>
      <c r="L225" s="150"/>
      <c r="M225" s="156"/>
      <c r="T225" s="157"/>
      <c r="AT225" s="152" t="s">
        <v>189</v>
      </c>
      <c r="AU225" s="152" t="s">
        <v>83</v>
      </c>
      <c r="AV225" s="12" t="s">
        <v>83</v>
      </c>
      <c r="AW225" s="12" t="s">
        <v>35</v>
      </c>
      <c r="AX225" s="12" t="s">
        <v>73</v>
      </c>
      <c r="AY225" s="152" t="s">
        <v>175</v>
      </c>
    </row>
    <row r="226" spans="2:65" s="12" customFormat="1" ht="11.25">
      <c r="B226" s="150"/>
      <c r="D226" s="151" t="s">
        <v>189</v>
      </c>
      <c r="E226" s="152" t="s">
        <v>19</v>
      </c>
      <c r="F226" s="153" t="s">
        <v>3850</v>
      </c>
      <c r="H226" s="154">
        <v>96</v>
      </c>
      <c r="I226" s="155"/>
      <c r="L226" s="150"/>
      <c r="M226" s="156"/>
      <c r="T226" s="157"/>
      <c r="AT226" s="152" t="s">
        <v>189</v>
      </c>
      <c r="AU226" s="152" t="s">
        <v>83</v>
      </c>
      <c r="AV226" s="12" t="s">
        <v>83</v>
      </c>
      <c r="AW226" s="12" t="s">
        <v>35</v>
      </c>
      <c r="AX226" s="12" t="s">
        <v>73</v>
      </c>
      <c r="AY226" s="152" t="s">
        <v>175</v>
      </c>
    </row>
    <row r="227" spans="2:65" s="13" customFormat="1" ht="11.25">
      <c r="B227" s="158"/>
      <c r="D227" s="151" t="s">
        <v>189</v>
      </c>
      <c r="E227" s="159" t="s">
        <v>19</v>
      </c>
      <c r="F227" s="160" t="s">
        <v>198</v>
      </c>
      <c r="H227" s="161">
        <v>102</v>
      </c>
      <c r="I227" s="162"/>
      <c r="L227" s="158"/>
      <c r="M227" s="163"/>
      <c r="T227" s="164"/>
      <c r="AT227" s="159" t="s">
        <v>189</v>
      </c>
      <c r="AU227" s="159" t="s">
        <v>83</v>
      </c>
      <c r="AV227" s="13" t="s">
        <v>181</v>
      </c>
      <c r="AW227" s="13" t="s">
        <v>35</v>
      </c>
      <c r="AX227" s="13" t="s">
        <v>81</v>
      </c>
      <c r="AY227" s="159" t="s">
        <v>175</v>
      </c>
    </row>
    <row r="228" spans="2:65" s="1" customFormat="1" ht="24.2" customHeight="1">
      <c r="B228" s="32"/>
      <c r="C228" s="172" t="s">
        <v>509</v>
      </c>
      <c r="D228" s="172" t="s">
        <v>307</v>
      </c>
      <c r="E228" s="173" t="s">
        <v>3851</v>
      </c>
      <c r="F228" s="174" t="s">
        <v>3852</v>
      </c>
      <c r="G228" s="175" t="s">
        <v>358</v>
      </c>
      <c r="H228" s="176">
        <v>54</v>
      </c>
      <c r="I228" s="177"/>
      <c r="J228" s="178">
        <f>ROUND(I228*H228,2)</f>
        <v>0</v>
      </c>
      <c r="K228" s="179"/>
      <c r="L228" s="180"/>
      <c r="M228" s="181" t="s">
        <v>19</v>
      </c>
      <c r="N228" s="182" t="s">
        <v>44</v>
      </c>
      <c r="P228" s="142">
        <f>O228*H228</f>
        <v>0</v>
      </c>
      <c r="Q228" s="142">
        <v>0.01</v>
      </c>
      <c r="R228" s="142">
        <f>Q228*H228</f>
        <v>0.54</v>
      </c>
      <c r="S228" s="142">
        <v>0</v>
      </c>
      <c r="T228" s="143">
        <f>S228*H228</f>
        <v>0</v>
      </c>
      <c r="AR228" s="144" t="s">
        <v>239</v>
      </c>
      <c r="AT228" s="144" t="s">
        <v>307</v>
      </c>
      <c r="AU228" s="144" t="s">
        <v>83</v>
      </c>
      <c r="AY228" s="17" t="s">
        <v>175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81</v>
      </c>
      <c r="BK228" s="145">
        <f>ROUND(I228*H228,2)</f>
        <v>0</v>
      </c>
      <c r="BL228" s="17" t="s">
        <v>181</v>
      </c>
      <c r="BM228" s="144" t="s">
        <v>3853</v>
      </c>
    </row>
    <row r="229" spans="2:65" s="12" customFormat="1" ht="11.25">
      <c r="B229" s="150"/>
      <c r="D229" s="151" t="s">
        <v>189</v>
      </c>
      <c r="E229" s="152" t="s">
        <v>19</v>
      </c>
      <c r="F229" s="153" t="s">
        <v>3854</v>
      </c>
      <c r="H229" s="154">
        <v>48</v>
      </c>
      <c r="I229" s="155"/>
      <c r="L229" s="150"/>
      <c r="M229" s="156"/>
      <c r="T229" s="157"/>
      <c r="AT229" s="152" t="s">
        <v>189</v>
      </c>
      <c r="AU229" s="152" t="s">
        <v>83</v>
      </c>
      <c r="AV229" s="12" t="s">
        <v>83</v>
      </c>
      <c r="AW229" s="12" t="s">
        <v>35</v>
      </c>
      <c r="AX229" s="12" t="s">
        <v>73</v>
      </c>
      <c r="AY229" s="152" t="s">
        <v>175</v>
      </c>
    </row>
    <row r="230" spans="2:65" s="12" customFormat="1" ht="11.25">
      <c r="B230" s="150"/>
      <c r="D230" s="151" t="s">
        <v>189</v>
      </c>
      <c r="E230" s="152" t="s">
        <v>19</v>
      </c>
      <c r="F230" s="153" t="s">
        <v>3855</v>
      </c>
      <c r="H230" s="154">
        <v>6</v>
      </c>
      <c r="I230" s="155"/>
      <c r="L230" s="150"/>
      <c r="M230" s="156"/>
      <c r="T230" s="157"/>
      <c r="AT230" s="152" t="s">
        <v>189</v>
      </c>
      <c r="AU230" s="152" t="s">
        <v>83</v>
      </c>
      <c r="AV230" s="12" t="s">
        <v>83</v>
      </c>
      <c r="AW230" s="12" t="s">
        <v>35</v>
      </c>
      <c r="AX230" s="12" t="s">
        <v>73</v>
      </c>
      <c r="AY230" s="152" t="s">
        <v>175</v>
      </c>
    </row>
    <row r="231" spans="2:65" s="13" customFormat="1" ht="11.25">
      <c r="B231" s="158"/>
      <c r="D231" s="151" t="s">
        <v>189</v>
      </c>
      <c r="E231" s="159" t="s">
        <v>19</v>
      </c>
      <c r="F231" s="160" t="s">
        <v>198</v>
      </c>
      <c r="H231" s="161">
        <v>54</v>
      </c>
      <c r="I231" s="162"/>
      <c r="L231" s="158"/>
      <c r="M231" s="163"/>
      <c r="T231" s="164"/>
      <c r="AT231" s="159" t="s">
        <v>189</v>
      </c>
      <c r="AU231" s="159" t="s">
        <v>83</v>
      </c>
      <c r="AV231" s="13" t="s">
        <v>181</v>
      </c>
      <c r="AW231" s="13" t="s">
        <v>35</v>
      </c>
      <c r="AX231" s="13" t="s">
        <v>81</v>
      </c>
      <c r="AY231" s="159" t="s">
        <v>175</v>
      </c>
    </row>
    <row r="232" spans="2:65" s="1" customFormat="1" ht="16.5" customHeight="1">
      <c r="B232" s="32"/>
      <c r="C232" s="172" t="s">
        <v>517</v>
      </c>
      <c r="D232" s="172" t="s">
        <v>307</v>
      </c>
      <c r="E232" s="173" t="s">
        <v>3856</v>
      </c>
      <c r="F232" s="174" t="s">
        <v>3857</v>
      </c>
      <c r="G232" s="175" t="s">
        <v>358</v>
      </c>
      <c r="H232" s="176">
        <v>102</v>
      </c>
      <c r="I232" s="177"/>
      <c r="J232" s="178">
        <f>ROUND(I232*H232,2)</f>
        <v>0</v>
      </c>
      <c r="K232" s="179"/>
      <c r="L232" s="180"/>
      <c r="M232" s="181" t="s">
        <v>19</v>
      </c>
      <c r="N232" s="182" t="s">
        <v>44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239</v>
      </c>
      <c r="AT232" s="144" t="s">
        <v>307</v>
      </c>
      <c r="AU232" s="144" t="s">
        <v>83</v>
      </c>
      <c r="AY232" s="17" t="s">
        <v>175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81</v>
      </c>
      <c r="BK232" s="145">
        <f>ROUND(I232*H232,2)</f>
        <v>0</v>
      </c>
      <c r="BL232" s="17" t="s">
        <v>181</v>
      </c>
      <c r="BM232" s="144" t="s">
        <v>3858</v>
      </c>
    </row>
    <row r="233" spans="2:65" s="1" customFormat="1" ht="21.75" customHeight="1">
      <c r="B233" s="32"/>
      <c r="C233" s="172" t="s">
        <v>522</v>
      </c>
      <c r="D233" s="172" t="s">
        <v>307</v>
      </c>
      <c r="E233" s="173" t="s">
        <v>3859</v>
      </c>
      <c r="F233" s="174" t="s">
        <v>3860</v>
      </c>
      <c r="G233" s="175" t="s">
        <v>358</v>
      </c>
      <c r="H233" s="176">
        <v>102</v>
      </c>
      <c r="I233" s="177"/>
      <c r="J233" s="178">
        <f>ROUND(I233*H233,2)</f>
        <v>0</v>
      </c>
      <c r="K233" s="179"/>
      <c r="L233" s="180"/>
      <c r="M233" s="181" t="s">
        <v>19</v>
      </c>
      <c r="N233" s="182" t="s">
        <v>44</v>
      </c>
      <c r="P233" s="142">
        <f>O233*H233</f>
        <v>0</v>
      </c>
      <c r="Q233" s="142">
        <v>2.5000000000000001E-3</v>
      </c>
      <c r="R233" s="142">
        <f>Q233*H233</f>
        <v>0.255</v>
      </c>
      <c r="S233" s="142">
        <v>0</v>
      </c>
      <c r="T233" s="143">
        <f>S233*H233</f>
        <v>0</v>
      </c>
      <c r="AR233" s="144" t="s">
        <v>239</v>
      </c>
      <c r="AT233" s="144" t="s">
        <v>307</v>
      </c>
      <c r="AU233" s="144" t="s">
        <v>83</v>
      </c>
      <c r="AY233" s="17" t="s">
        <v>175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81</v>
      </c>
      <c r="BK233" s="145">
        <f>ROUND(I233*H233,2)</f>
        <v>0</v>
      </c>
      <c r="BL233" s="17" t="s">
        <v>181</v>
      </c>
      <c r="BM233" s="144" t="s">
        <v>3861</v>
      </c>
    </row>
    <row r="234" spans="2:65" s="12" customFormat="1" ht="11.25">
      <c r="B234" s="150"/>
      <c r="D234" s="151" t="s">
        <v>189</v>
      </c>
      <c r="E234" s="152" t="s">
        <v>19</v>
      </c>
      <c r="F234" s="153" t="s">
        <v>3855</v>
      </c>
      <c r="H234" s="154">
        <v>6</v>
      </c>
      <c r="I234" s="155"/>
      <c r="L234" s="150"/>
      <c r="M234" s="156"/>
      <c r="T234" s="157"/>
      <c r="AT234" s="152" t="s">
        <v>189</v>
      </c>
      <c r="AU234" s="152" t="s">
        <v>83</v>
      </c>
      <c r="AV234" s="12" t="s">
        <v>83</v>
      </c>
      <c r="AW234" s="12" t="s">
        <v>35</v>
      </c>
      <c r="AX234" s="12" t="s">
        <v>73</v>
      </c>
      <c r="AY234" s="152" t="s">
        <v>175</v>
      </c>
    </row>
    <row r="235" spans="2:65" s="12" customFormat="1" ht="11.25">
      <c r="B235" s="150"/>
      <c r="D235" s="151" t="s">
        <v>189</v>
      </c>
      <c r="E235" s="152" t="s">
        <v>19</v>
      </c>
      <c r="F235" s="153" t="s">
        <v>3862</v>
      </c>
      <c r="H235" s="154">
        <v>96</v>
      </c>
      <c r="I235" s="155"/>
      <c r="L235" s="150"/>
      <c r="M235" s="156"/>
      <c r="T235" s="157"/>
      <c r="AT235" s="152" t="s">
        <v>189</v>
      </c>
      <c r="AU235" s="152" t="s">
        <v>83</v>
      </c>
      <c r="AV235" s="12" t="s">
        <v>83</v>
      </c>
      <c r="AW235" s="12" t="s">
        <v>35</v>
      </c>
      <c r="AX235" s="12" t="s">
        <v>73</v>
      </c>
      <c r="AY235" s="152" t="s">
        <v>175</v>
      </c>
    </row>
    <row r="236" spans="2:65" s="13" customFormat="1" ht="11.25">
      <c r="B236" s="158"/>
      <c r="D236" s="151" t="s">
        <v>189</v>
      </c>
      <c r="E236" s="159" t="s">
        <v>19</v>
      </c>
      <c r="F236" s="160" t="s">
        <v>198</v>
      </c>
      <c r="H236" s="161">
        <v>102</v>
      </c>
      <c r="I236" s="162"/>
      <c r="L236" s="158"/>
      <c r="M236" s="163"/>
      <c r="T236" s="164"/>
      <c r="AT236" s="159" t="s">
        <v>189</v>
      </c>
      <c r="AU236" s="159" t="s">
        <v>83</v>
      </c>
      <c r="AV236" s="13" t="s">
        <v>181</v>
      </c>
      <c r="AW236" s="13" t="s">
        <v>35</v>
      </c>
      <c r="AX236" s="13" t="s">
        <v>81</v>
      </c>
      <c r="AY236" s="159" t="s">
        <v>175</v>
      </c>
    </row>
    <row r="237" spans="2:65" s="1" customFormat="1" ht="24.2" customHeight="1">
      <c r="B237" s="32"/>
      <c r="C237" s="132" t="s">
        <v>526</v>
      </c>
      <c r="D237" s="132" t="s">
        <v>177</v>
      </c>
      <c r="E237" s="133" t="s">
        <v>3863</v>
      </c>
      <c r="F237" s="134" t="s">
        <v>3864</v>
      </c>
      <c r="G237" s="135" t="s">
        <v>342</v>
      </c>
      <c r="H237" s="136">
        <v>407</v>
      </c>
      <c r="I237" s="137"/>
      <c r="J237" s="138">
        <f>ROUND(I237*H237,2)</f>
        <v>0</v>
      </c>
      <c r="K237" s="139"/>
      <c r="L237" s="32"/>
      <c r="M237" s="140" t="s">
        <v>19</v>
      </c>
      <c r="N237" s="141" t="s">
        <v>44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181</v>
      </c>
      <c r="AT237" s="144" t="s">
        <v>177</v>
      </c>
      <c r="AU237" s="144" t="s">
        <v>83</v>
      </c>
      <c r="AY237" s="17" t="s">
        <v>175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81</v>
      </c>
      <c r="BK237" s="145">
        <f>ROUND(I237*H237,2)</f>
        <v>0</v>
      </c>
      <c r="BL237" s="17" t="s">
        <v>181</v>
      </c>
      <c r="BM237" s="144" t="s">
        <v>3865</v>
      </c>
    </row>
    <row r="238" spans="2:65" s="1" customFormat="1" ht="11.25">
      <c r="B238" s="32"/>
      <c r="D238" s="146" t="s">
        <v>183</v>
      </c>
      <c r="F238" s="147" t="s">
        <v>3866</v>
      </c>
      <c r="I238" s="148"/>
      <c r="L238" s="32"/>
      <c r="M238" s="149"/>
      <c r="T238" s="53"/>
      <c r="AT238" s="17" t="s">
        <v>183</v>
      </c>
      <c r="AU238" s="17" t="s">
        <v>83</v>
      </c>
    </row>
    <row r="239" spans="2:65" s="12" customFormat="1" ht="11.25">
      <c r="B239" s="150"/>
      <c r="D239" s="151" t="s">
        <v>189</v>
      </c>
      <c r="E239" s="152" t="s">
        <v>19</v>
      </c>
      <c r="F239" s="153" t="s">
        <v>3867</v>
      </c>
      <c r="H239" s="154">
        <v>407</v>
      </c>
      <c r="I239" s="155"/>
      <c r="L239" s="150"/>
      <c r="M239" s="156"/>
      <c r="T239" s="157"/>
      <c r="AT239" s="152" t="s">
        <v>189</v>
      </c>
      <c r="AU239" s="152" t="s">
        <v>83</v>
      </c>
      <c r="AV239" s="12" t="s">
        <v>83</v>
      </c>
      <c r="AW239" s="12" t="s">
        <v>35</v>
      </c>
      <c r="AX239" s="12" t="s">
        <v>81</v>
      </c>
      <c r="AY239" s="152" t="s">
        <v>175</v>
      </c>
    </row>
    <row r="240" spans="2:65" s="1" customFormat="1" ht="16.5" customHeight="1">
      <c r="B240" s="32"/>
      <c r="C240" s="172" t="s">
        <v>531</v>
      </c>
      <c r="D240" s="172" t="s">
        <v>307</v>
      </c>
      <c r="E240" s="173" t="s">
        <v>3868</v>
      </c>
      <c r="F240" s="174" t="s">
        <v>3869</v>
      </c>
      <c r="G240" s="175" t="s">
        <v>342</v>
      </c>
      <c r="H240" s="176">
        <v>427.35</v>
      </c>
      <c r="I240" s="177"/>
      <c r="J240" s="178">
        <f>ROUND(I240*H240,2)</f>
        <v>0</v>
      </c>
      <c r="K240" s="179"/>
      <c r="L240" s="180"/>
      <c r="M240" s="181" t="s">
        <v>19</v>
      </c>
      <c r="N240" s="182" t="s">
        <v>44</v>
      </c>
      <c r="P240" s="142">
        <f>O240*H240</f>
        <v>0</v>
      </c>
      <c r="Q240" s="142">
        <v>4.0000000000000003E-5</v>
      </c>
      <c r="R240" s="142">
        <f>Q240*H240</f>
        <v>1.7094000000000002E-2</v>
      </c>
      <c r="S240" s="142">
        <v>0</v>
      </c>
      <c r="T240" s="143">
        <f>S240*H240</f>
        <v>0</v>
      </c>
      <c r="AR240" s="144" t="s">
        <v>239</v>
      </c>
      <c r="AT240" s="144" t="s">
        <v>307</v>
      </c>
      <c r="AU240" s="144" t="s">
        <v>83</v>
      </c>
      <c r="AY240" s="17" t="s">
        <v>175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81</v>
      </c>
      <c r="BK240" s="145">
        <f>ROUND(I240*H240,2)</f>
        <v>0</v>
      </c>
      <c r="BL240" s="17" t="s">
        <v>181</v>
      </c>
      <c r="BM240" s="144" t="s">
        <v>3870</v>
      </c>
    </row>
    <row r="241" spans="2:65" s="12" customFormat="1" ht="11.25">
      <c r="B241" s="150"/>
      <c r="D241" s="151" t="s">
        <v>189</v>
      </c>
      <c r="F241" s="153" t="s">
        <v>3839</v>
      </c>
      <c r="H241" s="154">
        <v>427.35</v>
      </c>
      <c r="I241" s="155"/>
      <c r="L241" s="150"/>
      <c r="M241" s="156"/>
      <c r="T241" s="157"/>
      <c r="AT241" s="152" t="s">
        <v>189</v>
      </c>
      <c r="AU241" s="152" t="s">
        <v>83</v>
      </c>
      <c r="AV241" s="12" t="s">
        <v>83</v>
      </c>
      <c r="AW241" s="12" t="s">
        <v>4</v>
      </c>
      <c r="AX241" s="12" t="s">
        <v>81</v>
      </c>
      <c r="AY241" s="152" t="s">
        <v>175</v>
      </c>
    </row>
    <row r="242" spans="2:65" s="1" customFormat="1" ht="33" customHeight="1">
      <c r="B242" s="32"/>
      <c r="C242" s="132" t="s">
        <v>535</v>
      </c>
      <c r="D242" s="132" t="s">
        <v>177</v>
      </c>
      <c r="E242" s="133" t="s">
        <v>3871</v>
      </c>
      <c r="F242" s="134" t="s">
        <v>3872</v>
      </c>
      <c r="G242" s="135" t="s">
        <v>342</v>
      </c>
      <c r="H242" s="136">
        <v>407</v>
      </c>
      <c r="I242" s="137"/>
      <c r="J242" s="138">
        <f>ROUND(I242*H242,2)</f>
        <v>0</v>
      </c>
      <c r="K242" s="139"/>
      <c r="L242" s="32"/>
      <c r="M242" s="140" t="s">
        <v>19</v>
      </c>
      <c r="N242" s="141" t="s">
        <v>44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181</v>
      </c>
      <c r="AT242" s="144" t="s">
        <v>177</v>
      </c>
      <c r="AU242" s="144" t="s">
        <v>83</v>
      </c>
      <c r="AY242" s="17" t="s">
        <v>175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81</v>
      </c>
      <c r="BK242" s="145">
        <f>ROUND(I242*H242,2)</f>
        <v>0</v>
      </c>
      <c r="BL242" s="17" t="s">
        <v>181</v>
      </c>
      <c r="BM242" s="144" t="s">
        <v>3873</v>
      </c>
    </row>
    <row r="243" spans="2:65" s="1" customFormat="1" ht="11.25">
      <c r="B243" s="32"/>
      <c r="D243" s="146" t="s">
        <v>183</v>
      </c>
      <c r="F243" s="147" t="s">
        <v>3874</v>
      </c>
      <c r="I243" s="148"/>
      <c r="L243" s="32"/>
      <c r="M243" s="149"/>
      <c r="T243" s="53"/>
      <c r="AT243" s="17" t="s">
        <v>183</v>
      </c>
      <c r="AU243" s="17" t="s">
        <v>83</v>
      </c>
    </row>
    <row r="244" spans="2:65" s="12" customFormat="1" ht="11.25">
      <c r="B244" s="150"/>
      <c r="D244" s="151" t="s">
        <v>189</v>
      </c>
      <c r="E244" s="152" t="s">
        <v>19</v>
      </c>
      <c r="F244" s="153" t="s">
        <v>3867</v>
      </c>
      <c r="H244" s="154">
        <v>407</v>
      </c>
      <c r="I244" s="155"/>
      <c r="L244" s="150"/>
      <c r="M244" s="156"/>
      <c r="T244" s="157"/>
      <c r="AT244" s="152" t="s">
        <v>189</v>
      </c>
      <c r="AU244" s="152" t="s">
        <v>83</v>
      </c>
      <c r="AV244" s="12" t="s">
        <v>83</v>
      </c>
      <c r="AW244" s="12" t="s">
        <v>35</v>
      </c>
      <c r="AX244" s="12" t="s">
        <v>81</v>
      </c>
      <c r="AY244" s="152" t="s">
        <v>175</v>
      </c>
    </row>
    <row r="245" spans="2:65" s="11" customFormat="1" ht="22.9" customHeight="1">
      <c r="B245" s="120"/>
      <c r="D245" s="121" t="s">
        <v>72</v>
      </c>
      <c r="E245" s="130" t="s">
        <v>715</v>
      </c>
      <c r="F245" s="130" t="s">
        <v>716</v>
      </c>
      <c r="I245" s="123"/>
      <c r="J245" s="131">
        <f>BK245</f>
        <v>0</v>
      </c>
      <c r="L245" s="120"/>
      <c r="M245" s="125"/>
      <c r="P245" s="126">
        <f>SUM(P246:P249)</f>
        <v>0</v>
      </c>
      <c r="R245" s="126">
        <f>SUM(R246:R249)</f>
        <v>0</v>
      </c>
      <c r="T245" s="127">
        <f>SUM(T246:T249)</f>
        <v>0</v>
      </c>
      <c r="AR245" s="121" t="s">
        <v>81</v>
      </c>
      <c r="AT245" s="128" t="s">
        <v>72</v>
      </c>
      <c r="AU245" s="128" t="s">
        <v>81</v>
      </c>
      <c r="AY245" s="121" t="s">
        <v>175</v>
      </c>
      <c r="BK245" s="129">
        <f>SUM(BK246:BK249)</f>
        <v>0</v>
      </c>
    </row>
    <row r="246" spans="2:65" s="1" customFormat="1" ht="55.5" customHeight="1">
      <c r="B246" s="32"/>
      <c r="C246" s="132" t="s">
        <v>540</v>
      </c>
      <c r="D246" s="132" t="s">
        <v>177</v>
      </c>
      <c r="E246" s="133" t="s">
        <v>3875</v>
      </c>
      <c r="F246" s="134" t="s">
        <v>3876</v>
      </c>
      <c r="G246" s="135" t="s">
        <v>281</v>
      </c>
      <c r="H246" s="136">
        <v>24.346</v>
      </c>
      <c r="I246" s="137"/>
      <c r="J246" s="138">
        <f>ROUND(I246*H246,2)</f>
        <v>0</v>
      </c>
      <c r="K246" s="139"/>
      <c r="L246" s="32"/>
      <c r="M246" s="140" t="s">
        <v>19</v>
      </c>
      <c r="N246" s="141" t="s">
        <v>44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181</v>
      </c>
      <c r="AT246" s="144" t="s">
        <v>177</v>
      </c>
      <c r="AU246" s="144" t="s">
        <v>83</v>
      </c>
      <c r="AY246" s="17" t="s">
        <v>175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81</v>
      </c>
      <c r="BK246" s="145">
        <f>ROUND(I246*H246,2)</f>
        <v>0</v>
      </c>
      <c r="BL246" s="17" t="s">
        <v>181</v>
      </c>
      <c r="BM246" s="144" t="s">
        <v>3877</v>
      </c>
    </row>
    <row r="247" spans="2:65" s="1" customFormat="1" ht="11.25">
      <c r="B247" s="32"/>
      <c r="D247" s="146" t="s">
        <v>183</v>
      </c>
      <c r="F247" s="147" t="s">
        <v>3878</v>
      </c>
      <c r="I247" s="148"/>
      <c r="L247" s="32"/>
      <c r="M247" s="149"/>
      <c r="T247" s="53"/>
      <c r="AT247" s="17" t="s">
        <v>183</v>
      </c>
      <c r="AU247" s="17" t="s">
        <v>83</v>
      </c>
    </row>
    <row r="248" spans="2:65" s="1" customFormat="1" ht="24.2" customHeight="1">
      <c r="B248" s="32"/>
      <c r="C248" s="132" t="s">
        <v>544</v>
      </c>
      <c r="D248" s="132" t="s">
        <v>177</v>
      </c>
      <c r="E248" s="133" t="s">
        <v>3879</v>
      </c>
      <c r="F248" s="134" t="s">
        <v>3880</v>
      </c>
      <c r="G248" s="135" t="s">
        <v>281</v>
      </c>
      <c r="H248" s="136">
        <v>24.346</v>
      </c>
      <c r="I248" s="137"/>
      <c r="J248" s="138">
        <f>ROUND(I248*H248,2)</f>
        <v>0</v>
      </c>
      <c r="K248" s="139"/>
      <c r="L248" s="32"/>
      <c r="M248" s="140" t="s">
        <v>19</v>
      </c>
      <c r="N248" s="141" t="s">
        <v>44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AR248" s="144" t="s">
        <v>181</v>
      </c>
      <c r="AT248" s="144" t="s">
        <v>177</v>
      </c>
      <c r="AU248" s="144" t="s">
        <v>83</v>
      </c>
      <c r="AY248" s="17" t="s">
        <v>175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81</v>
      </c>
      <c r="BK248" s="145">
        <f>ROUND(I248*H248,2)</f>
        <v>0</v>
      </c>
      <c r="BL248" s="17" t="s">
        <v>181</v>
      </c>
      <c r="BM248" s="144" t="s">
        <v>3881</v>
      </c>
    </row>
    <row r="249" spans="2:65" s="1" customFormat="1" ht="11.25">
      <c r="B249" s="32"/>
      <c r="D249" s="146" t="s">
        <v>183</v>
      </c>
      <c r="F249" s="147" t="s">
        <v>3882</v>
      </c>
      <c r="I249" s="148"/>
      <c r="L249" s="32"/>
      <c r="M249" s="186"/>
      <c r="N249" s="187"/>
      <c r="O249" s="187"/>
      <c r="P249" s="187"/>
      <c r="Q249" s="187"/>
      <c r="R249" s="187"/>
      <c r="S249" s="187"/>
      <c r="T249" s="188"/>
      <c r="AT249" s="17" t="s">
        <v>183</v>
      </c>
      <c r="AU249" s="17" t="s">
        <v>83</v>
      </c>
    </row>
    <row r="250" spans="2:65" s="1" customFormat="1" ht="6.95" customHeight="1">
      <c r="B250" s="41"/>
      <c r="C250" s="42"/>
      <c r="D250" s="42"/>
      <c r="E250" s="42"/>
      <c r="F250" s="42"/>
      <c r="G250" s="42"/>
      <c r="H250" s="42"/>
      <c r="I250" s="42"/>
      <c r="J250" s="42"/>
      <c r="K250" s="42"/>
      <c r="L250" s="32"/>
    </row>
  </sheetData>
  <sheetProtection algorithmName="SHA-512" hashValue="amoXgPd74xQK+vVDaSaaWBsSFK/z+RbyPv/cRZrHAliVDtwDPi2wgpDwBh6UI58t+2gZMPlqoIAwQC2eH2RlJA==" saltValue="z2eejOU7tzWez7OeeNP+vq9qsF6NSXhobqYCy0KPMN1AqtMp8XIbGR7vStEYgCleqCMMh50VU0nGG1zE5uB6Zg==" spinCount="100000" sheet="1" objects="1" scenarios="1" formatColumns="0" formatRows="0" autoFilter="0"/>
  <autoFilter ref="C83:K249" xr:uid="{00000000-0009-0000-0000-000010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000-000000000000}"/>
    <hyperlink ref="F91" r:id="rId2" xr:uid="{00000000-0004-0000-1000-000001000000}"/>
    <hyperlink ref="F93" r:id="rId3" xr:uid="{00000000-0004-0000-1000-000002000000}"/>
    <hyperlink ref="F98" r:id="rId4" xr:uid="{00000000-0004-0000-1000-000003000000}"/>
    <hyperlink ref="F103" r:id="rId5" xr:uid="{00000000-0004-0000-1000-000004000000}"/>
    <hyperlink ref="F105" r:id="rId6" xr:uid="{00000000-0004-0000-1000-000005000000}"/>
    <hyperlink ref="F109" r:id="rId7" xr:uid="{00000000-0004-0000-1000-000006000000}"/>
    <hyperlink ref="F111" r:id="rId8" xr:uid="{00000000-0004-0000-1000-000007000000}"/>
    <hyperlink ref="F128" r:id="rId9" xr:uid="{00000000-0004-0000-1000-000008000000}"/>
    <hyperlink ref="F132" r:id="rId10" xr:uid="{00000000-0004-0000-1000-000009000000}"/>
    <hyperlink ref="F134" r:id="rId11" xr:uid="{00000000-0004-0000-1000-00000A000000}"/>
    <hyperlink ref="F138" r:id="rId12" xr:uid="{00000000-0004-0000-1000-00000B000000}"/>
    <hyperlink ref="F142" r:id="rId13" xr:uid="{00000000-0004-0000-1000-00000C000000}"/>
    <hyperlink ref="F152" r:id="rId14" xr:uid="{00000000-0004-0000-1000-00000D000000}"/>
    <hyperlink ref="F154" r:id="rId15" xr:uid="{00000000-0004-0000-1000-00000E000000}"/>
    <hyperlink ref="F156" r:id="rId16" xr:uid="{00000000-0004-0000-1000-00000F000000}"/>
    <hyperlink ref="F158" r:id="rId17" xr:uid="{00000000-0004-0000-1000-000010000000}"/>
    <hyperlink ref="F160" r:id="rId18" xr:uid="{00000000-0004-0000-1000-000011000000}"/>
    <hyperlink ref="F162" r:id="rId19" xr:uid="{00000000-0004-0000-1000-000012000000}"/>
    <hyperlink ref="F166" r:id="rId20" xr:uid="{00000000-0004-0000-1000-000013000000}"/>
    <hyperlink ref="F168" r:id="rId21" xr:uid="{00000000-0004-0000-1000-000014000000}"/>
    <hyperlink ref="F179" r:id="rId22" xr:uid="{00000000-0004-0000-1000-000015000000}"/>
    <hyperlink ref="F181" r:id="rId23" xr:uid="{00000000-0004-0000-1000-000016000000}"/>
    <hyperlink ref="F186" r:id="rId24" xr:uid="{00000000-0004-0000-1000-000017000000}"/>
    <hyperlink ref="F191" r:id="rId25" xr:uid="{00000000-0004-0000-1000-000018000000}"/>
    <hyperlink ref="F194" r:id="rId26" xr:uid="{00000000-0004-0000-1000-000019000000}"/>
    <hyperlink ref="F197" r:id="rId27" xr:uid="{00000000-0004-0000-1000-00001A000000}"/>
    <hyperlink ref="F201" r:id="rId28" xr:uid="{00000000-0004-0000-1000-00001B000000}"/>
    <hyperlink ref="F211" r:id="rId29" xr:uid="{00000000-0004-0000-1000-00001C000000}"/>
    <hyperlink ref="F216" r:id="rId30" xr:uid="{00000000-0004-0000-1000-00001D000000}"/>
    <hyperlink ref="F238" r:id="rId31" xr:uid="{00000000-0004-0000-1000-00001E000000}"/>
    <hyperlink ref="F243" r:id="rId32" xr:uid="{00000000-0004-0000-1000-00001F000000}"/>
    <hyperlink ref="F247" r:id="rId33" xr:uid="{00000000-0004-0000-1000-000020000000}"/>
    <hyperlink ref="F249" r:id="rId34" xr:uid="{00000000-0004-0000-10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3883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ROUND((SUM(BE85:BE156)),  2)</f>
        <v>0</v>
      </c>
      <c r="I33" s="93">
        <v>0.21</v>
      </c>
      <c r="J33" s="83">
        <f>ROUND(((SUM(BE85:BE156))*I33),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ROUND((SUM(BF85:BF156)),  2)</f>
        <v>0</v>
      </c>
      <c r="I34" s="93">
        <v>0.15</v>
      </c>
      <c r="J34" s="83">
        <f>ROUND(((SUM(BF85:BF156))*I34),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ROUND((SUM(BG85:BG156)),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ROUND((SUM(BH85:BH156)),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ROUND((SUM(BI85:BI156)),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SO 04 - Mostní váha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J85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147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148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149</v>
      </c>
      <c r="E62" s="109"/>
      <c r="F62" s="109"/>
      <c r="G62" s="109"/>
      <c r="H62" s="109"/>
      <c r="I62" s="109"/>
      <c r="J62" s="110">
        <f>J113</f>
        <v>0</v>
      </c>
      <c r="L62" s="107"/>
    </row>
    <row r="63" spans="2:47" s="9" customFormat="1" ht="19.899999999999999" customHeight="1">
      <c r="B63" s="107"/>
      <c r="D63" s="108" t="s">
        <v>151</v>
      </c>
      <c r="E63" s="109"/>
      <c r="F63" s="109"/>
      <c r="G63" s="109"/>
      <c r="H63" s="109"/>
      <c r="I63" s="109"/>
      <c r="J63" s="110">
        <f>J129</f>
        <v>0</v>
      </c>
      <c r="L63" s="107"/>
    </row>
    <row r="64" spans="2:47" s="9" customFormat="1" ht="19.899999999999999" customHeight="1">
      <c r="B64" s="107"/>
      <c r="D64" s="108" t="s">
        <v>3884</v>
      </c>
      <c r="E64" s="109"/>
      <c r="F64" s="109"/>
      <c r="G64" s="109"/>
      <c r="H64" s="109"/>
      <c r="I64" s="109"/>
      <c r="J64" s="110">
        <f>J141</f>
        <v>0</v>
      </c>
      <c r="L64" s="107"/>
    </row>
    <row r="65" spans="2:12" s="9" customFormat="1" ht="19.899999999999999" customHeight="1">
      <c r="B65" s="107"/>
      <c r="D65" s="108" t="s">
        <v>155</v>
      </c>
      <c r="E65" s="109"/>
      <c r="F65" s="109"/>
      <c r="G65" s="109"/>
      <c r="H65" s="109"/>
      <c r="I65" s="109"/>
      <c r="J65" s="110">
        <f>J153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160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7" t="str">
        <f>E7</f>
        <v>Kylešovice - sběrný dvůr</v>
      </c>
      <c r="F75" s="318"/>
      <c r="G75" s="318"/>
      <c r="H75" s="318"/>
      <c r="L75" s="32"/>
    </row>
    <row r="76" spans="2:12" s="1" customFormat="1" ht="12" customHeight="1">
      <c r="B76" s="32"/>
      <c r="C76" s="27" t="s">
        <v>141</v>
      </c>
      <c r="L76" s="32"/>
    </row>
    <row r="77" spans="2:12" s="1" customFormat="1" ht="16.5" customHeight="1">
      <c r="B77" s="32"/>
      <c r="E77" s="276" t="str">
        <f>E9</f>
        <v>SO 04 - Mostní váha</v>
      </c>
      <c r="F77" s="319"/>
      <c r="G77" s="319"/>
      <c r="H77" s="319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Kylešovice</v>
      </c>
      <c r="I79" s="27" t="s">
        <v>23</v>
      </c>
      <c r="J79" s="49" t="str">
        <f>IF(J12="","",J12)</f>
        <v>19. 10. 2023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25</v>
      </c>
      <c r="F81" s="25" t="str">
        <f>E15</f>
        <v>statutární město Opava, Horní náměstí 69, Opava</v>
      </c>
      <c r="I81" s="27" t="s">
        <v>32</v>
      </c>
      <c r="J81" s="30" t="str">
        <f>E21</f>
        <v>Agroprojekt Jihlava, spol. s.r.o.</v>
      </c>
      <c r="L81" s="32"/>
    </row>
    <row r="82" spans="2:65" s="1" customFormat="1" ht="25.7" customHeight="1">
      <c r="B82" s="32"/>
      <c r="C82" s="27" t="s">
        <v>30</v>
      </c>
      <c r="F82" s="25" t="str">
        <f>IF(E18="","",E18)</f>
        <v>Vyplň údaj</v>
      </c>
      <c r="I82" s="27" t="s">
        <v>36</v>
      </c>
      <c r="J82" s="30" t="str">
        <f>E24</f>
        <v>Agroprojekt Jihlava, spol. s.r.o.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161</v>
      </c>
      <c r="D84" s="113" t="s">
        <v>58</v>
      </c>
      <c r="E84" s="113" t="s">
        <v>54</v>
      </c>
      <c r="F84" s="113" t="s">
        <v>55</v>
      </c>
      <c r="G84" s="113" t="s">
        <v>162</v>
      </c>
      <c r="H84" s="113" t="s">
        <v>163</v>
      </c>
      <c r="I84" s="113" t="s">
        <v>164</v>
      </c>
      <c r="J84" s="114" t="s">
        <v>145</v>
      </c>
      <c r="K84" s="115" t="s">
        <v>165</v>
      </c>
      <c r="L84" s="111"/>
      <c r="M84" s="56" t="s">
        <v>19</v>
      </c>
      <c r="N84" s="57" t="s">
        <v>43</v>
      </c>
      <c r="O84" s="57" t="s">
        <v>166</v>
      </c>
      <c r="P84" s="57" t="s">
        <v>167</v>
      </c>
      <c r="Q84" s="57" t="s">
        <v>168</v>
      </c>
      <c r="R84" s="57" t="s">
        <v>169</v>
      </c>
      <c r="S84" s="57" t="s">
        <v>170</v>
      </c>
      <c r="T84" s="58" t="s">
        <v>171</v>
      </c>
    </row>
    <row r="85" spans="2:65" s="1" customFormat="1" ht="22.9" customHeight="1">
      <c r="B85" s="32"/>
      <c r="C85" s="61" t="s">
        <v>172</v>
      </c>
      <c r="J85" s="116">
        <f>BK85</f>
        <v>0</v>
      </c>
      <c r="L85" s="32"/>
      <c r="M85" s="59"/>
      <c r="N85" s="50"/>
      <c r="O85" s="50"/>
      <c r="P85" s="117">
        <f>P86</f>
        <v>0</v>
      </c>
      <c r="Q85" s="50"/>
      <c r="R85" s="117">
        <f>R86</f>
        <v>2.09167104</v>
      </c>
      <c r="S85" s="50"/>
      <c r="T85" s="118">
        <f>T86</f>
        <v>0</v>
      </c>
      <c r="AT85" s="17" t="s">
        <v>72</v>
      </c>
      <c r="AU85" s="17" t="s">
        <v>146</v>
      </c>
      <c r="BK85" s="119">
        <f>BK86</f>
        <v>0</v>
      </c>
    </row>
    <row r="86" spans="2:65" s="11" customFormat="1" ht="25.9" customHeight="1">
      <c r="B86" s="120"/>
      <c r="D86" s="121" t="s">
        <v>72</v>
      </c>
      <c r="E86" s="122" t="s">
        <v>173</v>
      </c>
      <c r="F86" s="122" t="s">
        <v>174</v>
      </c>
      <c r="I86" s="123"/>
      <c r="J86" s="124">
        <f>BK86</f>
        <v>0</v>
      </c>
      <c r="L86" s="120"/>
      <c r="M86" s="125"/>
      <c r="P86" s="126">
        <f>P87+P113+P129+P141+P153</f>
        <v>0</v>
      </c>
      <c r="R86" s="126">
        <f>R87+R113+R129+R141+R153</f>
        <v>2.09167104</v>
      </c>
      <c r="T86" s="127">
        <f>T87+T113+T129+T141+T153</f>
        <v>0</v>
      </c>
      <c r="AR86" s="121" t="s">
        <v>81</v>
      </c>
      <c r="AT86" s="128" t="s">
        <v>72</v>
      </c>
      <c r="AU86" s="128" t="s">
        <v>73</v>
      </c>
      <c r="AY86" s="121" t="s">
        <v>175</v>
      </c>
      <c r="BK86" s="129">
        <f>BK87+BK113+BK129+BK141+BK153</f>
        <v>0</v>
      </c>
    </row>
    <row r="87" spans="2:65" s="11" customFormat="1" ht="22.9" customHeight="1">
      <c r="B87" s="120"/>
      <c r="D87" s="121" t="s">
        <v>72</v>
      </c>
      <c r="E87" s="130" t="s">
        <v>81</v>
      </c>
      <c r="F87" s="130" t="s">
        <v>176</v>
      </c>
      <c r="I87" s="123"/>
      <c r="J87" s="131">
        <f>BK87</f>
        <v>0</v>
      </c>
      <c r="L87" s="120"/>
      <c r="M87" s="125"/>
      <c r="P87" s="126">
        <f>SUM(P88:P112)</f>
        <v>0</v>
      </c>
      <c r="R87" s="126">
        <f>SUM(R88:R112)</f>
        <v>0</v>
      </c>
      <c r="T87" s="127">
        <f>SUM(T88:T112)</f>
        <v>0</v>
      </c>
      <c r="AR87" s="121" t="s">
        <v>81</v>
      </c>
      <c r="AT87" s="128" t="s">
        <v>72</v>
      </c>
      <c r="AU87" s="128" t="s">
        <v>81</v>
      </c>
      <c r="AY87" s="121" t="s">
        <v>175</v>
      </c>
      <c r="BK87" s="129">
        <f>SUM(BK88:BK112)</f>
        <v>0</v>
      </c>
    </row>
    <row r="88" spans="2:65" s="1" customFormat="1" ht="24.2" customHeight="1">
      <c r="B88" s="32"/>
      <c r="C88" s="132" t="s">
        <v>81</v>
      </c>
      <c r="D88" s="132" t="s">
        <v>177</v>
      </c>
      <c r="E88" s="133" t="s">
        <v>754</v>
      </c>
      <c r="F88" s="134" t="s">
        <v>755</v>
      </c>
      <c r="G88" s="135" t="s">
        <v>180</v>
      </c>
      <c r="H88" s="136">
        <v>40.25</v>
      </c>
      <c r="I88" s="137"/>
      <c r="J88" s="138">
        <f>ROUND(I88*H88,2)</f>
        <v>0</v>
      </c>
      <c r="K88" s="139"/>
      <c r="L88" s="32"/>
      <c r="M88" s="140" t="s">
        <v>19</v>
      </c>
      <c r="N88" s="141" t="s">
        <v>44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181</v>
      </c>
      <c r="AT88" s="144" t="s">
        <v>177</v>
      </c>
      <c r="AU88" s="144" t="s">
        <v>83</v>
      </c>
      <c r="AY88" s="17" t="s">
        <v>175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7" t="s">
        <v>81</v>
      </c>
      <c r="BK88" s="145">
        <f>ROUND(I88*H88,2)</f>
        <v>0</v>
      </c>
      <c r="BL88" s="17" t="s">
        <v>181</v>
      </c>
      <c r="BM88" s="144" t="s">
        <v>3885</v>
      </c>
    </row>
    <row r="89" spans="2:65" s="1" customFormat="1" ht="11.25">
      <c r="B89" s="32"/>
      <c r="D89" s="146" t="s">
        <v>183</v>
      </c>
      <c r="F89" s="147" t="s">
        <v>757</v>
      </c>
      <c r="I89" s="148"/>
      <c r="L89" s="32"/>
      <c r="M89" s="149"/>
      <c r="T89" s="53"/>
      <c r="AT89" s="17" t="s">
        <v>183</v>
      </c>
      <c r="AU89" s="17" t="s">
        <v>83</v>
      </c>
    </row>
    <row r="90" spans="2:65" s="1" customFormat="1" ht="136.5">
      <c r="B90" s="32"/>
      <c r="D90" s="151" t="s">
        <v>203</v>
      </c>
      <c r="F90" s="165" t="s">
        <v>204</v>
      </c>
      <c r="I90" s="148"/>
      <c r="L90" s="32"/>
      <c r="M90" s="149"/>
      <c r="T90" s="53"/>
      <c r="AT90" s="17" t="s">
        <v>203</v>
      </c>
      <c r="AU90" s="17" t="s">
        <v>83</v>
      </c>
    </row>
    <row r="91" spans="2:65" s="12" customFormat="1" ht="11.25">
      <c r="B91" s="150"/>
      <c r="D91" s="151" t="s">
        <v>189</v>
      </c>
      <c r="E91" s="152" t="s">
        <v>19</v>
      </c>
      <c r="F91" s="153" t="s">
        <v>3886</v>
      </c>
      <c r="H91" s="154">
        <v>40.25</v>
      </c>
      <c r="I91" s="155"/>
      <c r="L91" s="150"/>
      <c r="M91" s="156"/>
      <c r="T91" s="157"/>
      <c r="AT91" s="152" t="s">
        <v>189</v>
      </c>
      <c r="AU91" s="152" t="s">
        <v>83</v>
      </c>
      <c r="AV91" s="12" t="s">
        <v>83</v>
      </c>
      <c r="AW91" s="12" t="s">
        <v>35</v>
      </c>
      <c r="AX91" s="12" t="s">
        <v>81</v>
      </c>
      <c r="AY91" s="152" t="s">
        <v>175</v>
      </c>
    </row>
    <row r="92" spans="2:65" s="1" customFormat="1" ht="33" customHeight="1">
      <c r="B92" s="32"/>
      <c r="C92" s="132" t="s">
        <v>83</v>
      </c>
      <c r="D92" s="132" t="s">
        <v>177</v>
      </c>
      <c r="E92" s="133" t="s">
        <v>3887</v>
      </c>
      <c r="F92" s="134" t="s">
        <v>3888</v>
      </c>
      <c r="G92" s="135" t="s">
        <v>215</v>
      </c>
      <c r="H92" s="136">
        <v>18.350999999999999</v>
      </c>
      <c r="I92" s="137"/>
      <c r="J92" s="138">
        <f>ROUND(I92*H92,2)</f>
        <v>0</v>
      </c>
      <c r="K92" s="139"/>
      <c r="L92" s="32"/>
      <c r="M92" s="140" t="s">
        <v>19</v>
      </c>
      <c r="N92" s="141" t="s">
        <v>44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181</v>
      </c>
      <c r="AT92" s="144" t="s">
        <v>177</v>
      </c>
      <c r="AU92" s="144" t="s">
        <v>83</v>
      </c>
      <c r="AY92" s="17" t="s">
        <v>175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7" t="s">
        <v>81</v>
      </c>
      <c r="BK92" s="145">
        <f>ROUND(I92*H92,2)</f>
        <v>0</v>
      </c>
      <c r="BL92" s="17" t="s">
        <v>181</v>
      </c>
      <c r="BM92" s="144" t="s">
        <v>3889</v>
      </c>
    </row>
    <row r="93" spans="2:65" s="1" customFormat="1" ht="11.25">
      <c r="B93" s="32"/>
      <c r="D93" s="146" t="s">
        <v>183</v>
      </c>
      <c r="F93" s="147" t="s">
        <v>3890</v>
      </c>
      <c r="I93" s="148"/>
      <c r="L93" s="32"/>
      <c r="M93" s="149"/>
      <c r="T93" s="53"/>
      <c r="AT93" s="17" t="s">
        <v>183</v>
      </c>
      <c r="AU93" s="17" t="s">
        <v>83</v>
      </c>
    </row>
    <row r="94" spans="2:65" s="12" customFormat="1" ht="11.25">
      <c r="B94" s="150"/>
      <c r="D94" s="151" t="s">
        <v>189</v>
      </c>
      <c r="E94" s="152" t="s">
        <v>19</v>
      </c>
      <c r="F94" s="153" t="s">
        <v>3891</v>
      </c>
      <c r="H94" s="154">
        <v>18.350999999999999</v>
      </c>
      <c r="I94" s="155"/>
      <c r="L94" s="150"/>
      <c r="M94" s="156"/>
      <c r="T94" s="157"/>
      <c r="AT94" s="152" t="s">
        <v>189</v>
      </c>
      <c r="AU94" s="152" t="s">
        <v>83</v>
      </c>
      <c r="AV94" s="12" t="s">
        <v>83</v>
      </c>
      <c r="AW94" s="12" t="s">
        <v>35</v>
      </c>
      <c r="AX94" s="12" t="s">
        <v>81</v>
      </c>
      <c r="AY94" s="152" t="s">
        <v>175</v>
      </c>
    </row>
    <row r="95" spans="2:65" s="1" customFormat="1" ht="55.5" customHeight="1">
      <c r="B95" s="32"/>
      <c r="C95" s="132" t="s">
        <v>191</v>
      </c>
      <c r="D95" s="132" t="s">
        <v>177</v>
      </c>
      <c r="E95" s="133" t="s">
        <v>240</v>
      </c>
      <c r="F95" s="134" t="s">
        <v>241</v>
      </c>
      <c r="G95" s="135" t="s">
        <v>215</v>
      </c>
      <c r="H95" s="136">
        <v>13.151</v>
      </c>
      <c r="I95" s="137"/>
      <c r="J95" s="138">
        <f>ROUND(I95*H95,2)</f>
        <v>0</v>
      </c>
      <c r="K95" s="139"/>
      <c r="L95" s="32"/>
      <c r="M95" s="140" t="s">
        <v>19</v>
      </c>
      <c r="N95" s="141" t="s">
        <v>44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181</v>
      </c>
      <c r="AT95" s="144" t="s">
        <v>177</v>
      </c>
      <c r="AU95" s="144" t="s">
        <v>83</v>
      </c>
      <c r="AY95" s="17" t="s">
        <v>175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7" t="s">
        <v>81</v>
      </c>
      <c r="BK95" s="145">
        <f>ROUND(I95*H95,2)</f>
        <v>0</v>
      </c>
      <c r="BL95" s="17" t="s">
        <v>181</v>
      </c>
      <c r="BM95" s="144" t="s">
        <v>3892</v>
      </c>
    </row>
    <row r="96" spans="2:65" s="1" customFormat="1" ht="11.25">
      <c r="B96" s="32"/>
      <c r="D96" s="146" t="s">
        <v>183</v>
      </c>
      <c r="F96" s="147" t="s">
        <v>243</v>
      </c>
      <c r="I96" s="148"/>
      <c r="L96" s="32"/>
      <c r="M96" s="149"/>
      <c r="T96" s="53"/>
      <c r="AT96" s="17" t="s">
        <v>183</v>
      </c>
      <c r="AU96" s="17" t="s">
        <v>83</v>
      </c>
    </row>
    <row r="97" spans="2:65" s="12" customFormat="1" ht="11.25">
      <c r="B97" s="150"/>
      <c r="D97" s="151" t="s">
        <v>189</v>
      </c>
      <c r="E97" s="152" t="s">
        <v>19</v>
      </c>
      <c r="F97" s="153" t="s">
        <v>3893</v>
      </c>
      <c r="H97" s="154">
        <v>13.151</v>
      </c>
      <c r="I97" s="155"/>
      <c r="L97" s="150"/>
      <c r="M97" s="156"/>
      <c r="T97" s="157"/>
      <c r="AT97" s="152" t="s">
        <v>189</v>
      </c>
      <c r="AU97" s="152" t="s">
        <v>83</v>
      </c>
      <c r="AV97" s="12" t="s">
        <v>83</v>
      </c>
      <c r="AW97" s="12" t="s">
        <v>35</v>
      </c>
      <c r="AX97" s="12" t="s">
        <v>81</v>
      </c>
      <c r="AY97" s="152" t="s">
        <v>175</v>
      </c>
    </row>
    <row r="98" spans="2:65" s="1" customFormat="1" ht="62.65" customHeight="1">
      <c r="B98" s="32"/>
      <c r="C98" s="132" t="s">
        <v>181</v>
      </c>
      <c r="D98" s="132" t="s">
        <v>177</v>
      </c>
      <c r="E98" s="133" t="s">
        <v>260</v>
      </c>
      <c r="F98" s="134" t="s">
        <v>261</v>
      </c>
      <c r="G98" s="135" t="s">
        <v>215</v>
      </c>
      <c r="H98" s="136">
        <v>16.100000000000001</v>
      </c>
      <c r="I98" s="137"/>
      <c r="J98" s="138">
        <f>ROUND(I98*H98,2)</f>
        <v>0</v>
      </c>
      <c r="K98" s="139"/>
      <c r="L98" s="32"/>
      <c r="M98" s="140" t="s">
        <v>19</v>
      </c>
      <c r="N98" s="141" t="s">
        <v>44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181</v>
      </c>
      <c r="AT98" s="144" t="s">
        <v>177</v>
      </c>
      <c r="AU98" s="144" t="s">
        <v>83</v>
      </c>
      <c r="AY98" s="17" t="s">
        <v>175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81</v>
      </c>
      <c r="BK98" s="145">
        <f>ROUND(I98*H98,2)</f>
        <v>0</v>
      </c>
      <c r="BL98" s="17" t="s">
        <v>181</v>
      </c>
      <c r="BM98" s="144" t="s">
        <v>3894</v>
      </c>
    </row>
    <row r="99" spans="2:65" s="1" customFormat="1" ht="11.25">
      <c r="B99" s="32"/>
      <c r="D99" s="146" t="s">
        <v>183</v>
      </c>
      <c r="F99" s="147" t="s">
        <v>263</v>
      </c>
      <c r="I99" s="148"/>
      <c r="L99" s="32"/>
      <c r="M99" s="149"/>
      <c r="T99" s="53"/>
      <c r="AT99" s="17" t="s">
        <v>183</v>
      </c>
      <c r="AU99" s="17" t="s">
        <v>83</v>
      </c>
    </row>
    <row r="100" spans="2:65" s="14" customFormat="1" ht="22.5">
      <c r="B100" s="166"/>
      <c r="D100" s="151" t="s">
        <v>189</v>
      </c>
      <c r="E100" s="167" t="s">
        <v>19</v>
      </c>
      <c r="F100" s="168" t="s">
        <v>264</v>
      </c>
      <c r="H100" s="167" t="s">
        <v>19</v>
      </c>
      <c r="I100" s="169"/>
      <c r="L100" s="166"/>
      <c r="M100" s="170"/>
      <c r="T100" s="171"/>
      <c r="AT100" s="167" t="s">
        <v>189</v>
      </c>
      <c r="AU100" s="167" t="s">
        <v>83</v>
      </c>
      <c r="AV100" s="14" t="s">
        <v>81</v>
      </c>
      <c r="AW100" s="14" t="s">
        <v>35</v>
      </c>
      <c r="AX100" s="14" t="s">
        <v>73</v>
      </c>
      <c r="AY100" s="167" t="s">
        <v>175</v>
      </c>
    </row>
    <row r="101" spans="2:65" s="12" customFormat="1" ht="11.25">
      <c r="B101" s="150"/>
      <c r="D101" s="151" t="s">
        <v>189</v>
      </c>
      <c r="E101" s="152" t="s">
        <v>19</v>
      </c>
      <c r="F101" s="153" t="s">
        <v>3895</v>
      </c>
      <c r="H101" s="154">
        <v>16.100000000000001</v>
      </c>
      <c r="I101" s="155"/>
      <c r="L101" s="150"/>
      <c r="M101" s="156"/>
      <c r="T101" s="157"/>
      <c r="AT101" s="152" t="s">
        <v>189</v>
      </c>
      <c r="AU101" s="152" t="s">
        <v>83</v>
      </c>
      <c r="AV101" s="12" t="s">
        <v>83</v>
      </c>
      <c r="AW101" s="12" t="s">
        <v>35</v>
      </c>
      <c r="AX101" s="12" t="s">
        <v>81</v>
      </c>
      <c r="AY101" s="152" t="s">
        <v>175</v>
      </c>
    </row>
    <row r="102" spans="2:65" s="1" customFormat="1" ht="37.9" customHeight="1">
      <c r="B102" s="32"/>
      <c r="C102" s="132" t="s">
        <v>212</v>
      </c>
      <c r="D102" s="132" t="s">
        <v>177</v>
      </c>
      <c r="E102" s="133" t="s">
        <v>267</v>
      </c>
      <c r="F102" s="134" t="s">
        <v>268</v>
      </c>
      <c r="G102" s="135" t="s">
        <v>215</v>
      </c>
      <c r="H102" s="136">
        <v>394.53</v>
      </c>
      <c r="I102" s="137"/>
      <c r="J102" s="138">
        <f>ROUND(I102*H102,2)</f>
        <v>0</v>
      </c>
      <c r="K102" s="139"/>
      <c r="L102" s="32"/>
      <c r="M102" s="140" t="s">
        <v>19</v>
      </c>
      <c r="N102" s="141" t="s">
        <v>44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181</v>
      </c>
      <c r="AT102" s="144" t="s">
        <v>177</v>
      </c>
      <c r="AU102" s="144" t="s">
        <v>83</v>
      </c>
      <c r="AY102" s="17" t="s">
        <v>175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81</v>
      </c>
      <c r="BK102" s="145">
        <f>ROUND(I102*H102,2)</f>
        <v>0</v>
      </c>
      <c r="BL102" s="17" t="s">
        <v>181</v>
      </c>
      <c r="BM102" s="144" t="s">
        <v>3896</v>
      </c>
    </row>
    <row r="103" spans="2:65" s="1" customFormat="1" ht="11.25">
      <c r="B103" s="32"/>
      <c r="D103" s="146" t="s">
        <v>183</v>
      </c>
      <c r="F103" s="147" t="s">
        <v>270</v>
      </c>
      <c r="I103" s="148"/>
      <c r="L103" s="32"/>
      <c r="M103" s="149"/>
      <c r="T103" s="53"/>
      <c r="AT103" s="17" t="s">
        <v>183</v>
      </c>
      <c r="AU103" s="17" t="s">
        <v>83</v>
      </c>
    </row>
    <row r="104" spans="2:65" s="12" customFormat="1" ht="11.25">
      <c r="B104" s="150"/>
      <c r="D104" s="151" t="s">
        <v>189</v>
      </c>
      <c r="E104" s="152" t="s">
        <v>19</v>
      </c>
      <c r="F104" s="153" t="s">
        <v>3897</v>
      </c>
      <c r="H104" s="154">
        <v>394.53</v>
      </c>
      <c r="I104" s="155"/>
      <c r="L104" s="150"/>
      <c r="M104" s="156"/>
      <c r="T104" s="157"/>
      <c r="AT104" s="152" t="s">
        <v>189</v>
      </c>
      <c r="AU104" s="152" t="s">
        <v>83</v>
      </c>
      <c r="AV104" s="12" t="s">
        <v>83</v>
      </c>
      <c r="AW104" s="12" t="s">
        <v>35</v>
      </c>
      <c r="AX104" s="12" t="s">
        <v>81</v>
      </c>
      <c r="AY104" s="152" t="s">
        <v>175</v>
      </c>
    </row>
    <row r="105" spans="2:65" s="1" customFormat="1" ht="44.25" customHeight="1">
      <c r="B105" s="32"/>
      <c r="C105" s="132" t="s">
        <v>223</v>
      </c>
      <c r="D105" s="132" t="s">
        <v>177</v>
      </c>
      <c r="E105" s="133" t="s">
        <v>279</v>
      </c>
      <c r="F105" s="134" t="s">
        <v>280</v>
      </c>
      <c r="G105" s="135" t="s">
        <v>281</v>
      </c>
      <c r="H105" s="136">
        <v>23.672000000000001</v>
      </c>
      <c r="I105" s="137"/>
      <c r="J105" s="138">
        <f>ROUND(I105*H105,2)</f>
        <v>0</v>
      </c>
      <c r="K105" s="139"/>
      <c r="L105" s="32"/>
      <c r="M105" s="140" t="s">
        <v>19</v>
      </c>
      <c r="N105" s="141" t="s">
        <v>44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181</v>
      </c>
      <c r="AT105" s="144" t="s">
        <v>177</v>
      </c>
      <c r="AU105" s="144" t="s">
        <v>83</v>
      </c>
      <c r="AY105" s="17" t="s">
        <v>175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7" t="s">
        <v>81</v>
      </c>
      <c r="BK105" s="145">
        <f>ROUND(I105*H105,2)</f>
        <v>0</v>
      </c>
      <c r="BL105" s="17" t="s">
        <v>181</v>
      </c>
      <c r="BM105" s="144" t="s">
        <v>3898</v>
      </c>
    </row>
    <row r="106" spans="2:65" s="1" customFormat="1" ht="11.25">
      <c r="B106" s="32"/>
      <c r="D106" s="146" t="s">
        <v>183</v>
      </c>
      <c r="F106" s="147" t="s">
        <v>283</v>
      </c>
      <c r="I106" s="148"/>
      <c r="L106" s="32"/>
      <c r="M106" s="149"/>
      <c r="T106" s="53"/>
      <c r="AT106" s="17" t="s">
        <v>183</v>
      </c>
      <c r="AU106" s="17" t="s">
        <v>83</v>
      </c>
    </row>
    <row r="107" spans="2:65" s="12" customFormat="1" ht="11.25">
      <c r="B107" s="150"/>
      <c r="D107" s="151" t="s">
        <v>189</v>
      </c>
      <c r="E107" s="152" t="s">
        <v>19</v>
      </c>
      <c r="F107" s="153" t="s">
        <v>3899</v>
      </c>
      <c r="H107" s="154">
        <v>23.672000000000001</v>
      </c>
      <c r="I107" s="155"/>
      <c r="L107" s="150"/>
      <c r="M107" s="156"/>
      <c r="T107" s="157"/>
      <c r="AT107" s="152" t="s">
        <v>189</v>
      </c>
      <c r="AU107" s="152" t="s">
        <v>83</v>
      </c>
      <c r="AV107" s="12" t="s">
        <v>83</v>
      </c>
      <c r="AW107" s="12" t="s">
        <v>35</v>
      </c>
      <c r="AX107" s="12" t="s">
        <v>81</v>
      </c>
      <c r="AY107" s="152" t="s">
        <v>175</v>
      </c>
    </row>
    <row r="108" spans="2:65" s="1" customFormat="1" ht="37.9" customHeight="1">
      <c r="B108" s="32"/>
      <c r="C108" s="132" t="s">
        <v>231</v>
      </c>
      <c r="D108" s="132" t="s">
        <v>177</v>
      </c>
      <c r="E108" s="133" t="s">
        <v>286</v>
      </c>
      <c r="F108" s="134" t="s">
        <v>287</v>
      </c>
      <c r="G108" s="135" t="s">
        <v>215</v>
      </c>
      <c r="H108" s="136">
        <v>13.151</v>
      </c>
      <c r="I108" s="137"/>
      <c r="J108" s="138">
        <f>ROUND(I108*H108,2)</f>
        <v>0</v>
      </c>
      <c r="K108" s="139"/>
      <c r="L108" s="32"/>
      <c r="M108" s="140" t="s">
        <v>19</v>
      </c>
      <c r="N108" s="141" t="s">
        <v>44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181</v>
      </c>
      <c r="AT108" s="144" t="s">
        <v>177</v>
      </c>
      <c r="AU108" s="144" t="s">
        <v>83</v>
      </c>
      <c r="AY108" s="17" t="s">
        <v>175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81</v>
      </c>
      <c r="BK108" s="145">
        <f>ROUND(I108*H108,2)</f>
        <v>0</v>
      </c>
      <c r="BL108" s="17" t="s">
        <v>181</v>
      </c>
      <c r="BM108" s="144" t="s">
        <v>3900</v>
      </c>
    </row>
    <row r="109" spans="2:65" s="1" customFormat="1" ht="11.25">
      <c r="B109" s="32"/>
      <c r="D109" s="146" t="s">
        <v>183</v>
      </c>
      <c r="F109" s="147" t="s">
        <v>289</v>
      </c>
      <c r="I109" s="148"/>
      <c r="L109" s="32"/>
      <c r="M109" s="149"/>
      <c r="T109" s="53"/>
      <c r="AT109" s="17" t="s">
        <v>183</v>
      </c>
      <c r="AU109" s="17" t="s">
        <v>83</v>
      </c>
    </row>
    <row r="110" spans="2:65" s="1" customFormat="1" ht="44.25" customHeight="1">
      <c r="B110" s="32"/>
      <c r="C110" s="132" t="s">
        <v>239</v>
      </c>
      <c r="D110" s="132" t="s">
        <v>177</v>
      </c>
      <c r="E110" s="133" t="s">
        <v>2305</v>
      </c>
      <c r="F110" s="134" t="s">
        <v>2306</v>
      </c>
      <c r="G110" s="135" t="s">
        <v>215</v>
      </c>
      <c r="H110" s="136">
        <v>5.2</v>
      </c>
      <c r="I110" s="137"/>
      <c r="J110" s="138">
        <f>ROUND(I110*H110,2)</f>
        <v>0</v>
      </c>
      <c r="K110" s="139"/>
      <c r="L110" s="32"/>
      <c r="M110" s="140" t="s">
        <v>19</v>
      </c>
      <c r="N110" s="141" t="s">
        <v>44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181</v>
      </c>
      <c r="AT110" s="144" t="s">
        <v>177</v>
      </c>
      <c r="AU110" s="144" t="s">
        <v>83</v>
      </c>
      <c r="AY110" s="17" t="s">
        <v>175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81</v>
      </c>
      <c r="BK110" s="145">
        <f>ROUND(I110*H110,2)</f>
        <v>0</v>
      </c>
      <c r="BL110" s="17" t="s">
        <v>181</v>
      </c>
      <c r="BM110" s="144" t="s">
        <v>3901</v>
      </c>
    </row>
    <row r="111" spans="2:65" s="1" customFormat="1" ht="11.25">
      <c r="B111" s="32"/>
      <c r="D111" s="146" t="s">
        <v>183</v>
      </c>
      <c r="F111" s="147" t="s">
        <v>2308</v>
      </c>
      <c r="I111" s="148"/>
      <c r="L111" s="32"/>
      <c r="M111" s="149"/>
      <c r="T111" s="53"/>
      <c r="AT111" s="17" t="s">
        <v>183</v>
      </c>
      <c r="AU111" s="17" t="s">
        <v>83</v>
      </c>
    </row>
    <row r="112" spans="2:65" s="12" customFormat="1" ht="11.25">
      <c r="B112" s="150"/>
      <c r="D112" s="151" t="s">
        <v>189</v>
      </c>
      <c r="E112" s="152" t="s">
        <v>19</v>
      </c>
      <c r="F112" s="153" t="s">
        <v>3902</v>
      </c>
      <c r="H112" s="154">
        <v>5.2</v>
      </c>
      <c r="I112" s="155"/>
      <c r="L112" s="150"/>
      <c r="M112" s="156"/>
      <c r="T112" s="157"/>
      <c r="AT112" s="152" t="s">
        <v>189</v>
      </c>
      <c r="AU112" s="152" t="s">
        <v>83</v>
      </c>
      <c r="AV112" s="12" t="s">
        <v>83</v>
      </c>
      <c r="AW112" s="12" t="s">
        <v>35</v>
      </c>
      <c r="AX112" s="12" t="s">
        <v>81</v>
      </c>
      <c r="AY112" s="152" t="s">
        <v>175</v>
      </c>
    </row>
    <row r="113" spans="2:65" s="11" customFormat="1" ht="22.9" customHeight="1">
      <c r="B113" s="120"/>
      <c r="D113" s="121" t="s">
        <v>72</v>
      </c>
      <c r="E113" s="130" t="s">
        <v>83</v>
      </c>
      <c r="F113" s="130" t="s">
        <v>338</v>
      </c>
      <c r="I113" s="123"/>
      <c r="J113" s="131">
        <f>BK113</f>
        <v>0</v>
      </c>
      <c r="L113" s="120"/>
      <c r="M113" s="125"/>
      <c r="P113" s="126">
        <f>SUM(P114:P128)</f>
        <v>0</v>
      </c>
      <c r="R113" s="126">
        <f>SUM(R114:R128)</f>
        <v>1.9702980000000001</v>
      </c>
      <c r="T113" s="127">
        <f>SUM(T114:T128)</f>
        <v>0</v>
      </c>
      <c r="AR113" s="121" t="s">
        <v>81</v>
      </c>
      <c r="AT113" s="128" t="s">
        <v>72</v>
      </c>
      <c r="AU113" s="128" t="s">
        <v>81</v>
      </c>
      <c r="AY113" s="121" t="s">
        <v>175</v>
      </c>
      <c r="BK113" s="129">
        <f>SUM(BK114:BK128)</f>
        <v>0</v>
      </c>
    </row>
    <row r="114" spans="2:65" s="1" customFormat="1" ht="37.9" customHeight="1">
      <c r="B114" s="32"/>
      <c r="C114" s="132" t="s">
        <v>246</v>
      </c>
      <c r="D114" s="132" t="s">
        <v>177</v>
      </c>
      <c r="E114" s="133" t="s">
        <v>3903</v>
      </c>
      <c r="F114" s="134" t="s">
        <v>3904</v>
      </c>
      <c r="G114" s="135" t="s">
        <v>180</v>
      </c>
      <c r="H114" s="136">
        <v>3.78</v>
      </c>
      <c r="I114" s="137"/>
      <c r="J114" s="138">
        <f>ROUND(I114*H114,2)</f>
        <v>0</v>
      </c>
      <c r="K114" s="139"/>
      <c r="L114" s="32"/>
      <c r="M114" s="140" t="s">
        <v>19</v>
      </c>
      <c r="N114" s="141" t="s">
        <v>44</v>
      </c>
      <c r="P114" s="142">
        <f>O114*H114</f>
        <v>0</v>
      </c>
      <c r="Q114" s="142">
        <v>1.7000000000000001E-4</v>
      </c>
      <c r="R114" s="142">
        <f>Q114*H114</f>
        <v>6.4260000000000001E-4</v>
      </c>
      <c r="S114" s="142">
        <v>0</v>
      </c>
      <c r="T114" s="143">
        <f>S114*H114</f>
        <v>0</v>
      </c>
      <c r="AR114" s="144" t="s">
        <v>181</v>
      </c>
      <c r="AT114" s="144" t="s">
        <v>177</v>
      </c>
      <c r="AU114" s="144" t="s">
        <v>83</v>
      </c>
      <c r="AY114" s="17" t="s">
        <v>175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81</v>
      </c>
      <c r="BK114" s="145">
        <f>ROUND(I114*H114,2)</f>
        <v>0</v>
      </c>
      <c r="BL114" s="17" t="s">
        <v>181</v>
      </c>
      <c r="BM114" s="144" t="s">
        <v>3905</v>
      </c>
    </row>
    <row r="115" spans="2:65" s="1" customFormat="1" ht="11.25">
      <c r="B115" s="32"/>
      <c r="D115" s="146" t="s">
        <v>183</v>
      </c>
      <c r="F115" s="147" t="s">
        <v>3906</v>
      </c>
      <c r="I115" s="148"/>
      <c r="L115" s="32"/>
      <c r="M115" s="149"/>
      <c r="T115" s="53"/>
      <c r="AT115" s="17" t="s">
        <v>183</v>
      </c>
      <c r="AU115" s="17" t="s">
        <v>83</v>
      </c>
    </row>
    <row r="116" spans="2:65" s="14" customFormat="1" ht="11.25">
      <c r="B116" s="166"/>
      <c r="D116" s="151" t="s">
        <v>189</v>
      </c>
      <c r="E116" s="167" t="s">
        <v>19</v>
      </c>
      <c r="F116" s="168" t="s">
        <v>3907</v>
      </c>
      <c r="H116" s="167" t="s">
        <v>19</v>
      </c>
      <c r="I116" s="169"/>
      <c r="L116" s="166"/>
      <c r="M116" s="170"/>
      <c r="T116" s="171"/>
      <c r="AT116" s="167" t="s">
        <v>189</v>
      </c>
      <c r="AU116" s="167" t="s">
        <v>83</v>
      </c>
      <c r="AV116" s="14" t="s">
        <v>81</v>
      </c>
      <c r="AW116" s="14" t="s">
        <v>35</v>
      </c>
      <c r="AX116" s="14" t="s">
        <v>73</v>
      </c>
      <c r="AY116" s="167" t="s">
        <v>175</v>
      </c>
    </row>
    <row r="117" spans="2:65" s="12" customFormat="1" ht="11.25">
      <c r="B117" s="150"/>
      <c r="D117" s="151" t="s">
        <v>189</v>
      </c>
      <c r="E117" s="152" t="s">
        <v>19</v>
      </c>
      <c r="F117" s="153" t="s">
        <v>3908</v>
      </c>
      <c r="H117" s="154">
        <v>3.78</v>
      </c>
      <c r="I117" s="155"/>
      <c r="L117" s="150"/>
      <c r="M117" s="156"/>
      <c r="T117" s="157"/>
      <c r="AT117" s="152" t="s">
        <v>189</v>
      </c>
      <c r="AU117" s="152" t="s">
        <v>83</v>
      </c>
      <c r="AV117" s="12" t="s">
        <v>83</v>
      </c>
      <c r="AW117" s="12" t="s">
        <v>35</v>
      </c>
      <c r="AX117" s="12" t="s">
        <v>81</v>
      </c>
      <c r="AY117" s="152" t="s">
        <v>175</v>
      </c>
    </row>
    <row r="118" spans="2:65" s="1" customFormat="1" ht="24.2" customHeight="1">
      <c r="B118" s="32"/>
      <c r="C118" s="172" t="s">
        <v>259</v>
      </c>
      <c r="D118" s="172" t="s">
        <v>307</v>
      </c>
      <c r="E118" s="173" t="s">
        <v>3909</v>
      </c>
      <c r="F118" s="174" t="s">
        <v>3910</v>
      </c>
      <c r="G118" s="175" t="s">
        <v>180</v>
      </c>
      <c r="H118" s="176">
        <v>4.4770000000000003</v>
      </c>
      <c r="I118" s="177"/>
      <c r="J118" s="178">
        <f>ROUND(I118*H118,2)</f>
        <v>0</v>
      </c>
      <c r="K118" s="179"/>
      <c r="L118" s="180"/>
      <c r="M118" s="181" t="s">
        <v>19</v>
      </c>
      <c r="N118" s="182" t="s">
        <v>44</v>
      </c>
      <c r="P118" s="142">
        <f>O118*H118</f>
        <v>0</v>
      </c>
      <c r="Q118" s="142">
        <v>2.0000000000000001E-4</v>
      </c>
      <c r="R118" s="142">
        <f>Q118*H118</f>
        <v>8.9540000000000008E-4</v>
      </c>
      <c r="S118" s="142">
        <v>0</v>
      </c>
      <c r="T118" s="143">
        <f>S118*H118</f>
        <v>0</v>
      </c>
      <c r="AR118" s="144" t="s">
        <v>239</v>
      </c>
      <c r="AT118" s="144" t="s">
        <v>307</v>
      </c>
      <c r="AU118" s="144" t="s">
        <v>83</v>
      </c>
      <c r="AY118" s="17" t="s">
        <v>175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81</v>
      </c>
      <c r="BK118" s="145">
        <f>ROUND(I118*H118,2)</f>
        <v>0</v>
      </c>
      <c r="BL118" s="17" t="s">
        <v>181</v>
      </c>
      <c r="BM118" s="144" t="s">
        <v>3911</v>
      </c>
    </row>
    <row r="119" spans="2:65" s="12" customFormat="1" ht="11.25">
      <c r="B119" s="150"/>
      <c r="D119" s="151" t="s">
        <v>189</v>
      </c>
      <c r="F119" s="153" t="s">
        <v>3912</v>
      </c>
      <c r="H119" s="154">
        <v>4.4770000000000003</v>
      </c>
      <c r="I119" s="155"/>
      <c r="L119" s="150"/>
      <c r="M119" s="156"/>
      <c r="T119" s="157"/>
      <c r="AT119" s="152" t="s">
        <v>189</v>
      </c>
      <c r="AU119" s="152" t="s">
        <v>83</v>
      </c>
      <c r="AV119" s="12" t="s">
        <v>83</v>
      </c>
      <c r="AW119" s="12" t="s">
        <v>4</v>
      </c>
      <c r="AX119" s="12" t="s">
        <v>81</v>
      </c>
      <c r="AY119" s="152" t="s">
        <v>175</v>
      </c>
    </row>
    <row r="120" spans="2:65" s="1" customFormat="1" ht="24.2" customHeight="1">
      <c r="B120" s="32"/>
      <c r="C120" s="132" t="s">
        <v>266</v>
      </c>
      <c r="D120" s="132" t="s">
        <v>177</v>
      </c>
      <c r="E120" s="133" t="s">
        <v>3913</v>
      </c>
      <c r="F120" s="134" t="s">
        <v>3914</v>
      </c>
      <c r="G120" s="135" t="s">
        <v>342</v>
      </c>
      <c r="H120" s="136">
        <v>28</v>
      </c>
      <c r="I120" s="137"/>
      <c r="J120" s="138">
        <f>ROUND(I120*H120,2)</f>
        <v>0</v>
      </c>
      <c r="K120" s="139"/>
      <c r="L120" s="32"/>
      <c r="M120" s="140" t="s">
        <v>19</v>
      </c>
      <c r="N120" s="141" t="s">
        <v>44</v>
      </c>
      <c r="P120" s="142">
        <f>O120*H120</f>
        <v>0</v>
      </c>
      <c r="Q120" s="142">
        <v>7.2999999999999996E-4</v>
      </c>
      <c r="R120" s="142">
        <f>Q120*H120</f>
        <v>2.044E-2</v>
      </c>
      <c r="S120" s="142">
        <v>0</v>
      </c>
      <c r="T120" s="143">
        <f>S120*H120</f>
        <v>0</v>
      </c>
      <c r="AR120" s="144" t="s">
        <v>181</v>
      </c>
      <c r="AT120" s="144" t="s">
        <v>177</v>
      </c>
      <c r="AU120" s="144" t="s">
        <v>83</v>
      </c>
      <c r="AY120" s="17" t="s">
        <v>175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81</v>
      </c>
      <c r="BK120" s="145">
        <f>ROUND(I120*H120,2)</f>
        <v>0</v>
      </c>
      <c r="BL120" s="17" t="s">
        <v>181</v>
      </c>
      <c r="BM120" s="144" t="s">
        <v>3915</v>
      </c>
    </row>
    <row r="121" spans="2:65" s="1" customFormat="1" ht="11.25">
      <c r="B121" s="32"/>
      <c r="D121" s="146" t="s">
        <v>183</v>
      </c>
      <c r="F121" s="147" t="s">
        <v>3916</v>
      </c>
      <c r="I121" s="148"/>
      <c r="L121" s="32"/>
      <c r="M121" s="149"/>
      <c r="T121" s="53"/>
      <c r="AT121" s="17" t="s">
        <v>183</v>
      </c>
      <c r="AU121" s="17" t="s">
        <v>83</v>
      </c>
    </row>
    <row r="122" spans="2:65" s="12" customFormat="1" ht="11.25">
      <c r="B122" s="150"/>
      <c r="D122" s="151" t="s">
        <v>189</v>
      </c>
      <c r="E122" s="152" t="s">
        <v>19</v>
      </c>
      <c r="F122" s="153" t="s">
        <v>3917</v>
      </c>
      <c r="H122" s="154">
        <v>20</v>
      </c>
      <c r="I122" s="155"/>
      <c r="L122" s="150"/>
      <c r="M122" s="156"/>
      <c r="T122" s="157"/>
      <c r="AT122" s="152" t="s">
        <v>189</v>
      </c>
      <c r="AU122" s="152" t="s">
        <v>83</v>
      </c>
      <c r="AV122" s="12" t="s">
        <v>83</v>
      </c>
      <c r="AW122" s="12" t="s">
        <v>35</v>
      </c>
      <c r="AX122" s="12" t="s">
        <v>73</v>
      </c>
      <c r="AY122" s="152" t="s">
        <v>175</v>
      </c>
    </row>
    <row r="123" spans="2:65" s="12" customFormat="1" ht="11.25">
      <c r="B123" s="150"/>
      <c r="D123" s="151" t="s">
        <v>189</v>
      </c>
      <c r="E123" s="152" t="s">
        <v>19</v>
      </c>
      <c r="F123" s="153" t="s">
        <v>3918</v>
      </c>
      <c r="H123" s="154">
        <v>8</v>
      </c>
      <c r="I123" s="155"/>
      <c r="L123" s="150"/>
      <c r="M123" s="156"/>
      <c r="T123" s="157"/>
      <c r="AT123" s="152" t="s">
        <v>189</v>
      </c>
      <c r="AU123" s="152" t="s">
        <v>83</v>
      </c>
      <c r="AV123" s="12" t="s">
        <v>83</v>
      </c>
      <c r="AW123" s="12" t="s">
        <v>35</v>
      </c>
      <c r="AX123" s="12" t="s">
        <v>73</v>
      </c>
      <c r="AY123" s="152" t="s">
        <v>175</v>
      </c>
    </row>
    <row r="124" spans="2:65" s="13" customFormat="1" ht="11.25">
      <c r="B124" s="158"/>
      <c r="D124" s="151" t="s">
        <v>189</v>
      </c>
      <c r="E124" s="159" t="s">
        <v>19</v>
      </c>
      <c r="F124" s="160" t="s">
        <v>198</v>
      </c>
      <c r="H124" s="161">
        <v>28</v>
      </c>
      <c r="I124" s="162"/>
      <c r="L124" s="158"/>
      <c r="M124" s="163"/>
      <c r="T124" s="164"/>
      <c r="AT124" s="159" t="s">
        <v>189</v>
      </c>
      <c r="AU124" s="159" t="s">
        <v>83</v>
      </c>
      <c r="AV124" s="13" t="s">
        <v>181</v>
      </c>
      <c r="AW124" s="13" t="s">
        <v>35</v>
      </c>
      <c r="AX124" s="13" t="s">
        <v>81</v>
      </c>
      <c r="AY124" s="159" t="s">
        <v>175</v>
      </c>
    </row>
    <row r="125" spans="2:65" s="1" customFormat="1" ht="24.2" customHeight="1">
      <c r="B125" s="32"/>
      <c r="C125" s="132" t="s">
        <v>272</v>
      </c>
      <c r="D125" s="132" t="s">
        <v>177</v>
      </c>
      <c r="E125" s="133" t="s">
        <v>3919</v>
      </c>
      <c r="F125" s="134" t="s">
        <v>3920</v>
      </c>
      <c r="G125" s="135" t="s">
        <v>215</v>
      </c>
      <c r="H125" s="136">
        <v>0.98399999999999999</v>
      </c>
      <c r="I125" s="137"/>
      <c r="J125" s="138">
        <f>ROUND(I125*H125,2)</f>
        <v>0</v>
      </c>
      <c r="K125" s="139"/>
      <c r="L125" s="32"/>
      <c r="M125" s="140" t="s">
        <v>19</v>
      </c>
      <c r="N125" s="141" t="s">
        <v>44</v>
      </c>
      <c r="P125" s="142">
        <f>O125*H125</f>
        <v>0</v>
      </c>
      <c r="Q125" s="142">
        <v>1.98</v>
      </c>
      <c r="R125" s="142">
        <f>Q125*H125</f>
        <v>1.9483200000000001</v>
      </c>
      <c r="S125" s="142">
        <v>0</v>
      </c>
      <c r="T125" s="143">
        <f>S125*H125</f>
        <v>0</v>
      </c>
      <c r="AR125" s="144" t="s">
        <v>181</v>
      </c>
      <c r="AT125" s="144" t="s">
        <v>177</v>
      </c>
      <c r="AU125" s="144" t="s">
        <v>83</v>
      </c>
      <c r="AY125" s="17" t="s">
        <v>175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81</v>
      </c>
      <c r="BK125" s="145">
        <f>ROUND(I125*H125,2)</f>
        <v>0</v>
      </c>
      <c r="BL125" s="17" t="s">
        <v>181</v>
      </c>
      <c r="BM125" s="144" t="s">
        <v>3921</v>
      </c>
    </row>
    <row r="126" spans="2:65" s="1" customFormat="1" ht="11.25">
      <c r="B126" s="32"/>
      <c r="D126" s="146" t="s">
        <v>183</v>
      </c>
      <c r="F126" s="147" t="s">
        <v>3922</v>
      </c>
      <c r="I126" s="148"/>
      <c r="L126" s="32"/>
      <c r="M126" s="149"/>
      <c r="T126" s="53"/>
      <c r="AT126" s="17" t="s">
        <v>183</v>
      </c>
      <c r="AU126" s="17" t="s">
        <v>83</v>
      </c>
    </row>
    <row r="127" spans="2:65" s="12" customFormat="1" ht="11.25">
      <c r="B127" s="150"/>
      <c r="D127" s="151" t="s">
        <v>189</v>
      </c>
      <c r="E127" s="152" t="s">
        <v>19</v>
      </c>
      <c r="F127" s="153" t="s">
        <v>3923</v>
      </c>
      <c r="H127" s="154">
        <v>0.98399999999999999</v>
      </c>
      <c r="I127" s="155"/>
      <c r="L127" s="150"/>
      <c r="M127" s="156"/>
      <c r="T127" s="157"/>
      <c r="AT127" s="152" t="s">
        <v>189</v>
      </c>
      <c r="AU127" s="152" t="s">
        <v>83</v>
      </c>
      <c r="AV127" s="12" t="s">
        <v>83</v>
      </c>
      <c r="AW127" s="12" t="s">
        <v>35</v>
      </c>
      <c r="AX127" s="12" t="s">
        <v>81</v>
      </c>
      <c r="AY127" s="152" t="s">
        <v>175</v>
      </c>
    </row>
    <row r="128" spans="2:65" s="1" customFormat="1" ht="24.2" customHeight="1">
      <c r="B128" s="32"/>
      <c r="C128" s="132" t="s">
        <v>278</v>
      </c>
      <c r="D128" s="132" t="s">
        <v>177</v>
      </c>
      <c r="E128" s="133" t="s">
        <v>3924</v>
      </c>
      <c r="F128" s="134" t="s">
        <v>3925</v>
      </c>
      <c r="G128" s="135" t="s">
        <v>358</v>
      </c>
      <c r="H128" s="136">
        <v>4</v>
      </c>
      <c r="I128" s="137"/>
      <c r="J128" s="138">
        <f>ROUND(I128*H128,2)</f>
        <v>0</v>
      </c>
      <c r="K128" s="139"/>
      <c r="L128" s="32"/>
      <c r="M128" s="140" t="s">
        <v>19</v>
      </c>
      <c r="N128" s="141" t="s">
        <v>44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181</v>
      </c>
      <c r="AT128" s="144" t="s">
        <v>177</v>
      </c>
      <c r="AU128" s="144" t="s">
        <v>83</v>
      </c>
      <c r="AY128" s="17" t="s">
        <v>175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81</v>
      </c>
      <c r="BK128" s="145">
        <f>ROUND(I128*H128,2)</f>
        <v>0</v>
      </c>
      <c r="BL128" s="17" t="s">
        <v>181</v>
      </c>
      <c r="BM128" s="144" t="s">
        <v>3926</v>
      </c>
    </row>
    <row r="129" spans="2:65" s="11" customFormat="1" ht="22.9" customHeight="1">
      <c r="B129" s="120"/>
      <c r="D129" s="121" t="s">
        <v>72</v>
      </c>
      <c r="E129" s="130" t="s">
        <v>212</v>
      </c>
      <c r="F129" s="130" t="s">
        <v>383</v>
      </c>
      <c r="I129" s="123"/>
      <c r="J129" s="131">
        <f>BK129</f>
        <v>0</v>
      </c>
      <c r="L129" s="120"/>
      <c r="M129" s="125"/>
      <c r="P129" s="126">
        <f>SUM(P130:P140)</f>
        <v>0</v>
      </c>
      <c r="R129" s="126">
        <f>SUM(R130:R140)</f>
        <v>0</v>
      </c>
      <c r="T129" s="127">
        <f>SUM(T130:T140)</f>
        <v>0</v>
      </c>
      <c r="AR129" s="121" t="s">
        <v>81</v>
      </c>
      <c r="AT129" s="128" t="s">
        <v>72</v>
      </c>
      <c r="AU129" s="128" t="s">
        <v>81</v>
      </c>
      <c r="AY129" s="121" t="s">
        <v>175</v>
      </c>
      <c r="BK129" s="129">
        <f>SUM(BK130:BK140)</f>
        <v>0</v>
      </c>
    </row>
    <row r="130" spans="2:65" s="1" customFormat="1" ht="37.9" customHeight="1">
      <c r="B130" s="32"/>
      <c r="C130" s="132" t="s">
        <v>285</v>
      </c>
      <c r="D130" s="132" t="s">
        <v>177</v>
      </c>
      <c r="E130" s="133" t="s">
        <v>3927</v>
      </c>
      <c r="F130" s="134" t="s">
        <v>3928</v>
      </c>
      <c r="G130" s="135" t="s">
        <v>180</v>
      </c>
      <c r="H130" s="136">
        <v>49.22</v>
      </c>
      <c r="I130" s="137"/>
      <c r="J130" s="138">
        <f>ROUND(I130*H130,2)</f>
        <v>0</v>
      </c>
      <c r="K130" s="139"/>
      <c r="L130" s="32"/>
      <c r="M130" s="140" t="s">
        <v>19</v>
      </c>
      <c r="N130" s="141" t="s">
        <v>44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181</v>
      </c>
      <c r="AT130" s="144" t="s">
        <v>177</v>
      </c>
      <c r="AU130" s="144" t="s">
        <v>83</v>
      </c>
      <c r="AY130" s="17" t="s">
        <v>175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81</v>
      </c>
      <c r="BK130" s="145">
        <f>ROUND(I130*H130,2)</f>
        <v>0</v>
      </c>
      <c r="BL130" s="17" t="s">
        <v>181</v>
      </c>
      <c r="BM130" s="144" t="s">
        <v>3929</v>
      </c>
    </row>
    <row r="131" spans="2:65" s="1" customFormat="1" ht="11.25">
      <c r="B131" s="32"/>
      <c r="D131" s="146" t="s">
        <v>183</v>
      </c>
      <c r="F131" s="147" t="s">
        <v>3930</v>
      </c>
      <c r="I131" s="148"/>
      <c r="L131" s="32"/>
      <c r="M131" s="149"/>
      <c r="T131" s="53"/>
      <c r="AT131" s="17" t="s">
        <v>183</v>
      </c>
      <c r="AU131" s="17" t="s">
        <v>83</v>
      </c>
    </row>
    <row r="132" spans="2:65" s="12" customFormat="1" ht="11.25">
      <c r="B132" s="150"/>
      <c r="D132" s="151" t="s">
        <v>189</v>
      </c>
      <c r="E132" s="152" t="s">
        <v>19</v>
      </c>
      <c r="F132" s="153" t="s">
        <v>3931</v>
      </c>
      <c r="H132" s="154">
        <v>49.22</v>
      </c>
      <c r="I132" s="155"/>
      <c r="L132" s="150"/>
      <c r="M132" s="156"/>
      <c r="T132" s="157"/>
      <c r="AT132" s="152" t="s">
        <v>189</v>
      </c>
      <c r="AU132" s="152" t="s">
        <v>83</v>
      </c>
      <c r="AV132" s="12" t="s">
        <v>83</v>
      </c>
      <c r="AW132" s="12" t="s">
        <v>35</v>
      </c>
      <c r="AX132" s="12" t="s">
        <v>81</v>
      </c>
      <c r="AY132" s="152" t="s">
        <v>175</v>
      </c>
    </row>
    <row r="133" spans="2:65" s="1" customFormat="1" ht="33" customHeight="1">
      <c r="B133" s="32"/>
      <c r="C133" s="132" t="s">
        <v>8</v>
      </c>
      <c r="D133" s="132" t="s">
        <v>177</v>
      </c>
      <c r="E133" s="133" t="s">
        <v>419</v>
      </c>
      <c r="F133" s="134" t="s">
        <v>420</v>
      </c>
      <c r="G133" s="135" t="s">
        <v>180</v>
      </c>
      <c r="H133" s="136">
        <v>7</v>
      </c>
      <c r="I133" s="137"/>
      <c r="J133" s="138">
        <f>ROUND(I133*H133,2)</f>
        <v>0</v>
      </c>
      <c r="K133" s="139"/>
      <c r="L133" s="32"/>
      <c r="M133" s="140" t="s">
        <v>19</v>
      </c>
      <c r="N133" s="141" t="s">
        <v>44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181</v>
      </c>
      <c r="AT133" s="144" t="s">
        <v>177</v>
      </c>
      <c r="AU133" s="144" t="s">
        <v>83</v>
      </c>
      <c r="AY133" s="17" t="s">
        <v>175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81</v>
      </c>
      <c r="BK133" s="145">
        <f>ROUND(I133*H133,2)</f>
        <v>0</v>
      </c>
      <c r="BL133" s="17" t="s">
        <v>181</v>
      </c>
      <c r="BM133" s="144" t="s">
        <v>3932</v>
      </c>
    </row>
    <row r="134" spans="2:65" s="1" customFormat="1" ht="11.25">
      <c r="B134" s="32"/>
      <c r="D134" s="146" t="s">
        <v>183</v>
      </c>
      <c r="F134" s="147" t="s">
        <v>422</v>
      </c>
      <c r="I134" s="148"/>
      <c r="L134" s="32"/>
      <c r="M134" s="149"/>
      <c r="T134" s="53"/>
      <c r="AT134" s="17" t="s">
        <v>183</v>
      </c>
      <c r="AU134" s="17" t="s">
        <v>83</v>
      </c>
    </row>
    <row r="135" spans="2:65" s="14" customFormat="1" ht="11.25">
      <c r="B135" s="166"/>
      <c r="D135" s="151" t="s">
        <v>189</v>
      </c>
      <c r="E135" s="167" t="s">
        <v>19</v>
      </c>
      <c r="F135" s="168" t="s">
        <v>3933</v>
      </c>
      <c r="H135" s="167" t="s">
        <v>19</v>
      </c>
      <c r="I135" s="169"/>
      <c r="L135" s="166"/>
      <c r="M135" s="170"/>
      <c r="T135" s="171"/>
      <c r="AT135" s="167" t="s">
        <v>189</v>
      </c>
      <c r="AU135" s="167" t="s">
        <v>83</v>
      </c>
      <c r="AV135" s="14" t="s">
        <v>81</v>
      </c>
      <c r="AW135" s="14" t="s">
        <v>35</v>
      </c>
      <c r="AX135" s="14" t="s">
        <v>73</v>
      </c>
      <c r="AY135" s="167" t="s">
        <v>175</v>
      </c>
    </row>
    <row r="136" spans="2:65" s="12" customFormat="1" ht="11.25">
      <c r="B136" s="150"/>
      <c r="D136" s="151" t="s">
        <v>189</v>
      </c>
      <c r="E136" s="152" t="s">
        <v>19</v>
      </c>
      <c r="F136" s="153" t="s">
        <v>3934</v>
      </c>
      <c r="H136" s="154">
        <v>7</v>
      </c>
      <c r="I136" s="155"/>
      <c r="L136" s="150"/>
      <c r="M136" s="156"/>
      <c r="T136" s="157"/>
      <c r="AT136" s="152" t="s">
        <v>189</v>
      </c>
      <c r="AU136" s="152" t="s">
        <v>83</v>
      </c>
      <c r="AV136" s="12" t="s">
        <v>83</v>
      </c>
      <c r="AW136" s="12" t="s">
        <v>35</v>
      </c>
      <c r="AX136" s="12" t="s">
        <v>81</v>
      </c>
      <c r="AY136" s="152" t="s">
        <v>175</v>
      </c>
    </row>
    <row r="137" spans="2:65" s="1" customFormat="1" ht="24.2" customHeight="1">
      <c r="B137" s="32"/>
      <c r="C137" s="132" t="s">
        <v>296</v>
      </c>
      <c r="D137" s="132" t="s">
        <v>177</v>
      </c>
      <c r="E137" s="133" t="s">
        <v>3935</v>
      </c>
      <c r="F137" s="134" t="s">
        <v>3936</v>
      </c>
      <c r="G137" s="135" t="s">
        <v>180</v>
      </c>
      <c r="H137" s="136">
        <v>7</v>
      </c>
      <c r="I137" s="137"/>
      <c r="J137" s="138">
        <f>ROUND(I137*H137,2)</f>
        <v>0</v>
      </c>
      <c r="K137" s="139"/>
      <c r="L137" s="32"/>
      <c r="M137" s="140" t="s">
        <v>19</v>
      </c>
      <c r="N137" s="141" t="s">
        <v>44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181</v>
      </c>
      <c r="AT137" s="144" t="s">
        <v>177</v>
      </c>
      <c r="AU137" s="144" t="s">
        <v>83</v>
      </c>
      <c r="AY137" s="17" t="s">
        <v>175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81</v>
      </c>
      <c r="BK137" s="145">
        <f>ROUND(I137*H137,2)</f>
        <v>0</v>
      </c>
      <c r="BL137" s="17" t="s">
        <v>181</v>
      </c>
      <c r="BM137" s="144" t="s">
        <v>3937</v>
      </c>
    </row>
    <row r="138" spans="2:65" s="1" customFormat="1" ht="11.25">
      <c r="B138" s="32"/>
      <c r="D138" s="146" t="s">
        <v>183</v>
      </c>
      <c r="F138" s="147" t="s">
        <v>3938</v>
      </c>
      <c r="I138" s="148"/>
      <c r="L138" s="32"/>
      <c r="M138" s="149"/>
      <c r="T138" s="53"/>
      <c r="AT138" s="17" t="s">
        <v>183</v>
      </c>
      <c r="AU138" s="17" t="s">
        <v>83</v>
      </c>
    </row>
    <row r="139" spans="2:65" s="14" customFormat="1" ht="11.25">
      <c r="B139" s="166"/>
      <c r="D139" s="151" t="s">
        <v>189</v>
      </c>
      <c r="E139" s="167" t="s">
        <v>19</v>
      </c>
      <c r="F139" s="168" t="s">
        <v>3939</v>
      </c>
      <c r="H139" s="167" t="s">
        <v>19</v>
      </c>
      <c r="I139" s="169"/>
      <c r="L139" s="166"/>
      <c r="M139" s="170"/>
      <c r="T139" s="171"/>
      <c r="AT139" s="167" t="s">
        <v>189</v>
      </c>
      <c r="AU139" s="167" t="s">
        <v>83</v>
      </c>
      <c r="AV139" s="14" t="s">
        <v>81</v>
      </c>
      <c r="AW139" s="14" t="s">
        <v>35</v>
      </c>
      <c r="AX139" s="14" t="s">
        <v>73</v>
      </c>
      <c r="AY139" s="167" t="s">
        <v>175</v>
      </c>
    </row>
    <row r="140" spans="2:65" s="12" customFormat="1" ht="11.25">
      <c r="B140" s="150"/>
      <c r="D140" s="151" t="s">
        <v>189</v>
      </c>
      <c r="E140" s="152" t="s">
        <v>19</v>
      </c>
      <c r="F140" s="153" t="s">
        <v>3934</v>
      </c>
      <c r="H140" s="154">
        <v>7</v>
      </c>
      <c r="I140" s="155"/>
      <c r="L140" s="150"/>
      <c r="M140" s="156"/>
      <c r="T140" s="157"/>
      <c r="AT140" s="152" t="s">
        <v>189</v>
      </c>
      <c r="AU140" s="152" t="s">
        <v>83</v>
      </c>
      <c r="AV140" s="12" t="s">
        <v>83</v>
      </c>
      <c r="AW140" s="12" t="s">
        <v>35</v>
      </c>
      <c r="AX140" s="12" t="s">
        <v>81</v>
      </c>
      <c r="AY140" s="152" t="s">
        <v>175</v>
      </c>
    </row>
    <row r="141" spans="2:65" s="11" customFormat="1" ht="22.9" customHeight="1">
      <c r="B141" s="120"/>
      <c r="D141" s="121" t="s">
        <v>72</v>
      </c>
      <c r="E141" s="130" t="s">
        <v>246</v>
      </c>
      <c r="F141" s="130" t="s">
        <v>3940</v>
      </c>
      <c r="I141" s="123"/>
      <c r="J141" s="131">
        <f>BK141</f>
        <v>0</v>
      </c>
      <c r="L141" s="120"/>
      <c r="M141" s="125"/>
      <c r="P141" s="126">
        <f>SUM(P142:P152)</f>
        <v>0</v>
      </c>
      <c r="R141" s="126">
        <f>SUM(R142:R152)</f>
        <v>0.12137303999999999</v>
      </c>
      <c r="T141" s="127">
        <f>SUM(T142:T152)</f>
        <v>0</v>
      </c>
      <c r="AR141" s="121" t="s">
        <v>81</v>
      </c>
      <c r="AT141" s="128" t="s">
        <v>72</v>
      </c>
      <c r="AU141" s="128" t="s">
        <v>81</v>
      </c>
      <c r="AY141" s="121" t="s">
        <v>175</v>
      </c>
      <c r="BK141" s="129">
        <f>SUM(BK142:BK152)</f>
        <v>0</v>
      </c>
    </row>
    <row r="142" spans="2:65" s="1" customFormat="1" ht="16.5" customHeight="1">
      <c r="B142" s="32"/>
      <c r="C142" s="132" t="s">
        <v>306</v>
      </c>
      <c r="D142" s="132" t="s">
        <v>177</v>
      </c>
      <c r="E142" s="133" t="s">
        <v>3941</v>
      </c>
      <c r="F142" s="134" t="s">
        <v>3942</v>
      </c>
      <c r="G142" s="135" t="s">
        <v>1055</v>
      </c>
      <c r="H142" s="136">
        <v>1</v>
      </c>
      <c r="I142" s="137"/>
      <c r="J142" s="138">
        <f>ROUND(I142*H142,2)</f>
        <v>0</v>
      </c>
      <c r="K142" s="139"/>
      <c r="L142" s="32"/>
      <c r="M142" s="140" t="s">
        <v>19</v>
      </c>
      <c r="N142" s="141" t="s">
        <v>44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181</v>
      </c>
      <c r="AT142" s="144" t="s">
        <v>177</v>
      </c>
      <c r="AU142" s="144" t="s">
        <v>83</v>
      </c>
      <c r="AY142" s="17" t="s">
        <v>175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81</v>
      </c>
      <c r="BK142" s="145">
        <f>ROUND(I142*H142,2)</f>
        <v>0</v>
      </c>
      <c r="BL142" s="17" t="s">
        <v>181</v>
      </c>
      <c r="BM142" s="144" t="s">
        <v>3943</v>
      </c>
    </row>
    <row r="143" spans="2:65" s="1" customFormat="1" ht="136.5">
      <c r="B143" s="32"/>
      <c r="D143" s="151" t="s">
        <v>203</v>
      </c>
      <c r="F143" s="165" t="s">
        <v>3944</v>
      </c>
      <c r="I143" s="148"/>
      <c r="L143" s="32"/>
      <c r="M143" s="149"/>
      <c r="T143" s="53"/>
      <c r="AT143" s="17" t="s">
        <v>203</v>
      </c>
      <c r="AU143" s="17" t="s">
        <v>83</v>
      </c>
    </row>
    <row r="144" spans="2:65" s="1" customFormat="1" ht="37.9" customHeight="1">
      <c r="B144" s="32"/>
      <c r="C144" s="132" t="s">
        <v>312</v>
      </c>
      <c r="D144" s="132" t="s">
        <v>177</v>
      </c>
      <c r="E144" s="133" t="s">
        <v>3945</v>
      </c>
      <c r="F144" s="134" t="s">
        <v>3946</v>
      </c>
      <c r="G144" s="135" t="s">
        <v>342</v>
      </c>
      <c r="H144" s="136">
        <v>30</v>
      </c>
      <c r="I144" s="137"/>
      <c r="J144" s="138">
        <f>ROUND(I144*H144,2)</f>
        <v>0</v>
      </c>
      <c r="K144" s="139"/>
      <c r="L144" s="32"/>
      <c r="M144" s="140" t="s">
        <v>19</v>
      </c>
      <c r="N144" s="141" t="s">
        <v>44</v>
      </c>
      <c r="P144" s="142">
        <f>O144*H144</f>
        <v>0</v>
      </c>
      <c r="Q144" s="142">
        <v>2.7599999999999999E-3</v>
      </c>
      <c r="R144" s="142">
        <f>Q144*H144</f>
        <v>8.2799999999999999E-2</v>
      </c>
      <c r="S144" s="142">
        <v>0</v>
      </c>
      <c r="T144" s="143">
        <f>S144*H144</f>
        <v>0</v>
      </c>
      <c r="AR144" s="144" t="s">
        <v>181</v>
      </c>
      <c r="AT144" s="144" t="s">
        <v>177</v>
      </c>
      <c r="AU144" s="144" t="s">
        <v>83</v>
      </c>
      <c r="AY144" s="17" t="s">
        <v>175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81</v>
      </c>
      <c r="BK144" s="145">
        <f>ROUND(I144*H144,2)</f>
        <v>0</v>
      </c>
      <c r="BL144" s="17" t="s">
        <v>181</v>
      </c>
      <c r="BM144" s="144" t="s">
        <v>3947</v>
      </c>
    </row>
    <row r="145" spans="2:65" s="1" customFormat="1" ht="11.25">
      <c r="B145" s="32"/>
      <c r="D145" s="146" t="s">
        <v>183</v>
      </c>
      <c r="F145" s="147" t="s">
        <v>3948</v>
      </c>
      <c r="I145" s="148"/>
      <c r="L145" s="32"/>
      <c r="M145" s="149"/>
      <c r="T145" s="53"/>
      <c r="AT145" s="17" t="s">
        <v>183</v>
      </c>
      <c r="AU145" s="17" t="s">
        <v>83</v>
      </c>
    </row>
    <row r="146" spans="2:65" s="12" customFormat="1" ht="11.25">
      <c r="B146" s="150"/>
      <c r="D146" s="151" t="s">
        <v>189</v>
      </c>
      <c r="E146" s="152" t="s">
        <v>19</v>
      </c>
      <c r="F146" s="153" t="s">
        <v>3949</v>
      </c>
      <c r="H146" s="154">
        <v>23</v>
      </c>
      <c r="I146" s="155"/>
      <c r="L146" s="150"/>
      <c r="M146" s="156"/>
      <c r="T146" s="157"/>
      <c r="AT146" s="152" t="s">
        <v>189</v>
      </c>
      <c r="AU146" s="152" t="s">
        <v>83</v>
      </c>
      <c r="AV146" s="12" t="s">
        <v>83</v>
      </c>
      <c r="AW146" s="12" t="s">
        <v>35</v>
      </c>
      <c r="AX146" s="12" t="s">
        <v>73</v>
      </c>
      <c r="AY146" s="152" t="s">
        <v>175</v>
      </c>
    </row>
    <row r="147" spans="2:65" s="12" customFormat="1" ht="11.25">
      <c r="B147" s="150"/>
      <c r="D147" s="151" t="s">
        <v>189</v>
      </c>
      <c r="E147" s="152" t="s">
        <v>19</v>
      </c>
      <c r="F147" s="153" t="s">
        <v>3950</v>
      </c>
      <c r="H147" s="154">
        <v>7</v>
      </c>
      <c r="I147" s="155"/>
      <c r="L147" s="150"/>
      <c r="M147" s="156"/>
      <c r="T147" s="157"/>
      <c r="AT147" s="152" t="s">
        <v>189</v>
      </c>
      <c r="AU147" s="152" t="s">
        <v>83</v>
      </c>
      <c r="AV147" s="12" t="s">
        <v>83</v>
      </c>
      <c r="AW147" s="12" t="s">
        <v>35</v>
      </c>
      <c r="AX147" s="12" t="s">
        <v>73</v>
      </c>
      <c r="AY147" s="152" t="s">
        <v>175</v>
      </c>
    </row>
    <row r="148" spans="2:65" s="13" customFormat="1" ht="11.25">
      <c r="B148" s="158"/>
      <c r="D148" s="151" t="s">
        <v>189</v>
      </c>
      <c r="E148" s="159" t="s">
        <v>19</v>
      </c>
      <c r="F148" s="160" t="s">
        <v>198</v>
      </c>
      <c r="H148" s="161">
        <v>30</v>
      </c>
      <c r="I148" s="162"/>
      <c r="L148" s="158"/>
      <c r="M148" s="163"/>
      <c r="T148" s="164"/>
      <c r="AT148" s="159" t="s">
        <v>189</v>
      </c>
      <c r="AU148" s="159" t="s">
        <v>83</v>
      </c>
      <c r="AV148" s="13" t="s">
        <v>181</v>
      </c>
      <c r="AW148" s="13" t="s">
        <v>35</v>
      </c>
      <c r="AX148" s="13" t="s">
        <v>81</v>
      </c>
      <c r="AY148" s="159" t="s">
        <v>175</v>
      </c>
    </row>
    <row r="149" spans="2:65" s="1" customFormat="1" ht="24.2" customHeight="1">
      <c r="B149" s="32"/>
      <c r="C149" s="132" t="s">
        <v>317</v>
      </c>
      <c r="D149" s="132" t="s">
        <v>177</v>
      </c>
      <c r="E149" s="133" t="s">
        <v>3951</v>
      </c>
      <c r="F149" s="134" t="s">
        <v>3952</v>
      </c>
      <c r="G149" s="135" t="s">
        <v>281</v>
      </c>
      <c r="H149" s="136">
        <v>3.7999999999999999E-2</v>
      </c>
      <c r="I149" s="137"/>
      <c r="J149" s="138">
        <f>ROUND(I149*H149,2)</f>
        <v>0</v>
      </c>
      <c r="K149" s="139"/>
      <c r="L149" s="32"/>
      <c r="M149" s="140" t="s">
        <v>19</v>
      </c>
      <c r="N149" s="141" t="s">
        <v>44</v>
      </c>
      <c r="P149" s="142">
        <f>O149*H149</f>
        <v>0</v>
      </c>
      <c r="Q149" s="142">
        <v>1.01508</v>
      </c>
      <c r="R149" s="142">
        <f>Q149*H149</f>
        <v>3.8573039999999996E-2</v>
      </c>
      <c r="S149" s="142">
        <v>0</v>
      </c>
      <c r="T149" s="143">
        <f>S149*H149</f>
        <v>0</v>
      </c>
      <c r="AR149" s="144" t="s">
        <v>181</v>
      </c>
      <c r="AT149" s="144" t="s">
        <v>177</v>
      </c>
      <c r="AU149" s="144" t="s">
        <v>83</v>
      </c>
      <c r="AY149" s="17" t="s">
        <v>175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81</v>
      </c>
      <c r="BK149" s="145">
        <f>ROUND(I149*H149,2)</f>
        <v>0</v>
      </c>
      <c r="BL149" s="17" t="s">
        <v>181</v>
      </c>
      <c r="BM149" s="144" t="s">
        <v>3953</v>
      </c>
    </row>
    <row r="150" spans="2:65" s="1" customFormat="1" ht="11.25">
      <c r="B150" s="32"/>
      <c r="D150" s="146" t="s">
        <v>183</v>
      </c>
      <c r="F150" s="147" t="s">
        <v>3954</v>
      </c>
      <c r="I150" s="148"/>
      <c r="L150" s="32"/>
      <c r="M150" s="149"/>
      <c r="T150" s="53"/>
      <c r="AT150" s="17" t="s">
        <v>183</v>
      </c>
      <c r="AU150" s="17" t="s">
        <v>83</v>
      </c>
    </row>
    <row r="151" spans="2:65" s="14" customFormat="1" ht="11.25">
      <c r="B151" s="166"/>
      <c r="D151" s="151" t="s">
        <v>189</v>
      </c>
      <c r="E151" s="167" t="s">
        <v>19</v>
      </c>
      <c r="F151" s="168" t="s">
        <v>3955</v>
      </c>
      <c r="H151" s="167" t="s">
        <v>19</v>
      </c>
      <c r="I151" s="169"/>
      <c r="L151" s="166"/>
      <c r="M151" s="170"/>
      <c r="T151" s="171"/>
      <c r="AT151" s="167" t="s">
        <v>189</v>
      </c>
      <c r="AU151" s="167" t="s">
        <v>83</v>
      </c>
      <c r="AV151" s="14" t="s">
        <v>81</v>
      </c>
      <c r="AW151" s="14" t="s">
        <v>35</v>
      </c>
      <c r="AX151" s="14" t="s">
        <v>73</v>
      </c>
      <c r="AY151" s="167" t="s">
        <v>175</v>
      </c>
    </row>
    <row r="152" spans="2:65" s="12" customFormat="1" ht="11.25">
      <c r="B152" s="150"/>
      <c r="D152" s="151" t="s">
        <v>189</v>
      </c>
      <c r="E152" s="152" t="s">
        <v>19</v>
      </c>
      <c r="F152" s="153" t="s">
        <v>3956</v>
      </c>
      <c r="H152" s="154">
        <v>3.7999999999999999E-2</v>
      </c>
      <c r="I152" s="155"/>
      <c r="L152" s="150"/>
      <c r="M152" s="156"/>
      <c r="T152" s="157"/>
      <c r="AT152" s="152" t="s">
        <v>189</v>
      </c>
      <c r="AU152" s="152" t="s">
        <v>83</v>
      </c>
      <c r="AV152" s="12" t="s">
        <v>83</v>
      </c>
      <c r="AW152" s="12" t="s">
        <v>35</v>
      </c>
      <c r="AX152" s="12" t="s">
        <v>81</v>
      </c>
      <c r="AY152" s="152" t="s">
        <v>175</v>
      </c>
    </row>
    <row r="153" spans="2:65" s="11" customFormat="1" ht="22.9" customHeight="1">
      <c r="B153" s="120"/>
      <c r="D153" s="121" t="s">
        <v>72</v>
      </c>
      <c r="E153" s="130" t="s">
        <v>715</v>
      </c>
      <c r="F153" s="130" t="s">
        <v>716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0</v>
      </c>
      <c r="T153" s="127">
        <f>SUM(T154:T156)</f>
        <v>0</v>
      </c>
      <c r="AR153" s="121" t="s">
        <v>81</v>
      </c>
      <c r="AT153" s="128" t="s">
        <v>72</v>
      </c>
      <c r="AU153" s="128" t="s">
        <v>81</v>
      </c>
      <c r="AY153" s="121" t="s">
        <v>175</v>
      </c>
      <c r="BK153" s="129">
        <f>SUM(BK154:BK156)</f>
        <v>0</v>
      </c>
    </row>
    <row r="154" spans="2:65" s="1" customFormat="1" ht="49.15" customHeight="1">
      <c r="B154" s="32"/>
      <c r="C154" s="132" t="s">
        <v>323</v>
      </c>
      <c r="D154" s="132" t="s">
        <v>177</v>
      </c>
      <c r="E154" s="133" t="s">
        <v>3957</v>
      </c>
      <c r="F154" s="134" t="s">
        <v>3958</v>
      </c>
      <c r="G154" s="135" t="s">
        <v>281</v>
      </c>
      <c r="H154" s="136">
        <v>2.0920000000000001</v>
      </c>
      <c r="I154" s="137"/>
      <c r="J154" s="138">
        <f>ROUND(I154*H154,2)</f>
        <v>0</v>
      </c>
      <c r="K154" s="139"/>
      <c r="L154" s="32"/>
      <c r="M154" s="140" t="s">
        <v>19</v>
      </c>
      <c r="N154" s="141" t="s">
        <v>44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181</v>
      </c>
      <c r="AT154" s="144" t="s">
        <v>177</v>
      </c>
      <c r="AU154" s="144" t="s">
        <v>83</v>
      </c>
      <c r="AY154" s="17" t="s">
        <v>175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81</v>
      </c>
      <c r="BK154" s="145">
        <f>ROUND(I154*H154,2)</f>
        <v>0</v>
      </c>
      <c r="BL154" s="17" t="s">
        <v>181</v>
      </c>
      <c r="BM154" s="144" t="s">
        <v>3959</v>
      </c>
    </row>
    <row r="155" spans="2:65" s="1" customFormat="1" ht="11.25">
      <c r="B155" s="32"/>
      <c r="D155" s="146" t="s">
        <v>183</v>
      </c>
      <c r="F155" s="147" t="s">
        <v>3960</v>
      </c>
      <c r="I155" s="148"/>
      <c r="L155" s="32"/>
      <c r="M155" s="149"/>
      <c r="T155" s="53"/>
      <c r="AT155" s="17" t="s">
        <v>183</v>
      </c>
      <c r="AU155" s="17" t="s">
        <v>83</v>
      </c>
    </row>
    <row r="156" spans="2:65" s="1" customFormat="1" ht="126.75">
      <c r="B156" s="32"/>
      <c r="D156" s="151" t="s">
        <v>203</v>
      </c>
      <c r="F156" s="165" t="s">
        <v>3961</v>
      </c>
      <c r="I156" s="148"/>
      <c r="L156" s="32"/>
      <c r="M156" s="186"/>
      <c r="N156" s="187"/>
      <c r="O156" s="187"/>
      <c r="P156" s="187"/>
      <c r="Q156" s="187"/>
      <c r="R156" s="187"/>
      <c r="S156" s="187"/>
      <c r="T156" s="188"/>
      <c r="AT156" s="17" t="s">
        <v>203</v>
      </c>
      <c r="AU156" s="17" t="s">
        <v>83</v>
      </c>
    </row>
    <row r="157" spans="2:65" s="1" customFormat="1" ht="6.95" customHeight="1">
      <c r="B157" s="41"/>
      <c r="C157" s="42"/>
      <c r="D157" s="42"/>
      <c r="E157" s="42"/>
      <c r="F157" s="42"/>
      <c r="G157" s="42"/>
      <c r="H157" s="42"/>
      <c r="I157" s="42"/>
      <c r="J157" s="42"/>
      <c r="K157" s="42"/>
      <c r="L157" s="32"/>
    </row>
  </sheetData>
  <sheetProtection algorithmName="SHA-512" hashValue="o13H01U+Sx+nydWbTH12JkneekDVNIdWBPzxdM0WJ2di2VdGES3gool6YUiWk3tIS8yXFXPAGwikltcfNqNa0w==" saltValue="/FuzHvzG9D9px6D3WdpgPCUK58VF6GQhqt1ZkRv2C9yqJkwNiRhSuZQTqo1o3N8X15kBuhPHEycDiuHM+JniPA==" spinCount="100000" sheet="1" objects="1" scenarios="1" formatColumns="0" formatRows="0" autoFilter="0"/>
  <autoFilter ref="C84:K156" xr:uid="{00000000-0009-0000-0000-00001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1100-000000000000}"/>
    <hyperlink ref="F93" r:id="rId2" xr:uid="{00000000-0004-0000-1100-000001000000}"/>
    <hyperlink ref="F96" r:id="rId3" xr:uid="{00000000-0004-0000-1100-000002000000}"/>
    <hyperlink ref="F99" r:id="rId4" xr:uid="{00000000-0004-0000-1100-000003000000}"/>
    <hyperlink ref="F103" r:id="rId5" xr:uid="{00000000-0004-0000-1100-000004000000}"/>
    <hyperlink ref="F106" r:id="rId6" xr:uid="{00000000-0004-0000-1100-000005000000}"/>
    <hyperlink ref="F109" r:id="rId7" xr:uid="{00000000-0004-0000-1100-000006000000}"/>
    <hyperlink ref="F111" r:id="rId8" xr:uid="{00000000-0004-0000-1100-000007000000}"/>
    <hyperlink ref="F115" r:id="rId9" xr:uid="{00000000-0004-0000-1100-000008000000}"/>
    <hyperlink ref="F121" r:id="rId10" xr:uid="{00000000-0004-0000-1100-000009000000}"/>
    <hyperlink ref="F126" r:id="rId11" xr:uid="{00000000-0004-0000-1100-00000A000000}"/>
    <hyperlink ref="F131" r:id="rId12" xr:uid="{00000000-0004-0000-1100-00000B000000}"/>
    <hyperlink ref="F134" r:id="rId13" xr:uid="{00000000-0004-0000-1100-00000C000000}"/>
    <hyperlink ref="F138" r:id="rId14" xr:uid="{00000000-0004-0000-1100-00000D000000}"/>
    <hyperlink ref="F145" r:id="rId15" xr:uid="{00000000-0004-0000-1100-00000E000000}"/>
    <hyperlink ref="F150" r:id="rId16" xr:uid="{00000000-0004-0000-1100-00000F000000}"/>
    <hyperlink ref="F155" r:id="rId17" xr:uid="{00000000-0004-0000-11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136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3962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ROUND((SUM(BE84:BE148)),  2)</f>
        <v>0</v>
      </c>
      <c r="I33" s="93">
        <v>0.21</v>
      </c>
      <c r="J33" s="83">
        <f>ROUND(((SUM(BE84:BE148))*I33),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ROUND((SUM(BF84:BF148)),  2)</f>
        <v>0</v>
      </c>
      <c r="I34" s="93">
        <v>0.15</v>
      </c>
      <c r="J34" s="83">
        <f>ROUND(((SUM(BF84:BF148))*I34),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ROUND((SUM(BG84:BG148)),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ROUND((SUM(BH84:BH148)),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ROUND((SUM(BI84:BI148)),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SO 05 - Betonový box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J84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147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9" customFormat="1" ht="19.899999999999999" customHeight="1">
      <c r="B61" s="107"/>
      <c r="D61" s="108" t="s">
        <v>148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2:47" s="9" customFormat="1" ht="19.899999999999999" customHeight="1">
      <c r="B62" s="107"/>
      <c r="D62" s="108" t="s">
        <v>149</v>
      </c>
      <c r="E62" s="109"/>
      <c r="F62" s="109"/>
      <c r="G62" s="109"/>
      <c r="H62" s="109"/>
      <c r="I62" s="109"/>
      <c r="J62" s="110">
        <f>J117</f>
        <v>0</v>
      </c>
      <c r="L62" s="107"/>
    </row>
    <row r="63" spans="2:47" s="9" customFormat="1" ht="19.899999999999999" customHeight="1">
      <c r="B63" s="107"/>
      <c r="D63" s="108" t="s">
        <v>753</v>
      </c>
      <c r="E63" s="109"/>
      <c r="F63" s="109"/>
      <c r="G63" s="109"/>
      <c r="H63" s="109"/>
      <c r="I63" s="109"/>
      <c r="J63" s="110">
        <f>J138</f>
        <v>0</v>
      </c>
      <c r="L63" s="107"/>
    </row>
    <row r="64" spans="2:47" s="9" customFormat="1" ht="19.899999999999999" customHeight="1">
      <c r="B64" s="107"/>
      <c r="D64" s="108" t="s">
        <v>155</v>
      </c>
      <c r="E64" s="109"/>
      <c r="F64" s="109"/>
      <c r="G64" s="109"/>
      <c r="H64" s="109"/>
      <c r="I64" s="109"/>
      <c r="J64" s="110">
        <f>J145</f>
        <v>0</v>
      </c>
      <c r="L64" s="107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160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17" t="str">
        <f>E7</f>
        <v>Kylešovice - sběrný dvůr</v>
      </c>
      <c r="F74" s="318"/>
      <c r="G74" s="318"/>
      <c r="H74" s="318"/>
      <c r="L74" s="32"/>
    </row>
    <row r="75" spans="2:12" s="1" customFormat="1" ht="12" customHeight="1">
      <c r="B75" s="32"/>
      <c r="C75" s="27" t="s">
        <v>141</v>
      </c>
      <c r="L75" s="32"/>
    </row>
    <row r="76" spans="2:12" s="1" customFormat="1" ht="16.5" customHeight="1">
      <c r="B76" s="32"/>
      <c r="E76" s="276" t="str">
        <f>E9</f>
        <v>SO 05 - Betonový box</v>
      </c>
      <c r="F76" s="319"/>
      <c r="G76" s="319"/>
      <c r="H76" s="319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Kylešovice</v>
      </c>
      <c r="I78" s="27" t="s">
        <v>23</v>
      </c>
      <c r="J78" s="49" t="str">
        <f>IF(J12="","",J12)</f>
        <v>19. 10. 2023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7" t="s">
        <v>25</v>
      </c>
      <c r="F80" s="25" t="str">
        <f>E15</f>
        <v>statutární město Opava, Horní náměstí 69, Opava</v>
      </c>
      <c r="I80" s="27" t="s">
        <v>32</v>
      </c>
      <c r="J80" s="30" t="str">
        <f>E21</f>
        <v>Agroprojekt Jihlava, spol. s.r.o.</v>
      </c>
      <c r="L80" s="32"/>
    </row>
    <row r="81" spans="2:65" s="1" customFormat="1" ht="25.7" customHeight="1">
      <c r="B81" s="32"/>
      <c r="C81" s="27" t="s">
        <v>30</v>
      </c>
      <c r="F81" s="25" t="str">
        <f>IF(E18="","",E18)</f>
        <v>Vyplň údaj</v>
      </c>
      <c r="I81" s="27" t="s">
        <v>36</v>
      </c>
      <c r="J81" s="30" t="str">
        <f>E24</f>
        <v>Agroprojekt Jihlava, spol. s.r.o.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11"/>
      <c r="C83" s="112" t="s">
        <v>161</v>
      </c>
      <c r="D83" s="113" t="s">
        <v>58</v>
      </c>
      <c r="E83" s="113" t="s">
        <v>54</v>
      </c>
      <c r="F83" s="113" t="s">
        <v>55</v>
      </c>
      <c r="G83" s="113" t="s">
        <v>162</v>
      </c>
      <c r="H83" s="113" t="s">
        <v>163</v>
      </c>
      <c r="I83" s="113" t="s">
        <v>164</v>
      </c>
      <c r="J83" s="114" t="s">
        <v>145</v>
      </c>
      <c r="K83" s="115" t="s">
        <v>165</v>
      </c>
      <c r="L83" s="111"/>
      <c r="M83" s="56" t="s">
        <v>19</v>
      </c>
      <c r="N83" s="57" t="s">
        <v>43</v>
      </c>
      <c r="O83" s="57" t="s">
        <v>166</v>
      </c>
      <c r="P83" s="57" t="s">
        <v>167</v>
      </c>
      <c r="Q83" s="57" t="s">
        <v>168</v>
      </c>
      <c r="R83" s="57" t="s">
        <v>169</v>
      </c>
      <c r="S83" s="57" t="s">
        <v>170</v>
      </c>
      <c r="T83" s="58" t="s">
        <v>171</v>
      </c>
    </row>
    <row r="84" spans="2:65" s="1" customFormat="1" ht="22.9" customHeight="1">
      <c r="B84" s="32"/>
      <c r="C84" s="61" t="s">
        <v>172</v>
      </c>
      <c r="J84" s="116">
        <f>BK84</f>
        <v>0</v>
      </c>
      <c r="L84" s="32"/>
      <c r="M84" s="59"/>
      <c r="N84" s="50"/>
      <c r="O84" s="50"/>
      <c r="P84" s="117">
        <f>P85</f>
        <v>0</v>
      </c>
      <c r="Q84" s="50"/>
      <c r="R84" s="117">
        <f>R85</f>
        <v>225.37562484</v>
      </c>
      <c r="S84" s="50"/>
      <c r="T84" s="118">
        <f>T85</f>
        <v>0</v>
      </c>
      <c r="AT84" s="17" t="s">
        <v>72</v>
      </c>
      <c r="AU84" s="17" t="s">
        <v>146</v>
      </c>
      <c r="BK84" s="119">
        <f>BK85</f>
        <v>0</v>
      </c>
    </row>
    <row r="85" spans="2:65" s="11" customFormat="1" ht="25.9" customHeight="1">
      <c r="B85" s="120"/>
      <c r="D85" s="121" t="s">
        <v>72</v>
      </c>
      <c r="E85" s="122" t="s">
        <v>173</v>
      </c>
      <c r="F85" s="122" t="s">
        <v>174</v>
      </c>
      <c r="I85" s="123"/>
      <c r="J85" s="124">
        <f>BK85</f>
        <v>0</v>
      </c>
      <c r="L85" s="120"/>
      <c r="M85" s="125"/>
      <c r="P85" s="126">
        <f>P86+P117+P138+P145</f>
        <v>0</v>
      </c>
      <c r="R85" s="126">
        <f>R86+R117+R138+R145</f>
        <v>225.37562484</v>
      </c>
      <c r="T85" s="127">
        <f>T86+T117+T138+T145</f>
        <v>0</v>
      </c>
      <c r="AR85" s="121" t="s">
        <v>81</v>
      </c>
      <c r="AT85" s="128" t="s">
        <v>72</v>
      </c>
      <c r="AU85" s="128" t="s">
        <v>73</v>
      </c>
      <c r="AY85" s="121" t="s">
        <v>175</v>
      </c>
      <c r="BK85" s="129">
        <f>BK86+BK117+BK138+BK145</f>
        <v>0</v>
      </c>
    </row>
    <row r="86" spans="2:65" s="11" customFormat="1" ht="22.9" customHeight="1">
      <c r="B86" s="120"/>
      <c r="D86" s="121" t="s">
        <v>72</v>
      </c>
      <c r="E86" s="130" t="s">
        <v>81</v>
      </c>
      <c r="F86" s="130" t="s">
        <v>176</v>
      </c>
      <c r="I86" s="123"/>
      <c r="J86" s="131">
        <f>BK86</f>
        <v>0</v>
      </c>
      <c r="L86" s="120"/>
      <c r="M86" s="125"/>
      <c r="P86" s="126">
        <f>SUM(P87:P116)</f>
        <v>0</v>
      </c>
      <c r="R86" s="126">
        <f>SUM(R87:R116)</f>
        <v>0</v>
      </c>
      <c r="T86" s="127">
        <f>SUM(T87:T116)</f>
        <v>0</v>
      </c>
      <c r="AR86" s="121" t="s">
        <v>81</v>
      </c>
      <c r="AT86" s="128" t="s">
        <v>72</v>
      </c>
      <c r="AU86" s="128" t="s">
        <v>81</v>
      </c>
      <c r="AY86" s="121" t="s">
        <v>175</v>
      </c>
      <c r="BK86" s="129">
        <f>SUM(BK87:BK116)</f>
        <v>0</v>
      </c>
    </row>
    <row r="87" spans="2:65" s="1" customFormat="1" ht="24.2" customHeight="1">
      <c r="B87" s="32"/>
      <c r="C87" s="132" t="s">
        <v>81</v>
      </c>
      <c r="D87" s="132" t="s">
        <v>177</v>
      </c>
      <c r="E87" s="133" t="s">
        <v>754</v>
      </c>
      <c r="F87" s="134" t="s">
        <v>755</v>
      </c>
      <c r="G87" s="135" t="s">
        <v>180</v>
      </c>
      <c r="H87" s="136">
        <v>61</v>
      </c>
      <c r="I87" s="137"/>
      <c r="J87" s="138">
        <f>ROUND(I87*H87,2)</f>
        <v>0</v>
      </c>
      <c r="K87" s="139"/>
      <c r="L87" s="32"/>
      <c r="M87" s="140" t="s">
        <v>19</v>
      </c>
      <c r="N87" s="141" t="s">
        <v>44</v>
      </c>
      <c r="P87" s="142">
        <f>O87*H87</f>
        <v>0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AR87" s="144" t="s">
        <v>181</v>
      </c>
      <c r="AT87" s="144" t="s">
        <v>177</v>
      </c>
      <c r="AU87" s="144" t="s">
        <v>83</v>
      </c>
      <c r="AY87" s="17" t="s">
        <v>175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7" t="s">
        <v>81</v>
      </c>
      <c r="BK87" s="145">
        <f>ROUND(I87*H87,2)</f>
        <v>0</v>
      </c>
      <c r="BL87" s="17" t="s">
        <v>181</v>
      </c>
      <c r="BM87" s="144" t="s">
        <v>3963</v>
      </c>
    </row>
    <row r="88" spans="2:65" s="1" customFormat="1" ht="11.25">
      <c r="B88" s="32"/>
      <c r="D88" s="146" t="s">
        <v>183</v>
      </c>
      <c r="F88" s="147" t="s">
        <v>757</v>
      </c>
      <c r="I88" s="148"/>
      <c r="L88" s="32"/>
      <c r="M88" s="149"/>
      <c r="T88" s="53"/>
      <c r="AT88" s="17" t="s">
        <v>183</v>
      </c>
      <c r="AU88" s="17" t="s">
        <v>83</v>
      </c>
    </row>
    <row r="89" spans="2:65" s="1" customFormat="1" ht="136.5">
      <c r="B89" s="32"/>
      <c r="D89" s="151" t="s">
        <v>203</v>
      </c>
      <c r="F89" s="165" t="s">
        <v>204</v>
      </c>
      <c r="I89" s="148"/>
      <c r="L89" s="32"/>
      <c r="M89" s="149"/>
      <c r="T89" s="53"/>
      <c r="AT89" s="17" t="s">
        <v>203</v>
      </c>
      <c r="AU89" s="17" t="s">
        <v>83</v>
      </c>
    </row>
    <row r="90" spans="2:65" s="12" customFormat="1" ht="11.25">
      <c r="B90" s="150"/>
      <c r="D90" s="151" t="s">
        <v>189</v>
      </c>
      <c r="E90" s="152" t="s">
        <v>19</v>
      </c>
      <c r="F90" s="153" t="s">
        <v>3964</v>
      </c>
      <c r="H90" s="154">
        <v>48</v>
      </c>
      <c r="I90" s="155"/>
      <c r="L90" s="150"/>
      <c r="M90" s="156"/>
      <c r="T90" s="157"/>
      <c r="AT90" s="152" t="s">
        <v>189</v>
      </c>
      <c r="AU90" s="152" t="s">
        <v>83</v>
      </c>
      <c r="AV90" s="12" t="s">
        <v>83</v>
      </c>
      <c r="AW90" s="12" t="s">
        <v>35</v>
      </c>
      <c r="AX90" s="12" t="s">
        <v>73</v>
      </c>
      <c r="AY90" s="152" t="s">
        <v>175</v>
      </c>
    </row>
    <row r="91" spans="2:65" s="12" customFormat="1" ht="11.25">
      <c r="B91" s="150"/>
      <c r="D91" s="151" t="s">
        <v>189</v>
      </c>
      <c r="E91" s="152" t="s">
        <v>19</v>
      </c>
      <c r="F91" s="153" t="s">
        <v>3965</v>
      </c>
      <c r="H91" s="154">
        <v>12.824999999999999</v>
      </c>
      <c r="I91" s="155"/>
      <c r="L91" s="150"/>
      <c r="M91" s="156"/>
      <c r="T91" s="157"/>
      <c r="AT91" s="152" t="s">
        <v>189</v>
      </c>
      <c r="AU91" s="152" t="s">
        <v>83</v>
      </c>
      <c r="AV91" s="12" t="s">
        <v>83</v>
      </c>
      <c r="AW91" s="12" t="s">
        <v>35</v>
      </c>
      <c r="AX91" s="12" t="s">
        <v>73</v>
      </c>
      <c r="AY91" s="152" t="s">
        <v>175</v>
      </c>
    </row>
    <row r="92" spans="2:65" s="13" customFormat="1" ht="11.25">
      <c r="B92" s="158"/>
      <c r="D92" s="151" t="s">
        <v>189</v>
      </c>
      <c r="E92" s="159" t="s">
        <v>19</v>
      </c>
      <c r="F92" s="160" t="s">
        <v>198</v>
      </c>
      <c r="H92" s="161">
        <v>60.825000000000003</v>
      </c>
      <c r="I92" s="162"/>
      <c r="L92" s="158"/>
      <c r="M92" s="163"/>
      <c r="T92" s="164"/>
      <c r="AT92" s="159" t="s">
        <v>189</v>
      </c>
      <c r="AU92" s="159" t="s">
        <v>83</v>
      </c>
      <c r="AV92" s="13" t="s">
        <v>181</v>
      </c>
      <c r="AW92" s="13" t="s">
        <v>35</v>
      </c>
      <c r="AX92" s="13" t="s">
        <v>73</v>
      </c>
      <c r="AY92" s="159" t="s">
        <v>175</v>
      </c>
    </row>
    <row r="93" spans="2:65" s="12" customFormat="1" ht="11.25">
      <c r="B93" s="150"/>
      <c r="D93" s="151" t="s">
        <v>189</v>
      </c>
      <c r="E93" s="152" t="s">
        <v>19</v>
      </c>
      <c r="F93" s="153" t="s">
        <v>549</v>
      </c>
      <c r="H93" s="154">
        <v>61</v>
      </c>
      <c r="I93" s="155"/>
      <c r="L93" s="150"/>
      <c r="M93" s="156"/>
      <c r="T93" s="157"/>
      <c r="AT93" s="152" t="s">
        <v>189</v>
      </c>
      <c r="AU93" s="152" t="s">
        <v>83</v>
      </c>
      <c r="AV93" s="12" t="s">
        <v>83</v>
      </c>
      <c r="AW93" s="12" t="s">
        <v>35</v>
      </c>
      <c r="AX93" s="12" t="s">
        <v>81</v>
      </c>
      <c r="AY93" s="152" t="s">
        <v>175</v>
      </c>
    </row>
    <row r="94" spans="2:65" s="1" customFormat="1" ht="49.15" customHeight="1">
      <c r="B94" s="32"/>
      <c r="C94" s="132" t="s">
        <v>83</v>
      </c>
      <c r="D94" s="132" t="s">
        <v>177</v>
      </c>
      <c r="E94" s="133" t="s">
        <v>3966</v>
      </c>
      <c r="F94" s="134" t="s">
        <v>3967</v>
      </c>
      <c r="G94" s="135" t="s">
        <v>215</v>
      </c>
      <c r="H94" s="136">
        <v>21.3</v>
      </c>
      <c r="I94" s="137"/>
      <c r="J94" s="138">
        <f>ROUND(I94*H94,2)</f>
        <v>0</v>
      </c>
      <c r="K94" s="139"/>
      <c r="L94" s="32"/>
      <c r="M94" s="140" t="s">
        <v>19</v>
      </c>
      <c r="N94" s="141" t="s">
        <v>44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181</v>
      </c>
      <c r="AT94" s="144" t="s">
        <v>177</v>
      </c>
      <c r="AU94" s="144" t="s">
        <v>83</v>
      </c>
      <c r="AY94" s="17" t="s">
        <v>175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7" t="s">
        <v>81</v>
      </c>
      <c r="BK94" s="145">
        <f>ROUND(I94*H94,2)</f>
        <v>0</v>
      </c>
      <c r="BL94" s="17" t="s">
        <v>181</v>
      </c>
      <c r="BM94" s="144" t="s">
        <v>3968</v>
      </c>
    </row>
    <row r="95" spans="2:65" s="1" customFormat="1" ht="11.25">
      <c r="B95" s="32"/>
      <c r="D95" s="146" t="s">
        <v>183</v>
      </c>
      <c r="F95" s="147" t="s">
        <v>3969</v>
      </c>
      <c r="I95" s="148"/>
      <c r="L95" s="32"/>
      <c r="M95" s="149"/>
      <c r="T95" s="53"/>
      <c r="AT95" s="17" t="s">
        <v>183</v>
      </c>
      <c r="AU95" s="17" t="s">
        <v>83</v>
      </c>
    </row>
    <row r="96" spans="2:65" s="12" customFormat="1" ht="11.25">
      <c r="B96" s="150"/>
      <c r="D96" s="151" t="s">
        <v>189</v>
      </c>
      <c r="E96" s="152" t="s">
        <v>19</v>
      </c>
      <c r="F96" s="153" t="s">
        <v>3970</v>
      </c>
      <c r="H96" s="154">
        <v>4.4889999999999999</v>
      </c>
      <c r="I96" s="155"/>
      <c r="L96" s="150"/>
      <c r="M96" s="156"/>
      <c r="T96" s="157"/>
      <c r="AT96" s="152" t="s">
        <v>189</v>
      </c>
      <c r="AU96" s="152" t="s">
        <v>83</v>
      </c>
      <c r="AV96" s="12" t="s">
        <v>83</v>
      </c>
      <c r="AW96" s="12" t="s">
        <v>35</v>
      </c>
      <c r="AX96" s="12" t="s">
        <v>73</v>
      </c>
      <c r="AY96" s="152" t="s">
        <v>175</v>
      </c>
    </row>
    <row r="97" spans="2:65" s="12" customFormat="1" ht="11.25">
      <c r="B97" s="150"/>
      <c r="D97" s="151" t="s">
        <v>189</v>
      </c>
      <c r="E97" s="152" t="s">
        <v>19</v>
      </c>
      <c r="F97" s="153" t="s">
        <v>3971</v>
      </c>
      <c r="H97" s="154">
        <v>16.8</v>
      </c>
      <c r="I97" s="155"/>
      <c r="L97" s="150"/>
      <c r="M97" s="156"/>
      <c r="T97" s="157"/>
      <c r="AT97" s="152" t="s">
        <v>189</v>
      </c>
      <c r="AU97" s="152" t="s">
        <v>83</v>
      </c>
      <c r="AV97" s="12" t="s">
        <v>83</v>
      </c>
      <c r="AW97" s="12" t="s">
        <v>35</v>
      </c>
      <c r="AX97" s="12" t="s">
        <v>73</v>
      </c>
      <c r="AY97" s="152" t="s">
        <v>175</v>
      </c>
    </row>
    <row r="98" spans="2:65" s="13" customFormat="1" ht="11.25">
      <c r="B98" s="158"/>
      <c r="D98" s="151" t="s">
        <v>189</v>
      </c>
      <c r="E98" s="159" t="s">
        <v>19</v>
      </c>
      <c r="F98" s="160" t="s">
        <v>198</v>
      </c>
      <c r="H98" s="161">
        <v>21.289000000000001</v>
      </c>
      <c r="I98" s="162"/>
      <c r="L98" s="158"/>
      <c r="M98" s="163"/>
      <c r="T98" s="164"/>
      <c r="AT98" s="159" t="s">
        <v>189</v>
      </c>
      <c r="AU98" s="159" t="s">
        <v>83</v>
      </c>
      <c r="AV98" s="13" t="s">
        <v>181</v>
      </c>
      <c r="AW98" s="13" t="s">
        <v>35</v>
      </c>
      <c r="AX98" s="13" t="s">
        <v>73</v>
      </c>
      <c r="AY98" s="159" t="s">
        <v>175</v>
      </c>
    </row>
    <row r="99" spans="2:65" s="12" customFormat="1" ht="11.25">
      <c r="B99" s="150"/>
      <c r="D99" s="151" t="s">
        <v>189</v>
      </c>
      <c r="E99" s="152" t="s">
        <v>19</v>
      </c>
      <c r="F99" s="153" t="s">
        <v>3972</v>
      </c>
      <c r="H99" s="154">
        <v>21.3</v>
      </c>
      <c r="I99" s="155"/>
      <c r="L99" s="150"/>
      <c r="M99" s="156"/>
      <c r="T99" s="157"/>
      <c r="AT99" s="152" t="s">
        <v>189</v>
      </c>
      <c r="AU99" s="152" t="s">
        <v>83</v>
      </c>
      <c r="AV99" s="12" t="s">
        <v>83</v>
      </c>
      <c r="AW99" s="12" t="s">
        <v>35</v>
      </c>
      <c r="AX99" s="12" t="s">
        <v>81</v>
      </c>
      <c r="AY99" s="152" t="s">
        <v>175</v>
      </c>
    </row>
    <row r="100" spans="2:65" s="1" customFormat="1" ht="55.5" customHeight="1">
      <c r="B100" s="32"/>
      <c r="C100" s="132" t="s">
        <v>191</v>
      </c>
      <c r="D100" s="132" t="s">
        <v>177</v>
      </c>
      <c r="E100" s="133" t="s">
        <v>240</v>
      </c>
      <c r="F100" s="134" t="s">
        <v>241</v>
      </c>
      <c r="G100" s="135" t="s">
        <v>215</v>
      </c>
      <c r="H100" s="136">
        <v>21.3</v>
      </c>
      <c r="I100" s="137"/>
      <c r="J100" s="138">
        <f>ROUND(I100*H100,2)</f>
        <v>0</v>
      </c>
      <c r="K100" s="139"/>
      <c r="L100" s="32"/>
      <c r="M100" s="140" t="s">
        <v>19</v>
      </c>
      <c r="N100" s="141" t="s">
        <v>44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181</v>
      </c>
      <c r="AT100" s="144" t="s">
        <v>177</v>
      </c>
      <c r="AU100" s="144" t="s">
        <v>83</v>
      </c>
      <c r="AY100" s="17" t="s">
        <v>175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81</v>
      </c>
      <c r="BK100" s="145">
        <f>ROUND(I100*H100,2)</f>
        <v>0</v>
      </c>
      <c r="BL100" s="17" t="s">
        <v>181</v>
      </c>
      <c r="BM100" s="144" t="s">
        <v>3973</v>
      </c>
    </row>
    <row r="101" spans="2:65" s="1" customFormat="1" ht="11.25">
      <c r="B101" s="32"/>
      <c r="D101" s="146" t="s">
        <v>183</v>
      </c>
      <c r="F101" s="147" t="s">
        <v>243</v>
      </c>
      <c r="I101" s="148"/>
      <c r="L101" s="32"/>
      <c r="M101" s="149"/>
      <c r="T101" s="53"/>
      <c r="AT101" s="17" t="s">
        <v>183</v>
      </c>
      <c r="AU101" s="17" t="s">
        <v>83</v>
      </c>
    </row>
    <row r="102" spans="2:65" s="1" customFormat="1" ht="62.65" customHeight="1">
      <c r="B102" s="32"/>
      <c r="C102" s="132" t="s">
        <v>181</v>
      </c>
      <c r="D102" s="132" t="s">
        <v>177</v>
      </c>
      <c r="E102" s="133" t="s">
        <v>260</v>
      </c>
      <c r="F102" s="134" t="s">
        <v>261</v>
      </c>
      <c r="G102" s="135" t="s">
        <v>215</v>
      </c>
      <c r="H102" s="136">
        <v>24.4</v>
      </c>
      <c r="I102" s="137"/>
      <c r="J102" s="138">
        <f>ROUND(I102*H102,2)</f>
        <v>0</v>
      </c>
      <c r="K102" s="139"/>
      <c r="L102" s="32"/>
      <c r="M102" s="140" t="s">
        <v>19</v>
      </c>
      <c r="N102" s="141" t="s">
        <v>44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181</v>
      </c>
      <c r="AT102" s="144" t="s">
        <v>177</v>
      </c>
      <c r="AU102" s="144" t="s">
        <v>83</v>
      </c>
      <c r="AY102" s="17" t="s">
        <v>175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81</v>
      </c>
      <c r="BK102" s="145">
        <f>ROUND(I102*H102,2)</f>
        <v>0</v>
      </c>
      <c r="BL102" s="17" t="s">
        <v>181</v>
      </c>
      <c r="BM102" s="144" t="s">
        <v>3974</v>
      </c>
    </row>
    <row r="103" spans="2:65" s="1" customFormat="1" ht="11.25">
      <c r="B103" s="32"/>
      <c r="D103" s="146" t="s">
        <v>183</v>
      </c>
      <c r="F103" s="147" t="s">
        <v>263</v>
      </c>
      <c r="I103" s="148"/>
      <c r="L103" s="32"/>
      <c r="M103" s="149"/>
      <c r="T103" s="53"/>
      <c r="AT103" s="17" t="s">
        <v>183</v>
      </c>
      <c r="AU103" s="17" t="s">
        <v>83</v>
      </c>
    </row>
    <row r="104" spans="2:65" s="14" customFormat="1" ht="22.5">
      <c r="B104" s="166"/>
      <c r="D104" s="151" t="s">
        <v>189</v>
      </c>
      <c r="E104" s="167" t="s">
        <v>19</v>
      </c>
      <c r="F104" s="168" t="s">
        <v>264</v>
      </c>
      <c r="H104" s="167" t="s">
        <v>19</v>
      </c>
      <c r="I104" s="169"/>
      <c r="L104" s="166"/>
      <c r="M104" s="170"/>
      <c r="T104" s="171"/>
      <c r="AT104" s="167" t="s">
        <v>189</v>
      </c>
      <c r="AU104" s="167" t="s">
        <v>83</v>
      </c>
      <c r="AV104" s="14" t="s">
        <v>81</v>
      </c>
      <c r="AW104" s="14" t="s">
        <v>35</v>
      </c>
      <c r="AX104" s="14" t="s">
        <v>73</v>
      </c>
      <c r="AY104" s="167" t="s">
        <v>175</v>
      </c>
    </row>
    <row r="105" spans="2:65" s="12" customFormat="1" ht="11.25">
      <c r="B105" s="150"/>
      <c r="D105" s="151" t="s">
        <v>189</v>
      </c>
      <c r="E105" s="152" t="s">
        <v>19</v>
      </c>
      <c r="F105" s="153" t="s">
        <v>3975</v>
      </c>
      <c r="H105" s="154">
        <v>24.4</v>
      </c>
      <c r="I105" s="155"/>
      <c r="L105" s="150"/>
      <c r="M105" s="156"/>
      <c r="T105" s="157"/>
      <c r="AT105" s="152" t="s">
        <v>189</v>
      </c>
      <c r="AU105" s="152" t="s">
        <v>83</v>
      </c>
      <c r="AV105" s="12" t="s">
        <v>83</v>
      </c>
      <c r="AW105" s="12" t="s">
        <v>35</v>
      </c>
      <c r="AX105" s="12" t="s">
        <v>81</v>
      </c>
      <c r="AY105" s="152" t="s">
        <v>175</v>
      </c>
    </row>
    <row r="106" spans="2:65" s="1" customFormat="1" ht="37.9" customHeight="1">
      <c r="B106" s="32"/>
      <c r="C106" s="132" t="s">
        <v>212</v>
      </c>
      <c r="D106" s="132" t="s">
        <v>177</v>
      </c>
      <c r="E106" s="133" t="s">
        <v>267</v>
      </c>
      <c r="F106" s="134" t="s">
        <v>268</v>
      </c>
      <c r="G106" s="135" t="s">
        <v>215</v>
      </c>
      <c r="H106" s="136">
        <v>639</v>
      </c>
      <c r="I106" s="137"/>
      <c r="J106" s="138">
        <f>ROUND(I106*H106,2)</f>
        <v>0</v>
      </c>
      <c r="K106" s="139"/>
      <c r="L106" s="32"/>
      <c r="M106" s="140" t="s">
        <v>19</v>
      </c>
      <c r="N106" s="141" t="s">
        <v>44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181</v>
      </c>
      <c r="AT106" s="144" t="s">
        <v>177</v>
      </c>
      <c r="AU106" s="144" t="s">
        <v>83</v>
      </c>
      <c r="AY106" s="17" t="s">
        <v>175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81</v>
      </c>
      <c r="BK106" s="145">
        <f>ROUND(I106*H106,2)</f>
        <v>0</v>
      </c>
      <c r="BL106" s="17" t="s">
        <v>181</v>
      </c>
      <c r="BM106" s="144" t="s">
        <v>3976</v>
      </c>
    </row>
    <row r="107" spans="2:65" s="1" customFormat="1" ht="11.25">
      <c r="B107" s="32"/>
      <c r="D107" s="146" t="s">
        <v>183</v>
      </c>
      <c r="F107" s="147" t="s">
        <v>270</v>
      </c>
      <c r="I107" s="148"/>
      <c r="L107" s="32"/>
      <c r="M107" s="149"/>
      <c r="T107" s="53"/>
      <c r="AT107" s="17" t="s">
        <v>183</v>
      </c>
      <c r="AU107" s="17" t="s">
        <v>83</v>
      </c>
    </row>
    <row r="108" spans="2:65" s="12" customFormat="1" ht="11.25">
      <c r="B108" s="150"/>
      <c r="D108" s="151" t="s">
        <v>189</v>
      </c>
      <c r="E108" s="152" t="s">
        <v>19</v>
      </c>
      <c r="F108" s="153" t="s">
        <v>3977</v>
      </c>
      <c r="H108" s="154">
        <v>639</v>
      </c>
      <c r="I108" s="155"/>
      <c r="L108" s="150"/>
      <c r="M108" s="156"/>
      <c r="T108" s="157"/>
      <c r="AT108" s="152" t="s">
        <v>189</v>
      </c>
      <c r="AU108" s="152" t="s">
        <v>83</v>
      </c>
      <c r="AV108" s="12" t="s">
        <v>83</v>
      </c>
      <c r="AW108" s="12" t="s">
        <v>35</v>
      </c>
      <c r="AX108" s="12" t="s">
        <v>81</v>
      </c>
      <c r="AY108" s="152" t="s">
        <v>175</v>
      </c>
    </row>
    <row r="109" spans="2:65" s="1" customFormat="1" ht="44.25" customHeight="1">
      <c r="B109" s="32"/>
      <c r="C109" s="132" t="s">
        <v>223</v>
      </c>
      <c r="D109" s="132" t="s">
        <v>177</v>
      </c>
      <c r="E109" s="133" t="s">
        <v>279</v>
      </c>
      <c r="F109" s="134" t="s">
        <v>280</v>
      </c>
      <c r="G109" s="135" t="s">
        <v>281</v>
      </c>
      <c r="H109" s="136">
        <v>38.340000000000003</v>
      </c>
      <c r="I109" s="137"/>
      <c r="J109" s="138">
        <f>ROUND(I109*H109,2)</f>
        <v>0</v>
      </c>
      <c r="K109" s="139"/>
      <c r="L109" s="32"/>
      <c r="M109" s="140" t="s">
        <v>19</v>
      </c>
      <c r="N109" s="141" t="s">
        <v>44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181</v>
      </c>
      <c r="AT109" s="144" t="s">
        <v>177</v>
      </c>
      <c r="AU109" s="144" t="s">
        <v>83</v>
      </c>
      <c r="AY109" s="17" t="s">
        <v>175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81</v>
      </c>
      <c r="BK109" s="145">
        <f>ROUND(I109*H109,2)</f>
        <v>0</v>
      </c>
      <c r="BL109" s="17" t="s">
        <v>181</v>
      </c>
      <c r="BM109" s="144" t="s">
        <v>3978</v>
      </c>
    </row>
    <row r="110" spans="2:65" s="1" customFormat="1" ht="11.25">
      <c r="B110" s="32"/>
      <c r="D110" s="146" t="s">
        <v>183</v>
      </c>
      <c r="F110" s="147" t="s">
        <v>283</v>
      </c>
      <c r="I110" s="148"/>
      <c r="L110" s="32"/>
      <c r="M110" s="149"/>
      <c r="T110" s="53"/>
      <c r="AT110" s="17" t="s">
        <v>183</v>
      </c>
      <c r="AU110" s="17" t="s">
        <v>83</v>
      </c>
    </row>
    <row r="111" spans="2:65" s="12" customFormat="1" ht="11.25">
      <c r="B111" s="150"/>
      <c r="D111" s="151" t="s">
        <v>189</v>
      </c>
      <c r="E111" s="152" t="s">
        <v>19</v>
      </c>
      <c r="F111" s="153" t="s">
        <v>3979</v>
      </c>
      <c r="H111" s="154">
        <v>38.340000000000003</v>
      </c>
      <c r="I111" s="155"/>
      <c r="L111" s="150"/>
      <c r="M111" s="156"/>
      <c r="T111" s="157"/>
      <c r="AT111" s="152" t="s">
        <v>189</v>
      </c>
      <c r="AU111" s="152" t="s">
        <v>83</v>
      </c>
      <c r="AV111" s="12" t="s">
        <v>83</v>
      </c>
      <c r="AW111" s="12" t="s">
        <v>35</v>
      </c>
      <c r="AX111" s="12" t="s">
        <v>81</v>
      </c>
      <c r="AY111" s="152" t="s">
        <v>175</v>
      </c>
    </row>
    <row r="112" spans="2:65" s="1" customFormat="1" ht="37.9" customHeight="1">
      <c r="B112" s="32"/>
      <c r="C112" s="132" t="s">
        <v>231</v>
      </c>
      <c r="D112" s="132" t="s">
        <v>177</v>
      </c>
      <c r="E112" s="133" t="s">
        <v>286</v>
      </c>
      <c r="F112" s="134" t="s">
        <v>287</v>
      </c>
      <c r="G112" s="135" t="s">
        <v>215</v>
      </c>
      <c r="H112" s="136">
        <v>21.3</v>
      </c>
      <c r="I112" s="137"/>
      <c r="J112" s="138">
        <f>ROUND(I112*H112,2)</f>
        <v>0</v>
      </c>
      <c r="K112" s="139"/>
      <c r="L112" s="32"/>
      <c r="M112" s="140" t="s">
        <v>19</v>
      </c>
      <c r="N112" s="141" t="s">
        <v>44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181</v>
      </c>
      <c r="AT112" s="144" t="s">
        <v>177</v>
      </c>
      <c r="AU112" s="144" t="s">
        <v>83</v>
      </c>
      <c r="AY112" s="17" t="s">
        <v>175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81</v>
      </c>
      <c r="BK112" s="145">
        <f>ROUND(I112*H112,2)</f>
        <v>0</v>
      </c>
      <c r="BL112" s="17" t="s">
        <v>181</v>
      </c>
      <c r="BM112" s="144" t="s">
        <v>3980</v>
      </c>
    </row>
    <row r="113" spans="2:65" s="1" customFormat="1" ht="11.25">
      <c r="B113" s="32"/>
      <c r="D113" s="146" t="s">
        <v>183</v>
      </c>
      <c r="F113" s="147" t="s">
        <v>289</v>
      </c>
      <c r="I113" s="148"/>
      <c r="L113" s="32"/>
      <c r="M113" s="149"/>
      <c r="T113" s="53"/>
      <c r="AT113" s="17" t="s">
        <v>183</v>
      </c>
      <c r="AU113" s="17" t="s">
        <v>83</v>
      </c>
    </row>
    <row r="114" spans="2:65" s="1" customFormat="1" ht="44.25" customHeight="1">
      <c r="B114" s="32"/>
      <c r="C114" s="132" t="s">
        <v>239</v>
      </c>
      <c r="D114" s="132" t="s">
        <v>177</v>
      </c>
      <c r="E114" s="133" t="s">
        <v>1712</v>
      </c>
      <c r="F114" s="134" t="s">
        <v>1713</v>
      </c>
      <c r="G114" s="135" t="s">
        <v>215</v>
      </c>
      <c r="H114" s="136">
        <v>5.4</v>
      </c>
      <c r="I114" s="137"/>
      <c r="J114" s="138">
        <f>ROUND(I114*H114,2)</f>
        <v>0</v>
      </c>
      <c r="K114" s="139"/>
      <c r="L114" s="32"/>
      <c r="M114" s="140" t="s">
        <v>19</v>
      </c>
      <c r="N114" s="141" t="s">
        <v>44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181</v>
      </c>
      <c r="AT114" s="144" t="s">
        <v>177</v>
      </c>
      <c r="AU114" s="144" t="s">
        <v>83</v>
      </c>
      <c r="AY114" s="17" t="s">
        <v>175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81</v>
      </c>
      <c r="BK114" s="145">
        <f>ROUND(I114*H114,2)</f>
        <v>0</v>
      </c>
      <c r="BL114" s="17" t="s">
        <v>181</v>
      </c>
      <c r="BM114" s="144" t="s">
        <v>3981</v>
      </c>
    </row>
    <row r="115" spans="2:65" s="1" customFormat="1" ht="11.25">
      <c r="B115" s="32"/>
      <c r="D115" s="146" t="s">
        <v>183</v>
      </c>
      <c r="F115" s="147" t="s">
        <v>1715</v>
      </c>
      <c r="I115" s="148"/>
      <c r="L115" s="32"/>
      <c r="M115" s="149"/>
      <c r="T115" s="53"/>
      <c r="AT115" s="17" t="s">
        <v>183</v>
      </c>
      <c r="AU115" s="17" t="s">
        <v>83</v>
      </c>
    </row>
    <row r="116" spans="2:65" s="12" customFormat="1" ht="11.25">
      <c r="B116" s="150"/>
      <c r="D116" s="151" t="s">
        <v>189</v>
      </c>
      <c r="E116" s="152" t="s">
        <v>19</v>
      </c>
      <c r="F116" s="153" t="s">
        <v>3982</v>
      </c>
      <c r="H116" s="154">
        <v>5.4</v>
      </c>
      <c r="I116" s="155"/>
      <c r="L116" s="150"/>
      <c r="M116" s="156"/>
      <c r="T116" s="157"/>
      <c r="AT116" s="152" t="s">
        <v>189</v>
      </c>
      <c r="AU116" s="152" t="s">
        <v>83</v>
      </c>
      <c r="AV116" s="12" t="s">
        <v>83</v>
      </c>
      <c r="AW116" s="12" t="s">
        <v>35</v>
      </c>
      <c r="AX116" s="12" t="s">
        <v>81</v>
      </c>
      <c r="AY116" s="152" t="s">
        <v>175</v>
      </c>
    </row>
    <row r="117" spans="2:65" s="11" customFormat="1" ht="22.9" customHeight="1">
      <c r="B117" s="120"/>
      <c r="D117" s="121" t="s">
        <v>72</v>
      </c>
      <c r="E117" s="130" t="s">
        <v>83</v>
      </c>
      <c r="F117" s="130" t="s">
        <v>338</v>
      </c>
      <c r="I117" s="123"/>
      <c r="J117" s="131">
        <f>BK117</f>
        <v>0</v>
      </c>
      <c r="L117" s="120"/>
      <c r="M117" s="125"/>
      <c r="P117" s="126">
        <f>SUM(P118:P137)</f>
        <v>0</v>
      </c>
      <c r="R117" s="126">
        <f>SUM(R118:R137)</f>
        <v>87.864624839999991</v>
      </c>
      <c r="T117" s="127">
        <f>SUM(T118:T137)</f>
        <v>0</v>
      </c>
      <c r="AR117" s="121" t="s">
        <v>81</v>
      </c>
      <c r="AT117" s="128" t="s">
        <v>72</v>
      </c>
      <c r="AU117" s="128" t="s">
        <v>81</v>
      </c>
      <c r="AY117" s="121" t="s">
        <v>175</v>
      </c>
      <c r="BK117" s="129">
        <f>SUM(BK118:BK137)</f>
        <v>0</v>
      </c>
    </row>
    <row r="118" spans="2:65" s="1" customFormat="1" ht="21.75" customHeight="1">
      <c r="B118" s="32"/>
      <c r="C118" s="132" t="s">
        <v>246</v>
      </c>
      <c r="D118" s="132" t="s">
        <v>177</v>
      </c>
      <c r="E118" s="133" t="s">
        <v>1729</v>
      </c>
      <c r="F118" s="134" t="s">
        <v>1730</v>
      </c>
      <c r="G118" s="135" t="s">
        <v>215</v>
      </c>
      <c r="H118" s="136">
        <v>24.413</v>
      </c>
      <c r="I118" s="137"/>
      <c r="J118" s="138">
        <f>ROUND(I118*H118,2)</f>
        <v>0</v>
      </c>
      <c r="K118" s="139"/>
      <c r="L118" s="32"/>
      <c r="M118" s="140" t="s">
        <v>19</v>
      </c>
      <c r="N118" s="141" t="s">
        <v>44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181</v>
      </c>
      <c r="AT118" s="144" t="s">
        <v>177</v>
      </c>
      <c r="AU118" s="144" t="s">
        <v>83</v>
      </c>
      <c r="AY118" s="17" t="s">
        <v>175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81</v>
      </c>
      <c r="BK118" s="145">
        <f>ROUND(I118*H118,2)</f>
        <v>0</v>
      </c>
      <c r="BL118" s="17" t="s">
        <v>181</v>
      </c>
      <c r="BM118" s="144" t="s">
        <v>3983</v>
      </c>
    </row>
    <row r="119" spans="2:65" s="1" customFormat="1" ht="11.25">
      <c r="B119" s="32"/>
      <c r="D119" s="146" t="s">
        <v>183</v>
      </c>
      <c r="F119" s="147" t="s">
        <v>1732</v>
      </c>
      <c r="I119" s="148"/>
      <c r="L119" s="32"/>
      <c r="M119" s="149"/>
      <c r="T119" s="53"/>
      <c r="AT119" s="17" t="s">
        <v>183</v>
      </c>
      <c r="AU119" s="17" t="s">
        <v>83</v>
      </c>
    </row>
    <row r="120" spans="2:65" s="12" customFormat="1" ht="11.25">
      <c r="B120" s="150"/>
      <c r="D120" s="151" t="s">
        <v>189</v>
      </c>
      <c r="E120" s="152" t="s">
        <v>19</v>
      </c>
      <c r="F120" s="153" t="s">
        <v>3984</v>
      </c>
      <c r="H120" s="154">
        <v>24.413</v>
      </c>
      <c r="I120" s="155"/>
      <c r="L120" s="150"/>
      <c r="M120" s="156"/>
      <c r="T120" s="157"/>
      <c r="AT120" s="152" t="s">
        <v>189</v>
      </c>
      <c r="AU120" s="152" t="s">
        <v>83</v>
      </c>
      <c r="AV120" s="12" t="s">
        <v>83</v>
      </c>
      <c r="AW120" s="12" t="s">
        <v>35</v>
      </c>
      <c r="AX120" s="12" t="s">
        <v>81</v>
      </c>
      <c r="AY120" s="152" t="s">
        <v>175</v>
      </c>
    </row>
    <row r="121" spans="2:65" s="1" customFormat="1" ht="24.2" customHeight="1">
      <c r="B121" s="32"/>
      <c r="C121" s="132" t="s">
        <v>259</v>
      </c>
      <c r="D121" s="132" t="s">
        <v>177</v>
      </c>
      <c r="E121" s="133" t="s">
        <v>1737</v>
      </c>
      <c r="F121" s="134" t="s">
        <v>1738</v>
      </c>
      <c r="G121" s="135" t="s">
        <v>215</v>
      </c>
      <c r="H121" s="136">
        <v>6.1849999999999996</v>
      </c>
      <c r="I121" s="137"/>
      <c r="J121" s="138">
        <f>ROUND(I121*H121,2)</f>
        <v>0</v>
      </c>
      <c r="K121" s="139"/>
      <c r="L121" s="32"/>
      <c r="M121" s="140" t="s">
        <v>19</v>
      </c>
      <c r="N121" s="141" t="s">
        <v>44</v>
      </c>
      <c r="P121" s="142">
        <f>O121*H121</f>
        <v>0</v>
      </c>
      <c r="Q121" s="142">
        <v>2.3010199999999998</v>
      </c>
      <c r="R121" s="142">
        <f>Q121*H121</f>
        <v>14.231808699999998</v>
      </c>
      <c r="S121" s="142">
        <v>0</v>
      </c>
      <c r="T121" s="143">
        <f>S121*H121</f>
        <v>0</v>
      </c>
      <c r="AR121" s="144" t="s">
        <v>181</v>
      </c>
      <c r="AT121" s="144" t="s">
        <v>177</v>
      </c>
      <c r="AU121" s="144" t="s">
        <v>83</v>
      </c>
      <c r="AY121" s="17" t="s">
        <v>175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81</v>
      </c>
      <c r="BK121" s="145">
        <f>ROUND(I121*H121,2)</f>
        <v>0</v>
      </c>
      <c r="BL121" s="17" t="s">
        <v>181</v>
      </c>
      <c r="BM121" s="144" t="s">
        <v>3985</v>
      </c>
    </row>
    <row r="122" spans="2:65" s="1" customFormat="1" ht="11.25">
      <c r="B122" s="32"/>
      <c r="D122" s="146" t="s">
        <v>183</v>
      </c>
      <c r="F122" s="147" t="s">
        <v>1740</v>
      </c>
      <c r="I122" s="148"/>
      <c r="L122" s="32"/>
      <c r="M122" s="149"/>
      <c r="T122" s="53"/>
      <c r="AT122" s="17" t="s">
        <v>183</v>
      </c>
      <c r="AU122" s="17" t="s">
        <v>83</v>
      </c>
    </row>
    <row r="123" spans="2:65" s="12" customFormat="1" ht="11.25">
      <c r="B123" s="150"/>
      <c r="D123" s="151" t="s">
        <v>189</v>
      </c>
      <c r="E123" s="152" t="s">
        <v>19</v>
      </c>
      <c r="F123" s="153" t="s">
        <v>3986</v>
      </c>
      <c r="H123" s="154">
        <v>6.1849999999999996</v>
      </c>
      <c r="I123" s="155"/>
      <c r="L123" s="150"/>
      <c r="M123" s="156"/>
      <c r="T123" s="157"/>
      <c r="AT123" s="152" t="s">
        <v>189</v>
      </c>
      <c r="AU123" s="152" t="s">
        <v>83</v>
      </c>
      <c r="AV123" s="12" t="s">
        <v>83</v>
      </c>
      <c r="AW123" s="12" t="s">
        <v>35</v>
      </c>
      <c r="AX123" s="12" t="s">
        <v>81</v>
      </c>
      <c r="AY123" s="152" t="s">
        <v>175</v>
      </c>
    </row>
    <row r="124" spans="2:65" s="1" customFormat="1" ht="24.2" customHeight="1">
      <c r="B124" s="32"/>
      <c r="C124" s="132" t="s">
        <v>266</v>
      </c>
      <c r="D124" s="132" t="s">
        <v>177</v>
      </c>
      <c r="E124" s="133" t="s">
        <v>2339</v>
      </c>
      <c r="F124" s="134" t="s">
        <v>2340</v>
      </c>
      <c r="G124" s="135" t="s">
        <v>215</v>
      </c>
      <c r="H124" s="136">
        <v>29.295000000000002</v>
      </c>
      <c r="I124" s="137"/>
      <c r="J124" s="138">
        <f>ROUND(I124*H124,2)</f>
        <v>0</v>
      </c>
      <c r="K124" s="139"/>
      <c r="L124" s="32"/>
      <c r="M124" s="140" t="s">
        <v>19</v>
      </c>
      <c r="N124" s="141" t="s">
        <v>44</v>
      </c>
      <c r="P124" s="142">
        <f>O124*H124</f>
        <v>0</v>
      </c>
      <c r="Q124" s="142">
        <v>2.5018699999999998</v>
      </c>
      <c r="R124" s="142">
        <f>Q124*H124</f>
        <v>73.292281649999993</v>
      </c>
      <c r="S124" s="142">
        <v>0</v>
      </c>
      <c r="T124" s="143">
        <f>S124*H124</f>
        <v>0</v>
      </c>
      <c r="AR124" s="144" t="s">
        <v>181</v>
      </c>
      <c r="AT124" s="144" t="s">
        <v>177</v>
      </c>
      <c r="AU124" s="144" t="s">
        <v>83</v>
      </c>
      <c r="AY124" s="17" t="s">
        <v>175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81</v>
      </c>
      <c r="BK124" s="145">
        <f>ROUND(I124*H124,2)</f>
        <v>0</v>
      </c>
      <c r="BL124" s="17" t="s">
        <v>181</v>
      </c>
      <c r="BM124" s="144" t="s">
        <v>3987</v>
      </c>
    </row>
    <row r="125" spans="2:65" s="1" customFormat="1" ht="11.25">
      <c r="B125" s="32"/>
      <c r="D125" s="146" t="s">
        <v>183</v>
      </c>
      <c r="F125" s="147" t="s">
        <v>2342</v>
      </c>
      <c r="I125" s="148"/>
      <c r="L125" s="32"/>
      <c r="M125" s="149"/>
      <c r="T125" s="53"/>
      <c r="AT125" s="17" t="s">
        <v>183</v>
      </c>
      <c r="AU125" s="17" t="s">
        <v>83</v>
      </c>
    </row>
    <row r="126" spans="2:65" s="12" customFormat="1" ht="11.25">
      <c r="B126" s="150"/>
      <c r="D126" s="151" t="s">
        <v>189</v>
      </c>
      <c r="E126" s="152" t="s">
        <v>19</v>
      </c>
      <c r="F126" s="153" t="s">
        <v>3988</v>
      </c>
      <c r="H126" s="154">
        <v>29.295000000000002</v>
      </c>
      <c r="I126" s="155"/>
      <c r="L126" s="150"/>
      <c r="M126" s="156"/>
      <c r="T126" s="157"/>
      <c r="AT126" s="152" t="s">
        <v>189</v>
      </c>
      <c r="AU126" s="152" t="s">
        <v>83</v>
      </c>
      <c r="AV126" s="12" t="s">
        <v>83</v>
      </c>
      <c r="AW126" s="12" t="s">
        <v>35</v>
      </c>
      <c r="AX126" s="12" t="s">
        <v>81</v>
      </c>
      <c r="AY126" s="152" t="s">
        <v>175</v>
      </c>
    </row>
    <row r="127" spans="2:65" s="1" customFormat="1" ht="16.5" customHeight="1">
      <c r="B127" s="32"/>
      <c r="C127" s="132" t="s">
        <v>272</v>
      </c>
      <c r="D127" s="132" t="s">
        <v>177</v>
      </c>
      <c r="E127" s="133" t="s">
        <v>1775</v>
      </c>
      <c r="F127" s="134" t="s">
        <v>1776</v>
      </c>
      <c r="G127" s="135" t="s">
        <v>180</v>
      </c>
      <c r="H127" s="136">
        <v>40.86</v>
      </c>
      <c r="I127" s="137"/>
      <c r="J127" s="138">
        <f>ROUND(I127*H127,2)</f>
        <v>0</v>
      </c>
      <c r="K127" s="139"/>
      <c r="L127" s="32"/>
      <c r="M127" s="140" t="s">
        <v>19</v>
      </c>
      <c r="N127" s="141" t="s">
        <v>44</v>
      </c>
      <c r="P127" s="142">
        <f>O127*H127</f>
        <v>0</v>
      </c>
      <c r="Q127" s="142">
        <v>2.6900000000000001E-3</v>
      </c>
      <c r="R127" s="142">
        <f>Q127*H127</f>
        <v>0.10991340000000001</v>
      </c>
      <c r="S127" s="142">
        <v>0</v>
      </c>
      <c r="T127" s="143">
        <f>S127*H127</f>
        <v>0</v>
      </c>
      <c r="AR127" s="144" t="s">
        <v>181</v>
      </c>
      <c r="AT127" s="144" t="s">
        <v>177</v>
      </c>
      <c r="AU127" s="144" t="s">
        <v>83</v>
      </c>
      <c r="AY127" s="17" t="s">
        <v>175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81</v>
      </c>
      <c r="BK127" s="145">
        <f>ROUND(I127*H127,2)</f>
        <v>0</v>
      </c>
      <c r="BL127" s="17" t="s">
        <v>181</v>
      </c>
      <c r="BM127" s="144" t="s">
        <v>3989</v>
      </c>
    </row>
    <row r="128" spans="2:65" s="1" customFormat="1" ht="11.25">
      <c r="B128" s="32"/>
      <c r="D128" s="146" t="s">
        <v>183</v>
      </c>
      <c r="F128" s="147" t="s">
        <v>1778</v>
      </c>
      <c r="I128" s="148"/>
      <c r="L128" s="32"/>
      <c r="M128" s="149"/>
      <c r="T128" s="53"/>
      <c r="AT128" s="17" t="s">
        <v>183</v>
      </c>
      <c r="AU128" s="17" t="s">
        <v>83</v>
      </c>
    </row>
    <row r="129" spans="2:65" s="12" customFormat="1" ht="11.25">
      <c r="B129" s="150"/>
      <c r="D129" s="151" t="s">
        <v>189</v>
      </c>
      <c r="E129" s="152" t="s">
        <v>19</v>
      </c>
      <c r="F129" s="153" t="s">
        <v>3990</v>
      </c>
      <c r="H129" s="154">
        <v>40.86</v>
      </c>
      <c r="I129" s="155"/>
      <c r="L129" s="150"/>
      <c r="M129" s="156"/>
      <c r="T129" s="157"/>
      <c r="AT129" s="152" t="s">
        <v>189</v>
      </c>
      <c r="AU129" s="152" t="s">
        <v>83</v>
      </c>
      <c r="AV129" s="12" t="s">
        <v>83</v>
      </c>
      <c r="AW129" s="12" t="s">
        <v>35</v>
      </c>
      <c r="AX129" s="12" t="s">
        <v>81</v>
      </c>
      <c r="AY129" s="152" t="s">
        <v>175</v>
      </c>
    </row>
    <row r="130" spans="2:65" s="1" customFormat="1" ht="16.5" customHeight="1">
      <c r="B130" s="32"/>
      <c r="C130" s="132" t="s">
        <v>278</v>
      </c>
      <c r="D130" s="132" t="s">
        <v>177</v>
      </c>
      <c r="E130" s="133" t="s">
        <v>1780</v>
      </c>
      <c r="F130" s="134" t="s">
        <v>1781</v>
      </c>
      <c r="G130" s="135" t="s">
        <v>180</v>
      </c>
      <c r="H130" s="136">
        <v>40.86</v>
      </c>
      <c r="I130" s="137"/>
      <c r="J130" s="138">
        <f>ROUND(I130*H130,2)</f>
        <v>0</v>
      </c>
      <c r="K130" s="139"/>
      <c r="L130" s="32"/>
      <c r="M130" s="140" t="s">
        <v>19</v>
      </c>
      <c r="N130" s="141" t="s">
        <v>44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181</v>
      </c>
      <c r="AT130" s="144" t="s">
        <v>177</v>
      </c>
      <c r="AU130" s="144" t="s">
        <v>83</v>
      </c>
      <c r="AY130" s="17" t="s">
        <v>175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81</v>
      </c>
      <c r="BK130" s="145">
        <f>ROUND(I130*H130,2)</f>
        <v>0</v>
      </c>
      <c r="BL130" s="17" t="s">
        <v>181</v>
      </c>
      <c r="BM130" s="144" t="s">
        <v>3991</v>
      </c>
    </row>
    <row r="131" spans="2:65" s="1" customFormat="1" ht="11.25">
      <c r="B131" s="32"/>
      <c r="D131" s="146" t="s">
        <v>183</v>
      </c>
      <c r="F131" s="147" t="s">
        <v>1783</v>
      </c>
      <c r="I131" s="148"/>
      <c r="L131" s="32"/>
      <c r="M131" s="149"/>
      <c r="T131" s="53"/>
      <c r="AT131" s="17" t="s">
        <v>183</v>
      </c>
      <c r="AU131" s="17" t="s">
        <v>83</v>
      </c>
    </row>
    <row r="132" spans="2:65" s="1" customFormat="1" ht="24.2" customHeight="1">
      <c r="B132" s="32"/>
      <c r="C132" s="132" t="s">
        <v>285</v>
      </c>
      <c r="D132" s="132" t="s">
        <v>177</v>
      </c>
      <c r="E132" s="133" t="s">
        <v>3992</v>
      </c>
      <c r="F132" s="134" t="s">
        <v>3993</v>
      </c>
      <c r="G132" s="135" t="s">
        <v>281</v>
      </c>
      <c r="H132" s="136">
        <v>0.217</v>
      </c>
      <c r="I132" s="137"/>
      <c r="J132" s="138">
        <f>ROUND(I132*H132,2)</f>
        <v>0</v>
      </c>
      <c r="K132" s="139"/>
      <c r="L132" s="32"/>
      <c r="M132" s="140" t="s">
        <v>19</v>
      </c>
      <c r="N132" s="141" t="s">
        <v>44</v>
      </c>
      <c r="P132" s="142">
        <f>O132*H132</f>
        <v>0</v>
      </c>
      <c r="Q132" s="142">
        <v>1.06277</v>
      </c>
      <c r="R132" s="142">
        <f>Q132*H132</f>
        <v>0.23062109</v>
      </c>
      <c r="S132" s="142">
        <v>0</v>
      </c>
      <c r="T132" s="143">
        <f>S132*H132</f>
        <v>0</v>
      </c>
      <c r="AR132" s="144" t="s">
        <v>181</v>
      </c>
      <c r="AT132" s="144" t="s">
        <v>177</v>
      </c>
      <c r="AU132" s="144" t="s">
        <v>83</v>
      </c>
      <c r="AY132" s="17" t="s">
        <v>175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81</v>
      </c>
      <c r="BK132" s="145">
        <f>ROUND(I132*H132,2)</f>
        <v>0</v>
      </c>
      <c r="BL132" s="17" t="s">
        <v>181</v>
      </c>
      <c r="BM132" s="144" t="s">
        <v>3994</v>
      </c>
    </row>
    <row r="133" spans="2:65" s="1" customFormat="1" ht="11.25">
      <c r="B133" s="32"/>
      <c r="D133" s="146" t="s">
        <v>183</v>
      </c>
      <c r="F133" s="147" t="s">
        <v>3995</v>
      </c>
      <c r="I133" s="148"/>
      <c r="L133" s="32"/>
      <c r="M133" s="149"/>
      <c r="T133" s="53"/>
      <c r="AT133" s="17" t="s">
        <v>183</v>
      </c>
      <c r="AU133" s="17" t="s">
        <v>83</v>
      </c>
    </row>
    <row r="134" spans="2:65" s="14" customFormat="1" ht="11.25">
      <c r="B134" s="166"/>
      <c r="D134" s="151" t="s">
        <v>189</v>
      </c>
      <c r="E134" s="167" t="s">
        <v>19</v>
      </c>
      <c r="F134" s="168" t="s">
        <v>3996</v>
      </c>
      <c r="H134" s="167" t="s">
        <v>19</v>
      </c>
      <c r="I134" s="169"/>
      <c r="L134" s="166"/>
      <c r="M134" s="170"/>
      <c r="T134" s="171"/>
      <c r="AT134" s="167" t="s">
        <v>189</v>
      </c>
      <c r="AU134" s="167" t="s">
        <v>83</v>
      </c>
      <c r="AV134" s="14" t="s">
        <v>81</v>
      </c>
      <c r="AW134" s="14" t="s">
        <v>35</v>
      </c>
      <c r="AX134" s="14" t="s">
        <v>73</v>
      </c>
      <c r="AY134" s="167" t="s">
        <v>175</v>
      </c>
    </row>
    <row r="135" spans="2:65" s="12" customFormat="1" ht="11.25">
      <c r="B135" s="150"/>
      <c r="D135" s="151" t="s">
        <v>189</v>
      </c>
      <c r="E135" s="152" t="s">
        <v>19</v>
      </c>
      <c r="F135" s="153" t="s">
        <v>3997</v>
      </c>
      <c r="H135" s="154">
        <v>0.16</v>
      </c>
      <c r="I135" s="155"/>
      <c r="L135" s="150"/>
      <c r="M135" s="156"/>
      <c r="T135" s="157"/>
      <c r="AT135" s="152" t="s">
        <v>189</v>
      </c>
      <c r="AU135" s="152" t="s">
        <v>83</v>
      </c>
      <c r="AV135" s="12" t="s">
        <v>83</v>
      </c>
      <c r="AW135" s="12" t="s">
        <v>35</v>
      </c>
      <c r="AX135" s="12" t="s">
        <v>73</v>
      </c>
      <c r="AY135" s="152" t="s">
        <v>175</v>
      </c>
    </row>
    <row r="136" spans="2:65" s="12" customFormat="1" ht="11.25">
      <c r="B136" s="150"/>
      <c r="D136" s="151" t="s">
        <v>189</v>
      </c>
      <c r="E136" s="152" t="s">
        <v>19</v>
      </c>
      <c r="F136" s="153" t="s">
        <v>3998</v>
      </c>
      <c r="H136" s="154">
        <v>5.7000000000000002E-2</v>
      </c>
      <c r="I136" s="155"/>
      <c r="L136" s="150"/>
      <c r="M136" s="156"/>
      <c r="T136" s="157"/>
      <c r="AT136" s="152" t="s">
        <v>189</v>
      </c>
      <c r="AU136" s="152" t="s">
        <v>83</v>
      </c>
      <c r="AV136" s="12" t="s">
        <v>83</v>
      </c>
      <c r="AW136" s="12" t="s">
        <v>35</v>
      </c>
      <c r="AX136" s="12" t="s">
        <v>73</v>
      </c>
      <c r="AY136" s="152" t="s">
        <v>175</v>
      </c>
    </row>
    <row r="137" spans="2:65" s="13" customFormat="1" ht="11.25">
      <c r="B137" s="158"/>
      <c r="D137" s="151" t="s">
        <v>189</v>
      </c>
      <c r="E137" s="159" t="s">
        <v>19</v>
      </c>
      <c r="F137" s="160" t="s">
        <v>198</v>
      </c>
      <c r="H137" s="161">
        <v>0.217</v>
      </c>
      <c r="I137" s="162"/>
      <c r="L137" s="158"/>
      <c r="M137" s="163"/>
      <c r="T137" s="164"/>
      <c r="AT137" s="159" t="s">
        <v>189</v>
      </c>
      <c r="AU137" s="159" t="s">
        <v>83</v>
      </c>
      <c r="AV137" s="13" t="s">
        <v>181</v>
      </c>
      <c r="AW137" s="13" t="s">
        <v>35</v>
      </c>
      <c r="AX137" s="13" t="s">
        <v>81</v>
      </c>
      <c r="AY137" s="159" t="s">
        <v>175</v>
      </c>
    </row>
    <row r="138" spans="2:65" s="11" customFormat="1" ht="22.9" customHeight="1">
      <c r="B138" s="120"/>
      <c r="D138" s="121" t="s">
        <v>72</v>
      </c>
      <c r="E138" s="130" t="s">
        <v>191</v>
      </c>
      <c r="F138" s="130" t="s">
        <v>821</v>
      </c>
      <c r="I138" s="123"/>
      <c r="J138" s="131">
        <f>BK138</f>
        <v>0</v>
      </c>
      <c r="L138" s="120"/>
      <c r="M138" s="125"/>
      <c r="P138" s="126">
        <f>SUM(P139:P144)</f>
        <v>0</v>
      </c>
      <c r="R138" s="126">
        <f>SUM(R139:R144)</f>
        <v>137.511</v>
      </c>
      <c r="T138" s="127">
        <f>SUM(T139:T144)</f>
        <v>0</v>
      </c>
      <c r="AR138" s="121" t="s">
        <v>81</v>
      </c>
      <c r="AT138" s="128" t="s">
        <v>72</v>
      </c>
      <c r="AU138" s="128" t="s">
        <v>81</v>
      </c>
      <c r="AY138" s="121" t="s">
        <v>175</v>
      </c>
      <c r="BK138" s="129">
        <f>SUM(BK139:BK144)</f>
        <v>0</v>
      </c>
    </row>
    <row r="139" spans="2:65" s="1" customFormat="1" ht="33" customHeight="1">
      <c r="B139" s="32"/>
      <c r="C139" s="132" t="s">
        <v>8</v>
      </c>
      <c r="D139" s="132" t="s">
        <v>177</v>
      </c>
      <c r="E139" s="133" t="s">
        <v>3999</v>
      </c>
      <c r="F139" s="134" t="s">
        <v>4000</v>
      </c>
      <c r="G139" s="135" t="s">
        <v>180</v>
      </c>
      <c r="H139" s="136">
        <v>99</v>
      </c>
      <c r="I139" s="137"/>
      <c r="J139" s="138">
        <f>ROUND(I139*H139,2)</f>
        <v>0</v>
      </c>
      <c r="K139" s="139"/>
      <c r="L139" s="32"/>
      <c r="M139" s="140" t="s">
        <v>19</v>
      </c>
      <c r="N139" s="141" t="s">
        <v>44</v>
      </c>
      <c r="P139" s="142">
        <f>O139*H139</f>
        <v>0</v>
      </c>
      <c r="Q139" s="142">
        <v>1.389</v>
      </c>
      <c r="R139" s="142">
        <f>Q139*H139</f>
        <v>137.511</v>
      </c>
      <c r="S139" s="142">
        <v>0</v>
      </c>
      <c r="T139" s="143">
        <f>S139*H139</f>
        <v>0</v>
      </c>
      <c r="AR139" s="144" t="s">
        <v>181</v>
      </c>
      <c r="AT139" s="144" t="s">
        <v>177</v>
      </c>
      <c r="AU139" s="144" t="s">
        <v>83</v>
      </c>
      <c r="AY139" s="17" t="s">
        <v>175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81</v>
      </c>
      <c r="BK139" s="145">
        <f>ROUND(I139*H139,2)</f>
        <v>0</v>
      </c>
      <c r="BL139" s="17" t="s">
        <v>181</v>
      </c>
      <c r="BM139" s="144" t="s">
        <v>4001</v>
      </c>
    </row>
    <row r="140" spans="2:65" s="1" customFormat="1" ht="11.25">
      <c r="B140" s="32"/>
      <c r="D140" s="146" t="s">
        <v>183</v>
      </c>
      <c r="F140" s="147" t="s">
        <v>4002</v>
      </c>
      <c r="I140" s="148"/>
      <c r="L140" s="32"/>
      <c r="M140" s="149"/>
      <c r="T140" s="53"/>
      <c r="AT140" s="17" t="s">
        <v>183</v>
      </c>
      <c r="AU140" s="17" t="s">
        <v>83</v>
      </c>
    </row>
    <row r="141" spans="2:65" s="1" customFormat="1" ht="29.25">
      <c r="B141" s="32"/>
      <c r="D141" s="151" t="s">
        <v>203</v>
      </c>
      <c r="F141" s="165" t="s">
        <v>4003</v>
      </c>
      <c r="I141" s="148"/>
      <c r="L141" s="32"/>
      <c r="M141" s="149"/>
      <c r="T141" s="53"/>
      <c r="AT141" s="17" t="s">
        <v>203</v>
      </c>
      <c r="AU141" s="17" t="s">
        <v>83</v>
      </c>
    </row>
    <row r="142" spans="2:65" s="12" customFormat="1" ht="11.25">
      <c r="B142" s="150"/>
      <c r="D142" s="151" t="s">
        <v>189</v>
      </c>
      <c r="E142" s="152" t="s">
        <v>19</v>
      </c>
      <c r="F142" s="153" t="s">
        <v>4004</v>
      </c>
      <c r="H142" s="154">
        <v>99</v>
      </c>
      <c r="I142" s="155"/>
      <c r="L142" s="150"/>
      <c r="M142" s="156"/>
      <c r="T142" s="157"/>
      <c r="AT142" s="152" t="s">
        <v>189</v>
      </c>
      <c r="AU142" s="152" t="s">
        <v>83</v>
      </c>
      <c r="AV142" s="12" t="s">
        <v>83</v>
      </c>
      <c r="AW142" s="12" t="s">
        <v>35</v>
      </c>
      <c r="AX142" s="12" t="s">
        <v>81</v>
      </c>
      <c r="AY142" s="152" t="s">
        <v>175</v>
      </c>
    </row>
    <row r="143" spans="2:65" s="1" customFormat="1" ht="16.5" customHeight="1">
      <c r="B143" s="32"/>
      <c r="C143" s="132" t="s">
        <v>296</v>
      </c>
      <c r="D143" s="132" t="s">
        <v>177</v>
      </c>
      <c r="E143" s="133" t="s">
        <v>3840</v>
      </c>
      <c r="F143" s="134" t="s">
        <v>4005</v>
      </c>
      <c r="G143" s="135" t="s">
        <v>1055</v>
      </c>
      <c r="H143" s="136">
        <v>1</v>
      </c>
      <c r="I143" s="137"/>
      <c r="J143" s="138">
        <f>ROUND(I143*H143,2)</f>
        <v>0</v>
      </c>
      <c r="K143" s="139"/>
      <c r="L143" s="32"/>
      <c r="M143" s="140" t="s">
        <v>19</v>
      </c>
      <c r="N143" s="141" t="s">
        <v>44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181</v>
      </c>
      <c r="AT143" s="144" t="s">
        <v>177</v>
      </c>
      <c r="AU143" s="144" t="s">
        <v>83</v>
      </c>
      <c r="AY143" s="17" t="s">
        <v>175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81</v>
      </c>
      <c r="BK143" s="145">
        <f>ROUND(I143*H143,2)</f>
        <v>0</v>
      </c>
      <c r="BL143" s="17" t="s">
        <v>181</v>
      </c>
      <c r="BM143" s="144" t="s">
        <v>4006</v>
      </c>
    </row>
    <row r="144" spans="2:65" s="1" customFormat="1" ht="19.5">
      <c r="B144" s="32"/>
      <c r="D144" s="151" t="s">
        <v>203</v>
      </c>
      <c r="F144" s="165" t="s">
        <v>4007</v>
      </c>
      <c r="I144" s="148"/>
      <c r="L144" s="32"/>
      <c r="M144" s="149"/>
      <c r="T144" s="53"/>
      <c r="AT144" s="17" t="s">
        <v>203</v>
      </c>
      <c r="AU144" s="17" t="s">
        <v>83</v>
      </c>
    </row>
    <row r="145" spans="2:65" s="11" customFormat="1" ht="22.9" customHeight="1">
      <c r="B145" s="120"/>
      <c r="D145" s="121" t="s">
        <v>72</v>
      </c>
      <c r="E145" s="130" t="s">
        <v>715</v>
      </c>
      <c r="F145" s="130" t="s">
        <v>716</v>
      </c>
      <c r="I145" s="123"/>
      <c r="J145" s="131">
        <f>BK145</f>
        <v>0</v>
      </c>
      <c r="L145" s="120"/>
      <c r="M145" s="125"/>
      <c r="P145" s="126">
        <f>SUM(P146:P148)</f>
        <v>0</v>
      </c>
      <c r="R145" s="126">
        <f>SUM(R146:R148)</f>
        <v>0</v>
      </c>
      <c r="T145" s="127">
        <f>SUM(T146:T148)</f>
        <v>0</v>
      </c>
      <c r="AR145" s="121" t="s">
        <v>81</v>
      </c>
      <c r="AT145" s="128" t="s">
        <v>72</v>
      </c>
      <c r="AU145" s="128" t="s">
        <v>81</v>
      </c>
      <c r="AY145" s="121" t="s">
        <v>175</v>
      </c>
      <c r="BK145" s="129">
        <f>SUM(BK146:BK148)</f>
        <v>0</v>
      </c>
    </row>
    <row r="146" spans="2:65" s="1" customFormat="1" ht="49.15" customHeight="1">
      <c r="B146" s="32"/>
      <c r="C146" s="132" t="s">
        <v>306</v>
      </c>
      <c r="D146" s="132" t="s">
        <v>177</v>
      </c>
      <c r="E146" s="133" t="s">
        <v>4008</v>
      </c>
      <c r="F146" s="134" t="s">
        <v>4009</v>
      </c>
      <c r="G146" s="135" t="s">
        <v>281</v>
      </c>
      <c r="H146" s="136">
        <v>225.376</v>
      </c>
      <c r="I146" s="137"/>
      <c r="J146" s="138">
        <f>ROUND(I146*H146,2)</f>
        <v>0</v>
      </c>
      <c r="K146" s="139"/>
      <c r="L146" s="32"/>
      <c r="M146" s="140" t="s">
        <v>19</v>
      </c>
      <c r="N146" s="141" t="s">
        <v>44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181</v>
      </c>
      <c r="AT146" s="144" t="s">
        <v>177</v>
      </c>
      <c r="AU146" s="144" t="s">
        <v>83</v>
      </c>
      <c r="AY146" s="17" t="s">
        <v>175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81</v>
      </c>
      <c r="BK146" s="145">
        <f>ROUND(I146*H146,2)</f>
        <v>0</v>
      </c>
      <c r="BL146" s="17" t="s">
        <v>181</v>
      </c>
      <c r="BM146" s="144" t="s">
        <v>4010</v>
      </c>
    </row>
    <row r="147" spans="2:65" s="1" customFormat="1" ht="11.25">
      <c r="B147" s="32"/>
      <c r="D147" s="146" t="s">
        <v>183</v>
      </c>
      <c r="F147" s="147" t="s">
        <v>4011</v>
      </c>
      <c r="I147" s="148"/>
      <c r="L147" s="32"/>
      <c r="M147" s="149"/>
      <c r="T147" s="53"/>
      <c r="AT147" s="17" t="s">
        <v>183</v>
      </c>
      <c r="AU147" s="17" t="s">
        <v>83</v>
      </c>
    </row>
    <row r="148" spans="2:65" s="1" customFormat="1" ht="126.75">
      <c r="B148" s="32"/>
      <c r="D148" s="151" t="s">
        <v>203</v>
      </c>
      <c r="F148" s="165" t="s">
        <v>4012</v>
      </c>
      <c r="I148" s="148"/>
      <c r="L148" s="32"/>
      <c r="M148" s="186"/>
      <c r="N148" s="187"/>
      <c r="O148" s="187"/>
      <c r="P148" s="187"/>
      <c r="Q148" s="187"/>
      <c r="R148" s="187"/>
      <c r="S148" s="187"/>
      <c r="T148" s="188"/>
      <c r="AT148" s="17" t="s">
        <v>203</v>
      </c>
      <c r="AU148" s="17" t="s">
        <v>83</v>
      </c>
    </row>
    <row r="149" spans="2:65" s="1" customFormat="1" ht="6.95" customHeight="1"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32"/>
    </row>
  </sheetData>
  <sheetProtection algorithmName="SHA-512" hashValue="lTH/j2oRi3Aya6sOuch1/5lVK8BBurgIbD2Dp8mJpidKjAMa6bZgWvMxPpiUqJbpbb+NXTgIN/Ix+q/EbZdA8A==" saltValue="AsafraLkgv5g0mZNGIcYB2BdTTZ7htBTc5zaWvY715txwDuAxt8N1YDiJRGx49GTkyodpl5sW3PTNwvFHSjmxA==" spinCount="100000" sheet="1" objects="1" scenarios="1" formatColumns="0" formatRows="0" autoFilter="0"/>
  <autoFilter ref="C83:K148" xr:uid="{00000000-0009-0000-0000-00001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200-000000000000}"/>
    <hyperlink ref="F95" r:id="rId2" xr:uid="{00000000-0004-0000-1200-000001000000}"/>
    <hyperlink ref="F101" r:id="rId3" xr:uid="{00000000-0004-0000-1200-000002000000}"/>
    <hyperlink ref="F103" r:id="rId4" xr:uid="{00000000-0004-0000-1200-000003000000}"/>
    <hyperlink ref="F107" r:id="rId5" xr:uid="{00000000-0004-0000-1200-000004000000}"/>
    <hyperlink ref="F110" r:id="rId6" xr:uid="{00000000-0004-0000-1200-000005000000}"/>
    <hyperlink ref="F113" r:id="rId7" xr:uid="{00000000-0004-0000-1200-000006000000}"/>
    <hyperlink ref="F115" r:id="rId8" xr:uid="{00000000-0004-0000-1200-000007000000}"/>
    <hyperlink ref="F119" r:id="rId9" xr:uid="{00000000-0004-0000-1200-000008000000}"/>
    <hyperlink ref="F122" r:id="rId10" xr:uid="{00000000-0004-0000-1200-000009000000}"/>
    <hyperlink ref="F125" r:id="rId11" xr:uid="{00000000-0004-0000-1200-00000A000000}"/>
    <hyperlink ref="F128" r:id="rId12" xr:uid="{00000000-0004-0000-1200-00000B000000}"/>
    <hyperlink ref="F131" r:id="rId13" xr:uid="{00000000-0004-0000-1200-00000C000000}"/>
    <hyperlink ref="F133" r:id="rId14" xr:uid="{00000000-0004-0000-1200-00000D000000}"/>
    <hyperlink ref="F140" r:id="rId15" xr:uid="{00000000-0004-0000-1200-00000E000000}"/>
    <hyperlink ref="F147" r:id="rId16" xr:uid="{00000000-0004-0000-12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139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140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Kylešovice - sběrný dvůr</v>
      </c>
      <c r="F7" s="318"/>
      <c r="G7" s="318"/>
      <c r="H7" s="318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76" t="s">
        <v>4013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3">
        <f>ROUND((SUM(BE85:BE139)),  2)</f>
        <v>0</v>
      </c>
      <c r="I33" s="93">
        <v>0.21</v>
      </c>
      <c r="J33" s="83">
        <f>ROUND(((SUM(BE85:BE139))*I33),  2)</f>
        <v>0</v>
      </c>
      <c r="L33" s="32"/>
    </row>
    <row r="34" spans="2:12" s="1" customFormat="1" ht="14.45" customHeight="1">
      <c r="B34" s="32"/>
      <c r="E34" s="27" t="s">
        <v>45</v>
      </c>
      <c r="F34" s="83">
        <f>ROUND((SUM(BF85:BF139)),  2)</f>
        <v>0</v>
      </c>
      <c r="I34" s="93">
        <v>0.15</v>
      </c>
      <c r="J34" s="83">
        <f>ROUND(((SUM(BF85:BF139))*I34),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3">
        <f>ROUND((SUM(BG85:BG139)),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3">
        <f>ROUND((SUM(BH85:BH139)),  2)</f>
        <v>0</v>
      </c>
      <c r="I36" s="93">
        <v>0.15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3">
        <f>ROUND((SUM(BI85:BI139)),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143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Kylešovice - sběrný dvůr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141</v>
      </c>
      <c r="L49" s="32"/>
    </row>
    <row r="50" spans="2:47" s="1" customFormat="1" ht="16.5" customHeight="1">
      <c r="B50" s="32"/>
      <c r="E50" s="276" t="str">
        <f>E9</f>
        <v>VON - Vedlejší a ostatní náklady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Kylešovice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Opava, Horní náměstí 69, Opava</v>
      </c>
      <c r="I54" s="27" t="s">
        <v>32</v>
      </c>
      <c r="J54" s="30" t="str">
        <f>E21</f>
        <v>Agroprojekt Jihlava, spol. s.r.o.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Agroprojekt Jihlava, spol.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144</v>
      </c>
      <c r="D57" s="94"/>
      <c r="E57" s="94"/>
      <c r="F57" s="94"/>
      <c r="G57" s="94"/>
      <c r="H57" s="94"/>
      <c r="I57" s="94"/>
      <c r="J57" s="101" t="s">
        <v>145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71</v>
      </c>
      <c r="J59" s="63">
        <f>J85</f>
        <v>0</v>
      </c>
      <c r="L59" s="32"/>
      <c r="AU59" s="17" t="s">
        <v>146</v>
      </c>
    </row>
    <row r="60" spans="2:47" s="8" customFormat="1" ht="24.95" customHeight="1">
      <c r="B60" s="103"/>
      <c r="D60" s="104" t="s">
        <v>4014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4015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4016</v>
      </c>
      <c r="E62" s="109"/>
      <c r="F62" s="109"/>
      <c r="G62" s="109"/>
      <c r="H62" s="109"/>
      <c r="I62" s="109"/>
      <c r="J62" s="110">
        <f>J108</f>
        <v>0</v>
      </c>
      <c r="L62" s="107"/>
    </row>
    <row r="63" spans="2:47" s="9" customFormat="1" ht="19.899999999999999" customHeight="1">
      <c r="B63" s="107"/>
      <c r="D63" s="108" t="s">
        <v>4017</v>
      </c>
      <c r="E63" s="109"/>
      <c r="F63" s="109"/>
      <c r="G63" s="109"/>
      <c r="H63" s="109"/>
      <c r="I63" s="109"/>
      <c r="J63" s="110">
        <f>J112</f>
        <v>0</v>
      </c>
      <c r="L63" s="107"/>
    </row>
    <row r="64" spans="2:47" s="9" customFormat="1" ht="19.899999999999999" customHeight="1">
      <c r="B64" s="107"/>
      <c r="D64" s="108" t="s">
        <v>4018</v>
      </c>
      <c r="E64" s="109"/>
      <c r="F64" s="109"/>
      <c r="G64" s="109"/>
      <c r="H64" s="109"/>
      <c r="I64" s="109"/>
      <c r="J64" s="110">
        <f>J121</f>
        <v>0</v>
      </c>
      <c r="L64" s="107"/>
    </row>
    <row r="65" spans="2:12" s="9" customFormat="1" ht="19.899999999999999" customHeight="1">
      <c r="B65" s="107"/>
      <c r="D65" s="108" t="s">
        <v>4019</v>
      </c>
      <c r="E65" s="109"/>
      <c r="F65" s="109"/>
      <c r="G65" s="109"/>
      <c r="H65" s="109"/>
      <c r="I65" s="109"/>
      <c r="J65" s="110">
        <f>J128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160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7" t="str">
        <f>E7</f>
        <v>Kylešovice - sběrný dvůr</v>
      </c>
      <c r="F75" s="318"/>
      <c r="G75" s="318"/>
      <c r="H75" s="318"/>
      <c r="L75" s="32"/>
    </row>
    <row r="76" spans="2:12" s="1" customFormat="1" ht="12" customHeight="1">
      <c r="B76" s="32"/>
      <c r="C76" s="27" t="s">
        <v>141</v>
      </c>
      <c r="L76" s="32"/>
    </row>
    <row r="77" spans="2:12" s="1" customFormat="1" ht="16.5" customHeight="1">
      <c r="B77" s="32"/>
      <c r="E77" s="276" t="str">
        <f>E9</f>
        <v>VON - Vedlejší a ostatní náklady</v>
      </c>
      <c r="F77" s="319"/>
      <c r="G77" s="319"/>
      <c r="H77" s="319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Kylešovice</v>
      </c>
      <c r="I79" s="27" t="s">
        <v>23</v>
      </c>
      <c r="J79" s="49" t="str">
        <f>IF(J12="","",J12)</f>
        <v>19. 10. 2023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25</v>
      </c>
      <c r="F81" s="25" t="str">
        <f>E15</f>
        <v>statutární město Opava, Horní náměstí 69, Opava</v>
      </c>
      <c r="I81" s="27" t="s">
        <v>32</v>
      </c>
      <c r="J81" s="30" t="str">
        <f>E21</f>
        <v>Agroprojekt Jihlava, spol. s.r.o.</v>
      </c>
      <c r="L81" s="32"/>
    </row>
    <row r="82" spans="2:65" s="1" customFormat="1" ht="25.7" customHeight="1">
      <c r="B82" s="32"/>
      <c r="C82" s="27" t="s">
        <v>30</v>
      </c>
      <c r="F82" s="25" t="str">
        <f>IF(E18="","",E18)</f>
        <v>Vyplň údaj</v>
      </c>
      <c r="I82" s="27" t="s">
        <v>36</v>
      </c>
      <c r="J82" s="30" t="str">
        <f>E24</f>
        <v>Agroprojekt Jihlava, spol. s.r.o.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161</v>
      </c>
      <c r="D84" s="113" t="s">
        <v>58</v>
      </c>
      <c r="E84" s="113" t="s">
        <v>54</v>
      </c>
      <c r="F84" s="113" t="s">
        <v>55</v>
      </c>
      <c r="G84" s="113" t="s">
        <v>162</v>
      </c>
      <c r="H84" s="113" t="s">
        <v>163</v>
      </c>
      <c r="I84" s="113" t="s">
        <v>164</v>
      </c>
      <c r="J84" s="114" t="s">
        <v>145</v>
      </c>
      <c r="K84" s="115" t="s">
        <v>165</v>
      </c>
      <c r="L84" s="111"/>
      <c r="M84" s="56" t="s">
        <v>19</v>
      </c>
      <c r="N84" s="57" t="s">
        <v>43</v>
      </c>
      <c r="O84" s="57" t="s">
        <v>166</v>
      </c>
      <c r="P84" s="57" t="s">
        <v>167</v>
      </c>
      <c r="Q84" s="57" t="s">
        <v>168</v>
      </c>
      <c r="R84" s="57" t="s">
        <v>169</v>
      </c>
      <c r="S84" s="57" t="s">
        <v>170</v>
      </c>
      <c r="T84" s="58" t="s">
        <v>171</v>
      </c>
    </row>
    <row r="85" spans="2:65" s="1" customFormat="1" ht="22.9" customHeight="1">
      <c r="B85" s="32"/>
      <c r="C85" s="61" t="s">
        <v>172</v>
      </c>
      <c r="J85" s="116">
        <f>BK85</f>
        <v>0</v>
      </c>
      <c r="L85" s="32"/>
      <c r="M85" s="59"/>
      <c r="N85" s="50"/>
      <c r="O85" s="50"/>
      <c r="P85" s="117">
        <f>P86</f>
        <v>0</v>
      </c>
      <c r="Q85" s="50"/>
      <c r="R85" s="117">
        <f>R86</f>
        <v>0</v>
      </c>
      <c r="S85" s="50"/>
      <c r="T85" s="118">
        <f>T86</f>
        <v>0</v>
      </c>
      <c r="AT85" s="17" t="s">
        <v>72</v>
      </c>
      <c r="AU85" s="17" t="s">
        <v>146</v>
      </c>
      <c r="BK85" s="119">
        <f>BK86</f>
        <v>0</v>
      </c>
    </row>
    <row r="86" spans="2:65" s="11" customFormat="1" ht="25.9" customHeight="1">
      <c r="B86" s="120"/>
      <c r="D86" s="121" t="s">
        <v>72</v>
      </c>
      <c r="E86" s="122" t="s">
        <v>4020</v>
      </c>
      <c r="F86" s="122" t="s">
        <v>4021</v>
      </c>
      <c r="I86" s="123"/>
      <c r="J86" s="124">
        <f>BK86</f>
        <v>0</v>
      </c>
      <c r="L86" s="120"/>
      <c r="M86" s="125"/>
      <c r="P86" s="126">
        <f>P87+P108+P112+P121+P128</f>
        <v>0</v>
      </c>
      <c r="R86" s="126">
        <f>R87+R108+R112+R121+R128</f>
        <v>0</v>
      </c>
      <c r="T86" s="127">
        <f>T87+T108+T112+T121+T128</f>
        <v>0</v>
      </c>
      <c r="AR86" s="121" t="s">
        <v>212</v>
      </c>
      <c r="AT86" s="128" t="s">
        <v>72</v>
      </c>
      <c r="AU86" s="128" t="s">
        <v>73</v>
      </c>
      <c r="AY86" s="121" t="s">
        <v>175</v>
      </c>
      <c r="BK86" s="129">
        <f>BK87+BK108+BK112+BK121+BK128</f>
        <v>0</v>
      </c>
    </row>
    <row r="87" spans="2:65" s="11" customFormat="1" ht="22.9" customHeight="1">
      <c r="B87" s="120"/>
      <c r="D87" s="121" t="s">
        <v>72</v>
      </c>
      <c r="E87" s="130" t="s">
        <v>4022</v>
      </c>
      <c r="F87" s="130" t="s">
        <v>4023</v>
      </c>
      <c r="I87" s="123"/>
      <c r="J87" s="131">
        <f>BK87</f>
        <v>0</v>
      </c>
      <c r="L87" s="120"/>
      <c r="M87" s="125"/>
      <c r="P87" s="126">
        <f>SUM(P88:P107)</f>
        <v>0</v>
      </c>
      <c r="R87" s="126">
        <f>SUM(R88:R107)</f>
        <v>0</v>
      </c>
      <c r="T87" s="127">
        <f>SUM(T88:T107)</f>
        <v>0</v>
      </c>
      <c r="AR87" s="121" t="s">
        <v>212</v>
      </c>
      <c r="AT87" s="128" t="s">
        <v>72</v>
      </c>
      <c r="AU87" s="128" t="s">
        <v>81</v>
      </c>
      <c r="AY87" s="121" t="s">
        <v>175</v>
      </c>
      <c r="BK87" s="129">
        <f>SUM(BK88:BK107)</f>
        <v>0</v>
      </c>
    </row>
    <row r="88" spans="2:65" s="1" customFormat="1" ht="16.5" customHeight="1">
      <c r="B88" s="32"/>
      <c r="C88" s="132" t="s">
        <v>81</v>
      </c>
      <c r="D88" s="132" t="s">
        <v>177</v>
      </c>
      <c r="E88" s="133" t="s">
        <v>4024</v>
      </c>
      <c r="F88" s="134" t="s">
        <v>4025</v>
      </c>
      <c r="G88" s="135" t="s">
        <v>1055</v>
      </c>
      <c r="H88" s="136">
        <v>1</v>
      </c>
      <c r="I88" s="137"/>
      <c r="J88" s="138">
        <f>ROUND(I88*H88,2)</f>
        <v>0</v>
      </c>
      <c r="K88" s="139"/>
      <c r="L88" s="32"/>
      <c r="M88" s="140" t="s">
        <v>19</v>
      </c>
      <c r="N88" s="141" t="s">
        <v>44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1050</v>
      </c>
      <c r="AT88" s="144" t="s">
        <v>177</v>
      </c>
      <c r="AU88" s="144" t="s">
        <v>83</v>
      </c>
      <c r="AY88" s="17" t="s">
        <v>175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7" t="s">
        <v>81</v>
      </c>
      <c r="BK88" s="145">
        <f>ROUND(I88*H88,2)</f>
        <v>0</v>
      </c>
      <c r="BL88" s="17" t="s">
        <v>1050</v>
      </c>
      <c r="BM88" s="144" t="s">
        <v>4026</v>
      </c>
    </row>
    <row r="89" spans="2:65" s="1" customFormat="1" ht="11.25">
      <c r="B89" s="32"/>
      <c r="D89" s="146" t="s">
        <v>183</v>
      </c>
      <c r="F89" s="147" t="s">
        <v>4027</v>
      </c>
      <c r="I89" s="148"/>
      <c r="L89" s="32"/>
      <c r="M89" s="149"/>
      <c r="T89" s="53"/>
      <c r="AT89" s="17" t="s">
        <v>183</v>
      </c>
      <c r="AU89" s="17" t="s">
        <v>83</v>
      </c>
    </row>
    <row r="90" spans="2:65" s="1" customFormat="1" ht="19.5">
      <c r="B90" s="32"/>
      <c r="D90" s="151" t="s">
        <v>203</v>
      </c>
      <c r="F90" s="165" t="s">
        <v>4028</v>
      </c>
      <c r="I90" s="148"/>
      <c r="L90" s="32"/>
      <c r="M90" s="149"/>
      <c r="T90" s="53"/>
      <c r="AT90" s="17" t="s">
        <v>203</v>
      </c>
      <c r="AU90" s="17" t="s">
        <v>83</v>
      </c>
    </row>
    <row r="91" spans="2:65" s="1" customFormat="1" ht="16.5" customHeight="1">
      <c r="B91" s="32"/>
      <c r="C91" s="132" t="s">
        <v>83</v>
      </c>
      <c r="D91" s="132" t="s">
        <v>177</v>
      </c>
      <c r="E91" s="133" t="s">
        <v>4029</v>
      </c>
      <c r="F91" s="134" t="s">
        <v>4030</v>
      </c>
      <c r="G91" s="135" t="s">
        <v>1055</v>
      </c>
      <c r="H91" s="136">
        <v>1</v>
      </c>
      <c r="I91" s="137"/>
      <c r="J91" s="138">
        <f>ROUND(I91*H91,2)</f>
        <v>0</v>
      </c>
      <c r="K91" s="139"/>
      <c r="L91" s="32"/>
      <c r="M91" s="140" t="s">
        <v>19</v>
      </c>
      <c r="N91" s="141" t="s">
        <v>44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1050</v>
      </c>
      <c r="AT91" s="144" t="s">
        <v>177</v>
      </c>
      <c r="AU91" s="144" t="s">
        <v>83</v>
      </c>
      <c r="AY91" s="17" t="s">
        <v>175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7" t="s">
        <v>81</v>
      </c>
      <c r="BK91" s="145">
        <f>ROUND(I91*H91,2)</f>
        <v>0</v>
      </c>
      <c r="BL91" s="17" t="s">
        <v>1050</v>
      </c>
      <c r="BM91" s="144" t="s">
        <v>4031</v>
      </c>
    </row>
    <row r="92" spans="2:65" s="1" customFormat="1" ht="11.25">
      <c r="B92" s="32"/>
      <c r="D92" s="146" t="s">
        <v>183</v>
      </c>
      <c r="F92" s="147" t="s">
        <v>4032</v>
      </c>
      <c r="I92" s="148"/>
      <c r="L92" s="32"/>
      <c r="M92" s="149"/>
      <c r="T92" s="53"/>
      <c r="AT92" s="17" t="s">
        <v>183</v>
      </c>
      <c r="AU92" s="17" t="s">
        <v>83</v>
      </c>
    </row>
    <row r="93" spans="2:65" s="1" customFormat="1" ht="58.5">
      <c r="B93" s="32"/>
      <c r="D93" s="151" t="s">
        <v>203</v>
      </c>
      <c r="F93" s="165" t="s">
        <v>4033</v>
      </c>
      <c r="I93" s="148"/>
      <c r="L93" s="32"/>
      <c r="M93" s="149"/>
      <c r="T93" s="53"/>
      <c r="AT93" s="17" t="s">
        <v>203</v>
      </c>
      <c r="AU93" s="17" t="s">
        <v>83</v>
      </c>
    </row>
    <row r="94" spans="2:65" s="1" customFormat="1" ht="16.5" customHeight="1">
      <c r="B94" s="32"/>
      <c r="C94" s="132" t="s">
        <v>191</v>
      </c>
      <c r="D94" s="132" t="s">
        <v>177</v>
      </c>
      <c r="E94" s="133" t="s">
        <v>4034</v>
      </c>
      <c r="F94" s="134" t="s">
        <v>4035</v>
      </c>
      <c r="G94" s="135" t="s">
        <v>1055</v>
      </c>
      <c r="H94" s="136">
        <v>1</v>
      </c>
      <c r="I94" s="137"/>
      <c r="J94" s="138">
        <f>ROUND(I94*H94,2)</f>
        <v>0</v>
      </c>
      <c r="K94" s="139"/>
      <c r="L94" s="32"/>
      <c r="M94" s="140" t="s">
        <v>19</v>
      </c>
      <c r="N94" s="141" t="s">
        <v>44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81</v>
      </c>
      <c r="AT94" s="144" t="s">
        <v>177</v>
      </c>
      <c r="AU94" s="144" t="s">
        <v>83</v>
      </c>
      <c r="AY94" s="17" t="s">
        <v>175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7" t="s">
        <v>81</v>
      </c>
      <c r="BK94" s="145">
        <f>ROUND(I94*H94,2)</f>
        <v>0</v>
      </c>
      <c r="BL94" s="17" t="s">
        <v>81</v>
      </c>
      <c r="BM94" s="144" t="s">
        <v>4036</v>
      </c>
    </row>
    <row r="95" spans="2:65" s="1" customFormat="1" ht="11.25">
      <c r="B95" s="32"/>
      <c r="D95" s="146" t="s">
        <v>183</v>
      </c>
      <c r="F95" s="147" t="s">
        <v>4037</v>
      </c>
      <c r="I95" s="148"/>
      <c r="L95" s="32"/>
      <c r="M95" s="149"/>
      <c r="T95" s="53"/>
      <c r="AT95" s="17" t="s">
        <v>183</v>
      </c>
      <c r="AU95" s="17" t="s">
        <v>83</v>
      </c>
    </row>
    <row r="96" spans="2:65" s="1" customFormat="1" ht="39">
      <c r="B96" s="32"/>
      <c r="D96" s="151" t="s">
        <v>203</v>
      </c>
      <c r="F96" s="165" t="s">
        <v>4038</v>
      </c>
      <c r="I96" s="148"/>
      <c r="L96" s="32"/>
      <c r="M96" s="149"/>
      <c r="T96" s="53"/>
      <c r="AT96" s="17" t="s">
        <v>203</v>
      </c>
      <c r="AU96" s="17" t="s">
        <v>83</v>
      </c>
    </row>
    <row r="97" spans="2:65" s="1" customFormat="1" ht="16.5" customHeight="1">
      <c r="B97" s="32"/>
      <c r="C97" s="132" t="s">
        <v>181</v>
      </c>
      <c r="D97" s="132" t="s">
        <v>177</v>
      </c>
      <c r="E97" s="133" t="s">
        <v>4039</v>
      </c>
      <c r="F97" s="134" t="s">
        <v>4040</v>
      </c>
      <c r="G97" s="135" t="s">
        <v>1055</v>
      </c>
      <c r="H97" s="136">
        <v>1</v>
      </c>
      <c r="I97" s="137"/>
      <c r="J97" s="138">
        <f>ROUND(I97*H97,2)</f>
        <v>0</v>
      </c>
      <c r="K97" s="139"/>
      <c r="L97" s="32"/>
      <c r="M97" s="140" t="s">
        <v>19</v>
      </c>
      <c r="N97" s="141" t="s">
        <v>44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81</v>
      </c>
      <c r="AT97" s="144" t="s">
        <v>177</v>
      </c>
      <c r="AU97" s="144" t="s">
        <v>83</v>
      </c>
      <c r="AY97" s="17" t="s">
        <v>175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7" t="s">
        <v>81</v>
      </c>
      <c r="BK97" s="145">
        <f>ROUND(I97*H97,2)</f>
        <v>0</v>
      </c>
      <c r="BL97" s="17" t="s">
        <v>81</v>
      </c>
      <c r="BM97" s="144" t="s">
        <v>4041</v>
      </c>
    </row>
    <row r="98" spans="2:65" s="1" customFormat="1" ht="11.25">
      <c r="B98" s="32"/>
      <c r="D98" s="146" t="s">
        <v>183</v>
      </c>
      <c r="F98" s="147" t="s">
        <v>4042</v>
      </c>
      <c r="I98" s="148"/>
      <c r="L98" s="32"/>
      <c r="M98" s="149"/>
      <c r="T98" s="53"/>
      <c r="AT98" s="17" t="s">
        <v>183</v>
      </c>
      <c r="AU98" s="17" t="s">
        <v>83</v>
      </c>
    </row>
    <row r="99" spans="2:65" s="1" customFormat="1" ht="78">
      <c r="B99" s="32"/>
      <c r="D99" s="151" t="s">
        <v>203</v>
      </c>
      <c r="F99" s="165" t="s">
        <v>4043</v>
      </c>
      <c r="I99" s="148"/>
      <c r="L99" s="32"/>
      <c r="M99" s="149"/>
      <c r="T99" s="53"/>
      <c r="AT99" s="17" t="s">
        <v>203</v>
      </c>
      <c r="AU99" s="17" t="s">
        <v>83</v>
      </c>
    </row>
    <row r="100" spans="2:65" s="1" customFormat="1" ht="24.2" customHeight="1">
      <c r="B100" s="32"/>
      <c r="C100" s="132" t="s">
        <v>212</v>
      </c>
      <c r="D100" s="132" t="s">
        <v>177</v>
      </c>
      <c r="E100" s="133" t="s">
        <v>4044</v>
      </c>
      <c r="F100" s="134" t="s">
        <v>4045</v>
      </c>
      <c r="G100" s="135" t="s">
        <v>1055</v>
      </c>
      <c r="H100" s="136">
        <v>1</v>
      </c>
      <c r="I100" s="137"/>
      <c r="J100" s="138">
        <f>ROUND(I100*H100,2)</f>
        <v>0</v>
      </c>
      <c r="K100" s="139"/>
      <c r="L100" s="32"/>
      <c r="M100" s="140" t="s">
        <v>19</v>
      </c>
      <c r="N100" s="141" t="s">
        <v>44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1050</v>
      </c>
      <c r="AT100" s="144" t="s">
        <v>177</v>
      </c>
      <c r="AU100" s="144" t="s">
        <v>83</v>
      </c>
      <c r="AY100" s="17" t="s">
        <v>175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81</v>
      </c>
      <c r="BK100" s="145">
        <f>ROUND(I100*H100,2)</f>
        <v>0</v>
      </c>
      <c r="BL100" s="17" t="s">
        <v>1050</v>
      </c>
      <c r="BM100" s="144" t="s">
        <v>4046</v>
      </c>
    </row>
    <row r="101" spans="2:65" s="1" customFormat="1" ht="11.25">
      <c r="B101" s="32"/>
      <c r="D101" s="146" t="s">
        <v>183</v>
      </c>
      <c r="F101" s="147" t="s">
        <v>4047</v>
      </c>
      <c r="I101" s="148"/>
      <c r="L101" s="32"/>
      <c r="M101" s="149"/>
      <c r="T101" s="53"/>
      <c r="AT101" s="17" t="s">
        <v>183</v>
      </c>
      <c r="AU101" s="17" t="s">
        <v>83</v>
      </c>
    </row>
    <row r="102" spans="2:65" s="1" customFormat="1" ht="16.5" customHeight="1">
      <c r="B102" s="32"/>
      <c r="C102" s="132" t="s">
        <v>223</v>
      </c>
      <c r="D102" s="132" t="s">
        <v>177</v>
      </c>
      <c r="E102" s="133" t="s">
        <v>4048</v>
      </c>
      <c r="F102" s="134" t="s">
        <v>4049</v>
      </c>
      <c r="G102" s="135" t="s">
        <v>1055</v>
      </c>
      <c r="H102" s="136">
        <v>1</v>
      </c>
      <c r="I102" s="137"/>
      <c r="J102" s="138">
        <f>ROUND(I102*H102,2)</f>
        <v>0</v>
      </c>
      <c r="K102" s="139"/>
      <c r="L102" s="32"/>
      <c r="M102" s="140" t="s">
        <v>19</v>
      </c>
      <c r="N102" s="141" t="s">
        <v>44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81</v>
      </c>
      <c r="AT102" s="144" t="s">
        <v>177</v>
      </c>
      <c r="AU102" s="144" t="s">
        <v>83</v>
      </c>
      <c r="AY102" s="17" t="s">
        <v>175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81</v>
      </c>
      <c r="BK102" s="145">
        <f>ROUND(I102*H102,2)</f>
        <v>0</v>
      </c>
      <c r="BL102" s="17" t="s">
        <v>81</v>
      </c>
      <c r="BM102" s="144" t="s">
        <v>4050</v>
      </c>
    </row>
    <row r="103" spans="2:65" s="1" customFormat="1" ht="11.25">
      <c r="B103" s="32"/>
      <c r="D103" s="146" t="s">
        <v>183</v>
      </c>
      <c r="F103" s="147" t="s">
        <v>4051</v>
      </c>
      <c r="I103" s="148"/>
      <c r="L103" s="32"/>
      <c r="M103" s="149"/>
      <c r="T103" s="53"/>
      <c r="AT103" s="17" t="s">
        <v>183</v>
      </c>
      <c r="AU103" s="17" t="s">
        <v>83</v>
      </c>
    </row>
    <row r="104" spans="2:65" s="1" customFormat="1" ht="29.25">
      <c r="B104" s="32"/>
      <c r="D104" s="151" t="s">
        <v>203</v>
      </c>
      <c r="F104" s="165" t="s">
        <v>4052</v>
      </c>
      <c r="I104" s="148"/>
      <c r="L104" s="32"/>
      <c r="M104" s="149"/>
      <c r="T104" s="53"/>
      <c r="AT104" s="17" t="s">
        <v>203</v>
      </c>
      <c r="AU104" s="17" t="s">
        <v>83</v>
      </c>
    </row>
    <row r="105" spans="2:65" s="1" customFormat="1" ht="16.5" customHeight="1">
      <c r="B105" s="32"/>
      <c r="C105" s="132" t="s">
        <v>231</v>
      </c>
      <c r="D105" s="132" t="s">
        <v>177</v>
      </c>
      <c r="E105" s="133" t="s">
        <v>4053</v>
      </c>
      <c r="F105" s="134" t="s">
        <v>4054</v>
      </c>
      <c r="G105" s="135" t="s">
        <v>1055</v>
      </c>
      <c r="H105" s="136">
        <v>1</v>
      </c>
      <c r="I105" s="137"/>
      <c r="J105" s="138">
        <f>ROUND(I105*H105,2)</f>
        <v>0</v>
      </c>
      <c r="K105" s="139"/>
      <c r="L105" s="32"/>
      <c r="M105" s="140" t="s">
        <v>19</v>
      </c>
      <c r="N105" s="141" t="s">
        <v>44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1050</v>
      </c>
      <c r="AT105" s="144" t="s">
        <v>177</v>
      </c>
      <c r="AU105" s="144" t="s">
        <v>83</v>
      </c>
      <c r="AY105" s="17" t="s">
        <v>175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7" t="s">
        <v>81</v>
      </c>
      <c r="BK105" s="145">
        <f>ROUND(I105*H105,2)</f>
        <v>0</v>
      </c>
      <c r="BL105" s="17" t="s">
        <v>1050</v>
      </c>
      <c r="BM105" s="144" t="s">
        <v>4055</v>
      </c>
    </row>
    <row r="106" spans="2:65" s="1" customFormat="1" ht="11.25">
      <c r="B106" s="32"/>
      <c r="D106" s="146" t="s">
        <v>183</v>
      </c>
      <c r="F106" s="147" t="s">
        <v>4056</v>
      </c>
      <c r="I106" s="148"/>
      <c r="L106" s="32"/>
      <c r="M106" s="149"/>
      <c r="T106" s="53"/>
      <c r="AT106" s="17" t="s">
        <v>183</v>
      </c>
      <c r="AU106" s="17" t="s">
        <v>83</v>
      </c>
    </row>
    <row r="107" spans="2:65" s="1" customFormat="1" ht="58.5">
      <c r="B107" s="32"/>
      <c r="D107" s="151" t="s">
        <v>203</v>
      </c>
      <c r="F107" s="165" t="s">
        <v>4057</v>
      </c>
      <c r="I107" s="148"/>
      <c r="L107" s="32"/>
      <c r="M107" s="149"/>
      <c r="T107" s="53"/>
      <c r="AT107" s="17" t="s">
        <v>203</v>
      </c>
      <c r="AU107" s="17" t="s">
        <v>83</v>
      </c>
    </row>
    <row r="108" spans="2:65" s="11" customFormat="1" ht="22.9" customHeight="1">
      <c r="B108" s="120"/>
      <c r="D108" s="121" t="s">
        <v>72</v>
      </c>
      <c r="E108" s="130" t="s">
        <v>4058</v>
      </c>
      <c r="F108" s="130" t="s">
        <v>4059</v>
      </c>
      <c r="I108" s="123"/>
      <c r="J108" s="131">
        <f>BK108</f>
        <v>0</v>
      </c>
      <c r="L108" s="120"/>
      <c r="M108" s="125"/>
      <c r="P108" s="126">
        <f>SUM(P109:P111)</f>
        <v>0</v>
      </c>
      <c r="R108" s="126">
        <f>SUM(R109:R111)</f>
        <v>0</v>
      </c>
      <c r="T108" s="127">
        <f>SUM(T109:T111)</f>
        <v>0</v>
      </c>
      <c r="AR108" s="121" t="s">
        <v>212</v>
      </c>
      <c r="AT108" s="128" t="s">
        <v>72</v>
      </c>
      <c r="AU108" s="128" t="s">
        <v>81</v>
      </c>
      <c r="AY108" s="121" t="s">
        <v>175</v>
      </c>
      <c r="BK108" s="129">
        <f>SUM(BK109:BK111)</f>
        <v>0</v>
      </c>
    </row>
    <row r="109" spans="2:65" s="1" customFormat="1" ht="16.5" customHeight="1">
      <c r="B109" s="32"/>
      <c r="C109" s="132" t="s">
        <v>239</v>
      </c>
      <c r="D109" s="132" t="s">
        <v>177</v>
      </c>
      <c r="E109" s="133" t="s">
        <v>4060</v>
      </c>
      <c r="F109" s="134" t="s">
        <v>4059</v>
      </c>
      <c r="G109" s="135" t="s">
        <v>1055</v>
      </c>
      <c r="H109" s="136">
        <v>1</v>
      </c>
      <c r="I109" s="137"/>
      <c r="J109" s="138">
        <f>ROUND(I109*H109,2)</f>
        <v>0</v>
      </c>
      <c r="K109" s="139"/>
      <c r="L109" s="32"/>
      <c r="M109" s="140" t="s">
        <v>19</v>
      </c>
      <c r="N109" s="141" t="s">
        <v>44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81</v>
      </c>
      <c r="AT109" s="144" t="s">
        <v>177</v>
      </c>
      <c r="AU109" s="144" t="s">
        <v>83</v>
      </c>
      <c r="AY109" s="17" t="s">
        <v>175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81</v>
      </c>
      <c r="BK109" s="145">
        <f>ROUND(I109*H109,2)</f>
        <v>0</v>
      </c>
      <c r="BL109" s="17" t="s">
        <v>81</v>
      </c>
      <c r="BM109" s="144" t="s">
        <v>4061</v>
      </c>
    </row>
    <row r="110" spans="2:65" s="1" customFormat="1" ht="11.25">
      <c r="B110" s="32"/>
      <c r="D110" s="146" t="s">
        <v>183</v>
      </c>
      <c r="F110" s="147" t="s">
        <v>4062</v>
      </c>
      <c r="I110" s="148"/>
      <c r="L110" s="32"/>
      <c r="M110" s="149"/>
      <c r="T110" s="53"/>
      <c r="AT110" s="17" t="s">
        <v>183</v>
      </c>
      <c r="AU110" s="17" t="s">
        <v>83</v>
      </c>
    </row>
    <row r="111" spans="2:65" s="1" customFormat="1" ht="146.25">
      <c r="B111" s="32"/>
      <c r="D111" s="151" t="s">
        <v>203</v>
      </c>
      <c r="F111" s="165" t="s">
        <v>4063</v>
      </c>
      <c r="I111" s="148"/>
      <c r="L111" s="32"/>
      <c r="M111" s="149"/>
      <c r="T111" s="53"/>
      <c r="AT111" s="17" t="s">
        <v>203</v>
      </c>
      <c r="AU111" s="17" t="s">
        <v>83</v>
      </c>
    </row>
    <row r="112" spans="2:65" s="11" customFormat="1" ht="22.9" customHeight="1">
      <c r="B112" s="120"/>
      <c r="D112" s="121" t="s">
        <v>72</v>
      </c>
      <c r="E112" s="130" t="s">
        <v>4064</v>
      </c>
      <c r="F112" s="130" t="s">
        <v>4065</v>
      </c>
      <c r="I112" s="123"/>
      <c r="J112" s="131">
        <f>BK112</f>
        <v>0</v>
      </c>
      <c r="L112" s="120"/>
      <c r="M112" s="125"/>
      <c r="P112" s="126">
        <f>SUM(P113:P120)</f>
        <v>0</v>
      </c>
      <c r="R112" s="126">
        <f>SUM(R113:R120)</f>
        <v>0</v>
      </c>
      <c r="T112" s="127">
        <f>SUM(T113:T120)</f>
        <v>0</v>
      </c>
      <c r="AR112" s="121" t="s">
        <v>212</v>
      </c>
      <c r="AT112" s="128" t="s">
        <v>72</v>
      </c>
      <c r="AU112" s="128" t="s">
        <v>81</v>
      </c>
      <c r="AY112" s="121" t="s">
        <v>175</v>
      </c>
      <c r="BK112" s="129">
        <f>SUM(BK113:BK120)</f>
        <v>0</v>
      </c>
    </row>
    <row r="113" spans="2:65" s="1" customFormat="1" ht="16.5" customHeight="1">
      <c r="B113" s="32"/>
      <c r="C113" s="132" t="s">
        <v>246</v>
      </c>
      <c r="D113" s="132" t="s">
        <v>177</v>
      </c>
      <c r="E113" s="133" t="s">
        <v>4066</v>
      </c>
      <c r="F113" s="134" t="s">
        <v>4065</v>
      </c>
      <c r="G113" s="135" t="s">
        <v>1055</v>
      </c>
      <c r="H113" s="136">
        <v>1</v>
      </c>
      <c r="I113" s="137"/>
      <c r="J113" s="138">
        <f>ROUND(I113*H113,2)</f>
        <v>0</v>
      </c>
      <c r="K113" s="139"/>
      <c r="L113" s="32"/>
      <c r="M113" s="140" t="s">
        <v>19</v>
      </c>
      <c r="N113" s="141" t="s">
        <v>44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81</v>
      </c>
      <c r="AT113" s="144" t="s">
        <v>177</v>
      </c>
      <c r="AU113" s="144" t="s">
        <v>83</v>
      </c>
      <c r="AY113" s="17" t="s">
        <v>175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81</v>
      </c>
      <c r="BK113" s="145">
        <f>ROUND(I113*H113,2)</f>
        <v>0</v>
      </c>
      <c r="BL113" s="17" t="s">
        <v>81</v>
      </c>
      <c r="BM113" s="144" t="s">
        <v>4067</v>
      </c>
    </row>
    <row r="114" spans="2:65" s="1" customFormat="1" ht="11.25">
      <c r="B114" s="32"/>
      <c r="D114" s="146" t="s">
        <v>183</v>
      </c>
      <c r="F114" s="147" t="s">
        <v>4068</v>
      </c>
      <c r="I114" s="148"/>
      <c r="L114" s="32"/>
      <c r="M114" s="149"/>
      <c r="T114" s="53"/>
      <c r="AT114" s="17" t="s">
        <v>183</v>
      </c>
      <c r="AU114" s="17" t="s">
        <v>83</v>
      </c>
    </row>
    <row r="115" spans="2:65" s="1" customFormat="1" ht="146.25">
      <c r="B115" s="32"/>
      <c r="D115" s="151" t="s">
        <v>203</v>
      </c>
      <c r="F115" s="165" t="s">
        <v>4069</v>
      </c>
      <c r="I115" s="148"/>
      <c r="L115" s="32"/>
      <c r="M115" s="149"/>
      <c r="T115" s="53"/>
      <c r="AT115" s="17" t="s">
        <v>203</v>
      </c>
      <c r="AU115" s="17" t="s">
        <v>83</v>
      </c>
    </row>
    <row r="116" spans="2:65" s="1" customFormat="1" ht="16.5" customHeight="1">
      <c r="B116" s="32"/>
      <c r="C116" s="132" t="s">
        <v>259</v>
      </c>
      <c r="D116" s="132" t="s">
        <v>177</v>
      </c>
      <c r="E116" s="133" t="s">
        <v>4070</v>
      </c>
      <c r="F116" s="134" t="s">
        <v>4071</v>
      </c>
      <c r="G116" s="135" t="s">
        <v>1055</v>
      </c>
      <c r="H116" s="136">
        <v>1</v>
      </c>
      <c r="I116" s="137"/>
      <c r="J116" s="138">
        <f>ROUND(I116*H116,2)</f>
        <v>0</v>
      </c>
      <c r="K116" s="139"/>
      <c r="L116" s="32"/>
      <c r="M116" s="140" t="s">
        <v>19</v>
      </c>
      <c r="N116" s="141" t="s">
        <v>44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1050</v>
      </c>
      <c r="AT116" s="144" t="s">
        <v>177</v>
      </c>
      <c r="AU116" s="144" t="s">
        <v>83</v>
      </c>
      <c r="AY116" s="17" t="s">
        <v>175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81</v>
      </c>
      <c r="BK116" s="145">
        <f>ROUND(I116*H116,2)</f>
        <v>0</v>
      </c>
      <c r="BL116" s="17" t="s">
        <v>1050</v>
      </c>
      <c r="BM116" s="144" t="s">
        <v>4072</v>
      </c>
    </row>
    <row r="117" spans="2:65" s="1" customFormat="1" ht="11.25">
      <c r="B117" s="32"/>
      <c r="D117" s="146" t="s">
        <v>183</v>
      </c>
      <c r="F117" s="147" t="s">
        <v>4073</v>
      </c>
      <c r="I117" s="148"/>
      <c r="L117" s="32"/>
      <c r="M117" s="149"/>
      <c r="T117" s="53"/>
      <c r="AT117" s="17" t="s">
        <v>183</v>
      </c>
      <c r="AU117" s="17" t="s">
        <v>83</v>
      </c>
    </row>
    <row r="118" spans="2:65" s="1" customFormat="1" ht="58.5">
      <c r="B118" s="32"/>
      <c r="D118" s="151" t="s">
        <v>203</v>
      </c>
      <c r="F118" s="165" t="s">
        <v>4074</v>
      </c>
      <c r="I118" s="148"/>
      <c r="L118" s="32"/>
      <c r="M118" s="149"/>
      <c r="T118" s="53"/>
      <c r="AT118" s="17" t="s">
        <v>203</v>
      </c>
      <c r="AU118" s="17" t="s">
        <v>83</v>
      </c>
    </row>
    <row r="119" spans="2:65" s="1" customFormat="1" ht="24.2" customHeight="1">
      <c r="B119" s="32"/>
      <c r="C119" s="132" t="s">
        <v>266</v>
      </c>
      <c r="D119" s="132" t="s">
        <v>177</v>
      </c>
      <c r="E119" s="133" t="s">
        <v>4075</v>
      </c>
      <c r="F119" s="134" t="s">
        <v>4076</v>
      </c>
      <c r="G119" s="135" t="s">
        <v>1055</v>
      </c>
      <c r="H119" s="136">
        <v>1</v>
      </c>
      <c r="I119" s="137"/>
      <c r="J119" s="138">
        <f>ROUND(I119*H119,2)</f>
        <v>0</v>
      </c>
      <c r="K119" s="139"/>
      <c r="L119" s="32"/>
      <c r="M119" s="140" t="s">
        <v>19</v>
      </c>
      <c r="N119" s="141" t="s">
        <v>44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1050</v>
      </c>
      <c r="AT119" s="144" t="s">
        <v>177</v>
      </c>
      <c r="AU119" s="144" t="s">
        <v>83</v>
      </c>
      <c r="AY119" s="17" t="s">
        <v>175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81</v>
      </c>
      <c r="BK119" s="145">
        <f>ROUND(I119*H119,2)</f>
        <v>0</v>
      </c>
      <c r="BL119" s="17" t="s">
        <v>1050</v>
      </c>
      <c r="BM119" s="144" t="s">
        <v>4077</v>
      </c>
    </row>
    <row r="120" spans="2:65" s="1" customFormat="1" ht="11.25">
      <c r="B120" s="32"/>
      <c r="D120" s="146" t="s">
        <v>183</v>
      </c>
      <c r="F120" s="147" t="s">
        <v>4078</v>
      </c>
      <c r="I120" s="148"/>
      <c r="L120" s="32"/>
      <c r="M120" s="149"/>
      <c r="T120" s="53"/>
      <c r="AT120" s="17" t="s">
        <v>183</v>
      </c>
      <c r="AU120" s="17" t="s">
        <v>83</v>
      </c>
    </row>
    <row r="121" spans="2:65" s="11" customFormat="1" ht="22.9" customHeight="1">
      <c r="B121" s="120"/>
      <c r="D121" s="121" t="s">
        <v>72</v>
      </c>
      <c r="E121" s="130" t="s">
        <v>4079</v>
      </c>
      <c r="F121" s="130" t="s">
        <v>4080</v>
      </c>
      <c r="I121" s="123"/>
      <c r="J121" s="131">
        <f>BK121</f>
        <v>0</v>
      </c>
      <c r="L121" s="120"/>
      <c r="M121" s="125"/>
      <c r="P121" s="126">
        <f>SUM(P122:P127)</f>
        <v>0</v>
      </c>
      <c r="R121" s="126">
        <f>SUM(R122:R127)</f>
        <v>0</v>
      </c>
      <c r="T121" s="127">
        <f>SUM(T122:T127)</f>
        <v>0</v>
      </c>
      <c r="AR121" s="121" t="s">
        <v>212</v>
      </c>
      <c r="AT121" s="128" t="s">
        <v>72</v>
      </c>
      <c r="AU121" s="128" t="s">
        <v>81</v>
      </c>
      <c r="AY121" s="121" t="s">
        <v>175</v>
      </c>
      <c r="BK121" s="129">
        <f>SUM(BK122:BK127)</f>
        <v>0</v>
      </c>
    </row>
    <row r="122" spans="2:65" s="1" customFormat="1" ht="16.5" customHeight="1">
      <c r="B122" s="32"/>
      <c r="C122" s="132" t="s">
        <v>272</v>
      </c>
      <c r="D122" s="132" t="s">
        <v>177</v>
      </c>
      <c r="E122" s="133" t="s">
        <v>4081</v>
      </c>
      <c r="F122" s="134" t="s">
        <v>4082</v>
      </c>
      <c r="G122" s="135" t="s">
        <v>1055</v>
      </c>
      <c r="H122" s="136">
        <v>1</v>
      </c>
      <c r="I122" s="137"/>
      <c r="J122" s="138">
        <f>ROUND(I122*H122,2)</f>
        <v>0</v>
      </c>
      <c r="K122" s="139"/>
      <c r="L122" s="32"/>
      <c r="M122" s="140" t="s">
        <v>19</v>
      </c>
      <c r="N122" s="141" t="s">
        <v>44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1050</v>
      </c>
      <c r="AT122" s="144" t="s">
        <v>177</v>
      </c>
      <c r="AU122" s="144" t="s">
        <v>83</v>
      </c>
      <c r="AY122" s="17" t="s">
        <v>175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81</v>
      </c>
      <c r="BK122" s="145">
        <f>ROUND(I122*H122,2)</f>
        <v>0</v>
      </c>
      <c r="BL122" s="17" t="s">
        <v>1050</v>
      </c>
      <c r="BM122" s="144" t="s">
        <v>4083</v>
      </c>
    </row>
    <row r="123" spans="2:65" s="1" customFormat="1" ht="11.25">
      <c r="B123" s="32"/>
      <c r="D123" s="146" t="s">
        <v>183</v>
      </c>
      <c r="F123" s="147" t="s">
        <v>4084</v>
      </c>
      <c r="I123" s="148"/>
      <c r="L123" s="32"/>
      <c r="M123" s="149"/>
      <c r="T123" s="53"/>
      <c r="AT123" s="17" t="s">
        <v>183</v>
      </c>
      <c r="AU123" s="17" t="s">
        <v>83</v>
      </c>
    </row>
    <row r="124" spans="2:65" s="1" customFormat="1" ht="97.5">
      <c r="B124" s="32"/>
      <c r="D124" s="151" t="s">
        <v>203</v>
      </c>
      <c r="F124" s="165" t="s">
        <v>4085</v>
      </c>
      <c r="I124" s="148"/>
      <c r="L124" s="32"/>
      <c r="M124" s="149"/>
      <c r="T124" s="53"/>
      <c r="AT124" s="17" t="s">
        <v>203</v>
      </c>
      <c r="AU124" s="17" t="s">
        <v>83</v>
      </c>
    </row>
    <row r="125" spans="2:65" s="1" customFormat="1" ht="16.5" customHeight="1">
      <c r="B125" s="32"/>
      <c r="C125" s="132" t="s">
        <v>278</v>
      </c>
      <c r="D125" s="132" t="s">
        <v>177</v>
      </c>
      <c r="E125" s="133" t="s">
        <v>4086</v>
      </c>
      <c r="F125" s="134" t="s">
        <v>4087</v>
      </c>
      <c r="G125" s="135" t="s">
        <v>1055</v>
      </c>
      <c r="H125" s="136">
        <v>1</v>
      </c>
      <c r="I125" s="137"/>
      <c r="J125" s="138">
        <f>ROUND(I125*H125,2)</f>
        <v>0</v>
      </c>
      <c r="K125" s="139"/>
      <c r="L125" s="32"/>
      <c r="M125" s="140" t="s">
        <v>19</v>
      </c>
      <c r="N125" s="141" t="s">
        <v>44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81</v>
      </c>
      <c r="AT125" s="144" t="s">
        <v>177</v>
      </c>
      <c r="AU125" s="144" t="s">
        <v>83</v>
      </c>
      <c r="AY125" s="17" t="s">
        <v>175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81</v>
      </c>
      <c r="BK125" s="145">
        <f>ROUND(I125*H125,2)</f>
        <v>0</v>
      </c>
      <c r="BL125" s="17" t="s">
        <v>81</v>
      </c>
      <c r="BM125" s="144" t="s">
        <v>4088</v>
      </c>
    </row>
    <row r="126" spans="2:65" s="1" customFormat="1" ht="11.25">
      <c r="B126" s="32"/>
      <c r="D126" s="146" t="s">
        <v>183</v>
      </c>
      <c r="F126" s="147" t="s">
        <v>4089</v>
      </c>
      <c r="I126" s="148"/>
      <c r="L126" s="32"/>
      <c r="M126" s="149"/>
      <c r="T126" s="53"/>
      <c r="AT126" s="17" t="s">
        <v>183</v>
      </c>
      <c r="AU126" s="17" t="s">
        <v>83</v>
      </c>
    </row>
    <row r="127" spans="2:65" s="1" customFormat="1" ht="117">
      <c r="B127" s="32"/>
      <c r="D127" s="151" t="s">
        <v>203</v>
      </c>
      <c r="F127" s="165" t="s">
        <v>4090</v>
      </c>
      <c r="I127" s="148"/>
      <c r="L127" s="32"/>
      <c r="M127" s="149"/>
      <c r="T127" s="53"/>
      <c r="AT127" s="17" t="s">
        <v>203</v>
      </c>
      <c r="AU127" s="17" t="s">
        <v>83</v>
      </c>
    </row>
    <row r="128" spans="2:65" s="11" customFormat="1" ht="22.9" customHeight="1">
      <c r="B128" s="120"/>
      <c r="D128" s="121" t="s">
        <v>72</v>
      </c>
      <c r="E128" s="130" t="s">
        <v>4091</v>
      </c>
      <c r="F128" s="130" t="s">
        <v>4092</v>
      </c>
      <c r="I128" s="123"/>
      <c r="J128" s="131">
        <f>BK128</f>
        <v>0</v>
      </c>
      <c r="L128" s="120"/>
      <c r="M128" s="125"/>
      <c r="P128" s="126">
        <f>SUM(P129:P139)</f>
        <v>0</v>
      </c>
      <c r="R128" s="126">
        <f>SUM(R129:R139)</f>
        <v>0</v>
      </c>
      <c r="T128" s="127">
        <f>SUM(T129:T139)</f>
        <v>0</v>
      </c>
      <c r="AR128" s="121" t="s">
        <v>212</v>
      </c>
      <c r="AT128" s="128" t="s">
        <v>72</v>
      </c>
      <c r="AU128" s="128" t="s">
        <v>81</v>
      </c>
      <c r="AY128" s="121" t="s">
        <v>175</v>
      </c>
      <c r="BK128" s="129">
        <f>SUM(BK129:BK139)</f>
        <v>0</v>
      </c>
    </row>
    <row r="129" spans="2:65" s="1" customFormat="1" ht="16.5" customHeight="1">
      <c r="B129" s="32"/>
      <c r="C129" s="132" t="s">
        <v>285</v>
      </c>
      <c r="D129" s="132" t="s">
        <v>177</v>
      </c>
      <c r="E129" s="133" t="s">
        <v>4093</v>
      </c>
      <c r="F129" s="134" t="s">
        <v>4094</v>
      </c>
      <c r="G129" s="135" t="s">
        <v>1055</v>
      </c>
      <c r="H129" s="136">
        <v>1</v>
      </c>
      <c r="I129" s="137"/>
      <c r="J129" s="138">
        <f>ROUND(I129*H129,2)</f>
        <v>0</v>
      </c>
      <c r="K129" s="139"/>
      <c r="L129" s="32"/>
      <c r="M129" s="140" t="s">
        <v>19</v>
      </c>
      <c r="N129" s="141" t="s">
        <v>44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181</v>
      </c>
      <c r="AT129" s="144" t="s">
        <v>177</v>
      </c>
      <c r="AU129" s="144" t="s">
        <v>83</v>
      </c>
      <c r="AY129" s="17" t="s">
        <v>175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81</v>
      </c>
      <c r="BK129" s="145">
        <f>ROUND(I129*H129,2)</f>
        <v>0</v>
      </c>
      <c r="BL129" s="17" t="s">
        <v>181</v>
      </c>
      <c r="BM129" s="144" t="s">
        <v>4095</v>
      </c>
    </row>
    <row r="130" spans="2:65" s="1" customFormat="1" ht="68.25">
      <c r="B130" s="32"/>
      <c r="D130" s="151" t="s">
        <v>203</v>
      </c>
      <c r="F130" s="165" t="s">
        <v>4096</v>
      </c>
      <c r="I130" s="148"/>
      <c r="L130" s="32"/>
      <c r="M130" s="149"/>
      <c r="T130" s="53"/>
      <c r="AT130" s="17" t="s">
        <v>203</v>
      </c>
      <c r="AU130" s="17" t="s">
        <v>83</v>
      </c>
    </row>
    <row r="131" spans="2:65" s="1" customFormat="1" ht="24.2" customHeight="1">
      <c r="B131" s="32"/>
      <c r="C131" s="132" t="s">
        <v>8</v>
      </c>
      <c r="D131" s="132" t="s">
        <v>177</v>
      </c>
      <c r="E131" s="133" t="s">
        <v>4097</v>
      </c>
      <c r="F131" s="134" t="s">
        <v>4098</v>
      </c>
      <c r="G131" s="135" t="s">
        <v>1055</v>
      </c>
      <c r="H131" s="136">
        <v>1</v>
      </c>
      <c r="I131" s="137"/>
      <c r="J131" s="138">
        <f>ROUND(I131*H131,2)</f>
        <v>0</v>
      </c>
      <c r="K131" s="139"/>
      <c r="L131" s="32"/>
      <c r="M131" s="140" t="s">
        <v>19</v>
      </c>
      <c r="N131" s="141" t="s">
        <v>44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81</v>
      </c>
      <c r="AT131" s="144" t="s">
        <v>177</v>
      </c>
      <c r="AU131" s="144" t="s">
        <v>83</v>
      </c>
      <c r="AY131" s="17" t="s">
        <v>175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81</v>
      </c>
      <c r="BK131" s="145">
        <f>ROUND(I131*H131,2)</f>
        <v>0</v>
      </c>
      <c r="BL131" s="17" t="s">
        <v>81</v>
      </c>
      <c r="BM131" s="144" t="s">
        <v>4099</v>
      </c>
    </row>
    <row r="132" spans="2:65" s="1" customFormat="1" ht="21.75" customHeight="1">
      <c r="B132" s="32"/>
      <c r="C132" s="132" t="s">
        <v>296</v>
      </c>
      <c r="D132" s="132" t="s">
        <v>177</v>
      </c>
      <c r="E132" s="133" t="s">
        <v>4100</v>
      </c>
      <c r="F132" s="134" t="s">
        <v>4101</v>
      </c>
      <c r="G132" s="135" t="s">
        <v>1055</v>
      </c>
      <c r="H132" s="136">
        <v>1</v>
      </c>
      <c r="I132" s="137"/>
      <c r="J132" s="138">
        <f>ROUND(I132*H132,2)</f>
        <v>0</v>
      </c>
      <c r="K132" s="139"/>
      <c r="L132" s="32"/>
      <c r="M132" s="140" t="s">
        <v>19</v>
      </c>
      <c r="N132" s="141" t="s">
        <v>44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1050</v>
      </c>
      <c r="AT132" s="144" t="s">
        <v>177</v>
      </c>
      <c r="AU132" s="144" t="s">
        <v>83</v>
      </c>
      <c r="AY132" s="17" t="s">
        <v>175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81</v>
      </c>
      <c r="BK132" s="145">
        <f>ROUND(I132*H132,2)</f>
        <v>0</v>
      </c>
      <c r="BL132" s="17" t="s">
        <v>1050</v>
      </c>
      <c r="BM132" s="144" t="s">
        <v>4102</v>
      </c>
    </row>
    <row r="133" spans="2:65" s="1" customFormat="1" ht="68.25">
      <c r="B133" s="32"/>
      <c r="D133" s="151" t="s">
        <v>203</v>
      </c>
      <c r="F133" s="165" t="s">
        <v>4103</v>
      </c>
      <c r="I133" s="148"/>
      <c r="L133" s="32"/>
      <c r="M133" s="149"/>
      <c r="T133" s="53"/>
      <c r="AT133" s="17" t="s">
        <v>203</v>
      </c>
      <c r="AU133" s="17" t="s">
        <v>83</v>
      </c>
    </row>
    <row r="134" spans="2:65" s="1" customFormat="1" ht="24.2" customHeight="1">
      <c r="B134" s="32"/>
      <c r="C134" s="132" t="s">
        <v>306</v>
      </c>
      <c r="D134" s="132" t="s">
        <v>177</v>
      </c>
      <c r="E134" s="133" t="s">
        <v>4104</v>
      </c>
      <c r="F134" s="134" t="s">
        <v>4105</v>
      </c>
      <c r="G134" s="135" t="s">
        <v>1055</v>
      </c>
      <c r="H134" s="136">
        <v>1</v>
      </c>
      <c r="I134" s="137"/>
      <c r="J134" s="138">
        <f>ROUND(I134*H134,2)</f>
        <v>0</v>
      </c>
      <c r="K134" s="139"/>
      <c r="L134" s="32"/>
      <c r="M134" s="140" t="s">
        <v>19</v>
      </c>
      <c r="N134" s="141" t="s">
        <v>44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1050</v>
      </c>
      <c r="AT134" s="144" t="s">
        <v>177</v>
      </c>
      <c r="AU134" s="144" t="s">
        <v>83</v>
      </c>
      <c r="AY134" s="17" t="s">
        <v>175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81</v>
      </c>
      <c r="BK134" s="145">
        <f>ROUND(I134*H134,2)</f>
        <v>0</v>
      </c>
      <c r="BL134" s="17" t="s">
        <v>1050</v>
      </c>
      <c r="BM134" s="144" t="s">
        <v>4106</v>
      </c>
    </row>
    <row r="135" spans="2:65" s="1" customFormat="1" ht="39">
      <c r="B135" s="32"/>
      <c r="D135" s="151" t="s">
        <v>203</v>
      </c>
      <c r="F135" s="165" t="s">
        <v>4107</v>
      </c>
      <c r="I135" s="148"/>
      <c r="L135" s="32"/>
      <c r="M135" s="149"/>
      <c r="T135" s="53"/>
      <c r="AT135" s="17" t="s">
        <v>203</v>
      </c>
      <c r="AU135" s="17" t="s">
        <v>83</v>
      </c>
    </row>
    <row r="136" spans="2:65" s="1" customFormat="1" ht="24.2" customHeight="1">
      <c r="B136" s="32"/>
      <c r="C136" s="132" t="s">
        <v>312</v>
      </c>
      <c r="D136" s="132" t="s">
        <v>177</v>
      </c>
      <c r="E136" s="133" t="s">
        <v>4108</v>
      </c>
      <c r="F136" s="134" t="s">
        <v>4109</v>
      </c>
      <c r="G136" s="135" t="s">
        <v>1055</v>
      </c>
      <c r="H136" s="136">
        <v>1</v>
      </c>
      <c r="I136" s="137"/>
      <c r="J136" s="138">
        <f>ROUND(I136*H136,2)</f>
        <v>0</v>
      </c>
      <c r="K136" s="139"/>
      <c r="L136" s="32"/>
      <c r="M136" s="140" t="s">
        <v>19</v>
      </c>
      <c r="N136" s="141" t="s">
        <v>44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181</v>
      </c>
      <c r="AT136" s="144" t="s">
        <v>177</v>
      </c>
      <c r="AU136" s="144" t="s">
        <v>83</v>
      </c>
      <c r="AY136" s="17" t="s">
        <v>175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81</v>
      </c>
      <c r="BK136" s="145">
        <f>ROUND(I136*H136,2)</f>
        <v>0</v>
      </c>
      <c r="BL136" s="17" t="s">
        <v>181</v>
      </c>
      <c r="BM136" s="144" t="s">
        <v>4110</v>
      </c>
    </row>
    <row r="137" spans="2:65" s="1" customFormat="1" ht="24.2" customHeight="1">
      <c r="B137" s="32"/>
      <c r="C137" s="132" t="s">
        <v>317</v>
      </c>
      <c r="D137" s="132" t="s">
        <v>177</v>
      </c>
      <c r="E137" s="133" t="s">
        <v>4111</v>
      </c>
      <c r="F137" s="134" t="s">
        <v>4112</v>
      </c>
      <c r="G137" s="135" t="s">
        <v>1055</v>
      </c>
      <c r="H137" s="136">
        <v>1</v>
      </c>
      <c r="I137" s="137"/>
      <c r="J137" s="138">
        <f>ROUND(I137*H137,2)</f>
        <v>0</v>
      </c>
      <c r="K137" s="139"/>
      <c r="L137" s="32"/>
      <c r="M137" s="140" t="s">
        <v>19</v>
      </c>
      <c r="N137" s="141" t="s">
        <v>44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181</v>
      </c>
      <c r="AT137" s="144" t="s">
        <v>177</v>
      </c>
      <c r="AU137" s="144" t="s">
        <v>83</v>
      </c>
      <c r="AY137" s="17" t="s">
        <v>175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81</v>
      </c>
      <c r="BK137" s="145">
        <f>ROUND(I137*H137,2)</f>
        <v>0</v>
      </c>
      <c r="BL137" s="17" t="s">
        <v>181</v>
      </c>
      <c r="BM137" s="144" t="s">
        <v>4113</v>
      </c>
    </row>
    <row r="138" spans="2:65" s="1" customFormat="1" ht="24.2" customHeight="1">
      <c r="B138" s="32"/>
      <c r="C138" s="132" t="s">
        <v>323</v>
      </c>
      <c r="D138" s="132" t="s">
        <v>177</v>
      </c>
      <c r="E138" s="133" t="s">
        <v>4114</v>
      </c>
      <c r="F138" s="134" t="s">
        <v>4115</v>
      </c>
      <c r="G138" s="135" t="s">
        <v>1055</v>
      </c>
      <c r="H138" s="136">
        <v>1</v>
      </c>
      <c r="I138" s="137"/>
      <c r="J138" s="138">
        <f>ROUND(I138*H138,2)</f>
        <v>0</v>
      </c>
      <c r="K138" s="139"/>
      <c r="L138" s="32"/>
      <c r="M138" s="140" t="s">
        <v>19</v>
      </c>
      <c r="N138" s="141" t="s">
        <v>44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181</v>
      </c>
      <c r="AT138" s="144" t="s">
        <v>177</v>
      </c>
      <c r="AU138" s="144" t="s">
        <v>83</v>
      </c>
      <c r="AY138" s="17" t="s">
        <v>175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81</v>
      </c>
      <c r="BK138" s="145">
        <f>ROUND(I138*H138,2)</f>
        <v>0</v>
      </c>
      <c r="BL138" s="17" t="s">
        <v>181</v>
      </c>
      <c r="BM138" s="144" t="s">
        <v>4116</v>
      </c>
    </row>
    <row r="139" spans="2:65" s="1" customFormat="1" ht="24.2" customHeight="1">
      <c r="B139" s="32"/>
      <c r="C139" s="132" t="s">
        <v>7</v>
      </c>
      <c r="D139" s="132" t="s">
        <v>177</v>
      </c>
      <c r="E139" s="133" t="s">
        <v>4117</v>
      </c>
      <c r="F139" s="134" t="s">
        <v>4118</v>
      </c>
      <c r="G139" s="135" t="s">
        <v>1055</v>
      </c>
      <c r="H139" s="136">
        <v>1</v>
      </c>
      <c r="I139" s="137"/>
      <c r="J139" s="138">
        <f>ROUND(I139*H139,2)</f>
        <v>0</v>
      </c>
      <c r="K139" s="139"/>
      <c r="L139" s="32"/>
      <c r="M139" s="190" t="s">
        <v>19</v>
      </c>
      <c r="N139" s="191" t="s">
        <v>44</v>
      </c>
      <c r="O139" s="18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144" t="s">
        <v>181</v>
      </c>
      <c r="AT139" s="144" t="s">
        <v>177</v>
      </c>
      <c r="AU139" s="144" t="s">
        <v>83</v>
      </c>
      <c r="AY139" s="17" t="s">
        <v>175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81</v>
      </c>
      <c r="BK139" s="145">
        <f>ROUND(I139*H139,2)</f>
        <v>0</v>
      </c>
      <c r="BL139" s="17" t="s">
        <v>181</v>
      </c>
      <c r="BM139" s="144" t="s">
        <v>4119</v>
      </c>
    </row>
    <row r="140" spans="2:65" s="1" customFormat="1" ht="6.95" customHeight="1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32"/>
    </row>
  </sheetData>
  <sheetProtection algorithmName="SHA-512" hashValue="otyiVNf3LFrwGZ608y0e5nbVWykcUeUt/2EUlOJ+xD/EIXUUZ8d1mtcjEfV2f/Afg1iT2pUBoVC0UhYp7u98IA==" saltValue="SgdRIHgkyTfvhVR/gbZzU73v8SL8vLHr+tqiPjT9UIoPN4HvdOxUk9WkTHJeU1SbDCEKznXgU7KLfk+iDvzvQg==" spinCount="100000" sheet="1" objects="1" scenarios="1" formatColumns="0" formatRows="0" autoFilter="0"/>
  <autoFilter ref="C84:K139" xr:uid="{00000000-0009-0000-0000-00001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1300-000000000000}"/>
    <hyperlink ref="F92" r:id="rId2" xr:uid="{00000000-0004-0000-1300-000001000000}"/>
    <hyperlink ref="F95" r:id="rId3" xr:uid="{00000000-0004-0000-1300-000002000000}"/>
    <hyperlink ref="F98" r:id="rId4" xr:uid="{00000000-0004-0000-1300-000003000000}"/>
    <hyperlink ref="F101" r:id="rId5" xr:uid="{00000000-0004-0000-1300-000004000000}"/>
    <hyperlink ref="F103" r:id="rId6" xr:uid="{00000000-0004-0000-1300-000005000000}"/>
    <hyperlink ref="F106" r:id="rId7" xr:uid="{00000000-0004-0000-1300-000006000000}"/>
    <hyperlink ref="F110" r:id="rId8" xr:uid="{00000000-0004-0000-1300-000007000000}"/>
    <hyperlink ref="F114" r:id="rId9" xr:uid="{00000000-0004-0000-1300-000008000000}"/>
    <hyperlink ref="F117" r:id="rId10" xr:uid="{00000000-0004-0000-1300-000009000000}"/>
    <hyperlink ref="F120" r:id="rId11" xr:uid="{00000000-0004-0000-1300-00000A000000}"/>
    <hyperlink ref="F123" r:id="rId12" xr:uid="{00000000-0004-0000-1300-00000B000000}"/>
    <hyperlink ref="F126" r:id="rId13" xr:uid="{00000000-0004-0000-13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7" customWidth="1"/>
    <col min="2" max="2" width="1.6640625" style="197" customWidth="1"/>
    <col min="3" max="4" width="5" style="197" customWidth="1"/>
    <col min="5" max="5" width="11.6640625" style="197" customWidth="1"/>
    <col min="6" max="6" width="9.1640625" style="197" customWidth="1"/>
    <col min="7" max="7" width="5" style="197" customWidth="1"/>
    <col min="8" max="8" width="77.83203125" style="197" customWidth="1"/>
    <col min="9" max="10" width="20" style="197" customWidth="1"/>
    <col min="11" max="11" width="1.6640625" style="197" customWidth="1"/>
  </cols>
  <sheetData>
    <row r="1" spans="2:11" customFormat="1" ht="37.5" customHeight="1"/>
    <row r="2" spans="2:11" customFormat="1" ht="7.5" customHeight="1">
      <c r="B2" s="198"/>
      <c r="C2" s="199"/>
      <c r="D2" s="199"/>
      <c r="E2" s="199"/>
      <c r="F2" s="199"/>
      <c r="G2" s="199"/>
      <c r="H2" s="199"/>
      <c r="I2" s="199"/>
      <c r="J2" s="199"/>
      <c r="K2" s="200"/>
    </row>
    <row r="3" spans="2:11" s="15" customFormat="1" ht="45" customHeight="1">
      <c r="B3" s="201"/>
      <c r="C3" s="322" t="s">
        <v>4120</v>
      </c>
      <c r="D3" s="322"/>
      <c r="E3" s="322"/>
      <c r="F3" s="322"/>
      <c r="G3" s="322"/>
      <c r="H3" s="322"/>
      <c r="I3" s="322"/>
      <c r="J3" s="322"/>
      <c r="K3" s="202"/>
    </row>
    <row r="4" spans="2:11" customFormat="1" ht="25.5" customHeight="1">
      <c r="B4" s="203"/>
      <c r="C4" s="327" t="s">
        <v>4121</v>
      </c>
      <c r="D4" s="327"/>
      <c r="E4" s="327"/>
      <c r="F4" s="327"/>
      <c r="G4" s="327"/>
      <c r="H4" s="327"/>
      <c r="I4" s="327"/>
      <c r="J4" s="327"/>
      <c r="K4" s="204"/>
    </row>
    <row r="5" spans="2:11" customFormat="1" ht="5.25" customHeight="1">
      <c r="B5" s="203"/>
      <c r="C5" s="205"/>
      <c r="D5" s="205"/>
      <c r="E5" s="205"/>
      <c r="F5" s="205"/>
      <c r="G5" s="205"/>
      <c r="H5" s="205"/>
      <c r="I5" s="205"/>
      <c r="J5" s="205"/>
      <c r="K5" s="204"/>
    </row>
    <row r="6" spans="2:11" customFormat="1" ht="15" customHeight="1">
      <c r="B6" s="203"/>
      <c r="C6" s="326" t="s">
        <v>4122</v>
      </c>
      <c r="D6" s="326"/>
      <c r="E6" s="326"/>
      <c r="F6" s="326"/>
      <c r="G6" s="326"/>
      <c r="H6" s="326"/>
      <c r="I6" s="326"/>
      <c r="J6" s="326"/>
      <c r="K6" s="204"/>
    </row>
    <row r="7" spans="2:11" customFormat="1" ht="15" customHeight="1">
      <c r="B7" s="207"/>
      <c r="C7" s="326" t="s">
        <v>4123</v>
      </c>
      <c r="D7" s="326"/>
      <c r="E7" s="326"/>
      <c r="F7" s="326"/>
      <c r="G7" s="326"/>
      <c r="H7" s="326"/>
      <c r="I7" s="326"/>
      <c r="J7" s="326"/>
      <c r="K7" s="204"/>
    </row>
    <row r="8" spans="2:11" customFormat="1" ht="12.75" customHeight="1">
      <c r="B8" s="207"/>
      <c r="C8" s="206"/>
      <c r="D8" s="206"/>
      <c r="E8" s="206"/>
      <c r="F8" s="206"/>
      <c r="G8" s="206"/>
      <c r="H8" s="206"/>
      <c r="I8" s="206"/>
      <c r="J8" s="206"/>
      <c r="K8" s="204"/>
    </row>
    <row r="9" spans="2:11" customFormat="1" ht="15" customHeight="1">
      <c r="B9" s="207"/>
      <c r="C9" s="326" t="s">
        <v>4124</v>
      </c>
      <c r="D9" s="326"/>
      <c r="E9" s="326"/>
      <c r="F9" s="326"/>
      <c r="G9" s="326"/>
      <c r="H9" s="326"/>
      <c r="I9" s="326"/>
      <c r="J9" s="326"/>
      <c r="K9" s="204"/>
    </row>
    <row r="10" spans="2:11" customFormat="1" ht="15" customHeight="1">
      <c r="B10" s="207"/>
      <c r="C10" s="206"/>
      <c r="D10" s="326" t="s">
        <v>4125</v>
      </c>
      <c r="E10" s="326"/>
      <c r="F10" s="326"/>
      <c r="G10" s="326"/>
      <c r="H10" s="326"/>
      <c r="I10" s="326"/>
      <c r="J10" s="326"/>
      <c r="K10" s="204"/>
    </row>
    <row r="11" spans="2:11" customFormat="1" ht="15" customHeight="1">
      <c r="B11" s="207"/>
      <c r="C11" s="208"/>
      <c r="D11" s="326" t="s">
        <v>4126</v>
      </c>
      <c r="E11" s="326"/>
      <c r="F11" s="326"/>
      <c r="G11" s="326"/>
      <c r="H11" s="326"/>
      <c r="I11" s="326"/>
      <c r="J11" s="326"/>
      <c r="K11" s="204"/>
    </row>
    <row r="12" spans="2:11" customFormat="1" ht="15" customHeight="1">
      <c r="B12" s="207"/>
      <c r="C12" s="208"/>
      <c r="D12" s="206"/>
      <c r="E12" s="206"/>
      <c r="F12" s="206"/>
      <c r="G12" s="206"/>
      <c r="H12" s="206"/>
      <c r="I12" s="206"/>
      <c r="J12" s="206"/>
      <c r="K12" s="204"/>
    </row>
    <row r="13" spans="2:11" customFormat="1" ht="15" customHeight="1">
      <c r="B13" s="207"/>
      <c r="C13" s="208"/>
      <c r="D13" s="209" t="s">
        <v>4127</v>
      </c>
      <c r="E13" s="206"/>
      <c r="F13" s="206"/>
      <c r="G13" s="206"/>
      <c r="H13" s="206"/>
      <c r="I13" s="206"/>
      <c r="J13" s="206"/>
      <c r="K13" s="204"/>
    </row>
    <row r="14" spans="2:11" customFormat="1" ht="12.75" customHeight="1">
      <c r="B14" s="207"/>
      <c r="C14" s="208"/>
      <c r="D14" s="208"/>
      <c r="E14" s="208"/>
      <c r="F14" s="208"/>
      <c r="G14" s="208"/>
      <c r="H14" s="208"/>
      <c r="I14" s="208"/>
      <c r="J14" s="208"/>
      <c r="K14" s="204"/>
    </row>
    <row r="15" spans="2:11" customFormat="1" ht="15" customHeight="1">
      <c r="B15" s="207"/>
      <c r="C15" s="208"/>
      <c r="D15" s="326" t="s">
        <v>4128</v>
      </c>
      <c r="E15" s="326"/>
      <c r="F15" s="326"/>
      <c r="G15" s="326"/>
      <c r="H15" s="326"/>
      <c r="I15" s="326"/>
      <c r="J15" s="326"/>
      <c r="K15" s="204"/>
    </row>
    <row r="16" spans="2:11" customFormat="1" ht="15" customHeight="1">
      <c r="B16" s="207"/>
      <c r="C16" s="208"/>
      <c r="D16" s="326" t="s">
        <v>4129</v>
      </c>
      <c r="E16" s="326"/>
      <c r="F16" s="326"/>
      <c r="G16" s="326"/>
      <c r="H16" s="326"/>
      <c r="I16" s="326"/>
      <c r="J16" s="326"/>
      <c r="K16" s="204"/>
    </row>
    <row r="17" spans="2:11" customFormat="1" ht="15" customHeight="1">
      <c r="B17" s="207"/>
      <c r="C17" s="208"/>
      <c r="D17" s="326" t="s">
        <v>4130</v>
      </c>
      <c r="E17" s="326"/>
      <c r="F17" s="326"/>
      <c r="G17" s="326"/>
      <c r="H17" s="326"/>
      <c r="I17" s="326"/>
      <c r="J17" s="326"/>
      <c r="K17" s="204"/>
    </row>
    <row r="18" spans="2:11" customFormat="1" ht="15" customHeight="1">
      <c r="B18" s="207"/>
      <c r="C18" s="208"/>
      <c r="D18" s="208"/>
      <c r="E18" s="210" t="s">
        <v>107</v>
      </c>
      <c r="F18" s="326" t="s">
        <v>4131</v>
      </c>
      <c r="G18" s="326"/>
      <c r="H18" s="326"/>
      <c r="I18" s="326"/>
      <c r="J18" s="326"/>
      <c r="K18" s="204"/>
    </row>
    <row r="19" spans="2:11" customFormat="1" ht="15" customHeight="1">
      <c r="B19" s="207"/>
      <c r="C19" s="208"/>
      <c r="D19" s="208"/>
      <c r="E19" s="210" t="s">
        <v>80</v>
      </c>
      <c r="F19" s="326" t="s">
        <v>4132</v>
      </c>
      <c r="G19" s="326"/>
      <c r="H19" s="326"/>
      <c r="I19" s="326"/>
      <c r="J19" s="326"/>
      <c r="K19" s="204"/>
    </row>
    <row r="20" spans="2:11" customFormat="1" ht="15" customHeight="1">
      <c r="B20" s="207"/>
      <c r="C20" s="208"/>
      <c r="D20" s="208"/>
      <c r="E20" s="210" t="s">
        <v>103</v>
      </c>
      <c r="F20" s="326" t="s">
        <v>4133</v>
      </c>
      <c r="G20" s="326"/>
      <c r="H20" s="326"/>
      <c r="I20" s="326"/>
      <c r="J20" s="326"/>
      <c r="K20" s="204"/>
    </row>
    <row r="21" spans="2:11" customFormat="1" ht="15" customHeight="1">
      <c r="B21" s="207"/>
      <c r="C21" s="208"/>
      <c r="D21" s="208"/>
      <c r="E21" s="210" t="s">
        <v>137</v>
      </c>
      <c r="F21" s="326" t="s">
        <v>138</v>
      </c>
      <c r="G21" s="326"/>
      <c r="H21" s="326"/>
      <c r="I21" s="326"/>
      <c r="J21" s="326"/>
      <c r="K21" s="204"/>
    </row>
    <row r="22" spans="2:11" customFormat="1" ht="15" customHeight="1">
      <c r="B22" s="207"/>
      <c r="C22" s="208"/>
      <c r="D22" s="208"/>
      <c r="E22" s="210" t="s">
        <v>4134</v>
      </c>
      <c r="F22" s="326" t="s">
        <v>4135</v>
      </c>
      <c r="G22" s="326"/>
      <c r="H22" s="326"/>
      <c r="I22" s="326"/>
      <c r="J22" s="326"/>
      <c r="K22" s="204"/>
    </row>
    <row r="23" spans="2:11" customFormat="1" ht="15" customHeight="1">
      <c r="B23" s="207"/>
      <c r="C23" s="208"/>
      <c r="D23" s="208"/>
      <c r="E23" s="210" t="s">
        <v>90</v>
      </c>
      <c r="F23" s="326" t="s">
        <v>4136</v>
      </c>
      <c r="G23" s="326"/>
      <c r="H23" s="326"/>
      <c r="I23" s="326"/>
      <c r="J23" s="326"/>
      <c r="K23" s="204"/>
    </row>
    <row r="24" spans="2:11" customFormat="1" ht="12.75" customHeight="1">
      <c r="B24" s="207"/>
      <c r="C24" s="208"/>
      <c r="D24" s="208"/>
      <c r="E24" s="208"/>
      <c r="F24" s="208"/>
      <c r="G24" s="208"/>
      <c r="H24" s="208"/>
      <c r="I24" s="208"/>
      <c r="J24" s="208"/>
      <c r="K24" s="204"/>
    </row>
    <row r="25" spans="2:11" customFormat="1" ht="15" customHeight="1">
      <c r="B25" s="207"/>
      <c r="C25" s="326" t="s">
        <v>4137</v>
      </c>
      <c r="D25" s="326"/>
      <c r="E25" s="326"/>
      <c r="F25" s="326"/>
      <c r="G25" s="326"/>
      <c r="H25" s="326"/>
      <c r="I25" s="326"/>
      <c r="J25" s="326"/>
      <c r="K25" s="204"/>
    </row>
    <row r="26" spans="2:11" customFormat="1" ht="15" customHeight="1">
      <c r="B26" s="207"/>
      <c r="C26" s="326" t="s">
        <v>4138</v>
      </c>
      <c r="D26" s="326"/>
      <c r="E26" s="326"/>
      <c r="F26" s="326"/>
      <c r="G26" s="326"/>
      <c r="H26" s="326"/>
      <c r="I26" s="326"/>
      <c r="J26" s="326"/>
      <c r="K26" s="204"/>
    </row>
    <row r="27" spans="2:11" customFormat="1" ht="15" customHeight="1">
      <c r="B27" s="207"/>
      <c r="C27" s="206"/>
      <c r="D27" s="326" t="s">
        <v>4139</v>
      </c>
      <c r="E27" s="326"/>
      <c r="F27" s="326"/>
      <c r="G27" s="326"/>
      <c r="H27" s="326"/>
      <c r="I27" s="326"/>
      <c r="J27" s="326"/>
      <c r="K27" s="204"/>
    </row>
    <row r="28" spans="2:11" customFormat="1" ht="15" customHeight="1">
      <c r="B28" s="207"/>
      <c r="C28" s="208"/>
      <c r="D28" s="326" t="s">
        <v>4140</v>
      </c>
      <c r="E28" s="326"/>
      <c r="F28" s="326"/>
      <c r="G28" s="326"/>
      <c r="H28" s="326"/>
      <c r="I28" s="326"/>
      <c r="J28" s="326"/>
      <c r="K28" s="204"/>
    </row>
    <row r="29" spans="2:11" customFormat="1" ht="12.75" customHeight="1">
      <c r="B29" s="207"/>
      <c r="C29" s="208"/>
      <c r="D29" s="208"/>
      <c r="E29" s="208"/>
      <c r="F29" s="208"/>
      <c r="G29" s="208"/>
      <c r="H29" s="208"/>
      <c r="I29" s="208"/>
      <c r="J29" s="208"/>
      <c r="K29" s="204"/>
    </row>
    <row r="30" spans="2:11" customFormat="1" ht="15" customHeight="1">
      <c r="B30" s="207"/>
      <c r="C30" s="208"/>
      <c r="D30" s="326" t="s">
        <v>4141</v>
      </c>
      <c r="E30" s="326"/>
      <c r="F30" s="326"/>
      <c r="G30" s="326"/>
      <c r="H30" s="326"/>
      <c r="I30" s="326"/>
      <c r="J30" s="326"/>
      <c r="K30" s="204"/>
    </row>
    <row r="31" spans="2:11" customFormat="1" ht="15" customHeight="1">
      <c r="B31" s="207"/>
      <c r="C31" s="208"/>
      <c r="D31" s="326" t="s">
        <v>4142</v>
      </c>
      <c r="E31" s="326"/>
      <c r="F31" s="326"/>
      <c r="G31" s="326"/>
      <c r="H31" s="326"/>
      <c r="I31" s="326"/>
      <c r="J31" s="326"/>
      <c r="K31" s="204"/>
    </row>
    <row r="32" spans="2:11" customFormat="1" ht="12.75" customHeight="1">
      <c r="B32" s="207"/>
      <c r="C32" s="208"/>
      <c r="D32" s="208"/>
      <c r="E32" s="208"/>
      <c r="F32" s="208"/>
      <c r="G32" s="208"/>
      <c r="H32" s="208"/>
      <c r="I32" s="208"/>
      <c r="J32" s="208"/>
      <c r="K32" s="204"/>
    </row>
    <row r="33" spans="2:11" customFormat="1" ht="15" customHeight="1">
      <c r="B33" s="207"/>
      <c r="C33" s="208"/>
      <c r="D33" s="326" t="s">
        <v>4143</v>
      </c>
      <c r="E33" s="326"/>
      <c r="F33" s="326"/>
      <c r="G33" s="326"/>
      <c r="H33" s="326"/>
      <c r="I33" s="326"/>
      <c r="J33" s="326"/>
      <c r="K33" s="204"/>
    </row>
    <row r="34" spans="2:11" customFormat="1" ht="15" customHeight="1">
      <c r="B34" s="207"/>
      <c r="C34" s="208"/>
      <c r="D34" s="326" t="s">
        <v>4144</v>
      </c>
      <c r="E34" s="326"/>
      <c r="F34" s="326"/>
      <c r="G34" s="326"/>
      <c r="H34" s="326"/>
      <c r="I34" s="326"/>
      <c r="J34" s="326"/>
      <c r="K34" s="204"/>
    </row>
    <row r="35" spans="2:11" customFormat="1" ht="15" customHeight="1">
      <c r="B35" s="207"/>
      <c r="C35" s="208"/>
      <c r="D35" s="326" t="s">
        <v>4145</v>
      </c>
      <c r="E35" s="326"/>
      <c r="F35" s="326"/>
      <c r="G35" s="326"/>
      <c r="H35" s="326"/>
      <c r="I35" s="326"/>
      <c r="J35" s="326"/>
      <c r="K35" s="204"/>
    </row>
    <row r="36" spans="2:11" customFormat="1" ht="15" customHeight="1">
      <c r="B36" s="207"/>
      <c r="C36" s="208"/>
      <c r="D36" s="206"/>
      <c r="E36" s="209" t="s">
        <v>161</v>
      </c>
      <c r="F36" s="206"/>
      <c r="G36" s="326" t="s">
        <v>4146</v>
      </c>
      <c r="H36" s="326"/>
      <c r="I36" s="326"/>
      <c r="J36" s="326"/>
      <c r="K36" s="204"/>
    </row>
    <row r="37" spans="2:11" customFormat="1" ht="30.75" customHeight="1">
      <c r="B37" s="207"/>
      <c r="C37" s="208"/>
      <c r="D37" s="206"/>
      <c r="E37" s="209" t="s">
        <v>4147</v>
      </c>
      <c r="F37" s="206"/>
      <c r="G37" s="326" t="s">
        <v>4148</v>
      </c>
      <c r="H37" s="326"/>
      <c r="I37" s="326"/>
      <c r="J37" s="326"/>
      <c r="K37" s="204"/>
    </row>
    <row r="38" spans="2:11" customFormat="1" ht="15" customHeight="1">
      <c r="B38" s="207"/>
      <c r="C38" s="208"/>
      <c r="D38" s="206"/>
      <c r="E38" s="209" t="s">
        <v>54</v>
      </c>
      <c r="F38" s="206"/>
      <c r="G38" s="326" t="s">
        <v>4149</v>
      </c>
      <c r="H38" s="326"/>
      <c r="I38" s="326"/>
      <c r="J38" s="326"/>
      <c r="K38" s="204"/>
    </row>
    <row r="39" spans="2:11" customFormat="1" ht="15" customHeight="1">
      <c r="B39" s="207"/>
      <c r="C39" s="208"/>
      <c r="D39" s="206"/>
      <c r="E39" s="209" t="s">
        <v>55</v>
      </c>
      <c r="F39" s="206"/>
      <c r="G39" s="326" t="s">
        <v>4150</v>
      </c>
      <c r="H39" s="326"/>
      <c r="I39" s="326"/>
      <c r="J39" s="326"/>
      <c r="K39" s="204"/>
    </row>
    <row r="40" spans="2:11" customFormat="1" ht="15" customHeight="1">
      <c r="B40" s="207"/>
      <c r="C40" s="208"/>
      <c r="D40" s="206"/>
      <c r="E40" s="209" t="s">
        <v>162</v>
      </c>
      <c r="F40" s="206"/>
      <c r="G40" s="326" t="s">
        <v>4151</v>
      </c>
      <c r="H40" s="326"/>
      <c r="I40" s="326"/>
      <c r="J40" s="326"/>
      <c r="K40" s="204"/>
    </row>
    <row r="41" spans="2:11" customFormat="1" ht="15" customHeight="1">
      <c r="B41" s="207"/>
      <c r="C41" s="208"/>
      <c r="D41" s="206"/>
      <c r="E41" s="209" t="s">
        <v>163</v>
      </c>
      <c r="F41" s="206"/>
      <c r="G41" s="326" t="s">
        <v>4152</v>
      </c>
      <c r="H41" s="326"/>
      <c r="I41" s="326"/>
      <c r="J41" s="326"/>
      <c r="K41" s="204"/>
    </row>
    <row r="42" spans="2:11" customFormat="1" ht="15" customHeight="1">
      <c r="B42" s="207"/>
      <c r="C42" s="208"/>
      <c r="D42" s="206"/>
      <c r="E42" s="209" t="s">
        <v>4153</v>
      </c>
      <c r="F42" s="206"/>
      <c r="G42" s="326" t="s">
        <v>4154</v>
      </c>
      <c r="H42" s="326"/>
      <c r="I42" s="326"/>
      <c r="J42" s="326"/>
      <c r="K42" s="204"/>
    </row>
    <row r="43" spans="2:11" customFormat="1" ht="15" customHeight="1">
      <c r="B43" s="207"/>
      <c r="C43" s="208"/>
      <c r="D43" s="206"/>
      <c r="E43" s="209"/>
      <c r="F43" s="206"/>
      <c r="G43" s="326" t="s">
        <v>4155</v>
      </c>
      <c r="H43" s="326"/>
      <c r="I43" s="326"/>
      <c r="J43" s="326"/>
      <c r="K43" s="204"/>
    </row>
    <row r="44" spans="2:11" customFormat="1" ht="15" customHeight="1">
      <c r="B44" s="207"/>
      <c r="C44" s="208"/>
      <c r="D44" s="206"/>
      <c r="E44" s="209" t="s">
        <v>4156</v>
      </c>
      <c r="F44" s="206"/>
      <c r="G44" s="326" t="s">
        <v>4157</v>
      </c>
      <c r="H44" s="326"/>
      <c r="I44" s="326"/>
      <c r="J44" s="326"/>
      <c r="K44" s="204"/>
    </row>
    <row r="45" spans="2:11" customFormat="1" ht="15" customHeight="1">
      <c r="B45" s="207"/>
      <c r="C45" s="208"/>
      <c r="D45" s="206"/>
      <c r="E45" s="209" t="s">
        <v>165</v>
      </c>
      <c r="F45" s="206"/>
      <c r="G45" s="326" t="s">
        <v>4158</v>
      </c>
      <c r="H45" s="326"/>
      <c r="I45" s="326"/>
      <c r="J45" s="326"/>
      <c r="K45" s="204"/>
    </row>
    <row r="46" spans="2:11" customFormat="1" ht="12.75" customHeight="1">
      <c r="B46" s="207"/>
      <c r="C46" s="208"/>
      <c r="D46" s="206"/>
      <c r="E46" s="206"/>
      <c r="F46" s="206"/>
      <c r="G46" s="206"/>
      <c r="H46" s="206"/>
      <c r="I46" s="206"/>
      <c r="J46" s="206"/>
      <c r="K46" s="204"/>
    </row>
    <row r="47" spans="2:11" customFormat="1" ht="15" customHeight="1">
      <c r="B47" s="207"/>
      <c r="C47" s="208"/>
      <c r="D47" s="326" t="s">
        <v>4159</v>
      </c>
      <c r="E47" s="326"/>
      <c r="F47" s="326"/>
      <c r="G47" s="326"/>
      <c r="H47" s="326"/>
      <c r="I47" s="326"/>
      <c r="J47" s="326"/>
      <c r="K47" s="204"/>
    </row>
    <row r="48" spans="2:11" customFormat="1" ht="15" customHeight="1">
      <c r="B48" s="207"/>
      <c r="C48" s="208"/>
      <c r="D48" s="208"/>
      <c r="E48" s="326" t="s">
        <v>4160</v>
      </c>
      <c r="F48" s="326"/>
      <c r="G48" s="326"/>
      <c r="H48" s="326"/>
      <c r="I48" s="326"/>
      <c r="J48" s="326"/>
      <c r="K48" s="204"/>
    </row>
    <row r="49" spans="2:11" customFormat="1" ht="15" customHeight="1">
      <c r="B49" s="207"/>
      <c r="C49" s="208"/>
      <c r="D49" s="208"/>
      <c r="E49" s="326" t="s">
        <v>4161</v>
      </c>
      <c r="F49" s="326"/>
      <c r="G49" s="326"/>
      <c r="H49" s="326"/>
      <c r="I49" s="326"/>
      <c r="J49" s="326"/>
      <c r="K49" s="204"/>
    </row>
    <row r="50" spans="2:11" customFormat="1" ht="15" customHeight="1">
      <c r="B50" s="207"/>
      <c r="C50" s="208"/>
      <c r="D50" s="208"/>
      <c r="E50" s="326" t="s">
        <v>4162</v>
      </c>
      <c r="F50" s="326"/>
      <c r="G50" s="326"/>
      <c r="H50" s="326"/>
      <c r="I50" s="326"/>
      <c r="J50" s="326"/>
      <c r="K50" s="204"/>
    </row>
    <row r="51" spans="2:11" customFormat="1" ht="15" customHeight="1">
      <c r="B51" s="207"/>
      <c r="C51" s="208"/>
      <c r="D51" s="326" t="s">
        <v>4163</v>
      </c>
      <c r="E51" s="326"/>
      <c r="F51" s="326"/>
      <c r="G51" s="326"/>
      <c r="H51" s="326"/>
      <c r="I51" s="326"/>
      <c r="J51" s="326"/>
      <c r="K51" s="204"/>
    </row>
    <row r="52" spans="2:11" customFormat="1" ht="25.5" customHeight="1">
      <c r="B52" s="203"/>
      <c r="C52" s="327" t="s">
        <v>4164</v>
      </c>
      <c r="D52" s="327"/>
      <c r="E52" s="327"/>
      <c r="F52" s="327"/>
      <c r="G52" s="327"/>
      <c r="H52" s="327"/>
      <c r="I52" s="327"/>
      <c r="J52" s="327"/>
      <c r="K52" s="204"/>
    </row>
    <row r="53" spans="2:11" customFormat="1" ht="5.25" customHeight="1">
      <c r="B53" s="203"/>
      <c r="C53" s="205"/>
      <c r="D53" s="205"/>
      <c r="E53" s="205"/>
      <c r="F53" s="205"/>
      <c r="G53" s="205"/>
      <c r="H53" s="205"/>
      <c r="I53" s="205"/>
      <c r="J53" s="205"/>
      <c r="K53" s="204"/>
    </row>
    <row r="54" spans="2:11" customFormat="1" ht="15" customHeight="1">
      <c r="B54" s="203"/>
      <c r="C54" s="326" t="s">
        <v>4165</v>
      </c>
      <c r="D54" s="326"/>
      <c r="E54" s="326"/>
      <c r="F54" s="326"/>
      <c r="G54" s="326"/>
      <c r="H54" s="326"/>
      <c r="I54" s="326"/>
      <c r="J54" s="326"/>
      <c r="K54" s="204"/>
    </row>
    <row r="55" spans="2:11" customFormat="1" ht="15" customHeight="1">
      <c r="B55" s="203"/>
      <c r="C55" s="326" t="s">
        <v>4166</v>
      </c>
      <c r="D55" s="326"/>
      <c r="E55" s="326"/>
      <c r="F55" s="326"/>
      <c r="G55" s="326"/>
      <c r="H55" s="326"/>
      <c r="I55" s="326"/>
      <c r="J55" s="326"/>
      <c r="K55" s="204"/>
    </row>
    <row r="56" spans="2:11" customFormat="1" ht="12.75" customHeight="1">
      <c r="B56" s="203"/>
      <c r="C56" s="206"/>
      <c r="D56" s="206"/>
      <c r="E56" s="206"/>
      <c r="F56" s="206"/>
      <c r="G56" s="206"/>
      <c r="H56" s="206"/>
      <c r="I56" s="206"/>
      <c r="J56" s="206"/>
      <c r="K56" s="204"/>
    </row>
    <row r="57" spans="2:11" customFormat="1" ht="15" customHeight="1">
      <c r="B57" s="203"/>
      <c r="C57" s="326" t="s">
        <v>4167</v>
      </c>
      <c r="D57" s="326"/>
      <c r="E57" s="326"/>
      <c r="F57" s="326"/>
      <c r="G57" s="326"/>
      <c r="H57" s="326"/>
      <c r="I57" s="326"/>
      <c r="J57" s="326"/>
      <c r="K57" s="204"/>
    </row>
    <row r="58" spans="2:11" customFormat="1" ht="15" customHeight="1">
      <c r="B58" s="203"/>
      <c r="C58" s="208"/>
      <c r="D58" s="326" t="s">
        <v>4168</v>
      </c>
      <c r="E58" s="326"/>
      <c r="F58" s="326"/>
      <c r="G58" s="326"/>
      <c r="H58" s="326"/>
      <c r="I58" s="326"/>
      <c r="J58" s="326"/>
      <c r="K58" s="204"/>
    </row>
    <row r="59" spans="2:11" customFormat="1" ht="15" customHeight="1">
      <c r="B59" s="203"/>
      <c r="C59" s="208"/>
      <c r="D59" s="326" t="s">
        <v>4169</v>
      </c>
      <c r="E59" s="326"/>
      <c r="F59" s="326"/>
      <c r="G59" s="326"/>
      <c r="H59" s="326"/>
      <c r="I59" s="326"/>
      <c r="J59" s="326"/>
      <c r="K59" s="204"/>
    </row>
    <row r="60" spans="2:11" customFormat="1" ht="15" customHeight="1">
      <c r="B60" s="203"/>
      <c r="C60" s="208"/>
      <c r="D60" s="326" t="s">
        <v>4170</v>
      </c>
      <c r="E60" s="326"/>
      <c r="F60" s="326"/>
      <c r="G60" s="326"/>
      <c r="H60" s="326"/>
      <c r="I60" s="326"/>
      <c r="J60" s="326"/>
      <c r="K60" s="204"/>
    </row>
    <row r="61" spans="2:11" customFormat="1" ht="15" customHeight="1">
      <c r="B61" s="203"/>
      <c r="C61" s="208"/>
      <c r="D61" s="326" t="s">
        <v>4171</v>
      </c>
      <c r="E61" s="326"/>
      <c r="F61" s="326"/>
      <c r="G61" s="326"/>
      <c r="H61" s="326"/>
      <c r="I61" s="326"/>
      <c r="J61" s="326"/>
      <c r="K61" s="204"/>
    </row>
    <row r="62" spans="2:11" customFormat="1" ht="15" customHeight="1">
      <c r="B62" s="203"/>
      <c r="C62" s="208"/>
      <c r="D62" s="328" t="s">
        <v>4172</v>
      </c>
      <c r="E62" s="328"/>
      <c r="F62" s="328"/>
      <c r="G62" s="328"/>
      <c r="H62" s="328"/>
      <c r="I62" s="328"/>
      <c r="J62" s="328"/>
      <c r="K62" s="204"/>
    </row>
    <row r="63" spans="2:11" customFormat="1" ht="15" customHeight="1">
      <c r="B63" s="203"/>
      <c r="C63" s="208"/>
      <c r="D63" s="326" t="s">
        <v>4173</v>
      </c>
      <c r="E63" s="326"/>
      <c r="F63" s="326"/>
      <c r="G63" s="326"/>
      <c r="H63" s="326"/>
      <c r="I63" s="326"/>
      <c r="J63" s="326"/>
      <c r="K63" s="204"/>
    </row>
    <row r="64" spans="2:11" customFormat="1" ht="12.75" customHeight="1">
      <c r="B64" s="203"/>
      <c r="C64" s="208"/>
      <c r="D64" s="208"/>
      <c r="E64" s="211"/>
      <c r="F64" s="208"/>
      <c r="G64" s="208"/>
      <c r="H64" s="208"/>
      <c r="I64" s="208"/>
      <c r="J64" s="208"/>
      <c r="K64" s="204"/>
    </row>
    <row r="65" spans="2:11" customFormat="1" ht="15" customHeight="1">
      <c r="B65" s="203"/>
      <c r="C65" s="208"/>
      <c r="D65" s="326" t="s">
        <v>4174</v>
      </c>
      <c r="E65" s="326"/>
      <c r="F65" s="326"/>
      <c r="G65" s="326"/>
      <c r="H65" s="326"/>
      <c r="I65" s="326"/>
      <c r="J65" s="326"/>
      <c r="K65" s="204"/>
    </row>
    <row r="66" spans="2:11" customFormat="1" ht="15" customHeight="1">
      <c r="B66" s="203"/>
      <c r="C66" s="208"/>
      <c r="D66" s="328" t="s">
        <v>4175</v>
      </c>
      <c r="E66" s="328"/>
      <c r="F66" s="328"/>
      <c r="G66" s="328"/>
      <c r="H66" s="328"/>
      <c r="I66" s="328"/>
      <c r="J66" s="328"/>
      <c r="K66" s="204"/>
    </row>
    <row r="67" spans="2:11" customFormat="1" ht="15" customHeight="1">
      <c r="B67" s="203"/>
      <c r="C67" s="208"/>
      <c r="D67" s="326" t="s">
        <v>4176</v>
      </c>
      <c r="E67" s="326"/>
      <c r="F67" s="326"/>
      <c r="G67" s="326"/>
      <c r="H67" s="326"/>
      <c r="I67" s="326"/>
      <c r="J67" s="326"/>
      <c r="K67" s="204"/>
    </row>
    <row r="68" spans="2:11" customFormat="1" ht="15" customHeight="1">
      <c r="B68" s="203"/>
      <c r="C68" s="208"/>
      <c r="D68" s="326" t="s">
        <v>4177</v>
      </c>
      <c r="E68" s="326"/>
      <c r="F68" s="326"/>
      <c r="G68" s="326"/>
      <c r="H68" s="326"/>
      <c r="I68" s="326"/>
      <c r="J68" s="326"/>
      <c r="K68" s="204"/>
    </row>
    <row r="69" spans="2:11" customFormat="1" ht="15" customHeight="1">
      <c r="B69" s="203"/>
      <c r="C69" s="208"/>
      <c r="D69" s="326" t="s">
        <v>4178</v>
      </c>
      <c r="E69" s="326"/>
      <c r="F69" s="326"/>
      <c r="G69" s="326"/>
      <c r="H69" s="326"/>
      <c r="I69" s="326"/>
      <c r="J69" s="326"/>
      <c r="K69" s="204"/>
    </row>
    <row r="70" spans="2:11" customFormat="1" ht="15" customHeight="1">
      <c r="B70" s="203"/>
      <c r="C70" s="208"/>
      <c r="D70" s="326" t="s">
        <v>4179</v>
      </c>
      <c r="E70" s="326"/>
      <c r="F70" s="326"/>
      <c r="G70" s="326"/>
      <c r="H70" s="326"/>
      <c r="I70" s="326"/>
      <c r="J70" s="326"/>
      <c r="K70" s="204"/>
    </row>
    <row r="71" spans="2:11" customFormat="1" ht="12.75" customHeight="1">
      <c r="B71" s="212"/>
      <c r="C71" s="213"/>
      <c r="D71" s="213"/>
      <c r="E71" s="213"/>
      <c r="F71" s="213"/>
      <c r="G71" s="213"/>
      <c r="H71" s="213"/>
      <c r="I71" s="213"/>
      <c r="J71" s="213"/>
      <c r="K71" s="214"/>
    </row>
    <row r="72" spans="2:11" customFormat="1" ht="18.75" customHeight="1">
      <c r="B72" s="215"/>
      <c r="C72" s="215"/>
      <c r="D72" s="215"/>
      <c r="E72" s="215"/>
      <c r="F72" s="215"/>
      <c r="G72" s="215"/>
      <c r="H72" s="215"/>
      <c r="I72" s="215"/>
      <c r="J72" s="215"/>
      <c r="K72" s="216"/>
    </row>
    <row r="73" spans="2:11" customFormat="1" ht="18.75" customHeight="1">
      <c r="B73" s="216"/>
      <c r="C73" s="216"/>
      <c r="D73" s="216"/>
      <c r="E73" s="216"/>
      <c r="F73" s="216"/>
      <c r="G73" s="216"/>
      <c r="H73" s="216"/>
      <c r="I73" s="216"/>
      <c r="J73" s="216"/>
      <c r="K73" s="216"/>
    </row>
    <row r="74" spans="2:11" customFormat="1" ht="7.5" customHeight="1">
      <c r="B74" s="217"/>
      <c r="C74" s="218"/>
      <c r="D74" s="218"/>
      <c r="E74" s="218"/>
      <c r="F74" s="218"/>
      <c r="G74" s="218"/>
      <c r="H74" s="218"/>
      <c r="I74" s="218"/>
      <c r="J74" s="218"/>
      <c r="K74" s="219"/>
    </row>
    <row r="75" spans="2:11" customFormat="1" ht="45" customHeight="1">
      <c r="B75" s="220"/>
      <c r="C75" s="321" t="s">
        <v>4180</v>
      </c>
      <c r="D75" s="321"/>
      <c r="E75" s="321"/>
      <c r="F75" s="321"/>
      <c r="G75" s="321"/>
      <c r="H75" s="321"/>
      <c r="I75" s="321"/>
      <c r="J75" s="321"/>
      <c r="K75" s="221"/>
    </row>
    <row r="76" spans="2:11" customFormat="1" ht="17.25" customHeight="1">
      <c r="B76" s="220"/>
      <c r="C76" s="222" t="s">
        <v>4181</v>
      </c>
      <c r="D76" s="222"/>
      <c r="E76" s="222"/>
      <c r="F76" s="222" t="s">
        <v>4182</v>
      </c>
      <c r="G76" s="223"/>
      <c r="H76" s="222" t="s">
        <v>55</v>
      </c>
      <c r="I76" s="222" t="s">
        <v>58</v>
      </c>
      <c r="J76" s="222" t="s">
        <v>4183</v>
      </c>
      <c r="K76" s="221"/>
    </row>
    <row r="77" spans="2:11" customFormat="1" ht="17.25" customHeight="1">
      <c r="B77" s="220"/>
      <c r="C77" s="224" t="s">
        <v>4184</v>
      </c>
      <c r="D77" s="224"/>
      <c r="E77" s="224"/>
      <c r="F77" s="225" t="s">
        <v>4185</v>
      </c>
      <c r="G77" s="226"/>
      <c r="H77" s="224"/>
      <c r="I77" s="224"/>
      <c r="J77" s="224" t="s">
        <v>4186</v>
      </c>
      <c r="K77" s="221"/>
    </row>
    <row r="78" spans="2:11" customFormat="1" ht="5.25" customHeight="1">
      <c r="B78" s="220"/>
      <c r="C78" s="227"/>
      <c r="D78" s="227"/>
      <c r="E78" s="227"/>
      <c r="F78" s="227"/>
      <c r="G78" s="228"/>
      <c r="H78" s="227"/>
      <c r="I78" s="227"/>
      <c r="J78" s="227"/>
      <c r="K78" s="221"/>
    </row>
    <row r="79" spans="2:11" customFormat="1" ht="15" customHeight="1">
      <c r="B79" s="220"/>
      <c r="C79" s="209" t="s">
        <v>54</v>
      </c>
      <c r="D79" s="229"/>
      <c r="E79" s="229"/>
      <c r="F79" s="230" t="s">
        <v>4187</v>
      </c>
      <c r="G79" s="231"/>
      <c r="H79" s="209" t="s">
        <v>4188</v>
      </c>
      <c r="I79" s="209" t="s">
        <v>4189</v>
      </c>
      <c r="J79" s="209">
        <v>20</v>
      </c>
      <c r="K79" s="221"/>
    </row>
    <row r="80" spans="2:11" customFormat="1" ht="15" customHeight="1">
      <c r="B80" s="220"/>
      <c r="C80" s="209" t="s">
        <v>4190</v>
      </c>
      <c r="D80" s="209"/>
      <c r="E80" s="209"/>
      <c r="F80" s="230" t="s">
        <v>4187</v>
      </c>
      <c r="G80" s="231"/>
      <c r="H80" s="209" t="s">
        <v>4191</v>
      </c>
      <c r="I80" s="209" t="s">
        <v>4189</v>
      </c>
      <c r="J80" s="209">
        <v>120</v>
      </c>
      <c r="K80" s="221"/>
    </row>
    <row r="81" spans="2:11" customFormat="1" ht="15" customHeight="1">
      <c r="B81" s="232"/>
      <c r="C81" s="209" t="s">
        <v>4192</v>
      </c>
      <c r="D81" s="209"/>
      <c r="E81" s="209"/>
      <c r="F81" s="230" t="s">
        <v>4193</v>
      </c>
      <c r="G81" s="231"/>
      <c r="H81" s="209" t="s">
        <v>4194</v>
      </c>
      <c r="I81" s="209" t="s">
        <v>4189</v>
      </c>
      <c r="J81" s="209">
        <v>50</v>
      </c>
      <c r="K81" s="221"/>
    </row>
    <row r="82" spans="2:11" customFormat="1" ht="15" customHeight="1">
      <c r="B82" s="232"/>
      <c r="C82" s="209" t="s">
        <v>4195</v>
      </c>
      <c r="D82" s="209"/>
      <c r="E82" s="209"/>
      <c r="F82" s="230" t="s">
        <v>4187</v>
      </c>
      <c r="G82" s="231"/>
      <c r="H82" s="209" t="s">
        <v>4196</v>
      </c>
      <c r="I82" s="209" t="s">
        <v>4197</v>
      </c>
      <c r="J82" s="209"/>
      <c r="K82" s="221"/>
    </row>
    <row r="83" spans="2:11" customFormat="1" ht="15" customHeight="1">
      <c r="B83" s="232"/>
      <c r="C83" s="209" t="s">
        <v>4198</v>
      </c>
      <c r="D83" s="209"/>
      <c r="E83" s="209"/>
      <c r="F83" s="230" t="s">
        <v>4193</v>
      </c>
      <c r="G83" s="209"/>
      <c r="H83" s="209" t="s">
        <v>4199</v>
      </c>
      <c r="I83" s="209" t="s">
        <v>4189</v>
      </c>
      <c r="J83" s="209">
        <v>15</v>
      </c>
      <c r="K83" s="221"/>
    </row>
    <row r="84" spans="2:11" customFormat="1" ht="15" customHeight="1">
      <c r="B84" s="232"/>
      <c r="C84" s="209" t="s">
        <v>4200</v>
      </c>
      <c r="D84" s="209"/>
      <c r="E84" s="209"/>
      <c r="F84" s="230" t="s">
        <v>4193</v>
      </c>
      <c r="G84" s="209"/>
      <c r="H84" s="209" t="s">
        <v>4201</v>
      </c>
      <c r="I84" s="209" t="s">
        <v>4189</v>
      </c>
      <c r="J84" s="209">
        <v>15</v>
      </c>
      <c r="K84" s="221"/>
    </row>
    <row r="85" spans="2:11" customFormat="1" ht="15" customHeight="1">
      <c r="B85" s="232"/>
      <c r="C85" s="209" t="s">
        <v>4202</v>
      </c>
      <c r="D85" s="209"/>
      <c r="E85" s="209"/>
      <c r="F85" s="230" t="s">
        <v>4193</v>
      </c>
      <c r="G85" s="209"/>
      <c r="H85" s="209" t="s">
        <v>4203</v>
      </c>
      <c r="I85" s="209" t="s">
        <v>4189</v>
      </c>
      <c r="J85" s="209">
        <v>20</v>
      </c>
      <c r="K85" s="221"/>
    </row>
    <row r="86" spans="2:11" customFormat="1" ht="15" customHeight="1">
      <c r="B86" s="232"/>
      <c r="C86" s="209" t="s">
        <v>4204</v>
      </c>
      <c r="D86" s="209"/>
      <c r="E86" s="209"/>
      <c r="F86" s="230" t="s">
        <v>4193</v>
      </c>
      <c r="G86" s="209"/>
      <c r="H86" s="209" t="s">
        <v>4205</v>
      </c>
      <c r="I86" s="209" t="s">
        <v>4189</v>
      </c>
      <c r="J86" s="209">
        <v>20</v>
      </c>
      <c r="K86" s="221"/>
    </row>
    <row r="87" spans="2:11" customFormat="1" ht="15" customHeight="1">
      <c r="B87" s="232"/>
      <c r="C87" s="209" t="s">
        <v>4206</v>
      </c>
      <c r="D87" s="209"/>
      <c r="E87" s="209"/>
      <c r="F87" s="230" t="s">
        <v>4193</v>
      </c>
      <c r="G87" s="231"/>
      <c r="H87" s="209" t="s">
        <v>4207</v>
      </c>
      <c r="I87" s="209" t="s">
        <v>4189</v>
      </c>
      <c r="J87" s="209">
        <v>50</v>
      </c>
      <c r="K87" s="221"/>
    </row>
    <row r="88" spans="2:11" customFormat="1" ht="15" customHeight="1">
      <c r="B88" s="232"/>
      <c r="C88" s="209" t="s">
        <v>4208</v>
      </c>
      <c r="D88" s="209"/>
      <c r="E88" s="209"/>
      <c r="F88" s="230" t="s">
        <v>4193</v>
      </c>
      <c r="G88" s="231"/>
      <c r="H88" s="209" t="s">
        <v>4209</v>
      </c>
      <c r="I88" s="209" t="s">
        <v>4189</v>
      </c>
      <c r="J88" s="209">
        <v>20</v>
      </c>
      <c r="K88" s="221"/>
    </row>
    <row r="89" spans="2:11" customFormat="1" ht="15" customHeight="1">
      <c r="B89" s="232"/>
      <c r="C89" s="209" t="s">
        <v>4210</v>
      </c>
      <c r="D89" s="209"/>
      <c r="E89" s="209"/>
      <c r="F89" s="230" t="s">
        <v>4193</v>
      </c>
      <c r="G89" s="231"/>
      <c r="H89" s="209" t="s">
        <v>4211</v>
      </c>
      <c r="I89" s="209" t="s">
        <v>4189</v>
      </c>
      <c r="J89" s="209">
        <v>20</v>
      </c>
      <c r="K89" s="221"/>
    </row>
    <row r="90" spans="2:11" customFormat="1" ht="15" customHeight="1">
      <c r="B90" s="232"/>
      <c r="C90" s="209" t="s">
        <v>4212</v>
      </c>
      <c r="D90" s="209"/>
      <c r="E90" s="209"/>
      <c r="F90" s="230" t="s">
        <v>4193</v>
      </c>
      <c r="G90" s="231"/>
      <c r="H90" s="209" t="s">
        <v>4213</v>
      </c>
      <c r="I90" s="209" t="s">
        <v>4189</v>
      </c>
      <c r="J90" s="209">
        <v>50</v>
      </c>
      <c r="K90" s="221"/>
    </row>
    <row r="91" spans="2:11" customFormat="1" ht="15" customHeight="1">
      <c r="B91" s="232"/>
      <c r="C91" s="209" t="s">
        <v>4214</v>
      </c>
      <c r="D91" s="209"/>
      <c r="E91" s="209"/>
      <c r="F91" s="230" t="s">
        <v>4193</v>
      </c>
      <c r="G91" s="231"/>
      <c r="H91" s="209" t="s">
        <v>4214</v>
      </c>
      <c r="I91" s="209" t="s">
        <v>4189</v>
      </c>
      <c r="J91" s="209">
        <v>50</v>
      </c>
      <c r="K91" s="221"/>
    </row>
    <row r="92" spans="2:11" customFormat="1" ht="15" customHeight="1">
      <c r="B92" s="232"/>
      <c r="C92" s="209" t="s">
        <v>4215</v>
      </c>
      <c r="D92" s="209"/>
      <c r="E92" s="209"/>
      <c r="F92" s="230" t="s">
        <v>4193</v>
      </c>
      <c r="G92" s="231"/>
      <c r="H92" s="209" t="s">
        <v>4216</v>
      </c>
      <c r="I92" s="209" t="s">
        <v>4189</v>
      </c>
      <c r="J92" s="209">
        <v>255</v>
      </c>
      <c r="K92" s="221"/>
    </row>
    <row r="93" spans="2:11" customFormat="1" ht="15" customHeight="1">
      <c r="B93" s="232"/>
      <c r="C93" s="209" t="s">
        <v>4217</v>
      </c>
      <c r="D93" s="209"/>
      <c r="E93" s="209"/>
      <c r="F93" s="230" t="s">
        <v>4187</v>
      </c>
      <c r="G93" s="231"/>
      <c r="H93" s="209" t="s">
        <v>4218</v>
      </c>
      <c r="I93" s="209" t="s">
        <v>4219</v>
      </c>
      <c r="J93" s="209"/>
      <c r="K93" s="221"/>
    </row>
    <row r="94" spans="2:11" customFormat="1" ht="15" customHeight="1">
      <c r="B94" s="232"/>
      <c r="C94" s="209" t="s">
        <v>4220</v>
      </c>
      <c r="D94" s="209"/>
      <c r="E94" s="209"/>
      <c r="F94" s="230" t="s">
        <v>4187</v>
      </c>
      <c r="G94" s="231"/>
      <c r="H94" s="209" t="s">
        <v>4221</v>
      </c>
      <c r="I94" s="209" t="s">
        <v>4222</v>
      </c>
      <c r="J94" s="209"/>
      <c r="K94" s="221"/>
    </row>
    <row r="95" spans="2:11" customFormat="1" ht="15" customHeight="1">
      <c r="B95" s="232"/>
      <c r="C95" s="209" t="s">
        <v>4223</v>
      </c>
      <c r="D95" s="209"/>
      <c r="E95" s="209"/>
      <c r="F95" s="230" t="s">
        <v>4187</v>
      </c>
      <c r="G95" s="231"/>
      <c r="H95" s="209" t="s">
        <v>4223</v>
      </c>
      <c r="I95" s="209" t="s">
        <v>4222</v>
      </c>
      <c r="J95" s="209"/>
      <c r="K95" s="221"/>
    </row>
    <row r="96" spans="2:11" customFormat="1" ht="15" customHeight="1">
      <c r="B96" s="232"/>
      <c r="C96" s="209" t="s">
        <v>39</v>
      </c>
      <c r="D96" s="209"/>
      <c r="E96" s="209"/>
      <c r="F96" s="230" t="s">
        <v>4187</v>
      </c>
      <c r="G96" s="231"/>
      <c r="H96" s="209" t="s">
        <v>4224</v>
      </c>
      <c r="I96" s="209" t="s">
        <v>4222</v>
      </c>
      <c r="J96" s="209"/>
      <c r="K96" s="221"/>
    </row>
    <row r="97" spans="2:11" customFormat="1" ht="15" customHeight="1">
      <c r="B97" s="232"/>
      <c r="C97" s="209" t="s">
        <v>49</v>
      </c>
      <c r="D97" s="209"/>
      <c r="E97" s="209"/>
      <c r="F97" s="230" t="s">
        <v>4187</v>
      </c>
      <c r="G97" s="231"/>
      <c r="H97" s="209" t="s">
        <v>4225</v>
      </c>
      <c r="I97" s="209" t="s">
        <v>4222</v>
      </c>
      <c r="J97" s="209"/>
      <c r="K97" s="221"/>
    </row>
    <row r="98" spans="2:11" customFormat="1" ht="15" customHeight="1">
      <c r="B98" s="233"/>
      <c r="C98" s="234"/>
      <c r="D98" s="234"/>
      <c r="E98" s="234"/>
      <c r="F98" s="234"/>
      <c r="G98" s="234"/>
      <c r="H98" s="234"/>
      <c r="I98" s="234"/>
      <c r="J98" s="234"/>
      <c r="K98" s="235"/>
    </row>
    <row r="99" spans="2:11" customFormat="1" ht="18.75" customHeight="1">
      <c r="B99" s="236"/>
      <c r="C99" s="237"/>
      <c r="D99" s="237"/>
      <c r="E99" s="237"/>
      <c r="F99" s="237"/>
      <c r="G99" s="237"/>
      <c r="H99" s="237"/>
      <c r="I99" s="237"/>
      <c r="J99" s="237"/>
      <c r="K99" s="236"/>
    </row>
    <row r="100" spans="2:11" customFormat="1" ht="18.75" customHeight="1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</row>
    <row r="101" spans="2:11" customFormat="1" ht="7.5" customHeight="1">
      <c r="B101" s="217"/>
      <c r="C101" s="218"/>
      <c r="D101" s="218"/>
      <c r="E101" s="218"/>
      <c r="F101" s="218"/>
      <c r="G101" s="218"/>
      <c r="H101" s="218"/>
      <c r="I101" s="218"/>
      <c r="J101" s="218"/>
      <c r="K101" s="219"/>
    </row>
    <row r="102" spans="2:11" customFormat="1" ht="45" customHeight="1">
      <c r="B102" s="220"/>
      <c r="C102" s="321" t="s">
        <v>4226</v>
      </c>
      <c r="D102" s="321"/>
      <c r="E102" s="321"/>
      <c r="F102" s="321"/>
      <c r="G102" s="321"/>
      <c r="H102" s="321"/>
      <c r="I102" s="321"/>
      <c r="J102" s="321"/>
      <c r="K102" s="221"/>
    </row>
    <row r="103" spans="2:11" customFormat="1" ht="17.25" customHeight="1">
      <c r="B103" s="220"/>
      <c r="C103" s="222" t="s">
        <v>4181</v>
      </c>
      <c r="D103" s="222"/>
      <c r="E103" s="222"/>
      <c r="F103" s="222" t="s">
        <v>4182</v>
      </c>
      <c r="G103" s="223"/>
      <c r="H103" s="222" t="s">
        <v>55</v>
      </c>
      <c r="I103" s="222" t="s">
        <v>58</v>
      </c>
      <c r="J103" s="222" t="s">
        <v>4183</v>
      </c>
      <c r="K103" s="221"/>
    </row>
    <row r="104" spans="2:11" customFormat="1" ht="17.25" customHeight="1">
      <c r="B104" s="220"/>
      <c r="C104" s="224" t="s">
        <v>4184</v>
      </c>
      <c r="D104" s="224"/>
      <c r="E104" s="224"/>
      <c r="F104" s="225" t="s">
        <v>4185</v>
      </c>
      <c r="G104" s="226"/>
      <c r="H104" s="224"/>
      <c r="I104" s="224"/>
      <c r="J104" s="224" t="s">
        <v>4186</v>
      </c>
      <c r="K104" s="221"/>
    </row>
    <row r="105" spans="2:11" customFormat="1" ht="5.25" customHeight="1">
      <c r="B105" s="220"/>
      <c r="C105" s="222"/>
      <c r="D105" s="222"/>
      <c r="E105" s="222"/>
      <c r="F105" s="222"/>
      <c r="G105" s="238"/>
      <c r="H105" s="222"/>
      <c r="I105" s="222"/>
      <c r="J105" s="222"/>
      <c r="K105" s="221"/>
    </row>
    <row r="106" spans="2:11" customFormat="1" ht="15" customHeight="1">
      <c r="B106" s="220"/>
      <c r="C106" s="209" t="s">
        <v>54</v>
      </c>
      <c r="D106" s="229"/>
      <c r="E106" s="229"/>
      <c r="F106" s="230" t="s">
        <v>4187</v>
      </c>
      <c r="G106" s="209"/>
      <c r="H106" s="209" t="s">
        <v>4227</v>
      </c>
      <c r="I106" s="209" t="s">
        <v>4189</v>
      </c>
      <c r="J106" s="209">
        <v>20</v>
      </c>
      <c r="K106" s="221"/>
    </row>
    <row r="107" spans="2:11" customFormat="1" ht="15" customHeight="1">
      <c r="B107" s="220"/>
      <c r="C107" s="209" t="s">
        <v>4190</v>
      </c>
      <c r="D107" s="209"/>
      <c r="E107" s="209"/>
      <c r="F107" s="230" t="s">
        <v>4187</v>
      </c>
      <c r="G107" s="209"/>
      <c r="H107" s="209" t="s">
        <v>4227</v>
      </c>
      <c r="I107" s="209" t="s">
        <v>4189</v>
      </c>
      <c r="J107" s="209">
        <v>120</v>
      </c>
      <c r="K107" s="221"/>
    </row>
    <row r="108" spans="2:11" customFormat="1" ht="15" customHeight="1">
      <c r="B108" s="232"/>
      <c r="C108" s="209" t="s">
        <v>4192</v>
      </c>
      <c r="D108" s="209"/>
      <c r="E108" s="209"/>
      <c r="F108" s="230" t="s">
        <v>4193</v>
      </c>
      <c r="G108" s="209"/>
      <c r="H108" s="209" t="s">
        <v>4227</v>
      </c>
      <c r="I108" s="209" t="s">
        <v>4189</v>
      </c>
      <c r="J108" s="209">
        <v>50</v>
      </c>
      <c r="K108" s="221"/>
    </row>
    <row r="109" spans="2:11" customFormat="1" ht="15" customHeight="1">
      <c r="B109" s="232"/>
      <c r="C109" s="209" t="s">
        <v>4195</v>
      </c>
      <c r="D109" s="209"/>
      <c r="E109" s="209"/>
      <c r="F109" s="230" t="s">
        <v>4187</v>
      </c>
      <c r="G109" s="209"/>
      <c r="H109" s="209" t="s">
        <v>4227</v>
      </c>
      <c r="I109" s="209" t="s">
        <v>4197</v>
      </c>
      <c r="J109" s="209"/>
      <c r="K109" s="221"/>
    </row>
    <row r="110" spans="2:11" customFormat="1" ht="15" customHeight="1">
      <c r="B110" s="232"/>
      <c r="C110" s="209" t="s">
        <v>4206</v>
      </c>
      <c r="D110" s="209"/>
      <c r="E110" s="209"/>
      <c r="F110" s="230" t="s">
        <v>4193</v>
      </c>
      <c r="G110" s="209"/>
      <c r="H110" s="209" t="s">
        <v>4227</v>
      </c>
      <c r="I110" s="209" t="s">
        <v>4189</v>
      </c>
      <c r="J110" s="209">
        <v>50</v>
      </c>
      <c r="K110" s="221"/>
    </row>
    <row r="111" spans="2:11" customFormat="1" ht="15" customHeight="1">
      <c r="B111" s="232"/>
      <c r="C111" s="209" t="s">
        <v>4214</v>
      </c>
      <c r="D111" s="209"/>
      <c r="E111" s="209"/>
      <c r="F111" s="230" t="s">
        <v>4193</v>
      </c>
      <c r="G111" s="209"/>
      <c r="H111" s="209" t="s">
        <v>4227</v>
      </c>
      <c r="I111" s="209" t="s">
        <v>4189</v>
      </c>
      <c r="J111" s="209">
        <v>50</v>
      </c>
      <c r="K111" s="221"/>
    </row>
    <row r="112" spans="2:11" customFormat="1" ht="15" customHeight="1">
      <c r="B112" s="232"/>
      <c r="C112" s="209" t="s">
        <v>4212</v>
      </c>
      <c r="D112" s="209"/>
      <c r="E112" s="209"/>
      <c r="F112" s="230" t="s">
        <v>4193</v>
      </c>
      <c r="G112" s="209"/>
      <c r="H112" s="209" t="s">
        <v>4227</v>
      </c>
      <c r="I112" s="209" t="s">
        <v>4189</v>
      </c>
      <c r="J112" s="209">
        <v>50</v>
      </c>
      <c r="K112" s="221"/>
    </row>
    <row r="113" spans="2:11" customFormat="1" ht="15" customHeight="1">
      <c r="B113" s="232"/>
      <c r="C113" s="209" t="s">
        <v>54</v>
      </c>
      <c r="D113" s="209"/>
      <c r="E113" s="209"/>
      <c r="F113" s="230" t="s">
        <v>4187</v>
      </c>
      <c r="G113" s="209"/>
      <c r="H113" s="209" t="s">
        <v>4228</v>
      </c>
      <c r="I113" s="209" t="s">
        <v>4189</v>
      </c>
      <c r="J113" s="209">
        <v>20</v>
      </c>
      <c r="K113" s="221"/>
    </row>
    <row r="114" spans="2:11" customFormat="1" ht="15" customHeight="1">
      <c r="B114" s="232"/>
      <c r="C114" s="209" t="s">
        <v>4229</v>
      </c>
      <c r="D114" s="209"/>
      <c r="E114" s="209"/>
      <c r="F114" s="230" t="s">
        <v>4187</v>
      </c>
      <c r="G114" s="209"/>
      <c r="H114" s="209" t="s">
        <v>4230</v>
      </c>
      <c r="I114" s="209" t="s">
        <v>4189</v>
      </c>
      <c r="J114" s="209">
        <v>120</v>
      </c>
      <c r="K114" s="221"/>
    </row>
    <row r="115" spans="2:11" customFormat="1" ht="15" customHeight="1">
      <c r="B115" s="232"/>
      <c r="C115" s="209" t="s">
        <v>39</v>
      </c>
      <c r="D115" s="209"/>
      <c r="E115" s="209"/>
      <c r="F115" s="230" t="s">
        <v>4187</v>
      </c>
      <c r="G115" s="209"/>
      <c r="H115" s="209" t="s">
        <v>4231</v>
      </c>
      <c r="I115" s="209" t="s">
        <v>4222</v>
      </c>
      <c r="J115" s="209"/>
      <c r="K115" s="221"/>
    </row>
    <row r="116" spans="2:11" customFormat="1" ht="15" customHeight="1">
      <c r="B116" s="232"/>
      <c r="C116" s="209" t="s">
        <v>49</v>
      </c>
      <c r="D116" s="209"/>
      <c r="E116" s="209"/>
      <c r="F116" s="230" t="s">
        <v>4187</v>
      </c>
      <c r="G116" s="209"/>
      <c r="H116" s="209" t="s">
        <v>4232</v>
      </c>
      <c r="I116" s="209" t="s">
        <v>4222</v>
      </c>
      <c r="J116" s="209"/>
      <c r="K116" s="221"/>
    </row>
    <row r="117" spans="2:11" customFormat="1" ht="15" customHeight="1">
      <c r="B117" s="232"/>
      <c r="C117" s="209" t="s">
        <v>58</v>
      </c>
      <c r="D117" s="209"/>
      <c r="E117" s="209"/>
      <c r="F117" s="230" t="s">
        <v>4187</v>
      </c>
      <c r="G117" s="209"/>
      <c r="H117" s="209" t="s">
        <v>4233</v>
      </c>
      <c r="I117" s="209" t="s">
        <v>4234</v>
      </c>
      <c r="J117" s="209"/>
      <c r="K117" s="221"/>
    </row>
    <row r="118" spans="2:11" customFormat="1" ht="15" customHeight="1">
      <c r="B118" s="233"/>
      <c r="C118" s="239"/>
      <c r="D118" s="239"/>
      <c r="E118" s="239"/>
      <c r="F118" s="239"/>
      <c r="G118" s="239"/>
      <c r="H118" s="239"/>
      <c r="I118" s="239"/>
      <c r="J118" s="239"/>
      <c r="K118" s="235"/>
    </row>
    <row r="119" spans="2:11" customFormat="1" ht="18.75" customHeight="1">
      <c r="B119" s="240"/>
      <c r="C119" s="241"/>
      <c r="D119" s="241"/>
      <c r="E119" s="241"/>
      <c r="F119" s="242"/>
      <c r="G119" s="241"/>
      <c r="H119" s="241"/>
      <c r="I119" s="241"/>
      <c r="J119" s="241"/>
      <c r="K119" s="240"/>
    </row>
    <row r="120" spans="2:11" customFormat="1" ht="18.75" customHeight="1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</row>
    <row r="121" spans="2:11" customFormat="1" ht="7.5" customHeight="1">
      <c r="B121" s="243"/>
      <c r="C121" s="244"/>
      <c r="D121" s="244"/>
      <c r="E121" s="244"/>
      <c r="F121" s="244"/>
      <c r="G121" s="244"/>
      <c r="H121" s="244"/>
      <c r="I121" s="244"/>
      <c r="J121" s="244"/>
      <c r="K121" s="245"/>
    </row>
    <row r="122" spans="2:11" customFormat="1" ht="45" customHeight="1">
      <c r="B122" s="246"/>
      <c r="C122" s="322" t="s">
        <v>4235</v>
      </c>
      <c r="D122" s="322"/>
      <c r="E122" s="322"/>
      <c r="F122" s="322"/>
      <c r="G122" s="322"/>
      <c r="H122" s="322"/>
      <c r="I122" s="322"/>
      <c r="J122" s="322"/>
      <c r="K122" s="247"/>
    </row>
    <row r="123" spans="2:11" customFormat="1" ht="17.25" customHeight="1">
      <c r="B123" s="248"/>
      <c r="C123" s="222" t="s">
        <v>4181</v>
      </c>
      <c r="D123" s="222"/>
      <c r="E123" s="222"/>
      <c r="F123" s="222" t="s">
        <v>4182</v>
      </c>
      <c r="G123" s="223"/>
      <c r="H123" s="222" t="s">
        <v>55</v>
      </c>
      <c r="I123" s="222" t="s">
        <v>58</v>
      </c>
      <c r="J123" s="222" t="s">
        <v>4183</v>
      </c>
      <c r="K123" s="249"/>
    </row>
    <row r="124" spans="2:11" customFormat="1" ht="17.25" customHeight="1">
      <c r="B124" s="248"/>
      <c r="C124" s="224" t="s">
        <v>4184</v>
      </c>
      <c r="D124" s="224"/>
      <c r="E124" s="224"/>
      <c r="F124" s="225" t="s">
        <v>4185</v>
      </c>
      <c r="G124" s="226"/>
      <c r="H124" s="224"/>
      <c r="I124" s="224"/>
      <c r="J124" s="224" t="s">
        <v>4186</v>
      </c>
      <c r="K124" s="249"/>
    </row>
    <row r="125" spans="2:11" customFormat="1" ht="5.25" customHeight="1">
      <c r="B125" s="250"/>
      <c r="C125" s="227"/>
      <c r="D125" s="227"/>
      <c r="E125" s="227"/>
      <c r="F125" s="227"/>
      <c r="G125" s="251"/>
      <c r="H125" s="227"/>
      <c r="I125" s="227"/>
      <c r="J125" s="227"/>
      <c r="K125" s="252"/>
    </row>
    <row r="126" spans="2:11" customFormat="1" ht="15" customHeight="1">
      <c r="B126" s="250"/>
      <c r="C126" s="209" t="s">
        <v>4190</v>
      </c>
      <c r="D126" s="229"/>
      <c r="E126" s="229"/>
      <c r="F126" s="230" t="s">
        <v>4187</v>
      </c>
      <c r="G126" s="209"/>
      <c r="H126" s="209" t="s">
        <v>4227</v>
      </c>
      <c r="I126" s="209" t="s">
        <v>4189</v>
      </c>
      <c r="J126" s="209">
        <v>120</v>
      </c>
      <c r="K126" s="253"/>
    </row>
    <row r="127" spans="2:11" customFormat="1" ht="15" customHeight="1">
      <c r="B127" s="250"/>
      <c r="C127" s="209" t="s">
        <v>4236</v>
      </c>
      <c r="D127" s="209"/>
      <c r="E127" s="209"/>
      <c r="F127" s="230" t="s">
        <v>4187</v>
      </c>
      <c r="G127" s="209"/>
      <c r="H127" s="209" t="s">
        <v>4237</v>
      </c>
      <c r="I127" s="209" t="s">
        <v>4189</v>
      </c>
      <c r="J127" s="209" t="s">
        <v>4238</v>
      </c>
      <c r="K127" s="253"/>
    </row>
    <row r="128" spans="2:11" customFormat="1" ht="15" customHeight="1">
      <c r="B128" s="250"/>
      <c r="C128" s="209" t="s">
        <v>90</v>
      </c>
      <c r="D128" s="209"/>
      <c r="E128" s="209"/>
      <c r="F128" s="230" t="s">
        <v>4187</v>
      </c>
      <c r="G128" s="209"/>
      <c r="H128" s="209" t="s">
        <v>4239</v>
      </c>
      <c r="I128" s="209" t="s">
        <v>4189</v>
      </c>
      <c r="J128" s="209" t="s">
        <v>4238</v>
      </c>
      <c r="K128" s="253"/>
    </row>
    <row r="129" spans="2:11" customFormat="1" ht="15" customHeight="1">
      <c r="B129" s="250"/>
      <c r="C129" s="209" t="s">
        <v>4198</v>
      </c>
      <c r="D129" s="209"/>
      <c r="E129" s="209"/>
      <c r="F129" s="230" t="s">
        <v>4193</v>
      </c>
      <c r="G129" s="209"/>
      <c r="H129" s="209" t="s">
        <v>4199</v>
      </c>
      <c r="I129" s="209" t="s">
        <v>4189</v>
      </c>
      <c r="J129" s="209">
        <v>15</v>
      </c>
      <c r="K129" s="253"/>
    </row>
    <row r="130" spans="2:11" customFormat="1" ht="15" customHeight="1">
      <c r="B130" s="250"/>
      <c r="C130" s="209" t="s">
        <v>4200</v>
      </c>
      <c r="D130" s="209"/>
      <c r="E130" s="209"/>
      <c r="F130" s="230" t="s">
        <v>4193</v>
      </c>
      <c r="G130" s="209"/>
      <c r="H130" s="209" t="s">
        <v>4201</v>
      </c>
      <c r="I130" s="209" t="s">
        <v>4189</v>
      </c>
      <c r="J130" s="209">
        <v>15</v>
      </c>
      <c r="K130" s="253"/>
    </row>
    <row r="131" spans="2:11" customFormat="1" ht="15" customHeight="1">
      <c r="B131" s="250"/>
      <c r="C131" s="209" t="s">
        <v>4202</v>
      </c>
      <c r="D131" s="209"/>
      <c r="E131" s="209"/>
      <c r="F131" s="230" t="s">
        <v>4193</v>
      </c>
      <c r="G131" s="209"/>
      <c r="H131" s="209" t="s">
        <v>4203</v>
      </c>
      <c r="I131" s="209" t="s">
        <v>4189</v>
      </c>
      <c r="J131" s="209">
        <v>20</v>
      </c>
      <c r="K131" s="253"/>
    </row>
    <row r="132" spans="2:11" customFormat="1" ht="15" customHeight="1">
      <c r="B132" s="250"/>
      <c r="C132" s="209" t="s">
        <v>4204</v>
      </c>
      <c r="D132" s="209"/>
      <c r="E132" s="209"/>
      <c r="F132" s="230" t="s">
        <v>4193</v>
      </c>
      <c r="G132" s="209"/>
      <c r="H132" s="209" t="s">
        <v>4205</v>
      </c>
      <c r="I132" s="209" t="s">
        <v>4189</v>
      </c>
      <c r="J132" s="209">
        <v>20</v>
      </c>
      <c r="K132" s="253"/>
    </row>
    <row r="133" spans="2:11" customFormat="1" ht="15" customHeight="1">
      <c r="B133" s="250"/>
      <c r="C133" s="209" t="s">
        <v>4192</v>
      </c>
      <c r="D133" s="209"/>
      <c r="E133" s="209"/>
      <c r="F133" s="230" t="s">
        <v>4193</v>
      </c>
      <c r="G133" s="209"/>
      <c r="H133" s="209" t="s">
        <v>4227</v>
      </c>
      <c r="I133" s="209" t="s">
        <v>4189</v>
      </c>
      <c r="J133" s="209">
        <v>50</v>
      </c>
      <c r="K133" s="253"/>
    </row>
    <row r="134" spans="2:11" customFormat="1" ht="15" customHeight="1">
      <c r="B134" s="250"/>
      <c r="C134" s="209" t="s">
        <v>4206</v>
      </c>
      <c r="D134" s="209"/>
      <c r="E134" s="209"/>
      <c r="F134" s="230" t="s">
        <v>4193</v>
      </c>
      <c r="G134" s="209"/>
      <c r="H134" s="209" t="s">
        <v>4227</v>
      </c>
      <c r="I134" s="209" t="s">
        <v>4189</v>
      </c>
      <c r="J134" s="209">
        <v>50</v>
      </c>
      <c r="K134" s="253"/>
    </row>
    <row r="135" spans="2:11" customFormat="1" ht="15" customHeight="1">
      <c r="B135" s="250"/>
      <c r="C135" s="209" t="s">
        <v>4212</v>
      </c>
      <c r="D135" s="209"/>
      <c r="E135" s="209"/>
      <c r="F135" s="230" t="s">
        <v>4193</v>
      </c>
      <c r="G135" s="209"/>
      <c r="H135" s="209" t="s">
        <v>4227</v>
      </c>
      <c r="I135" s="209" t="s">
        <v>4189</v>
      </c>
      <c r="J135" s="209">
        <v>50</v>
      </c>
      <c r="K135" s="253"/>
    </row>
    <row r="136" spans="2:11" customFormat="1" ht="15" customHeight="1">
      <c r="B136" s="250"/>
      <c r="C136" s="209" t="s">
        <v>4214</v>
      </c>
      <c r="D136" s="209"/>
      <c r="E136" s="209"/>
      <c r="F136" s="230" t="s">
        <v>4193</v>
      </c>
      <c r="G136" s="209"/>
      <c r="H136" s="209" t="s">
        <v>4227</v>
      </c>
      <c r="I136" s="209" t="s">
        <v>4189</v>
      </c>
      <c r="J136" s="209">
        <v>50</v>
      </c>
      <c r="K136" s="253"/>
    </row>
    <row r="137" spans="2:11" customFormat="1" ht="15" customHeight="1">
      <c r="B137" s="250"/>
      <c r="C137" s="209" t="s">
        <v>4215</v>
      </c>
      <c r="D137" s="209"/>
      <c r="E137" s="209"/>
      <c r="F137" s="230" t="s">
        <v>4193</v>
      </c>
      <c r="G137" s="209"/>
      <c r="H137" s="209" t="s">
        <v>4240</v>
      </c>
      <c r="I137" s="209" t="s">
        <v>4189</v>
      </c>
      <c r="J137" s="209">
        <v>255</v>
      </c>
      <c r="K137" s="253"/>
    </row>
    <row r="138" spans="2:11" customFormat="1" ht="15" customHeight="1">
      <c r="B138" s="250"/>
      <c r="C138" s="209" t="s">
        <v>4217</v>
      </c>
      <c r="D138" s="209"/>
      <c r="E138" s="209"/>
      <c r="F138" s="230" t="s">
        <v>4187</v>
      </c>
      <c r="G138" s="209"/>
      <c r="H138" s="209" t="s">
        <v>4241</v>
      </c>
      <c r="I138" s="209" t="s">
        <v>4219</v>
      </c>
      <c r="J138" s="209"/>
      <c r="K138" s="253"/>
    </row>
    <row r="139" spans="2:11" customFormat="1" ht="15" customHeight="1">
      <c r="B139" s="250"/>
      <c r="C139" s="209" t="s">
        <v>4220</v>
      </c>
      <c r="D139" s="209"/>
      <c r="E139" s="209"/>
      <c r="F139" s="230" t="s">
        <v>4187</v>
      </c>
      <c r="G139" s="209"/>
      <c r="H139" s="209" t="s">
        <v>4242</v>
      </c>
      <c r="I139" s="209" t="s">
        <v>4222</v>
      </c>
      <c r="J139" s="209"/>
      <c r="K139" s="253"/>
    </row>
    <row r="140" spans="2:11" customFormat="1" ht="15" customHeight="1">
      <c r="B140" s="250"/>
      <c r="C140" s="209" t="s">
        <v>4223</v>
      </c>
      <c r="D140" s="209"/>
      <c r="E140" s="209"/>
      <c r="F140" s="230" t="s">
        <v>4187</v>
      </c>
      <c r="G140" s="209"/>
      <c r="H140" s="209" t="s">
        <v>4223</v>
      </c>
      <c r="I140" s="209" t="s">
        <v>4222</v>
      </c>
      <c r="J140" s="209"/>
      <c r="K140" s="253"/>
    </row>
    <row r="141" spans="2:11" customFormat="1" ht="15" customHeight="1">
      <c r="B141" s="250"/>
      <c r="C141" s="209" t="s">
        <v>39</v>
      </c>
      <c r="D141" s="209"/>
      <c r="E141" s="209"/>
      <c r="F141" s="230" t="s">
        <v>4187</v>
      </c>
      <c r="G141" s="209"/>
      <c r="H141" s="209" t="s">
        <v>4243</v>
      </c>
      <c r="I141" s="209" t="s">
        <v>4222</v>
      </c>
      <c r="J141" s="209"/>
      <c r="K141" s="253"/>
    </row>
    <row r="142" spans="2:11" customFormat="1" ht="15" customHeight="1">
      <c r="B142" s="250"/>
      <c r="C142" s="209" t="s">
        <v>4244</v>
      </c>
      <c r="D142" s="209"/>
      <c r="E142" s="209"/>
      <c r="F142" s="230" t="s">
        <v>4187</v>
      </c>
      <c r="G142" s="209"/>
      <c r="H142" s="209" t="s">
        <v>4245</v>
      </c>
      <c r="I142" s="209" t="s">
        <v>4222</v>
      </c>
      <c r="J142" s="209"/>
      <c r="K142" s="253"/>
    </row>
    <row r="143" spans="2:11" customFormat="1" ht="15" customHeight="1">
      <c r="B143" s="254"/>
      <c r="C143" s="255"/>
      <c r="D143" s="255"/>
      <c r="E143" s="255"/>
      <c r="F143" s="255"/>
      <c r="G143" s="255"/>
      <c r="H143" s="255"/>
      <c r="I143" s="255"/>
      <c r="J143" s="255"/>
      <c r="K143" s="256"/>
    </row>
    <row r="144" spans="2:11" customFormat="1" ht="18.75" customHeight="1">
      <c r="B144" s="241"/>
      <c r="C144" s="241"/>
      <c r="D144" s="241"/>
      <c r="E144" s="241"/>
      <c r="F144" s="242"/>
      <c r="G144" s="241"/>
      <c r="H144" s="241"/>
      <c r="I144" s="241"/>
      <c r="J144" s="241"/>
      <c r="K144" s="241"/>
    </row>
    <row r="145" spans="2:11" customFormat="1" ht="18.75" customHeight="1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</row>
    <row r="146" spans="2:11" customFormat="1" ht="7.5" customHeight="1">
      <c r="B146" s="217"/>
      <c r="C146" s="218"/>
      <c r="D146" s="218"/>
      <c r="E146" s="218"/>
      <c r="F146" s="218"/>
      <c r="G146" s="218"/>
      <c r="H146" s="218"/>
      <c r="I146" s="218"/>
      <c r="J146" s="218"/>
      <c r="K146" s="219"/>
    </row>
    <row r="147" spans="2:11" customFormat="1" ht="45" customHeight="1">
      <c r="B147" s="220"/>
      <c r="C147" s="321" t="s">
        <v>4246</v>
      </c>
      <c r="D147" s="321"/>
      <c r="E147" s="321"/>
      <c r="F147" s="321"/>
      <c r="G147" s="321"/>
      <c r="H147" s="321"/>
      <c r="I147" s="321"/>
      <c r="J147" s="321"/>
      <c r="K147" s="221"/>
    </row>
    <row r="148" spans="2:11" customFormat="1" ht="17.25" customHeight="1">
      <c r="B148" s="220"/>
      <c r="C148" s="222" t="s">
        <v>4181</v>
      </c>
      <c r="D148" s="222"/>
      <c r="E148" s="222"/>
      <c r="F148" s="222" t="s">
        <v>4182</v>
      </c>
      <c r="G148" s="223"/>
      <c r="H148" s="222" t="s">
        <v>55</v>
      </c>
      <c r="I148" s="222" t="s">
        <v>58</v>
      </c>
      <c r="J148" s="222" t="s">
        <v>4183</v>
      </c>
      <c r="K148" s="221"/>
    </row>
    <row r="149" spans="2:11" customFormat="1" ht="17.25" customHeight="1">
      <c r="B149" s="220"/>
      <c r="C149" s="224" t="s">
        <v>4184</v>
      </c>
      <c r="D149" s="224"/>
      <c r="E149" s="224"/>
      <c r="F149" s="225" t="s">
        <v>4185</v>
      </c>
      <c r="G149" s="226"/>
      <c r="H149" s="224"/>
      <c r="I149" s="224"/>
      <c r="J149" s="224" t="s">
        <v>4186</v>
      </c>
      <c r="K149" s="221"/>
    </row>
    <row r="150" spans="2:11" customFormat="1" ht="5.25" customHeight="1">
      <c r="B150" s="232"/>
      <c r="C150" s="227"/>
      <c r="D150" s="227"/>
      <c r="E150" s="227"/>
      <c r="F150" s="227"/>
      <c r="G150" s="228"/>
      <c r="H150" s="227"/>
      <c r="I150" s="227"/>
      <c r="J150" s="227"/>
      <c r="K150" s="253"/>
    </row>
    <row r="151" spans="2:11" customFormat="1" ht="15" customHeight="1">
      <c r="B151" s="232"/>
      <c r="C151" s="257" t="s">
        <v>4190</v>
      </c>
      <c r="D151" s="209"/>
      <c r="E151" s="209"/>
      <c r="F151" s="258" t="s">
        <v>4187</v>
      </c>
      <c r="G151" s="209"/>
      <c r="H151" s="257" t="s">
        <v>4227</v>
      </c>
      <c r="I151" s="257" t="s">
        <v>4189</v>
      </c>
      <c r="J151" s="257">
        <v>120</v>
      </c>
      <c r="K151" s="253"/>
    </row>
    <row r="152" spans="2:11" customFormat="1" ht="15" customHeight="1">
      <c r="B152" s="232"/>
      <c r="C152" s="257" t="s">
        <v>4236</v>
      </c>
      <c r="D152" s="209"/>
      <c r="E152" s="209"/>
      <c r="F152" s="258" t="s">
        <v>4187</v>
      </c>
      <c r="G152" s="209"/>
      <c r="H152" s="257" t="s">
        <v>4247</v>
      </c>
      <c r="I152" s="257" t="s">
        <v>4189</v>
      </c>
      <c r="J152" s="257" t="s">
        <v>4238</v>
      </c>
      <c r="K152" s="253"/>
    </row>
    <row r="153" spans="2:11" customFormat="1" ht="15" customHeight="1">
      <c r="B153" s="232"/>
      <c r="C153" s="257" t="s">
        <v>90</v>
      </c>
      <c r="D153" s="209"/>
      <c r="E153" s="209"/>
      <c r="F153" s="258" t="s">
        <v>4187</v>
      </c>
      <c r="G153" s="209"/>
      <c r="H153" s="257" t="s">
        <v>4248</v>
      </c>
      <c r="I153" s="257" t="s">
        <v>4189</v>
      </c>
      <c r="J153" s="257" t="s">
        <v>4238</v>
      </c>
      <c r="K153" s="253"/>
    </row>
    <row r="154" spans="2:11" customFormat="1" ht="15" customHeight="1">
      <c r="B154" s="232"/>
      <c r="C154" s="257" t="s">
        <v>4192</v>
      </c>
      <c r="D154" s="209"/>
      <c r="E154" s="209"/>
      <c r="F154" s="258" t="s">
        <v>4193</v>
      </c>
      <c r="G154" s="209"/>
      <c r="H154" s="257" t="s">
        <v>4227</v>
      </c>
      <c r="I154" s="257" t="s">
        <v>4189</v>
      </c>
      <c r="J154" s="257">
        <v>50</v>
      </c>
      <c r="K154" s="253"/>
    </row>
    <row r="155" spans="2:11" customFormat="1" ht="15" customHeight="1">
      <c r="B155" s="232"/>
      <c r="C155" s="257" t="s">
        <v>4195</v>
      </c>
      <c r="D155" s="209"/>
      <c r="E155" s="209"/>
      <c r="F155" s="258" t="s">
        <v>4187</v>
      </c>
      <c r="G155" s="209"/>
      <c r="H155" s="257" t="s">
        <v>4227</v>
      </c>
      <c r="I155" s="257" t="s">
        <v>4197</v>
      </c>
      <c r="J155" s="257"/>
      <c r="K155" s="253"/>
    </row>
    <row r="156" spans="2:11" customFormat="1" ht="15" customHeight="1">
      <c r="B156" s="232"/>
      <c r="C156" s="257" t="s">
        <v>4206</v>
      </c>
      <c r="D156" s="209"/>
      <c r="E156" s="209"/>
      <c r="F156" s="258" t="s">
        <v>4193</v>
      </c>
      <c r="G156" s="209"/>
      <c r="H156" s="257" t="s">
        <v>4227</v>
      </c>
      <c r="I156" s="257" t="s">
        <v>4189</v>
      </c>
      <c r="J156" s="257">
        <v>50</v>
      </c>
      <c r="K156" s="253"/>
    </row>
    <row r="157" spans="2:11" customFormat="1" ht="15" customHeight="1">
      <c r="B157" s="232"/>
      <c r="C157" s="257" t="s">
        <v>4214</v>
      </c>
      <c r="D157" s="209"/>
      <c r="E157" s="209"/>
      <c r="F157" s="258" t="s">
        <v>4193</v>
      </c>
      <c r="G157" s="209"/>
      <c r="H157" s="257" t="s">
        <v>4227</v>
      </c>
      <c r="I157" s="257" t="s">
        <v>4189</v>
      </c>
      <c r="J157" s="257">
        <v>50</v>
      </c>
      <c r="K157" s="253"/>
    </row>
    <row r="158" spans="2:11" customFormat="1" ht="15" customHeight="1">
      <c r="B158" s="232"/>
      <c r="C158" s="257" t="s">
        <v>4212</v>
      </c>
      <c r="D158" s="209"/>
      <c r="E158" s="209"/>
      <c r="F158" s="258" t="s">
        <v>4193</v>
      </c>
      <c r="G158" s="209"/>
      <c r="H158" s="257" t="s">
        <v>4227</v>
      </c>
      <c r="I158" s="257" t="s">
        <v>4189</v>
      </c>
      <c r="J158" s="257">
        <v>50</v>
      </c>
      <c r="K158" s="253"/>
    </row>
    <row r="159" spans="2:11" customFormat="1" ht="15" customHeight="1">
      <c r="B159" s="232"/>
      <c r="C159" s="257" t="s">
        <v>144</v>
      </c>
      <c r="D159" s="209"/>
      <c r="E159" s="209"/>
      <c r="F159" s="258" t="s">
        <v>4187</v>
      </c>
      <c r="G159" s="209"/>
      <c r="H159" s="257" t="s">
        <v>4249</v>
      </c>
      <c r="I159" s="257" t="s">
        <v>4189</v>
      </c>
      <c r="J159" s="257" t="s">
        <v>4250</v>
      </c>
      <c r="K159" s="253"/>
    </row>
    <row r="160" spans="2:11" customFormat="1" ht="15" customHeight="1">
      <c r="B160" s="232"/>
      <c r="C160" s="257" t="s">
        <v>4251</v>
      </c>
      <c r="D160" s="209"/>
      <c r="E160" s="209"/>
      <c r="F160" s="258" t="s">
        <v>4187</v>
      </c>
      <c r="G160" s="209"/>
      <c r="H160" s="257" t="s">
        <v>4252</v>
      </c>
      <c r="I160" s="257" t="s">
        <v>4222</v>
      </c>
      <c r="J160" s="257"/>
      <c r="K160" s="253"/>
    </row>
    <row r="161" spans="2:11" customFormat="1" ht="15" customHeight="1">
      <c r="B161" s="259"/>
      <c r="C161" s="239"/>
      <c r="D161" s="239"/>
      <c r="E161" s="239"/>
      <c r="F161" s="239"/>
      <c r="G161" s="239"/>
      <c r="H161" s="239"/>
      <c r="I161" s="239"/>
      <c r="J161" s="239"/>
      <c r="K161" s="260"/>
    </row>
    <row r="162" spans="2:11" customFormat="1" ht="18.75" customHeight="1">
      <c r="B162" s="241"/>
      <c r="C162" s="251"/>
      <c r="D162" s="251"/>
      <c r="E162" s="251"/>
      <c r="F162" s="261"/>
      <c r="G162" s="251"/>
      <c r="H162" s="251"/>
      <c r="I162" s="251"/>
      <c r="J162" s="251"/>
      <c r="K162" s="241"/>
    </row>
    <row r="163" spans="2:11" customFormat="1" ht="18.75" customHeight="1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</row>
    <row r="164" spans="2:11" customFormat="1" ht="7.5" customHeight="1">
      <c r="B164" s="198"/>
      <c r="C164" s="199"/>
      <c r="D164" s="199"/>
      <c r="E164" s="199"/>
      <c r="F164" s="199"/>
      <c r="G164" s="199"/>
      <c r="H164" s="199"/>
      <c r="I164" s="199"/>
      <c r="J164" s="199"/>
      <c r="K164" s="200"/>
    </row>
    <row r="165" spans="2:11" customFormat="1" ht="45" customHeight="1">
      <c r="B165" s="201"/>
      <c r="C165" s="322" t="s">
        <v>4253</v>
      </c>
      <c r="D165" s="322"/>
      <c r="E165" s="322"/>
      <c r="F165" s="322"/>
      <c r="G165" s="322"/>
      <c r="H165" s="322"/>
      <c r="I165" s="322"/>
      <c r="J165" s="322"/>
      <c r="K165" s="202"/>
    </row>
    <row r="166" spans="2:11" customFormat="1" ht="17.25" customHeight="1">
      <c r="B166" s="201"/>
      <c r="C166" s="222" t="s">
        <v>4181</v>
      </c>
      <c r="D166" s="222"/>
      <c r="E166" s="222"/>
      <c r="F166" s="222" t="s">
        <v>4182</v>
      </c>
      <c r="G166" s="262"/>
      <c r="H166" s="263" t="s">
        <v>55</v>
      </c>
      <c r="I166" s="263" t="s">
        <v>58</v>
      </c>
      <c r="J166" s="222" t="s">
        <v>4183</v>
      </c>
      <c r="K166" s="202"/>
    </row>
    <row r="167" spans="2:11" customFormat="1" ht="17.25" customHeight="1">
      <c r="B167" s="203"/>
      <c r="C167" s="224" t="s">
        <v>4184</v>
      </c>
      <c r="D167" s="224"/>
      <c r="E167" s="224"/>
      <c r="F167" s="225" t="s">
        <v>4185</v>
      </c>
      <c r="G167" s="264"/>
      <c r="H167" s="265"/>
      <c r="I167" s="265"/>
      <c r="J167" s="224" t="s">
        <v>4186</v>
      </c>
      <c r="K167" s="204"/>
    </row>
    <row r="168" spans="2:11" customFormat="1" ht="5.25" customHeight="1">
      <c r="B168" s="232"/>
      <c r="C168" s="227"/>
      <c r="D168" s="227"/>
      <c r="E168" s="227"/>
      <c r="F168" s="227"/>
      <c r="G168" s="228"/>
      <c r="H168" s="227"/>
      <c r="I168" s="227"/>
      <c r="J168" s="227"/>
      <c r="K168" s="253"/>
    </row>
    <row r="169" spans="2:11" customFormat="1" ht="15" customHeight="1">
      <c r="B169" s="232"/>
      <c r="C169" s="209" t="s">
        <v>4190</v>
      </c>
      <c r="D169" s="209"/>
      <c r="E169" s="209"/>
      <c r="F169" s="230" t="s">
        <v>4187</v>
      </c>
      <c r="G169" s="209"/>
      <c r="H169" s="209" t="s">
        <v>4227</v>
      </c>
      <c r="I169" s="209" t="s">
        <v>4189</v>
      </c>
      <c r="J169" s="209">
        <v>120</v>
      </c>
      <c r="K169" s="253"/>
    </row>
    <row r="170" spans="2:11" customFormat="1" ht="15" customHeight="1">
      <c r="B170" s="232"/>
      <c r="C170" s="209" t="s">
        <v>4236</v>
      </c>
      <c r="D170" s="209"/>
      <c r="E170" s="209"/>
      <c r="F170" s="230" t="s">
        <v>4187</v>
      </c>
      <c r="G170" s="209"/>
      <c r="H170" s="209" t="s">
        <v>4237</v>
      </c>
      <c r="I170" s="209" t="s">
        <v>4189</v>
      </c>
      <c r="J170" s="209" t="s">
        <v>4238</v>
      </c>
      <c r="K170" s="253"/>
    </row>
    <row r="171" spans="2:11" customFormat="1" ht="15" customHeight="1">
      <c r="B171" s="232"/>
      <c r="C171" s="209" t="s">
        <v>90</v>
      </c>
      <c r="D171" s="209"/>
      <c r="E171" s="209"/>
      <c r="F171" s="230" t="s">
        <v>4187</v>
      </c>
      <c r="G171" s="209"/>
      <c r="H171" s="209" t="s">
        <v>4254</v>
      </c>
      <c r="I171" s="209" t="s">
        <v>4189</v>
      </c>
      <c r="J171" s="209" t="s">
        <v>4238</v>
      </c>
      <c r="K171" s="253"/>
    </row>
    <row r="172" spans="2:11" customFormat="1" ht="15" customHeight="1">
      <c r="B172" s="232"/>
      <c r="C172" s="209" t="s">
        <v>4192</v>
      </c>
      <c r="D172" s="209"/>
      <c r="E172" s="209"/>
      <c r="F172" s="230" t="s">
        <v>4193</v>
      </c>
      <c r="G172" s="209"/>
      <c r="H172" s="209" t="s">
        <v>4254</v>
      </c>
      <c r="I172" s="209" t="s">
        <v>4189</v>
      </c>
      <c r="J172" s="209">
        <v>50</v>
      </c>
      <c r="K172" s="253"/>
    </row>
    <row r="173" spans="2:11" customFormat="1" ht="15" customHeight="1">
      <c r="B173" s="232"/>
      <c r="C173" s="209" t="s">
        <v>4195</v>
      </c>
      <c r="D173" s="209"/>
      <c r="E173" s="209"/>
      <c r="F173" s="230" t="s">
        <v>4187</v>
      </c>
      <c r="G173" s="209"/>
      <c r="H173" s="209" t="s">
        <v>4254</v>
      </c>
      <c r="I173" s="209" t="s">
        <v>4197</v>
      </c>
      <c r="J173" s="209"/>
      <c r="K173" s="253"/>
    </row>
    <row r="174" spans="2:11" customFormat="1" ht="15" customHeight="1">
      <c r="B174" s="232"/>
      <c r="C174" s="209" t="s">
        <v>4206</v>
      </c>
      <c r="D174" s="209"/>
      <c r="E174" s="209"/>
      <c r="F174" s="230" t="s">
        <v>4193</v>
      </c>
      <c r="G174" s="209"/>
      <c r="H174" s="209" t="s">
        <v>4254</v>
      </c>
      <c r="I174" s="209" t="s">
        <v>4189</v>
      </c>
      <c r="J174" s="209">
        <v>50</v>
      </c>
      <c r="K174" s="253"/>
    </row>
    <row r="175" spans="2:11" customFormat="1" ht="15" customHeight="1">
      <c r="B175" s="232"/>
      <c r="C175" s="209" t="s">
        <v>4214</v>
      </c>
      <c r="D175" s="209"/>
      <c r="E175" s="209"/>
      <c r="F175" s="230" t="s">
        <v>4193</v>
      </c>
      <c r="G175" s="209"/>
      <c r="H175" s="209" t="s">
        <v>4254</v>
      </c>
      <c r="I175" s="209" t="s">
        <v>4189</v>
      </c>
      <c r="J175" s="209">
        <v>50</v>
      </c>
      <c r="K175" s="253"/>
    </row>
    <row r="176" spans="2:11" customFormat="1" ht="15" customHeight="1">
      <c r="B176" s="232"/>
      <c r="C176" s="209" t="s">
        <v>4212</v>
      </c>
      <c r="D176" s="209"/>
      <c r="E176" s="209"/>
      <c r="F176" s="230" t="s">
        <v>4193</v>
      </c>
      <c r="G176" s="209"/>
      <c r="H176" s="209" t="s">
        <v>4254</v>
      </c>
      <c r="I176" s="209" t="s">
        <v>4189</v>
      </c>
      <c r="J176" s="209">
        <v>50</v>
      </c>
      <c r="K176" s="253"/>
    </row>
    <row r="177" spans="2:11" customFormat="1" ht="15" customHeight="1">
      <c r="B177" s="232"/>
      <c r="C177" s="209" t="s">
        <v>161</v>
      </c>
      <c r="D177" s="209"/>
      <c r="E177" s="209"/>
      <c r="F177" s="230" t="s">
        <v>4187</v>
      </c>
      <c r="G177" s="209"/>
      <c r="H177" s="209" t="s">
        <v>4255</v>
      </c>
      <c r="I177" s="209" t="s">
        <v>4256</v>
      </c>
      <c r="J177" s="209"/>
      <c r="K177" s="253"/>
    </row>
    <row r="178" spans="2:11" customFormat="1" ht="15" customHeight="1">
      <c r="B178" s="232"/>
      <c r="C178" s="209" t="s">
        <v>58</v>
      </c>
      <c r="D178" s="209"/>
      <c r="E178" s="209"/>
      <c r="F178" s="230" t="s">
        <v>4187</v>
      </c>
      <c r="G178" s="209"/>
      <c r="H178" s="209" t="s">
        <v>4257</v>
      </c>
      <c r="I178" s="209" t="s">
        <v>4258</v>
      </c>
      <c r="J178" s="209">
        <v>1</v>
      </c>
      <c r="K178" s="253"/>
    </row>
    <row r="179" spans="2:11" customFormat="1" ht="15" customHeight="1">
      <c r="B179" s="232"/>
      <c r="C179" s="209" t="s">
        <v>54</v>
      </c>
      <c r="D179" s="209"/>
      <c r="E179" s="209"/>
      <c r="F179" s="230" t="s">
        <v>4187</v>
      </c>
      <c r="G179" s="209"/>
      <c r="H179" s="209" t="s">
        <v>4259</v>
      </c>
      <c r="I179" s="209" t="s">
        <v>4189</v>
      </c>
      <c r="J179" s="209">
        <v>20</v>
      </c>
      <c r="K179" s="253"/>
    </row>
    <row r="180" spans="2:11" customFormat="1" ht="15" customHeight="1">
      <c r="B180" s="232"/>
      <c r="C180" s="209" t="s">
        <v>55</v>
      </c>
      <c r="D180" s="209"/>
      <c r="E180" s="209"/>
      <c r="F180" s="230" t="s">
        <v>4187</v>
      </c>
      <c r="G180" s="209"/>
      <c r="H180" s="209" t="s">
        <v>4260</v>
      </c>
      <c r="I180" s="209" t="s">
        <v>4189</v>
      </c>
      <c r="J180" s="209">
        <v>255</v>
      </c>
      <c r="K180" s="253"/>
    </row>
    <row r="181" spans="2:11" customFormat="1" ht="15" customHeight="1">
      <c r="B181" s="232"/>
      <c r="C181" s="209" t="s">
        <v>162</v>
      </c>
      <c r="D181" s="209"/>
      <c r="E181" s="209"/>
      <c r="F181" s="230" t="s">
        <v>4187</v>
      </c>
      <c r="G181" s="209"/>
      <c r="H181" s="209" t="s">
        <v>4151</v>
      </c>
      <c r="I181" s="209" t="s">
        <v>4189</v>
      </c>
      <c r="J181" s="209">
        <v>10</v>
      </c>
      <c r="K181" s="253"/>
    </row>
    <row r="182" spans="2:11" customFormat="1" ht="15" customHeight="1">
      <c r="B182" s="232"/>
      <c r="C182" s="209" t="s">
        <v>163</v>
      </c>
      <c r="D182" s="209"/>
      <c r="E182" s="209"/>
      <c r="F182" s="230" t="s">
        <v>4187</v>
      </c>
      <c r="G182" s="209"/>
      <c r="H182" s="209" t="s">
        <v>4261</v>
      </c>
      <c r="I182" s="209" t="s">
        <v>4222</v>
      </c>
      <c r="J182" s="209"/>
      <c r="K182" s="253"/>
    </row>
    <row r="183" spans="2:11" customFormat="1" ht="15" customHeight="1">
      <c r="B183" s="232"/>
      <c r="C183" s="209" t="s">
        <v>4262</v>
      </c>
      <c r="D183" s="209"/>
      <c r="E183" s="209"/>
      <c r="F183" s="230" t="s">
        <v>4187</v>
      </c>
      <c r="G183" s="209"/>
      <c r="H183" s="209" t="s">
        <v>4263</v>
      </c>
      <c r="I183" s="209" t="s">
        <v>4222</v>
      </c>
      <c r="J183" s="209"/>
      <c r="K183" s="253"/>
    </row>
    <row r="184" spans="2:11" customFormat="1" ht="15" customHeight="1">
      <c r="B184" s="232"/>
      <c r="C184" s="209" t="s">
        <v>4251</v>
      </c>
      <c r="D184" s="209"/>
      <c r="E184" s="209"/>
      <c r="F184" s="230" t="s">
        <v>4187</v>
      </c>
      <c r="G184" s="209"/>
      <c r="H184" s="209" t="s">
        <v>4264</v>
      </c>
      <c r="I184" s="209" t="s">
        <v>4222</v>
      </c>
      <c r="J184" s="209"/>
      <c r="K184" s="253"/>
    </row>
    <row r="185" spans="2:11" customFormat="1" ht="15" customHeight="1">
      <c r="B185" s="232"/>
      <c r="C185" s="209" t="s">
        <v>165</v>
      </c>
      <c r="D185" s="209"/>
      <c r="E185" s="209"/>
      <c r="F185" s="230" t="s">
        <v>4193</v>
      </c>
      <c r="G185" s="209"/>
      <c r="H185" s="209" t="s">
        <v>4265</v>
      </c>
      <c r="I185" s="209" t="s">
        <v>4189</v>
      </c>
      <c r="J185" s="209">
        <v>50</v>
      </c>
      <c r="K185" s="253"/>
    </row>
    <row r="186" spans="2:11" customFormat="1" ht="15" customHeight="1">
      <c r="B186" s="232"/>
      <c r="C186" s="209" t="s">
        <v>4266</v>
      </c>
      <c r="D186" s="209"/>
      <c r="E186" s="209"/>
      <c r="F186" s="230" t="s">
        <v>4193</v>
      </c>
      <c r="G186" s="209"/>
      <c r="H186" s="209" t="s">
        <v>4267</v>
      </c>
      <c r="I186" s="209" t="s">
        <v>4268</v>
      </c>
      <c r="J186" s="209"/>
      <c r="K186" s="253"/>
    </row>
    <row r="187" spans="2:11" customFormat="1" ht="15" customHeight="1">
      <c r="B187" s="232"/>
      <c r="C187" s="209" t="s">
        <v>4269</v>
      </c>
      <c r="D187" s="209"/>
      <c r="E187" s="209"/>
      <c r="F187" s="230" t="s">
        <v>4193</v>
      </c>
      <c r="G187" s="209"/>
      <c r="H187" s="209" t="s">
        <v>4270</v>
      </c>
      <c r="I187" s="209" t="s">
        <v>4268</v>
      </c>
      <c r="J187" s="209"/>
      <c r="K187" s="253"/>
    </row>
    <row r="188" spans="2:11" customFormat="1" ht="15" customHeight="1">
      <c r="B188" s="232"/>
      <c r="C188" s="209" t="s">
        <v>4271</v>
      </c>
      <c r="D188" s="209"/>
      <c r="E188" s="209"/>
      <c r="F188" s="230" t="s">
        <v>4193</v>
      </c>
      <c r="G188" s="209"/>
      <c r="H188" s="209" t="s">
        <v>4272</v>
      </c>
      <c r="I188" s="209" t="s">
        <v>4268</v>
      </c>
      <c r="J188" s="209"/>
      <c r="K188" s="253"/>
    </row>
    <row r="189" spans="2:11" customFormat="1" ht="15" customHeight="1">
      <c r="B189" s="232"/>
      <c r="C189" s="266" t="s">
        <v>4273</v>
      </c>
      <c r="D189" s="209"/>
      <c r="E189" s="209"/>
      <c r="F189" s="230" t="s">
        <v>4193</v>
      </c>
      <c r="G189" s="209"/>
      <c r="H189" s="209" t="s">
        <v>4274</v>
      </c>
      <c r="I189" s="209" t="s">
        <v>4275</v>
      </c>
      <c r="J189" s="267" t="s">
        <v>4276</v>
      </c>
      <c r="K189" s="253"/>
    </row>
    <row r="190" spans="2:11" customFormat="1" ht="15" customHeight="1">
      <c r="B190" s="232"/>
      <c r="C190" s="266" t="s">
        <v>43</v>
      </c>
      <c r="D190" s="209"/>
      <c r="E190" s="209"/>
      <c r="F190" s="230" t="s">
        <v>4187</v>
      </c>
      <c r="G190" s="209"/>
      <c r="H190" s="206" t="s">
        <v>4277</v>
      </c>
      <c r="I190" s="209" t="s">
        <v>4278</v>
      </c>
      <c r="J190" s="209"/>
      <c r="K190" s="253"/>
    </row>
    <row r="191" spans="2:11" customFormat="1" ht="15" customHeight="1">
      <c r="B191" s="232"/>
      <c r="C191" s="266" t="s">
        <v>4279</v>
      </c>
      <c r="D191" s="209"/>
      <c r="E191" s="209"/>
      <c r="F191" s="230" t="s">
        <v>4187</v>
      </c>
      <c r="G191" s="209"/>
      <c r="H191" s="209" t="s">
        <v>4280</v>
      </c>
      <c r="I191" s="209" t="s">
        <v>4222</v>
      </c>
      <c r="J191" s="209"/>
      <c r="K191" s="253"/>
    </row>
    <row r="192" spans="2:11" customFormat="1" ht="15" customHeight="1">
      <c r="B192" s="232"/>
      <c r="C192" s="266" t="s">
        <v>4281</v>
      </c>
      <c r="D192" s="209"/>
      <c r="E192" s="209"/>
      <c r="F192" s="230" t="s">
        <v>4187</v>
      </c>
      <c r="G192" s="209"/>
      <c r="H192" s="209" t="s">
        <v>4282</v>
      </c>
      <c r="I192" s="209" t="s">
        <v>4222</v>
      </c>
      <c r="J192" s="209"/>
      <c r="K192" s="253"/>
    </row>
    <row r="193" spans="2:11" customFormat="1" ht="15" customHeight="1">
      <c r="B193" s="232"/>
      <c r="C193" s="266" t="s">
        <v>4283</v>
      </c>
      <c r="D193" s="209"/>
      <c r="E193" s="209"/>
      <c r="F193" s="230" t="s">
        <v>4193</v>
      </c>
      <c r="G193" s="209"/>
      <c r="H193" s="209" t="s">
        <v>4284</v>
      </c>
      <c r="I193" s="209" t="s">
        <v>4222</v>
      </c>
      <c r="J193" s="209"/>
      <c r="K193" s="253"/>
    </row>
    <row r="194" spans="2:11" customFormat="1" ht="15" customHeight="1">
      <c r="B194" s="259"/>
      <c r="C194" s="268"/>
      <c r="D194" s="239"/>
      <c r="E194" s="239"/>
      <c r="F194" s="239"/>
      <c r="G194" s="239"/>
      <c r="H194" s="239"/>
      <c r="I194" s="239"/>
      <c r="J194" s="239"/>
      <c r="K194" s="260"/>
    </row>
    <row r="195" spans="2:11" customFormat="1" ht="18.75" customHeight="1">
      <c r="B195" s="241"/>
      <c r="C195" s="251"/>
      <c r="D195" s="251"/>
      <c r="E195" s="251"/>
      <c r="F195" s="261"/>
      <c r="G195" s="251"/>
      <c r="H195" s="251"/>
      <c r="I195" s="251"/>
      <c r="J195" s="251"/>
      <c r="K195" s="241"/>
    </row>
    <row r="196" spans="2:11" customFormat="1" ht="18.75" customHeight="1">
      <c r="B196" s="241"/>
      <c r="C196" s="251"/>
      <c r="D196" s="251"/>
      <c r="E196" s="251"/>
      <c r="F196" s="261"/>
      <c r="G196" s="251"/>
      <c r="H196" s="251"/>
      <c r="I196" s="251"/>
      <c r="J196" s="251"/>
      <c r="K196" s="241"/>
    </row>
    <row r="197" spans="2:11" customFormat="1" ht="18.75" customHeight="1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</row>
    <row r="198" spans="2:11" customFormat="1" ht="13.5">
      <c r="B198" s="198"/>
      <c r="C198" s="199"/>
      <c r="D198" s="199"/>
      <c r="E198" s="199"/>
      <c r="F198" s="199"/>
      <c r="G198" s="199"/>
      <c r="H198" s="199"/>
      <c r="I198" s="199"/>
      <c r="J198" s="199"/>
      <c r="K198" s="200"/>
    </row>
    <row r="199" spans="2:11" customFormat="1" ht="21">
      <c r="B199" s="201"/>
      <c r="C199" s="322" t="s">
        <v>4285</v>
      </c>
      <c r="D199" s="322"/>
      <c r="E199" s="322"/>
      <c r="F199" s="322"/>
      <c r="G199" s="322"/>
      <c r="H199" s="322"/>
      <c r="I199" s="322"/>
      <c r="J199" s="322"/>
      <c r="K199" s="202"/>
    </row>
    <row r="200" spans="2:11" customFormat="1" ht="25.5" customHeight="1">
      <c r="B200" s="201"/>
      <c r="C200" s="269" t="s">
        <v>4286</v>
      </c>
      <c r="D200" s="269"/>
      <c r="E200" s="269"/>
      <c r="F200" s="269" t="s">
        <v>4287</v>
      </c>
      <c r="G200" s="270"/>
      <c r="H200" s="323" t="s">
        <v>4288</v>
      </c>
      <c r="I200" s="323"/>
      <c r="J200" s="323"/>
      <c r="K200" s="202"/>
    </row>
    <row r="201" spans="2:11" customFormat="1" ht="5.25" customHeight="1">
      <c r="B201" s="232"/>
      <c r="C201" s="227"/>
      <c r="D201" s="227"/>
      <c r="E201" s="227"/>
      <c r="F201" s="227"/>
      <c r="G201" s="251"/>
      <c r="H201" s="227"/>
      <c r="I201" s="227"/>
      <c r="J201" s="227"/>
      <c r="K201" s="253"/>
    </row>
    <row r="202" spans="2:11" customFormat="1" ht="15" customHeight="1">
      <c r="B202" s="232"/>
      <c r="C202" s="209" t="s">
        <v>4278</v>
      </c>
      <c r="D202" s="209"/>
      <c r="E202" s="209"/>
      <c r="F202" s="230" t="s">
        <v>44</v>
      </c>
      <c r="G202" s="209"/>
      <c r="H202" s="324" t="s">
        <v>4289</v>
      </c>
      <c r="I202" s="324"/>
      <c r="J202" s="324"/>
      <c r="K202" s="253"/>
    </row>
    <row r="203" spans="2:11" customFormat="1" ht="15" customHeight="1">
      <c r="B203" s="232"/>
      <c r="C203" s="209"/>
      <c r="D203" s="209"/>
      <c r="E203" s="209"/>
      <c r="F203" s="230" t="s">
        <v>45</v>
      </c>
      <c r="G203" s="209"/>
      <c r="H203" s="324" t="s">
        <v>4290</v>
      </c>
      <c r="I203" s="324"/>
      <c r="J203" s="324"/>
      <c r="K203" s="253"/>
    </row>
    <row r="204" spans="2:11" customFormat="1" ht="15" customHeight="1">
      <c r="B204" s="232"/>
      <c r="C204" s="209"/>
      <c r="D204" s="209"/>
      <c r="E204" s="209"/>
      <c r="F204" s="230" t="s">
        <v>48</v>
      </c>
      <c r="G204" s="209"/>
      <c r="H204" s="324" t="s">
        <v>4291</v>
      </c>
      <c r="I204" s="324"/>
      <c r="J204" s="324"/>
      <c r="K204" s="253"/>
    </row>
    <row r="205" spans="2:11" customFormat="1" ht="15" customHeight="1">
      <c r="B205" s="232"/>
      <c r="C205" s="209"/>
      <c r="D205" s="209"/>
      <c r="E205" s="209"/>
      <c r="F205" s="230" t="s">
        <v>46</v>
      </c>
      <c r="G205" s="209"/>
      <c r="H205" s="324" t="s">
        <v>4292</v>
      </c>
      <c r="I205" s="324"/>
      <c r="J205" s="324"/>
      <c r="K205" s="253"/>
    </row>
    <row r="206" spans="2:11" customFormat="1" ht="15" customHeight="1">
      <c r="B206" s="232"/>
      <c r="C206" s="209"/>
      <c r="D206" s="209"/>
      <c r="E206" s="209"/>
      <c r="F206" s="230" t="s">
        <v>47</v>
      </c>
      <c r="G206" s="209"/>
      <c r="H206" s="324" t="s">
        <v>4293</v>
      </c>
      <c r="I206" s="324"/>
      <c r="J206" s="324"/>
      <c r="K206" s="253"/>
    </row>
    <row r="207" spans="2:11" customFormat="1" ht="15" customHeight="1">
      <c r="B207" s="232"/>
      <c r="C207" s="209"/>
      <c r="D207" s="209"/>
      <c r="E207" s="209"/>
      <c r="F207" s="230"/>
      <c r="G207" s="209"/>
      <c r="H207" s="209"/>
      <c r="I207" s="209"/>
      <c r="J207" s="209"/>
      <c r="K207" s="253"/>
    </row>
    <row r="208" spans="2:11" customFormat="1" ht="15" customHeight="1">
      <c r="B208" s="232"/>
      <c r="C208" s="209" t="s">
        <v>4234</v>
      </c>
      <c r="D208" s="209"/>
      <c r="E208" s="209"/>
      <c r="F208" s="230" t="s">
        <v>107</v>
      </c>
      <c r="G208" s="209"/>
      <c r="H208" s="324" t="s">
        <v>4294</v>
      </c>
      <c r="I208" s="324"/>
      <c r="J208" s="324"/>
      <c r="K208" s="253"/>
    </row>
    <row r="209" spans="2:11" customFormat="1" ht="15" customHeight="1">
      <c r="B209" s="232"/>
      <c r="C209" s="209"/>
      <c r="D209" s="209"/>
      <c r="E209" s="209"/>
      <c r="F209" s="230" t="s">
        <v>103</v>
      </c>
      <c r="G209" s="209"/>
      <c r="H209" s="324" t="s">
        <v>4133</v>
      </c>
      <c r="I209" s="324"/>
      <c r="J209" s="324"/>
      <c r="K209" s="253"/>
    </row>
    <row r="210" spans="2:11" customFormat="1" ht="15" customHeight="1">
      <c r="B210" s="232"/>
      <c r="C210" s="209"/>
      <c r="D210" s="209"/>
      <c r="E210" s="209"/>
      <c r="F210" s="230" t="s">
        <v>80</v>
      </c>
      <c r="G210" s="209"/>
      <c r="H210" s="324" t="s">
        <v>4295</v>
      </c>
      <c r="I210" s="324"/>
      <c r="J210" s="324"/>
      <c r="K210" s="253"/>
    </row>
    <row r="211" spans="2:11" customFormat="1" ht="15" customHeight="1">
      <c r="B211" s="271"/>
      <c r="C211" s="209"/>
      <c r="D211" s="209"/>
      <c r="E211" s="209"/>
      <c r="F211" s="230" t="s">
        <v>137</v>
      </c>
      <c r="G211" s="266"/>
      <c r="H211" s="325" t="s">
        <v>138</v>
      </c>
      <c r="I211" s="325"/>
      <c r="J211" s="325"/>
      <c r="K211" s="272"/>
    </row>
    <row r="212" spans="2:11" customFormat="1" ht="15" customHeight="1">
      <c r="B212" s="271"/>
      <c r="C212" s="209"/>
      <c r="D212" s="209"/>
      <c r="E212" s="209"/>
      <c r="F212" s="230" t="s">
        <v>4134</v>
      </c>
      <c r="G212" s="266"/>
      <c r="H212" s="325" t="s">
        <v>4092</v>
      </c>
      <c r="I212" s="325"/>
      <c r="J212" s="325"/>
      <c r="K212" s="272"/>
    </row>
    <row r="213" spans="2:11" customFormat="1" ht="15" customHeight="1">
      <c r="B213" s="271"/>
      <c r="C213" s="209"/>
      <c r="D213" s="209"/>
      <c r="E213" s="209"/>
      <c r="F213" s="230"/>
      <c r="G213" s="266"/>
      <c r="H213" s="257"/>
      <c r="I213" s="257"/>
      <c r="J213" s="257"/>
      <c r="K213" s="272"/>
    </row>
    <row r="214" spans="2:11" customFormat="1" ht="15" customHeight="1">
      <c r="B214" s="271"/>
      <c r="C214" s="209" t="s">
        <v>4258</v>
      </c>
      <c r="D214" s="209"/>
      <c r="E214" s="209"/>
      <c r="F214" s="230">
        <v>1</v>
      </c>
      <c r="G214" s="266"/>
      <c r="H214" s="325" t="s">
        <v>4296</v>
      </c>
      <c r="I214" s="325"/>
      <c r="J214" s="325"/>
      <c r="K214" s="272"/>
    </row>
    <row r="215" spans="2:11" customFormat="1" ht="15" customHeight="1">
      <c r="B215" s="271"/>
      <c r="C215" s="209"/>
      <c r="D215" s="209"/>
      <c r="E215" s="209"/>
      <c r="F215" s="230">
        <v>2</v>
      </c>
      <c r="G215" s="266"/>
      <c r="H215" s="325" t="s">
        <v>4297</v>
      </c>
      <c r="I215" s="325"/>
      <c r="J215" s="325"/>
      <c r="K215" s="272"/>
    </row>
    <row r="216" spans="2:11" customFormat="1" ht="15" customHeight="1">
      <c r="B216" s="271"/>
      <c r="C216" s="209"/>
      <c r="D216" s="209"/>
      <c r="E216" s="209"/>
      <c r="F216" s="230">
        <v>3</v>
      </c>
      <c r="G216" s="266"/>
      <c r="H216" s="325" t="s">
        <v>4298</v>
      </c>
      <c r="I216" s="325"/>
      <c r="J216" s="325"/>
      <c r="K216" s="272"/>
    </row>
    <row r="217" spans="2:11" customFormat="1" ht="15" customHeight="1">
      <c r="B217" s="271"/>
      <c r="C217" s="209"/>
      <c r="D217" s="209"/>
      <c r="E217" s="209"/>
      <c r="F217" s="230">
        <v>4</v>
      </c>
      <c r="G217" s="266"/>
      <c r="H217" s="325" t="s">
        <v>4299</v>
      </c>
      <c r="I217" s="325"/>
      <c r="J217" s="325"/>
      <c r="K217" s="272"/>
    </row>
    <row r="218" spans="2:11" customFormat="1" ht="12.75" customHeight="1">
      <c r="B218" s="273"/>
      <c r="C218" s="274"/>
      <c r="D218" s="274"/>
      <c r="E218" s="274"/>
      <c r="F218" s="274"/>
      <c r="G218" s="274"/>
      <c r="H218" s="274"/>
      <c r="I218" s="274"/>
      <c r="J218" s="274"/>
      <c r="K218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IO 01 - Komunikace a zpev...</vt:lpstr>
      <vt:lpstr>IO 02 - Splašková kanaliz...</vt:lpstr>
      <vt:lpstr>IO 03 - Vodovodní přípojk...</vt:lpstr>
      <vt:lpstr>IO 03 El - Elektrovýzbroj...</vt:lpstr>
      <vt:lpstr>IO 04 - Likvidace dešťový...</vt:lpstr>
      <vt:lpstr>IO 05 - Areálové rozvody ...</vt:lpstr>
      <vt:lpstr>PBŘ - Požárně bezpečnostn...</vt:lpstr>
      <vt:lpstr>SO 01 - Skladovací hala</vt:lpstr>
      <vt:lpstr>D.1.4.1 - Elektroinstalace</vt:lpstr>
      <vt:lpstr>SO 02 - Objekt obsluhy SD</vt:lpstr>
      <vt:lpstr>D.1.4.1 - Elektroinstalace_01</vt:lpstr>
      <vt:lpstr>D.1.4.2 a - ZTI - vnitřní...</vt:lpstr>
      <vt:lpstr>D.1.4.2 b - ZTI - vnitřní...</vt:lpstr>
      <vt:lpstr>D.1.4.3 - Vytápění</vt:lpstr>
      <vt:lpstr>D.1.4.4 - Vzduchotechnika</vt:lpstr>
      <vt:lpstr>SO 03 - Oplocení a sadové...</vt:lpstr>
      <vt:lpstr>SO 04 - Mostní váha</vt:lpstr>
      <vt:lpstr>SO 05 - Betonový box</vt:lpstr>
      <vt:lpstr>VON - Vedlejší a ostatní ...</vt:lpstr>
      <vt:lpstr>Pokyny pro vyplnění</vt:lpstr>
      <vt:lpstr>'D.1.4.1 - Elektroinstalace'!Názvy_tisku</vt:lpstr>
      <vt:lpstr>'D.1.4.1 - Elektroinstalace_01'!Názvy_tisku</vt:lpstr>
      <vt:lpstr>'D.1.4.2 a - ZTI - vnitřní...'!Názvy_tisku</vt:lpstr>
      <vt:lpstr>'D.1.4.2 b - ZTI - vnitřní...'!Názvy_tisku</vt:lpstr>
      <vt:lpstr>'D.1.4.3 - Vytápění'!Názvy_tisku</vt:lpstr>
      <vt:lpstr>'D.1.4.4 - Vzduchotechnika'!Názvy_tisku</vt:lpstr>
      <vt:lpstr>'IO 01 - Komunikace a zpev...'!Názvy_tisku</vt:lpstr>
      <vt:lpstr>'IO 02 - Splašková kanaliz...'!Názvy_tisku</vt:lpstr>
      <vt:lpstr>'IO 03 - Vodovodní přípojk...'!Názvy_tisku</vt:lpstr>
      <vt:lpstr>'IO 03 El - Elektrovýzbroj...'!Názvy_tisku</vt:lpstr>
      <vt:lpstr>'IO 04 - Likvidace dešťový...'!Názvy_tisku</vt:lpstr>
      <vt:lpstr>'IO 05 - Areálové rozvody ...'!Názvy_tisku</vt:lpstr>
      <vt:lpstr>'PBŘ - Požárně bezpečnostn...'!Názvy_tisku</vt:lpstr>
      <vt:lpstr>'Rekapitulace stavby'!Názvy_tisku</vt:lpstr>
      <vt:lpstr>'SO 01 - Skladovací hala'!Názvy_tisku</vt:lpstr>
      <vt:lpstr>'SO 02 - Objekt obsluhy SD'!Názvy_tisku</vt:lpstr>
      <vt:lpstr>'SO 03 - Oplocení a sadové...'!Názvy_tisku</vt:lpstr>
      <vt:lpstr>'SO 04 - Mostní váha'!Názvy_tisku</vt:lpstr>
      <vt:lpstr>'SO 05 - Betonový box'!Názvy_tisku</vt:lpstr>
      <vt:lpstr>'VON - Vedlejší a ostatní ...'!Názvy_tisku</vt:lpstr>
      <vt:lpstr>'D.1.4.1 - Elektroinstalace'!Oblast_tisku</vt:lpstr>
      <vt:lpstr>'D.1.4.1 - Elektroinstalace_01'!Oblast_tisku</vt:lpstr>
      <vt:lpstr>'D.1.4.2 a - ZTI - vnitřní...'!Oblast_tisku</vt:lpstr>
      <vt:lpstr>'D.1.4.2 b - ZTI - vnitřní...'!Oblast_tisku</vt:lpstr>
      <vt:lpstr>'D.1.4.3 - Vytápění'!Oblast_tisku</vt:lpstr>
      <vt:lpstr>'D.1.4.4 - Vzduchotechnika'!Oblast_tisku</vt:lpstr>
      <vt:lpstr>'IO 01 - Komunikace a zpev...'!Oblast_tisku</vt:lpstr>
      <vt:lpstr>'IO 02 - Splašková kanaliz...'!Oblast_tisku</vt:lpstr>
      <vt:lpstr>'IO 03 - Vodovodní přípojk...'!Oblast_tisku</vt:lpstr>
      <vt:lpstr>'IO 03 El - Elektrovýzbroj...'!Oblast_tisku</vt:lpstr>
      <vt:lpstr>'IO 04 - Likvidace dešťový...'!Oblast_tisku</vt:lpstr>
      <vt:lpstr>'IO 05 - Areálové rozvody ...'!Oblast_tisku</vt:lpstr>
      <vt:lpstr>'PBŘ - Požárně bezpečnostn...'!Oblast_tisku</vt:lpstr>
      <vt:lpstr>'Pokyny pro vyplnění'!Oblast_tisku</vt:lpstr>
      <vt:lpstr>'Rekapitulace stavby'!Oblast_tisku</vt:lpstr>
      <vt:lpstr>'SO 01 - Skladovací hala'!Oblast_tisku</vt:lpstr>
      <vt:lpstr>'SO 02 - Objekt obsluhy SD'!Oblast_tisku</vt:lpstr>
      <vt:lpstr>'SO 03 - Oplocení a sadové...'!Oblast_tisku</vt:lpstr>
      <vt:lpstr>'SO 04 - Mostní váha'!Oblast_tisku</vt:lpstr>
      <vt:lpstr>'SO 05 - Betonový box'!Oblast_tisku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MISONOVA\Klara</dc:creator>
  <cp:lastModifiedBy>Klara</cp:lastModifiedBy>
  <dcterms:created xsi:type="dcterms:W3CDTF">2023-10-19T05:48:17Z</dcterms:created>
  <dcterms:modified xsi:type="dcterms:W3CDTF">2023-10-19T05:57:10Z</dcterms:modified>
</cp:coreProperties>
</file>