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5431" yWindow="65431" windowWidth="34620" windowHeight="14025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'Rekapitulace'!$G$10</definedName>
    <definedName name="Dodavka0">'Položky'!#REF!</definedName>
    <definedName name="HSV">'Rekapitulace'!$E$10</definedName>
    <definedName name="HSV0">'Položky'!#REF!</definedName>
    <definedName name="HZS">'Rekapitulace'!$I$10</definedName>
    <definedName name="HZS0">'Položky'!#REF!</definedName>
    <definedName name="JKSO">'Krycí list'!$G$2</definedName>
    <definedName name="MJ">'Krycí list'!$G$5</definedName>
    <definedName name="Mont">'Rekapitulace'!$H$10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Objednatel">'Krycí list'!$C$10</definedName>
    <definedName name="_xlnm.Print_Area" localSheetId="0">'Krycí list'!$A$1:$G$45</definedName>
    <definedName name="_xlnm.Print_Area" localSheetId="2">'Položky'!$A$1:$G$36</definedName>
    <definedName name="_xlnm.Print_Area" localSheetId="1">'Rekapitulace'!$A$1:$I$24</definedName>
    <definedName name="PocetMJ">'Krycí list'!$G$6</definedName>
    <definedName name="Poznamka">'Krycí list'!$B$37</definedName>
    <definedName name="Projektant">'Krycí list'!$C$8</definedName>
    <definedName name="PSV">'Rekapitulace'!$F$10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'Rekapitulace'!$H$23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  <definedName name="_xlnm.Print_Titles" localSheetId="1">'Rekapitulace'!$1:$6</definedName>
    <definedName name="_xlnm.Print_Titles" localSheetId="2">'Položky'!$1:$6</definedName>
  </definedNames>
  <calcPr calcId="152511"/>
  <extLst/>
</workbook>
</file>

<file path=xl/sharedStrings.xml><?xml version="1.0" encoding="utf-8"?>
<sst xmlns="http://schemas.openxmlformats.org/spreadsheetml/2006/main" count="202" uniqueCount="137">
  <si>
    <t>POLOŽKOVÝ ROZPOČET</t>
  </si>
  <si>
    <t>Rozpočet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</si>
  <si>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</si>
  <si>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</si>
  <si>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</si>
  <si>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</si>
  <si>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</si>
  <si>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</si>
  <si>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</si>
  <si>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</si>
  <si>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</si>
  <si>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</si>
  <si>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</si>
  <si>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</si>
  <si>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</si>
  <si>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</si>
  <si>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</si>
  <si>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</si>
  <si>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</si>
  <si>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</si>
  <si>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</si>
  <si>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</si>
  <si>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</si>
  <si>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</si>
  <si>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R</t>
  </si>
  <si>
    <t>N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</si>
  <si>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</si>
  <si>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</si>
  <si>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</si>
  <si>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</si>
  <si>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</si>
  <si>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</si>
  <si>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</si>
  <si>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</si>
  <si>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</si>
  <si>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</si>
  <si>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</si>
  <si>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</si>
  <si>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</si>
  <si>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</si>
  <si>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</si>
  <si>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</si>
  <si>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</si>
  <si>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</si>
  <si>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</si>
  <si>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</si>
  <si>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</si>
  <si>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</si>
  <si>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</si>
  <si>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</si>
  <si>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</si>
  <si>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</si>
  <si>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</si>
  <si>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</si>
  <si>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</si>
  <si>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</si>
  <si>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</si>
  <si>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</si>
  <si>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</si>
  <si>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</si>
  <si>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</si>
  <si>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</si>
  <si>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</si>
  <si>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</si>
  <si>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</si>
  <si>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</si>
  <si>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</si>
  <si>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</si>
  <si>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</si>
  <si>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Celkem za</t>
  </si>
  <si>
    <t>Revize elektro</t>
  </si>
  <si>
    <t>905      R01</t>
  </si>
  <si>
    <t>Hzs-revize provoz.souboru a st.obj. Revize</t>
  </si>
  <si>
    <t>h</t>
  </si>
  <si>
    <t>905      V1</t>
  </si>
  <si>
    <t>Hzs-revize provoz.souboru a st.obj. Spolupráce s revizním technikem</t>
  </si>
  <si>
    <t>M21</t>
  </si>
  <si>
    <t>Elektromontáže</t>
  </si>
  <si>
    <t>m</t>
  </si>
  <si>
    <t>kus</t>
  </si>
  <si>
    <t xml:space="preserve">Ukončení vodičů v rozvaděči + zapojení do 6 mm2 </t>
  </si>
  <si>
    <t>Kabel CYKY 750 V 3x2,5 mm2 uložený pod omítkou včetně dodávky kabelu 3Cx2,5</t>
  </si>
  <si>
    <t>Vodič nn a vn CY 6 mm2 uložený v trubkách včetně dodávky vodiče CY 6</t>
  </si>
  <si>
    <t>97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</si>
  <si>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</si>
  <si>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</si>
  <si>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</si>
  <si>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</si>
  <si>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</si>
  <si>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</si>
  <si>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</si>
  <si>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 xml:space="preserve">Ukončení celoplast. kabelů zákl./pás.do 5x6mm2 </t>
  </si>
  <si>
    <t>NABÍDKA</t>
  </si>
  <si>
    <t>hod</t>
  </si>
  <si>
    <t>Datum</t>
  </si>
  <si>
    <t xml:space="preserve">Hřiště Kylešovice </t>
  </si>
  <si>
    <t xml:space="preserve">Rekonstrukce osvětlení hřiště </t>
  </si>
  <si>
    <t>kpl</t>
  </si>
  <si>
    <t xml:space="preserve">Ekologický příplatek </t>
  </si>
  <si>
    <t>Uchycení kabelového vedení ve sloupech , příchytka Cpr</t>
  </si>
  <si>
    <t xml:space="preserve">Svorky SP01  N nerez </t>
  </si>
  <si>
    <t xml:space="preserve">Svítidlo CHAMPION montáž </t>
  </si>
  <si>
    <t>Mtž</t>
  </si>
  <si>
    <t>Mat</t>
  </si>
  <si>
    <t>Mat+Mtž</t>
  </si>
  <si>
    <t>Zásyp kabelové drážky 300/600, zhutnění.</t>
  </si>
  <si>
    <t xml:space="preserve">Zřízení kabelového lože , sypaný písek + folie </t>
  </si>
  <si>
    <t>Výkop kabelové drážky 300/600 zemina č.3</t>
  </si>
  <si>
    <t>KOPOFLEX 40 trubka</t>
  </si>
  <si>
    <t>Průraz přes betonový základ , včetně zapravení průrazu</t>
  </si>
  <si>
    <t>Elektromontážní práce mimo položky mat, demontáže…</t>
  </si>
  <si>
    <t xml:space="preserve">Stavební práce </t>
  </si>
  <si>
    <t>Oovládání svídidel , doplnění do RH, PD D.1</t>
  </si>
  <si>
    <t>DRV ED ALG5 1368W 1,25 565V D -2CH DA, včetně uchycení</t>
  </si>
  <si>
    <t xml:space="preserve">Svítidla CHAMPION 264L-740 V3 VSR ANT, včetně nosných prvkú svítidla </t>
  </si>
  <si>
    <t xml:space="preserve">Výměna Rozvaděč svorkovací 300/220/120 IP65 , SP 1-4  , včetně uchycení na konstrukci stožáru 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</si>
  <si>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</si>
  <si>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</si>
  <si>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</si>
  <si>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</si>
  <si>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</si>
  <si>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</si>
  <si>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</si>
  <si>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</si>
  <si>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</si>
  <si>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</si>
  <si>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</si>
  <si>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</si>
  <si>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</si>
  <si>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</si>
  <si>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</si>
  <si>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</si>
  <si>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OCP Rozvaděč RH přívodní vedení AYKY 4Bx95 , rekonstrukce, doplnění o montážní desku, jištění dle PD D.1 , antikorozní nátěr.</t>
  </si>
  <si>
    <t xml:space="preserve">Zámečnická výpomoc, uchycení , nosníky svítidel  FeZn. </t>
  </si>
  <si>
    <t>Nastavení svítidel, měření oslnění.</t>
  </si>
  <si>
    <t xml:space="preserve">Ztížené výrobní podmínky, práce ve výškách </t>
  </si>
  <si>
    <t>Spotřební materiál, pořez.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</si>
</sst>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"/>
    <numFmt numFmtId="166" formatCode="#,##0\ &quot;Kč&quot;"/>
    <numFmt numFmtId="167" formatCode="0;[Red]0"/>
    <numFmt numFmtId="168" formatCode="dd/mm/yy;@"/>
  </numFmts>
  <fonts count="20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  <font>
      <b/>
      <sz val="9"/>
      <color rgb="FF0070C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medium"/>
      <right/>
      <top/>
      <bottom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double"/>
      <bottom/>
    </border>
    <border>
      <left/>
      <right/>
      <top/>
      <bottom style="double"/>
    </border>
    <border>
      <left style="medium"/>
      <right style="thin"/>
      <top style="medium"/>
      <bottom style="thin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thin"/>
      <right/>
      <top style="double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double"/>
      <top style="double"/>
      <bottom/>
    </border>
    <border>
      <left style="thin"/>
      <right style="thin"/>
      <top style="medium"/>
      <bottom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15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1" fillId="0" borderId="1" xfId="0" applyFont="1" applyBorder="1" applyAlignment="1">
      <alignment horizontal="centerContinuous"/>
    </xf>
    <xf numFmtId="0" fontId="3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Continuous"/>
    </xf>
    <xf numFmtId="49" fontId="5" fillId="2" borderId="4" xfId="0" applyNumberFormat="1" applyFont="1" applyFill="1" applyBorder="1" applyAlignment="1">
      <alignment horizontal="left"/>
    </xf>
    <xf numFmtId="49" fontId="4" fillId="2" borderId="3" xfId="0" applyNumberFormat="1" applyFont="1" applyFill="1" applyBorder="1" applyAlignment="1">
      <alignment horizontal="centerContinuous"/>
    </xf>
    <xf numFmtId="0" fontId="4" fillId="0" borderId="5" xfId="0" applyFont="1" applyBorder="1"/>
    <xf numFmtId="0" fontId="1" fillId="0" borderId="6" xfId="0" applyFont="1" applyBorder="1"/>
    <xf numFmtId="0" fontId="4" fillId="0" borderId="7" xfId="0" applyFont="1" applyBorder="1"/>
    <xf numFmtId="49" fontId="4" fillId="0" borderId="8" xfId="0" applyNumberFormat="1" applyFont="1" applyBorder="1"/>
    <xf numFmtId="49" fontId="4" fillId="0" borderId="7" xfId="0" applyNumberFormat="1" applyFont="1" applyBorder="1"/>
    <xf numFmtId="0" fontId="4" fillId="0" borderId="9" xfId="0" applyFont="1" applyBorder="1"/>
    <xf numFmtId="0" fontId="4" fillId="0" borderId="10" xfId="0" applyFont="1" applyBorder="1" applyAlignment="1">
      <alignment horizontal="left"/>
    </xf>
    <xf numFmtId="0" fontId="3" fillId="0" borderId="6" xfId="0" applyFont="1" applyBorder="1"/>
    <xf numFmtId="49" fontId="4" fillId="0" borderId="10" xfId="0" applyNumberFormat="1" applyFont="1" applyBorder="1" applyAlignment="1">
      <alignment horizontal="left"/>
    </xf>
    <xf numFmtId="49" fontId="3" fillId="2" borderId="6" xfId="0" applyNumberFormat="1" applyFont="1" applyFill="1" applyBorder="1"/>
    <xf numFmtId="49" fontId="1" fillId="2" borderId="7" xfId="0" applyNumberFormat="1" applyFont="1" applyFill="1" applyBorder="1"/>
    <xf numFmtId="3" fontId="4" fillId="0" borderId="10" xfId="0" applyNumberFormat="1" applyFont="1" applyBorder="1" applyAlignment="1">
      <alignment horizontal="left"/>
    </xf>
    <xf numFmtId="49" fontId="4" fillId="0" borderId="9" xfId="0" applyNumberFormat="1" applyFont="1" applyBorder="1" applyAlignment="1">
      <alignment horizontal="left"/>
    </xf>
    <xf numFmtId="0" fontId="4" fillId="0" borderId="11" xfId="0" applyFont="1" applyBorder="1"/>
    <xf numFmtId="0" fontId="4" fillId="0" borderId="12" xfId="0" applyFont="1" applyBorder="1" applyAlignment="1">
      <alignment horizontal="left"/>
    </xf>
    <xf numFmtId="0" fontId="4" fillId="0" borderId="12" xfId="0" applyFont="1" applyBorder="1"/>
    <xf numFmtId="0" fontId="0" fillId="0" borderId="0" xfId="0" applyFont="1"/>
    <xf numFmtId="3" fontId="0" fillId="0" borderId="0" xfId="0" applyNumberFormat="1"/>
    <xf numFmtId="0" fontId="4" fillId="0" borderId="6" xfId="0" applyFont="1" applyBorder="1"/>
    <xf numFmtId="0" fontId="4" fillId="0" borderId="5" xfId="0" applyFont="1" applyBorder="1" applyAlignment="1">
      <alignment horizontal="left"/>
    </xf>
    <xf numFmtId="0" fontId="2" fillId="0" borderId="13" xfId="0" applyFont="1" applyBorder="1" applyAlignment="1">
      <alignment horizontal="centerContinuous" vertical="center"/>
    </xf>
    <xf numFmtId="0" fontId="6" fillId="0" borderId="14" xfId="0" applyFont="1" applyBorder="1" applyAlignment="1">
      <alignment horizontal="centerContinuous" vertical="center"/>
    </xf>
    <xf numFmtId="0" fontId="1" fillId="0" borderId="14" xfId="0" applyFont="1" applyBorder="1" applyAlignment="1">
      <alignment horizontal="centerContinuous" vertical="center"/>
    </xf>
    <xf numFmtId="0" fontId="1" fillId="0" borderId="15" xfId="0" applyFont="1" applyBorder="1" applyAlignment="1">
      <alignment horizontal="centerContinuous" vertical="center"/>
    </xf>
    <xf numFmtId="0" fontId="3" fillId="2" borderId="16" xfId="0" applyFont="1" applyFill="1" applyBorder="1" applyAlignment="1">
      <alignment horizontal="left"/>
    </xf>
    <xf numFmtId="0" fontId="1" fillId="2" borderId="17" xfId="0" applyFont="1" applyFill="1" applyBorder="1" applyAlignment="1">
      <alignment horizontal="left"/>
    </xf>
    <xf numFmtId="0" fontId="1" fillId="2" borderId="18" xfId="0" applyFont="1" applyFill="1" applyBorder="1" applyAlignment="1">
      <alignment horizontal="centerContinuous"/>
    </xf>
    <xf numFmtId="0" fontId="3" fillId="2" borderId="17" xfId="0" applyFont="1" applyFill="1" applyBorder="1" applyAlignment="1">
      <alignment horizontal="centerContinuous"/>
    </xf>
    <xf numFmtId="0" fontId="1" fillId="2" borderId="17" xfId="0" applyFont="1" applyFill="1" applyBorder="1" applyAlignment="1">
      <alignment horizontal="centerContinuous"/>
    </xf>
    <xf numFmtId="0" fontId="1" fillId="0" borderId="19" xfId="0" applyFont="1" applyBorder="1"/>
    <xf numFmtId="0" fontId="1" fillId="0" borderId="20" xfId="0" applyFont="1" applyBorder="1"/>
    <xf numFmtId="3" fontId="1" fillId="0" borderId="21" xfId="0" applyNumberFormat="1" applyFont="1" applyBorder="1"/>
    <xf numFmtId="0" fontId="1" fillId="0" borderId="2" xfId="0" applyFont="1" applyBorder="1"/>
    <xf numFmtId="3" fontId="1" fillId="0" borderId="4" xfId="0" applyNumberFormat="1" applyFont="1" applyBorder="1"/>
    <xf numFmtId="0" fontId="1" fillId="0" borderId="3" xfId="0" applyFont="1" applyBorder="1"/>
    <xf numFmtId="3" fontId="1" fillId="0" borderId="8" xfId="0" applyNumberFormat="1" applyFont="1" applyBorder="1"/>
    <xf numFmtId="0" fontId="1" fillId="0" borderId="7" xfId="0" applyFont="1" applyBorder="1"/>
    <xf numFmtId="0" fontId="1" fillId="0" borderId="22" xfId="0" applyFont="1" applyBorder="1"/>
    <xf numFmtId="0" fontId="1" fillId="0" borderId="23" xfId="0" applyFont="1" applyBorder="1"/>
    <xf numFmtId="0" fontId="1" fillId="0" borderId="24" xfId="0" applyFont="1" applyBorder="1"/>
    <xf numFmtId="0" fontId="1" fillId="0" borderId="0" xfId="0" applyFont="1"/>
    <xf numFmtId="3" fontId="1" fillId="0" borderId="25" xfId="0" applyNumberFormat="1" applyFont="1" applyBorder="1"/>
    <xf numFmtId="0" fontId="1" fillId="0" borderId="26" xfId="0" applyFont="1" applyBorder="1"/>
    <xf numFmtId="3" fontId="1" fillId="0" borderId="27" xfId="0" applyNumberFormat="1" applyFont="1" applyBorder="1"/>
    <xf numFmtId="0" fontId="1" fillId="0" borderId="28" xfId="0" applyFont="1" applyBorder="1"/>
    <xf numFmtId="0" fontId="3" fillId="2" borderId="2" xfId="0" applyFont="1" applyFill="1" applyBorder="1"/>
    <xf numFmtId="0" fontId="3" fillId="2" borderId="4" xfId="0" applyFont="1" applyFill="1" applyBorder="1"/>
    <xf numFmtId="0" fontId="3" fillId="2" borderId="3" xfId="0" applyFont="1" applyFill="1" applyBorder="1"/>
    <xf numFmtId="0" fontId="3" fillId="2" borderId="29" xfId="0" applyFont="1" applyFill="1" applyBorder="1"/>
    <xf numFmtId="0" fontId="3" fillId="2" borderId="30" xfId="0" applyFont="1" applyFill="1" applyBorder="1"/>
    <xf numFmtId="0" fontId="1" fillId="0" borderId="31" xfId="0" applyFont="1" applyBorder="1"/>
    <xf numFmtId="0" fontId="1" fillId="0" borderId="32" xfId="0" applyFont="1" applyBorder="1"/>
    <xf numFmtId="0" fontId="1" fillId="0" borderId="33" xfId="0" applyFont="1" applyBorder="1"/>
    <xf numFmtId="0" fontId="1" fillId="0" borderId="0" xfId="0" applyFont="1" applyAlignment="1">
      <alignment horizontal="right"/>
    </xf>
    <xf numFmtId="164" fontId="1" fillId="0" borderId="0" xfId="0" applyNumberFormat="1" applyFont="1"/>
    <xf numFmtId="0" fontId="1" fillId="0" borderId="34" xfId="0" applyFont="1" applyBorder="1"/>
    <xf numFmtId="0" fontId="1" fillId="0" borderId="35" xfId="0" applyFont="1" applyBorder="1"/>
    <xf numFmtId="0" fontId="1" fillId="0" borderId="36" xfId="0" applyFont="1" applyBorder="1"/>
    <xf numFmtId="0" fontId="1" fillId="0" borderId="37" xfId="0" applyFont="1" applyBorder="1"/>
    <xf numFmtId="165" fontId="1" fillId="0" borderId="38" xfId="0" applyNumberFormat="1" applyFont="1" applyBorder="1" applyAlignment="1">
      <alignment horizontal="right"/>
    </xf>
    <xf numFmtId="0" fontId="1" fillId="0" borderId="38" xfId="0" applyFont="1" applyBorder="1"/>
    <xf numFmtId="0" fontId="1" fillId="0" borderId="8" xfId="0" applyFont="1" applyBorder="1"/>
    <xf numFmtId="165" fontId="1" fillId="0" borderId="7" xfId="0" applyNumberFormat="1" applyFont="1" applyBorder="1" applyAlignment="1">
      <alignment horizontal="right"/>
    </xf>
    <xf numFmtId="0" fontId="6" fillId="2" borderId="26" xfId="0" applyFont="1" applyFill="1" applyBorder="1"/>
    <xf numFmtId="0" fontId="6" fillId="2" borderId="27" xfId="0" applyFont="1" applyFill="1" applyBorder="1"/>
    <xf numFmtId="0" fontId="6" fillId="2" borderId="28" xfId="0" applyFont="1" applyFill="1" applyBorder="1"/>
    <xf numFmtId="0" fontId="7" fillId="0" borderId="0" xfId="0" applyFont="1"/>
    <xf numFmtId="0" fontId="0" fillId="0" borderId="0" xfId="0" applyAlignment="1">
      <alignment vertical="justify"/>
    </xf>
    <xf numFmtId="49" fontId="3" fillId="0" borderId="39" xfId="20" applyNumberFormat="1" applyFont="1" applyBorder="1">
      <alignment/>
      <protection/>
    </xf>
    <xf numFmtId="49" fontId="1" fillId="0" borderId="39" xfId="20" applyNumberFormat="1" applyFont="1" applyBorder="1">
      <alignment/>
      <protection/>
    </xf>
    <xf numFmtId="49" fontId="1" fillId="0" borderId="39" xfId="20" applyNumberFormat="1" applyFont="1" applyBorder="1" applyAlignment="1">
      <alignment horizontal="right"/>
      <protection/>
    </xf>
    <xf numFmtId="49" fontId="3" fillId="0" borderId="40" xfId="20" applyNumberFormat="1" applyFont="1" applyBorder="1">
      <alignment/>
      <protection/>
    </xf>
    <xf numFmtId="49" fontId="1" fillId="0" borderId="40" xfId="20" applyNumberFormat="1" applyFont="1" applyBorder="1">
      <alignment/>
      <protection/>
    </xf>
    <xf numFmtId="49" fontId="1" fillId="0" borderId="40" xfId="20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49" fontId="3" fillId="2" borderId="16" xfId="0" applyNumberFormat="1" applyFont="1" applyFill="1" applyBorder="1" applyAlignment="1">
      <alignment horizontal="center"/>
    </xf>
    <xf numFmtId="0" fontId="4" fillId="0" borderId="0" xfId="0" applyFont="1"/>
    <xf numFmtId="3" fontId="1" fillId="0" borderId="33" xfId="0" applyNumberFormat="1" applyFont="1" applyBorder="1"/>
    <xf numFmtId="0" fontId="3" fillId="2" borderId="16" xfId="0" applyFont="1" applyFill="1" applyBorder="1"/>
    <xf numFmtId="0" fontId="3" fillId="2" borderId="17" xfId="0" applyFont="1" applyFill="1" applyBorder="1"/>
    <xf numFmtId="3" fontId="3" fillId="2" borderId="18" xfId="0" applyNumberFormat="1" applyFont="1" applyFill="1" applyBorder="1"/>
    <xf numFmtId="0" fontId="9" fillId="0" borderId="0" xfId="0" applyFont="1"/>
    <xf numFmtId="3" fontId="2" fillId="0" borderId="0" xfId="0" applyNumberFormat="1" applyFont="1" applyAlignment="1">
      <alignment horizontal="centerContinuous"/>
    </xf>
    <xf numFmtId="0" fontId="1" fillId="2" borderId="30" xfId="0" applyFont="1" applyFill="1" applyBorder="1"/>
    <xf numFmtId="0" fontId="3" fillId="2" borderId="41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right"/>
    </xf>
    <xf numFmtId="4" fontId="5" fillId="2" borderId="30" xfId="0" applyNumberFormat="1" applyFont="1" applyFill="1" applyBorder="1" applyAlignment="1">
      <alignment horizontal="right"/>
    </xf>
    <xf numFmtId="0" fontId="1" fillId="0" borderId="42" xfId="0" applyFont="1" applyBorder="1"/>
    <xf numFmtId="0" fontId="1" fillId="2" borderId="26" xfId="0" applyFont="1" applyFill="1" applyBorder="1"/>
    <xf numFmtId="0" fontId="3" fillId="2" borderId="27" xfId="0" applyFont="1" applyFill="1" applyBorder="1"/>
    <xf numFmtId="0" fontId="1" fillId="2" borderId="27" xfId="0" applyFont="1" applyFill="1" applyBorder="1"/>
    <xf numFmtId="4" fontId="1" fillId="2" borderId="43" xfId="0" applyNumberFormat="1" applyFont="1" applyFill="1" applyBorder="1"/>
    <xf numFmtId="3" fontId="10" fillId="0" borderId="0" xfId="0" applyNumberFormat="1" applyFont="1"/>
    <xf numFmtId="4" fontId="10" fillId="0" borderId="0" xfId="0" applyNumberFormat="1" applyFont="1"/>
    <xf numFmtId="4" fontId="0" fillId="0" borderId="0" xfId="0" applyNumberFormat="1"/>
    <xf numFmtId="0" fontId="0" fillId="0" borderId="0" xfId="20">
      <alignment/>
      <protection/>
    </xf>
    <xf numFmtId="0" fontId="1" fillId="0" borderId="0" xfId="20" applyFont="1">
      <alignment/>
      <protection/>
    </xf>
    <xf numFmtId="0" fontId="12" fillId="0" borderId="0" xfId="20" applyFont="1" applyAlignment="1">
      <alignment horizontal="centerContinuous"/>
      <protection/>
    </xf>
    <xf numFmtId="0" fontId="13" fillId="0" borderId="0" xfId="20" applyFont="1" applyAlignment="1">
      <alignment horizontal="centerContinuous"/>
      <protection/>
    </xf>
    <xf numFmtId="0" fontId="13" fillId="0" borderId="0" xfId="20" applyFont="1" applyAlignment="1">
      <alignment horizontal="right"/>
      <protection/>
    </xf>
    <xf numFmtId="0" fontId="1" fillId="0" borderId="39" xfId="20" applyFont="1" applyBorder="1">
      <alignment/>
      <protection/>
    </xf>
    <xf numFmtId="0" fontId="4" fillId="0" borderId="44" xfId="20" applyFont="1" applyBorder="1" applyAlignment="1">
      <alignment horizontal="right"/>
      <protection/>
    </xf>
    <xf numFmtId="49" fontId="1" fillId="0" borderId="39" xfId="20" applyNumberFormat="1" applyFont="1" applyBorder="1" applyAlignment="1">
      <alignment horizontal="left"/>
      <protection/>
    </xf>
    <xf numFmtId="0" fontId="1" fillId="0" borderId="40" xfId="20" applyFont="1" applyBorder="1">
      <alignment/>
      <protection/>
    </xf>
    <xf numFmtId="0" fontId="4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49" fontId="4" fillId="2" borderId="9" xfId="20" applyNumberFormat="1" applyFont="1" applyFill="1" applyBorder="1">
      <alignment/>
      <protection/>
    </xf>
    <xf numFmtId="0" fontId="4" fillId="2" borderId="7" xfId="20" applyFont="1" applyFill="1" applyBorder="1" applyAlignment="1">
      <alignment horizontal="center"/>
      <protection/>
    </xf>
    <xf numFmtId="0" fontId="4" fillId="2" borderId="9" xfId="20" applyFont="1" applyFill="1" applyBorder="1" applyAlignment="1">
      <alignment horizontal="center"/>
      <protection/>
    </xf>
    <xf numFmtId="0" fontId="3" fillId="0" borderId="45" xfId="20" applyFont="1" applyBorder="1" applyAlignment="1">
      <alignment horizontal="center"/>
      <protection/>
    </xf>
    <xf numFmtId="49" fontId="3" fillId="0" borderId="45" xfId="20" applyNumberFormat="1" applyFont="1" applyBorder="1" applyAlignment="1">
      <alignment horizontal="left"/>
      <protection/>
    </xf>
    <xf numFmtId="0" fontId="3" fillId="0" borderId="46" xfId="20" applyFont="1" applyBorder="1">
      <alignment/>
      <protection/>
    </xf>
    <xf numFmtId="0" fontId="1" fillId="0" borderId="8" xfId="20" applyFont="1" applyBorder="1" applyAlignment="1">
      <alignment horizontal="center"/>
      <protection/>
    </xf>
    <xf numFmtId="0" fontId="1" fillId="0" borderId="8" xfId="20" applyFont="1" applyBorder="1" applyAlignment="1">
      <alignment horizontal="right"/>
      <protection/>
    </xf>
    <xf numFmtId="0" fontId="1" fillId="0" borderId="7" xfId="20" applyFont="1" applyBorder="1">
      <alignment/>
      <protection/>
    </xf>
    <xf numFmtId="0" fontId="14" fillId="0" borderId="0" xfId="20" applyFont="1">
      <alignment/>
      <protection/>
    </xf>
    <xf numFmtId="0" fontId="15" fillId="0" borderId="47" xfId="20" applyFont="1" applyBorder="1" applyAlignment="1">
      <alignment horizontal="center" vertical="top"/>
      <protection/>
    </xf>
    <xf numFmtId="49" fontId="15" fillId="0" borderId="47" xfId="20" applyNumberFormat="1" applyFont="1" applyBorder="1" applyAlignment="1">
      <alignment horizontal="left" vertical="top"/>
      <protection/>
    </xf>
    <xf numFmtId="0" fontId="15" fillId="0" borderId="47" xfId="20" applyFont="1" applyBorder="1" applyAlignment="1">
      <alignment vertical="top" wrapText="1"/>
      <protection/>
    </xf>
    <xf numFmtId="49" fontId="15" fillId="0" borderId="47" xfId="20" applyNumberFormat="1" applyFont="1" applyBorder="1" applyAlignment="1">
      <alignment horizontal="center" shrinkToFit="1"/>
      <protection/>
    </xf>
    <xf numFmtId="0" fontId="14" fillId="0" borderId="0" xfId="20" applyFont="1">
      <alignment/>
      <protection/>
    </xf>
    <xf numFmtId="0" fontId="1" fillId="2" borderId="9" xfId="20" applyFont="1" applyFill="1" applyBorder="1" applyAlignment="1">
      <alignment horizontal="center"/>
      <protection/>
    </xf>
    <xf numFmtId="49" fontId="16" fillId="2" borderId="9" xfId="20" applyNumberFormat="1" applyFont="1" applyFill="1" applyBorder="1" applyAlignment="1">
      <alignment horizontal="left"/>
      <protection/>
    </xf>
    <xf numFmtId="0" fontId="16" fillId="2" borderId="46" xfId="20" applyFont="1" applyFill="1" applyBorder="1">
      <alignment/>
      <protection/>
    </xf>
    <xf numFmtId="0" fontId="1" fillId="2" borderId="8" xfId="20" applyFont="1" applyFill="1" applyBorder="1" applyAlignment="1">
      <alignment horizontal="center"/>
      <protection/>
    </xf>
    <xf numFmtId="4" fontId="1" fillId="2" borderId="8" xfId="20" applyNumberFormat="1" applyFont="1" applyFill="1" applyBorder="1" applyAlignment="1">
      <alignment horizontal="right"/>
      <protection/>
    </xf>
    <xf numFmtId="4" fontId="1" fillId="2" borderId="7" xfId="20" applyNumberFormat="1" applyFont="1" applyFill="1" applyBorder="1" applyAlignment="1">
      <alignment horizontal="right"/>
      <protection/>
    </xf>
    <xf numFmtId="4" fontId="3" fillId="2" borderId="9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17" fillId="0" borderId="0" xfId="20" applyFont="1">
      <alignment/>
      <protection/>
    </xf>
    <xf numFmtId="0" fontId="0" fillId="0" borderId="0" xfId="20" applyAlignment="1">
      <alignment horizontal="right"/>
      <protection/>
    </xf>
    <xf numFmtId="0" fontId="18" fillId="0" borderId="0" xfId="20" applyFont="1">
      <alignment/>
      <protection/>
    </xf>
    <xf numFmtId="3" fontId="18" fillId="0" borderId="0" xfId="20" applyNumberFormat="1" applyFont="1" applyAlignment="1">
      <alignment horizontal="right"/>
      <protection/>
    </xf>
    <xf numFmtId="4" fontId="18" fillId="0" borderId="0" xfId="20" applyNumberFormat="1" applyFont="1">
      <alignment/>
      <protection/>
    </xf>
    <xf numFmtId="49" fontId="4" fillId="0" borderId="24" xfId="0" applyNumberFormat="1" applyFont="1" applyBorder="1"/>
    <xf numFmtId="0" fontId="4" fillId="0" borderId="42" xfId="0" applyFont="1" applyBorder="1" applyAlignment="1">
      <alignment horizontal="center"/>
    </xf>
    <xf numFmtId="49" fontId="4" fillId="3" borderId="8" xfId="0" applyNumberFormat="1" applyFont="1" applyFill="1" applyBorder="1"/>
    <xf numFmtId="49" fontId="4" fillId="3" borderId="7" xfId="0" applyNumberFormat="1" applyFont="1" applyFill="1" applyBorder="1"/>
    <xf numFmtId="49" fontId="3" fillId="3" borderId="24" xfId="0" applyNumberFormat="1" applyFont="1" applyFill="1" applyBorder="1"/>
    <xf numFmtId="49" fontId="1" fillId="3" borderId="31" xfId="0" applyNumberFormat="1" applyFont="1" applyFill="1" applyBorder="1"/>
    <xf numFmtId="0" fontId="1" fillId="3" borderId="44" xfId="20" applyFont="1" applyFill="1" applyBorder="1">
      <alignment/>
      <protection/>
    </xf>
    <xf numFmtId="0" fontId="3" fillId="0" borderId="48" xfId="20" applyFont="1" applyBorder="1" applyAlignment="1">
      <alignment horizontal="left"/>
      <protection/>
    </xf>
    <xf numFmtId="4" fontId="15" fillId="3" borderId="47" xfId="20" applyNumberFormat="1" applyFont="1" applyFill="1" applyBorder="1" applyAlignment="1">
      <alignment horizontal="right"/>
      <protection/>
    </xf>
    <xf numFmtId="167" fontId="5" fillId="4" borderId="12" xfId="0" applyNumberFormat="1" applyFont="1" applyFill="1" applyBorder="1" applyAlignment="1">
      <alignment horizontal="center"/>
    </xf>
    <xf numFmtId="168" fontId="4" fillId="4" borderId="21" xfId="0" applyNumberFormat="1" applyFont="1" applyFill="1" applyBorder="1" applyAlignment="1">
      <alignment horizontal="center"/>
    </xf>
    <xf numFmtId="49" fontId="1" fillId="4" borderId="39" xfId="0" applyNumberFormat="1" applyFont="1" applyFill="1" applyBorder="1" applyAlignment="1">
      <alignment horizontal="left"/>
    </xf>
    <xf numFmtId="0" fontId="3" fillId="4" borderId="48" xfId="0" applyFont="1" applyFill="1" applyBorder="1" applyAlignment="1">
      <alignment horizontal="left"/>
    </xf>
    <xf numFmtId="49" fontId="5" fillId="2" borderId="4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3" fontId="1" fillId="0" borderId="31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49" fontId="3" fillId="3" borderId="46" xfId="0" applyNumberFormat="1" applyFont="1" applyFill="1" applyBorder="1" applyAlignment="1">
      <alignment horizontal="center"/>
    </xf>
    <xf numFmtId="49" fontId="3" fillId="3" borderId="8" xfId="0" applyNumberFormat="1" applyFont="1" applyFill="1" applyBorder="1" applyAlignment="1">
      <alignment horizontal="center"/>
    </xf>
    <xf numFmtId="49" fontId="3" fillId="3" borderId="7" xfId="0" applyNumberFormat="1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4" fillId="0" borderId="9" xfId="0" applyFont="1" applyBorder="1" applyAlignment="1">
      <alignment horizontal="left"/>
    </xf>
    <xf numFmtId="0" fontId="4" fillId="0" borderId="46" xfId="0" applyFont="1" applyBorder="1" applyAlignment="1">
      <alignment horizontal="left"/>
    </xf>
    <xf numFmtId="0" fontId="19" fillId="0" borderId="46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6" fontId="1" fillId="0" borderId="46" xfId="0" applyNumberFormat="1" applyFont="1" applyBorder="1" applyAlignment="1">
      <alignment horizontal="right" indent="2"/>
    </xf>
    <xf numFmtId="166" fontId="1" fillId="0" borderId="12" xfId="0" applyNumberFormat="1" applyFont="1" applyBorder="1" applyAlignment="1">
      <alignment horizontal="right" indent="2"/>
    </xf>
    <xf numFmtId="166" fontId="6" fillId="2" borderId="50" xfId="0" applyNumberFormat="1" applyFont="1" applyFill="1" applyBorder="1" applyAlignment="1">
      <alignment horizontal="right" indent="2"/>
    </xf>
    <xf numFmtId="166" fontId="6" fillId="2" borderId="43" xfId="0" applyNumberFormat="1" applyFont="1" applyFill="1" applyBorder="1" applyAlignment="1">
      <alignment horizontal="right" indent="2"/>
    </xf>
    <xf numFmtId="0" fontId="8" fillId="0" borderId="0" xfId="0" applyFont="1" applyAlignment="1">
      <alignment horizontal="left" vertical="top" wrapText="1"/>
    </xf>
    <xf numFmtId="0" fontId="1" fillId="0" borderId="26" xfId="0" applyFont="1" applyBorder="1" applyAlignment="1">
      <alignment horizontal="center" shrinkToFit="1"/>
    </xf>
    <xf numFmtId="0" fontId="1" fillId="0" borderId="28" xfId="0" applyFont="1" applyBorder="1" applyAlignment="1">
      <alignment horizontal="center" shrinkToFit="1"/>
    </xf>
    <xf numFmtId="0" fontId="1" fillId="0" borderId="51" xfId="20" applyFont="1" applyBorder="1" applyAlignment="1">
      <alignment horizontal="center"/>
      <protection/>
    </xf>
    <xf numFmtId="0" fontId="1" fillId="0" borderId="52" xfId="20" applyFont="1" applyBorder="1" applyAlignment="1">
      <alignment horizontal="center"/>
      <protection/>
    </xf>
    <xf numFmtId="0" fontId="1" fillId="0" borderId="53" xfId="20" applyFont="1" applyBorder="1" applyAlignment="1">
      <alignment horizontal="center"/>
      <protection/>
    </xf>
    <xf numFmtId="0" fontId="1" fillId="0" borderId="54" xfId="20" applyFont="1" applyBorder="1" applyAlignment="1">
      <alignment horizontal="center"/>
      <protection/>
    </xf>
    <xf numFmtId="49" fontId="1" fillId="3" borderId="55" xfId="20" applyNumberFormat="1" applyFont="1" applyFill="1" applyBorder="1" applyAlignment="1">
      <alignment horizontal="center"/>
      <protection/>
    </xf>
    <xf numFmtId="0" fontId="1" fillId="3" borderId="40" xfId="20" applyFont="1" applyFill="1" applyBorder="1" applyAlignment="1">
      <alignment horizontal="center"/>
      <protection/>
    </xf>
    <xf numFmtId="0" fontId="1" fillId="3" borderId="56" xfId="20" applyFont="1" applyFill="1" applyBorder="1" applyAlignment="1">
      <alignment horizontal="center"/>
      <protection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11" fillId="0" borderId="0" xfId="20" applyFont="1" applyAlignment="1">
      <alignment horizontal="center"/>
      <protection/>
    </xf>
    <xf numFmtId="49" fontId="1" fillId="0" borderId="53" xfId="20" applyNumberFormat="1" applyFont="1" applyBorder="1" applyAlignment="1">
      <alignment horizontal="center"/>
      <protection/>
    </xf>
    <xf numFmtId="0" fontId="1" fillId="0" borderId="55" xfId="20" applyFont="1" applyBorder="1" applyAlignment="1">
      <alignment horizontal="center" shrinkToFit="1"/>
      <protection/>
    </xf>
    <xf numFmtId="0" fontId="1" fillId="0" borderId="40" xfId="20" applyFont="1" applyBorder="1" applyAlignment="1">
      <alignment horizontal="center" shrinkToFit="1"/>
      <protection/>
    </xf>
    <xf numFmtId="0" fontId="1" fillId="0" borderId="56" xfId="20" applyFont="1" applyBorder="1" applyAlignment="1">
      <alignment horizontal="center" shrinkToFit="1"/>
      <protection/>
    </xf>
    <xf numFmtId="4" fontId="15" fillId="4" borderId="47" xfId="20" applyNumberFormat="1" applyFont="1" applyFill="1" applyBorder="1" applyAlignment="1" applyProtection="1">
      <alignment horizontal="right"/>
      <protection locked="0"/>
    </xf>
    <xf numFmtId="4" fontId="15" fillId="0" borderId="47" xfId="20" applyNumberFormat="1" applyFont="1" applyBorder="1" applyProtection="1">
      <alignment/>
      <protection locked="0"/>
    </xf>
    <xf numFmtId="3" fontId="1" fillId="0" borderId="31" xfId="0" applyNumberFormat="1" applyFont="1" applyBorder="1" applyProtection="1">
      <protection locked="0"/>
    </xf>
    <xf numFmtId="3" fontId="1" fillId="0" borderId="45" xfId="0" applyNumberFormat="1" applyFont="1" applyBorder="1" applyProtection="1">
      <protection locked="0"/>
    </xf>
    <xf numFmtId="3" fontId="1" fillId="0" borderId="57" xfId="0" applyNumberFormat="1" applyFont="1" applyBorder="1" applyProtection="1">
      <protection locked="0"/>
    </xf>
    <xf numFmtId="3" fontId="3" fillId="2" borderId="58" xfId="0" applyNumberFormat="1" applyFont="1" applyFill="1" applyBorder="1" applyProtection="1">
      <protection locked="0"/>
    </xf>
    <xf numFmtId="3" fontId="3" fillId="2" borderId="59" xfId="0" applyNumberFormat="1" applyFont="1" applyFill="1" applyBorder="1" applyProtection="1">
      <protection locked="0"/>
    </xf>
    <xf numFmtId="3" fontId="3" fillId="2" borderId="60" xfId="0" applyNumberFormat="1" applyFont="1" applyFill="1" applyBorder="1" applyProtection="1">
      <protection locked="0"/>
    </xf>
    <xf numFmtId="3" fontId="1" fillId="4" borderId="22" xfId="0" applyNumberFormat="1" applyFont="1" applyFill="1" applyBorder="1" applyAlignment="1" applyProtection="1">
      <alignment horizontal="right"/>
      <protection locked="0"/>
    </xf>
    <xf numFmtId="165" fontId="1" fillId="3" borderId="9" xfId="0" applyNumberFormat="1" applyFont="1" applyFill="1" applyBorder="1" applyAlignment="1" applyProtection="1">
      <alignment horizontal="right"/>
      <protection locked="0"/>
    </xf>
    <xf numFmtId="3" fontId="1" fillId="0" borderId="34" xfId="0" applyNumberFormat="1" applyFont="1" applyBorder="1" applyAlignment="1" applyProtection="1">
      <alignment horizontal="right"/>
      <protection locked="0"/>
    </xf>
    <xf numFmtId="4" fontId="1" fillId="0" borderId="20" xfId="0" applyNumberFormat="1" applyFont="1" applyBorder="1" applyAlignment="1" applyProtection="1">
      <alignment horizontal="right"/>
      <protection locked="0"/>
    </xf>
    <xf numFmtId="3" fontId="1" fillId="0" borderId="42" xfId="0" applyNumberFormat="1" applyFont="1" applyBorder="1" applyAlignment="1" applyProtection="1">
      <alignment horizontal="right"/>
      <protection locked="0"/>
    </xf>
    <xf numFmtId="4" fontId="1" fillId="2" borderId="26" xfId="0" applyNumberFormat="1" applyFont="1" applyFill="1" applyBorder="1" applyProtection="1">
      <protection locked="0"/>
    </xf>
    <xf numFmtId="4" fontId="1" fillId="2" borderId="27" xfId="0" applyNumberFormat="1" applyFont="1" applyFill="1" applyBorder="1" applyProtection="1">
      <protection locked="0"/>
    </xf>
    <xf numFmtId="3" fontId="3" fillId="2" borderId="27" xfId="0" applyNumberFormat="1" applyFont="1" applyFill="1" applyBorder="1" applyAlignment="1" applyProtection="1">
      <alignment horizontal="right"/>
      <protection locked="0"/>
    </xf>
    <xf numFmtId="3" fontId="3" fillId="2" borderId="43" xfId="0" applyNumberFormat="1" applyFont="1" applyFill="1" applyBorder="1" applyAlignment="1" applyProtection="1">
      <alignment horizontal="right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5"/>
  <sheetViews>
    <sheetView tabSelected="1" zoomScale="110" zoomScaleNormal="110" workbookViewId="0" topLeftCell="A1">
      <selection activeCell="A1" sqref="A1:XFD1048576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0</v>
      </c>
      <c r="B1" s="2"/>
      <c r="C1" s="2"/>
      <c r="D1" s="2"/>
      <c r="E1" s="2"/>
      <c r="F1" s="2"/>
      <c r="G1" s="2"/>
    </row>
    <row r="2" spans="1:7" ht="12.75" customHeight="1">
      <c r="A2" s="3" t="s">
        <v>1</v>
      </c>
      <c r="B2" s="4"/>
      <c r="C2" s="157"/>
      <c r="D2" s="5"/>
      <c r="E2" s="6"/>
      <c r="F2" s="7" t="s">
        <v>94</v>
      </c>
      <c r="G2" s="154"/>
    </row>
    <row r="3" spans="1:7" ht="3" customHeight="1" hidden="1">
      <c r="A3" s="8"/>
      <c r="B3" s="9"/>
      <c r="C3" s="10"/>
      <c r="D3" s="10"/>
      <c r="E3" s="11"/>
      <c r="F3" s="12"/>
      <c r="G3" s="13"/>
    </row>
    <row r="4" spans="1:7" ht="12" customHeight="1">
      <c r="A4" s="14" t="s">
        <v>2</v>
      </c>
      <c r="B4" s="9"/>
      <c r="C4" s="10" t="s">
        <v>3</v>
      </c>
      <c r="D4" s="10"/>
      <c r="E4" s="11"/>
      <c r="F4" s="12" t="s">
        <v>4</v>
      </c>
      <c r="G4" s="15"/>
    </row>
    <row r="5" spans="1:7" ht="12.95" customHeight="1">
      <c r="A5" s="16" t="s">
        <v>68</v>
      </c>
      <c r="B5" s="17"/>
      <c r="C5" s="163" t="s">
        <v>95</v>
      </c>
      <c r="D5" s="164"/>
      <c r="E5" s="165"/>
      <c r="F5" s="12" t="s">
        <v>6</v>
      </c>
      <c r="G5" s="13" t="s">
        <v>54</v>
      </c>
    </row>
    <row r="6" spans="1:7" ht="12.95" customHeight="1">
      <c r="A6" s="14" t="s">
        <v>7</v>
      </c>
      <c r="B6" s="9"/>
      <c r="C6" s="146" t="s">
        <v>8</v>
      </c>
      <c r="D6" s="146"/>
      <c r="E6" s="147"/>
      <c r="F6" s="12" t="s">
        <v>9</v>
      </c>
      <c r="G6" s="18"/>
    </row>
    <row r="7" spans="1:7" ht="12.95" customHeight="1">
      <c r="A7" s="148"/>
      <c r="B7" s="149"/>
      <c r="C7" s="163" t="s">
        <v>96</v>
      </c>
      <c r="D7" s="164"/>
      <c r="E7" s="165"/>
      <c r="F7" s="19" t="s">
        <v>10</v>
      </c>
      <c r="G7" s="18"/>
    </row>
    <row r="8" spans="1:7" ht="12.75">
      <c r="A8" s="20" t="s">
        <v>11</v>
      </c>
      <c r="B8" s="12"/>
      <c r="C8" s="167"/>
      <c r="D8" s="167"/>
      <c r="E8" s="168"/>
      <c r="F8" s="12" t="s">
        <v>12</v>
      </c>
      <c r="G8" s="158" t="s">
        <v>92</v>
      </c>
    </row>
    <row r="9" spans="1:7" ht="12.75">
      <c r="A9" s="20" t="s">
        <v>13</v>
      </c>
      <c r="B9" s="12"/>
      <c r="C9" s="167"/>
      <c r="D9" s="167"/>
      <c r="E9" s="168"/>
      <c r="F9" s="12"/>
      <c r="G9" s="21"/>
    </row>
    <row r="10" spans="1:8" ht="12.75">
      <c r="A10" s="20" t="s">
        <v>14</v>
      </c>
      <c r="B10" s="12"/>
      <c r="C10" s="167"/>
      <c r="D10" s="167"/>
      <c r="E10" s="167"/>
      <c r="F10" s="12"/>
      <c r="G10" s="22"/>
      <c r="H10" s="23"/>
    </row>
    <row r="11" spans="1:57" ht="13.5" customHeight="1">
      <c r="A11" s="20" t="s">
        <v>15</v>
      </c>
      <c r="B11" s="12"/>
      <c r="C11" s="169"/>
      <c r="D11" s="170"/>
      <c r="E11" s="171"/>
      <c r="F11" s="12" t="s">
        <v>16</v>
      </c>
      <c r="G11" s="153">
        <f>C2</f>
        <v>0</v>
      </c>
      <c r="BA11" s="24"/>
      <c r="BB11" s="24"/>
      <c r="BC11" s="24"/>
      <c r="BD11" s="24"/>
      <c r="BE11" s="24"/>
    </row>
    <row r="12" spans="1:7" ht="12.75" customHeight="1">
      <c r="A12" s="25" t="s">
        <v>17</v>
      </c>
      <c r="B12" s="9"/>
      <c r="C12" s="172"/>
      <c r="D12" s="172"/>
      <c r="E12" s="172"/>
      <c r="F12" s="26" t="s">
        <v>18</v>
      </c>
      <c r="G12" s="145">
        <v>3</v>
      </c>
    </row>
    <row r="13" spans="1:7" ht="28.5" customHeight="1" thickBot="1">
      <c r="A13" s="27" t="s">
        <v>19</v>
      </c>
      <c r="B13" s="28"/>
      <c r="C13" s="28"/>
      <c r="D13" s="28"/>
      <c r="E13" s="29"/>
      <c r="F13" s="29"/>
      <c r="G13" s="30"/>
    </row>
    <row r="14" spans="1:7" ht="17.25" customHeight="1" thickBot="1">
      <c r="A14" s="31" t="s">
        <v>20</v>
      </c>
      <c r="B14" s="32"/>
      <c r="C14" s="33"/>
      <c r="D14" s="34" t="s">
        <v>21</v>
      </c>
      <c r="E14" s="35"/>
      <c r="F14" s="35"/>
      <c r="G14" s="33"/>
    </row>
    <row r="15" spans="1:7" ht="15.95" customHeight="1">
      <c r="A15" s="36"/>
      <c r="B15" s="173" t="s">
        <v>22</v>
      </c>
      <c r="C15" s="38">
        <f>HSV</f>
        <v>0</v>
      </c>
      <c r="D15" s="39" t="str">
        <f>Rekapitulace!A15</f>
        <v xml:space="preserve">Ztížené výrobní podmínky, práce ve výškách </v>
      </c>
      <c r="E15" s="40"/>
      <c r="F15" s="41"/>
      <c r="G15" s="38">
        <f>Rekapitulace!I15</f>
        <v>0</v>
      </c>
    </row>
    <row r="16" spans="1:7" ht="15.95" customHeight="1">
      <c r="A16" s="36" t="s">
        <v>23</v>
      </c>
      <c r="B16" s="174"/>
      <c r="C16" s="38">
        <f>PSV</f>
        <v>0</v>
      </c>
      <c r="D16" s="8" t="str">
        <f>Rekapitulace!A16</f>
        <v>Oborová přirážka</v>
      </c>
      <c r="E16" s="42"/>
      <c r="F16" s="43"/>
      <c r="G16" s="38">
        <f>Rekapitulace!I16</f>
        <v>0</v>
      </c>
    </row>
    <row r="17" spans="1:7" ht="15.95" customHeight="1">
      <c r="A17" s="36" t="s">
        <v>24</v>
      </c>
      <c r="B17" s="174"/>
      <c r="C17" s="38">
        <f>Mont</f>
        <v>0</v>
      </c>
      <c r="D17" s="8" t="str">
        <f>Rekapitulace!A17</f>
        <v>Přesun stavebních kapacit</v>
      </c>
      <c r="E17" s="42"/>
      <c r="F17" s="43"/>
      <c r="G17" s="38">
        <f>Rekapitulace!I17</f>
        <v>0</v>
      </c>
    </row>
    <row r="18" spans="1:7" ht="15.95" customHeight="1">
      <c r="A18" s="44" t="s">
        <v>25</v>
      </c>
      <c r="B18" s="175"/>
      <c r="C18" s="38">
        <f>Dodavka</f>
        <v>0</v>
      </c>
      <c r="D18" s="8" t="str">
        <f>Rekapitulace!A18</f>
        <v>Mimostaveništní doprava</v>
      </c>
      <c r="E18" s="42"/>
      <c r="F18" s="43"/>
      <c r="G18" s="38">
        <f>Rekapitulace!I18</f>
        <v>0</v>
      </c>
    </row>
    <row r="19" spans="1:7" ht="15.95" customHeight="1">
      <c r="A19" s="45" t="s">
        <v>26</v>
      </c>
      <c r="B19" s="37"/>
      <c r="C19" s="38">
        <f>SUM(C15:C18)</f>
        <v>0</v>
      </c>
      <c r="D19" s="8" t="str">
        <f>Rekapitulace!A19</f>
        <v>Zařízení staveniště</v>
      </c>
      <c r="E19" s="42"/>
      <c r="F19" s="43"/>
      <c r="G19" s="38">
        <f>Rekapitulace!I19</f>
        <v>0</v>
      </c>
    </row>
    <row r="20" spans="1:7" ht="15.95" customHeight="1">
      <c r="A20" s="45"/>
      <c r="B20" s="37"/>
      <c r="C20" s="38"/>
      <c r="D20" s="8" t="str">
        <f>Rekapitulace!A20</f>
        <v>Provoz investora</v>
      </c>
      <c r="E20" s="42"/>
      <c r="F20" s="43"/>
      <c r="G20" s="38">
        <f>Rekapitulace!I20</f>
        <v>0</v>
      </c>
    </row>
    <row r="21" spans="1:7" ht="15.95" customHeight="1">
      <c r="A21" s="45" t="s">
        <v>27</v>
      </c>
      <c r="B21" s="37"/>
      <c r="C21" s="38">
        <f>HZS</f>
        <v>0</v>
      </c>
      <c r="D21" s="8" t="str">
        <f>Rekapitulace!A21</f>
        <v>Kompletační činnost (IČD)</v>
      </c>
      <c r="E21" s="42"/>
      <c r="F21" s="43"/>
      <c r="G21" s="38">
        <f>Rekapitulace!I21</f>
        <v>0</v>
      </c>
    </row>
    <row r="22" spans="1:7" ht="15.95" customHeight="1">
      <c r="A22" s="46" t="s">
        <v>28</v>
      </c>
      <c r="B22" s="47"/>
      <c r="C22" s="38">
        <f>C19+C21</f>
        <v>0</v>
      </c>
      <c r="D22" s="8" t="s">
        <v>29</v>
      </c>
      <c r="E22" s="42"/>
      <c r="F22" s="43"/>
      <c r="G22" s="38">
        <f>G23-SUM(G15:G21)</f>
        <v>0</v>
      </c>
    </row>
    <row r="23" spans="1:7" ht="15.95" customHeight="1" thickBot="1">
      <c r="A23" s="181" t="s">
        <v>30</v>
      </c>
      <c r="B23" s="182"/>
      <c r="C23" s="48">
        <f>C22+G23</f>
        <v>0</v>
      </c>
      <c r="D23" s="49" t="s">
        <v>31</v>
      </c>
      <c r="E23" s="50"/>
      <c r="F23" s="51"/>
      <c r="G23" s="38">
        <f>VRN</f>
        <v>0</v>
      </c>
    </row>
    <row r="24" spans="1:7" ht="12.75">
      <c r="A24" s="52" t="s">
        <v>32</v>
      </c>
      <c r="B24" s="53"/>
      <c r="C24" s="54"/>
      <c r="D24" s="53" t="s">
        <v>33</v>
      </c>
      <c r="E24" s="53"/>
      <c r="F24" s="55" t="s">
        <v>34</v>
      </c>
      <c r="G24" s="56"/>
    </row>
    <row r="25" spans="1:7" ht="12.75">
      <c r="A25" s="46" t="s">
        <v>35</v>
      </c>
      <c r="B25" s="47"/>
      <c r="C25" s="57"/>
      <c r="D25" s="47" t="s">
        <v>35</v>
      </c>
      <c r="E25" s="47"/>
      <c r="F25" s="58" t="s">
        <v>35</v>
      </c>
      <c r="G25" s="59"/>
    </row>
    <row r="26" spans="1:7" ht="37.5" customHeight="1">
      <c r="A26" s="46" t="s">
        <v>36</v>
      </c>
      <c r="B26" s="60"/>
      <c r="C26" s="159"/>
      <c r="D26" s="47" t="s">
        <v>36</v>
      </c>
      <c r="E26" s="160"/>
      <c r="F26" s="58" t="s">
        <v>36</v>
      </c>
      <c r="G26" s="59"/>
    </row>
    <row r="27" spans="1:7" ht="12.75">
      <c r="A27" s="46"/>
      <c r="B27" s="61"/>
      <c r="C27" s="57"/>
      <c r="D27" s="47"/>
      <c r="E27" s="47"/>
      <c r="F27" s="58"/>
      <c r="G27" s="59"/>
    </row>
    <row r="28" spans="1:7" ht="12.75">
      <c r="A28" s="46" t="s">
        <v>37</v>
      </c>
      <c r="B28" s="47"/>
      <c r="C28" s="57"/>
      <c r="D28" s="58" t="s">
        <v>38</v>
      </c>
      <c r="E28" s="57"/>
      <c r="F28" s="47" t="s">
        <v>38</v>
      </c>
      <c r="G28" s="59"/>
    </row>
    <row r="29" spans="1:7" ht="69" customHeight="1">
      <c r="A29" s="46"/>
      <c r="B29" s="47"/>
      <c r="C29" s="62">
        <v>0</v>
      </c>
      <c r="D29" s="63"/>
      <c r="E29" s="62"/>
      <c r="F29" s="47"/>
      <c r="G29" s="59"/>
    </row>
    <row r="30" spans="1:7" ht="12.75">
      <c r="A30" s="64" t="s">
        <v>39</v>
      </c>
      <c r="B30" s="65"/>
      <c r="C30" s="66">
        <v>0</v>
      </c>
      <c r="D30" s="65" t="s">
        <v>40</v>
      </c>
      <c r="E30" s="67"/>
      <c r="F30" s="176">
        <f>C23-F32</f>
        <v>0</v>
      </c>
      <c r="G30" s="177"/>
    </row>
    <row r="31" spans="1:7" ht="12.75">
      <c r="A31" s="64" t="s">
        <v>41</v>
      </c>
      <c r="B31" s="65"/>
      <c r="C31" s="66">
        <f>SazbaDPH1</f>
        <v>0</v>
      </c>
      <c r="D31" s="65" t="s">
        <v>42</v>
      </c>
      <c r="E31" s="67"/>
      <c r="F31" s="176">
        <f>ROUND(PRODUCT(F30,C31/100),0)</f>
        <v>0</v>
      </c>
      <c r="G31" s="177"/>
    </row>
    <row r="32" spans="1:7" ht="12.75">
      <c r="A32" s="64" t="s">
        <v>39</v>
      </c>
      <c r="B32" s="65"/>
      <c r="C32" s="66">
        <v>0</v>
      </c>
      <c r="D32" s="65" t="s">
        <v>42</v>
      </c>
      <c r="E32" s="67"/>
      <c r="F32" s="176">
        <v>0</v>
      </c>
      <c r="G32" s="177"/>
    </row>
    <row r="33" spans="1:7" ht="12.75">
      <c r="A33" s="64" t="s">
        <v>41</v>
      </c>
      <c r="B33" s="68"/>
      <c r="C33" s="69">
        <f>SazbaDPH2</f>
        <v>0</v>
      </c>
      <c r="D33" s="65" t="s">
        <v>42</v>
      </c>
      <c r="E33" s="43"/>
      <c r="F33" s="176">
        <f>ROUND(PRODUCT(F32,C33/100),0)</f>
        <v>0</v>
      </c>
      <c r="G33" s="177"/>
    </row>
    <row r="34" spans="1:7" s="73" customFormat="1" ht="19.5" customHeight="1" thickBot="1">
      <c r="A34" s="70" t="s">
        <v>43</v>
      </c>
      <c r="B34" s="71"/>
      <c r="C34" s="71"/>
      <c r="D34" s="71"/>
      <c r="E34" s="72"/>
      <c r="F34" s="178">
        <f>ROUND(SUM(F30:F33),0)</f>
        <v>0</v>
      </c>
      <c r="G34" s="179"/>
    </row>
    <row r="36" spans="1:8" ht="12.75">
      <c r="A36" t="s">
        <v>44</v>
      </c>
      <c r="H36" t="s">
        <v>5</v>
      </c>
    </row>
    <row r="37" spans="2:8" ht="14.25" customHeight="1">
      <c r="B37" s="180"/>
      <c r="C37" s="180"/>
      <c r="D37" s="180"/>
      <c r="E37" s="180"/>
      <c r="F37" s="180"/>
      <c r="G37" s="180"/>
      <c r="H37" t="s">
        <v>5</v>
      </c>
    </row>
    <row r="38" spans="1:8" ht="12.75" customHeight="1">
      <c r="A38" s="74"/>
      <c r="B38" s="180"/>
      <c r="C38" s="180"/>
      <c r="D38" s="180"/>
      <c r="E38" s="180"/>
      <c r="F38" s="180"/>
      <c r="G38" s="180"/>
      <c r="H38" t="s">
        <v>5</v>
      </c>
    </row>
    <row r="39" spans="1:8" ht="12.75">
      <c r="A39" s="74"/>
      <c r="B39" s="180"/>
      <c r="C39" s="180"/>
      <c r="D39" s="180"/>
      <c r="E39" s="180"/>
      <c r="F39" s="180"/>
      <c r="G39" s="180"/>
      <c r="H39" t="s">
        <v>5</v>
      </c>
    </row>
    <row r="40" spans="1:8" ht="12.75">
      <c r="A40" s="74"/>
      <c r="B40" s="180"/>
      <c r="C40" s="180"/>
      <c r="D40" s="180"/>
      <c r="E40" s="180"/>
      <c r="F40" s="180"/>
      <c r="G40" s="180"/>
      <c r="H40" t="s">
        <v>5</v>
      </c>
    </row>
    <row r="41" spans="1:8" ht="12.75">
      <c r="A41" s="74"/>
      <c r="B41" s="180"/>
      <c r="C41" s="180"/>
      <c r="D41" s="180"/>
      <c r="E41" s="180"/>
      <c r="F41" s="180"/>
      <c r="G41" s="180"/>
      <c r="H41" t="s">
        <v>5</v>
      </c>
    </row>
    <row r="42" spans="1:8" ht="12.75">
      <c r="A42" s="74"/>
      <c r="B42" s="180"/>
      <c r="C42" s="180"/>
      <c r="D42" s="180"/>
      <c r="E42" s="180"/>
      <c r="F42" s="180"/>
      <c r="G42" s="180"/>
      <c r="H42" t="s">
        <v>5</v>
      </c>
    </row>
    <row r="43" spans="1:8" ht="12.75">
      <c r="A43" s="74"/>
      <c r="B43" s="180"/>
      <c r="C43" s="180"/>
      <c r="D43" s="180"/>
      <c r="E43" s="180"/>
      <c r="F43" s="180"/>
      <c r="G43" s="180"/>
      <c r="H43" t="s">
        <v>5</v>
      </c>
    </row>
    <row r="44" spans="1:8" ht="12.75">
      <c r="A44" s="74"/>
      <c r="B44" s="180"/>
      <c r="C44" s="180"/>
      <c r="D44" s="180"/>
      <c r="E44" s="180"/>
      <c r="F44" s="180"/>
      <c r="G44" s="180"/>
      <c r="H44" t="s">
        <v>5</v>
      </c>
    </row>
    <row r="45" spans="1:8" ht="0.75" customHeight="1">
      <c r="A45" s="74"/>
      <c r="B45" s="180"/>
      <c r="C45" s="180"/>
      <c r="D45" s="180"/>
      <c r="E45" s="180"/>
      <c r="F45" s="180"/>
      <c r="G45" s="180"/>
      <c r="H45" t="s">
        <v>5</v>
      </c>
    </row>
    <row r="46" spans="2:7" ht="12.75">
      <c r="B46" s="166"/>
      <c r="C46" s="166"/>
      <c r="D46" s="166"/>
      <c r="E46" s="166"/>
      <c r="F46" s="166"/>
      <c r="G46" s="166"/>
    </row>
    <row r="47" spans="2:7" ht="12.75">
      <c r="B47" s="166"/>
      <c r="C47" s="166"/>
      <c r="D47" s="166"/>
      <c r="E47" s="166"/>
      <c r="F47" s="166"/>
      <c r="G47" s="166"/>
    </row>
    <row r="48" spans="2:7" ht="12.75">
      <c r="B48" s="166"/>
      <c r="C48" s="166"/>
      <c r="D48" s="166"/>
      <c r="E48" s="166"/>
      <c r="F48" s="166"/>
      <c r="G48" s="166"/>
    </row>
    <row r="49" spans="2:7" ht="12.75">
      <c r="B49" s="166"/>
      <c r="C49" s="166"/>
      <c r="D49" s="166"/>
      <c r="E49" s="166"/>
      <c r="F49" s="166"/>
      <c r="G49" s="166"/>
    </row>
    <row r="50" spans="2:7" ht="12.75">
      <c r="B50" s="166"/>
      <c r="C50" s="166"/>
      <c r="D50" s="166"/>
      <c r="E50" s="166"/>
      <c r="F50" s="166"/>
      <c r="G50" s="166"/>
    </row>
    <row r="51" spans="2:7" ht="12.75">
      <c r="B51" s="166"/>
      <c r="C51" s="166"/>
      <c r="D51" s="166"/>
      <c r="E51" s="166"/>
      <c r="F51" s="166"/>
      <c r="G51" s="166"/>
    </row>
    <row r="52" spans="2:7" ht="12.75">
      <c r="B52" s="166"/>
      <c r="C52" s="166"/>
      <c r="D52" s="166"/>
      <c r="E52" s="166"/>
      <c r="F52" s="166"/>
      <c r="G52" s="166"/>
    </row>
    <row r="53" spans="2:7" ht="12.75">
      <c r="B53" s="166"/>
      <c r="C53" s="166"/>
      <c r="D53" s="166"/>
      <c r="E53" s="166"/>
      <c r="F53" s="166"/>
      <c r="G53" s="166"/>
    </row>
    <row r="54" spans="2:7" ht="12.75">
      <c r="B54" s="166"/>
      <c r="C54" s="166"/>
      <c r="D54" s="166"/>
      <c r="E54" s="166"/>
      <c r="F54" s="166"/>
      <c r="G54" s="166"/>
    </row>
    <row r="55" spans="2:7" ht="12.75">
      <c r="B55" s="166"/>
      <c r="C55" s="166"/>
      <c r="D55" s="166"/>
      <c r="E55" s="166"/>
      <c r="F55" s="166"/>
      <c r="G55" s="166"/>
    </row>
  </sheetData>
  <mergeCells count="25">
    <mergeCell ref="B55:G55"/>
    <mergeCell ref="B15:B18"/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A23:B23"/>
    <mergeCell ref="C5:E5"/>
    <mergeCell ref="C7:E7"/>
    <mergeCell ref="B52:G52"/>
    <mergeCell ref="B53:G53"/>
    <mergeCell ref="B54:G54"/>
    <mergeCell ref="C8:E8"/>
    <mergeCell ref="C9:E9"/>
    <mergeCell ref="C10:E10"/>
    <mergeCell ref="C11:E11"/>
    <mergeCell ref="C12:E1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74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83" t="s">
        <v>45</v>
      </c>
      <c r="B1" s="184"/>
      <c r="C1" s="75" t="str">
        <f>CONCATENATE(cislostavby," ",nazevstavby)</f>
        <v xml:space="preserve"> Rekonstrukce osvětlení hřiště </v>
      </c>
      <c r="D1" s="76"/>
      <c r="E1" s="77"/>
      <c r="F1" s="76"/>
      <c r="G1" s="150" t="s">
        <v>46</v>
      </c>
      <c r="H1" s="155"/>
      <c r="I1" s="156">
        <f>Zakazka</f>
        <v>0</v>
      </c>
    </row>
    <row r="2" spans="1:9" ht="13.5" thickBot="1">
      <c r="A2" s="185" t="s">
        <v>47</v>
      </c>
      <c r="B2" s="186"/>
      <c r="C2" s="78" t="str">
        <f>CONCATENATE(cisloobjektu," ",nazevobjektu)</f>
        <v xml:space="preserve">1 Hřiště Kylešovice </v>
      </c>
      <c r="D2" s="79"/>
      <c r="E2" s="80"/>
      <c r="F2" s="79"/>
      <c r="G2" s="187" t="str">
        <f>'Krycí list'!C7</f>
        <v xml:space="preserve">Rekonstrukce osvětlení hřiště </v>
      </c>
      <c r="H2" s="188"/>
      <c r="I2" s="189"/>
    </row>
    <row r="3" spans="1:9" ht="13.5" thickTop="1">
      <c r="A3" s="47"/>
      <c r="B3" s="47"/>
      <c r="C3" s="47"/>
      <c r="D3" s="47"/>
      <c r="E3" s="47"/>
      <c r="F3" s="47"/>
      <c r="G3" s="47"/>
      <c r="H3" s="47"/>
      <c r="I3" s="47"/>
    </row>
    <row r="4" spans="1:9" ht="19.5" customHeight="1">
      <c r="A4" s="81" t="s">
        <v>48</v>
      </c>
      <c r="B4" s="82"/>
      <c r="C4" s="82"/>
      <c r="D4" s="82"/>
      <c r="E4" s="82"/>
      <c r="F4" s="82"/>
      <c r="G4" s="82"/>
      <c r="H4" s="82"/>
      <c r="I4" s="82"/>
    </row>
    <row r="5" spans="1:9" ht="13.5" thickBot="1">
      <c r="A5" s="47"/>
      <c r="B5" s="47"/>
      <c r="C5" s="47"/>
      <c r="D5" s="47"/>
      <c r="E5" s="47"/>
      <c r="F5" s="47"/>
      <c r="G5" s="47"/>
      <c r="H5" s="47"/>
      <c r="I5" s="47"/>
    </row>
    <row r="6" spans="1:9" ht="13.5" thickBot="1">
      <c r="A6" s="83"/>
      <c r="B6" s="161" t="s">
        <v>49</v>
      </c>
      <c r="C6" s="161"/>
      <c r="D6" s="162"/>
      <c r="E6" s="190" t="s">
        <v>50</v>
      </c>
      <c r="F6" s="191"/>
      <c r="G6" s="191"/>
      <c r="H6" s="191"/>
      <c r="I6" s="192"/>
    </row>
    <row r="7" spans="1:9" ht="12.75">
      <c r="A7" s="144" t="str">
        <f>Položky!B7</f>
        <v>R</v>
      </c>
      <c r="B7" s="84" t="str">
        <f>Položky!C7</f>
        <v>Revize elektro</v>
      </c>
      <c r="C7" s="47"/>
      <c r="D7" s="85"/>
      <c r="E7" s="200">
        <f>Položky!BA10</f>
        <v>0</v>
      </c>
      <c r="F7" s="201">
        <f>Položky!BB10</f>
        <v>0</v>
      </c>
      <c r="G7" s="201">
        <f>Položky!BC10</f>
        <v>0</v>
      </c>
      <c r="H7" s="201">
        <f>Položky!BD10</f>
        <v>0</v>
      </c>
      <c r="I7" s="202">
        <f>Položky!BE10</f>
        <v>0</v>
      </c>
    </row>
    <row r="8" spans="1:9" ht="12.75">
      <c r="A8" s="144" t="str">
        <f>Položky!B11</f>
        <v>M21</v>
      </c>
      <c r="B8" s="84" t="str">
        <f>Položky!C11</f>
        <v>Elektromontáže</v>
      </c>
      <c r="C8" s="47"/>
      <c r="D8" s="85"/>
      <c r="E8" s="200">
        <f>Položky!BA28</f>
        <v>0</v>
      </c>
      <c r="F8" s="201">
        <f>Položky!BB28</f>
        <v>0</v>
      </c>
      <c r="G8" s="201">
        <f>Položky!BC28</f>
        <v>0</v>
      </c>
      <c r="H8" s="201">
        <f>Položky!G28</f>
        <v>0</v>
      </c>
      <c r="I8" s="202">
        <f>Položky!BE28</f>
        <v>0</v>
      </c>
    </row>
    <row r="9" spans="1:9" ht="13.5" thickBot="1">
      <c r="A9" s="144" t="str">
        <f>Položky!B29</f>
        <v>97</v>
      </c>
      <c r="B9" s="84" t="str">
        <f>Položky!C29</f>
        <v xml:space="preserve">Stavební práce </v>
      </c>
      <c r="C9" s="47"/>
      <c r="D9" s="85"/>
      <c r="E9" s="200">
        <f>Položky!BA36</f>
        <v>0</v>
      </c>
      <c r="F9" s="201">
        <f>Položky!BB36</f>
        <v>0</v>
      </c>
      <c r="G9" s="201">
        <f>Položky!BC36</f>
        <v>0</v>
      </c>
      <c r="H9" s="201">
        <f>Položky!BD36</f>
        <v>0</v>
      </c>
      <c r="I9" s="202">
        <f>Položky!BE36</f>
        <v>0</v>
      </c>
    </row>
    <row r="10" spans="1:9" s="89" customFormat="1" ht="13.5" thickBot="1">
      <c r="A10" s="86"/>
      <c r="B10" s="87" t="s">
        <v>51</v>
      </c>
      <c r="C10" s="87"/>
      <c r="D10" s="88"/>
      <c r="E10" s="203">
        <f>SUM(E7:E9)</f>
        <v>0</v>
      </c>
      <c r="F10" s="204">
        <f>SUM(F7:F9)</f>
        <v>0</v>
      </c>
      <c r="G10" s="204">
        <f>SUM(G7:G9)</f>
        <v>0</v>
      </c>
      <c r="H10" s="204">
        <f>SUM(H7:H9)</f>
        <v>0</v>
      </c>
      <c r="I10" s="205">
        <f>SUM(I7:I9)</f>
        <v>0</v>
      </c>
    </row>
    <row r="11" spans="1:9" ht="12.75">
      <c r="A11" s="47"/>
      <c r="B11" s="47"/>
      <c r="C11" s="47"/>
      <c r="D11" s="47"/>
      <c r="E11" s="47"/>
      <c r="F11" s="47"/>
      <c r="G11" s="47"/>
      <c r="H11" s="47"/>
      <c r="I11" s="47"/>
    </row>
    <row r="12" spans="1:57" ht="19.5" customHeight="1">
      <c r="A12" s="82" t="s">
        <v>52</v>
      </c>
      <c r="B12" s="82"/>
      <c r="C12" s="82"/>
      <c r="D12" s="82"/>
      <c r="E12" s="82"/>
      <c r="F12" s="82"/>
      <c r="G12" s="90"/>
      <c r="H12" s="82"/>
      <c r="I12" s="82"/>
      <c r="BA12" s="24"/>
      <c r="BB12" s="24"/>
      <c r="BC12" s="24"/>
      <c r="BD12" s="24"/>
      <c r="BE12" s="24"/>
    </row>
    <row r="13" spans="1:9" ht="13.5" thickBot="1">
      <c r="A13" s="47"/>
      <c r="B13" s="47"/>
      <c r="C13" s="47"/>
      <c r="D13" s="47"/>
      <c r="E13" s="47"/>
      <c r="F13" s="47"/>
      <c r="G13" s="47"/>
      <c r="H13" s="47"/>
      <c r="I13" s="47"/>
    </row>
    <row r="14" spans="1:9" ht="12.75">
      <c r="A14" s="52" t="s">
        <v>53</v>
      </c>
      <c r="B14" s="53"/>
      <c r="C14" s="53"/>
      <c r="D14" s="91"/>
      <c r="E14" s="92" t="s">
        <v>54</v>
      </c>
      <c r="F14" s="93" t="s">
        <v>55</v>
      </c>
      <c r="G14" s="94" t="s">
        <v>56</v>
      </c>
      <c r="H14" s="95"/>
      <c r="I14" s="96" t="s">
        <v>54</v>
      </c>
    </row>
    <row r="15" spans="1:53" ht="12.75">
      <c r="A15" s="45" t="s">
        <v>135</v>
      </c>
      <c r="B15" s="37"/>
      <c r="C15" s="37"/>
      <c r="D15" s="97"/>
      <c r="E15" s="206">
        <v>0</v>
      </c>
      <c r="F15" s="207">
        <v>0.2</v>
      </c>
      <c r="G15" s="208">
        <f>H8</f>
        <v>0</v>
      </c>
      <c r="H15" s="209"/>
      <c r="I15" s="210">
        <f aca="true" t="shared" si="0" ref="I15:I22">E15+F15*G15/100</f>
        <v>0</v>
      </c>
      <c r="BA15">
        <v>0</v>
      </c>
    </row>
    <row r="16" spans="1:53" ht="12.75">
      <c r="A16" s="45" t="s">
        <v>84</v>
      </c>
      <c r="B16" s="37"/>
      <c r="C16" s="37"/>
      <c r="D16" s="97"/>
      <c r="E16" s="206">
        <v>0</v>
      </c>
      <c r="F16" s="207">
        <v>5</v>
      </c>
      <c r="G16" s="208">
        <f>I7</f>
        <v>0</v>
      </c>
      <c r="H16" s="209"/>
      <c r="I16" s="210">
        <f t="shared" si="0"/>
        <v>0</v>
      </c>
      <c r="BA16">
        <v>0</v>
      </c>
    </row>
    <row r="17" spans="1:53" ht="12.75">
      <c r="A17" s="45" t="s">
        <v>85</v>
      </c>
      <c r="B17" s="37"/>
      <c r="C17" s="37"/>
      <c r="D17" s="97"/>
      <c r="E17" s="206">
        <v>0</v>
      </c>
      <c r="F17" s="207">
        <v>0.1</v>
      </c>
      <c r="G17" s="208">
        <f>Mont</f>
        <v>0</v>
      </c>
      <c r="H17" s="209"/>
      <c r="I17" s="210">
        <f t="shared" si="0"/>
        <v>0</v>
      </c>
      <c r="BA17">
        <v>0</v>
      </c>
    </row>
    <row r="18" spans="1:53" ht="12.75">
      <c r="A18" s="45" t="s">
        <v>86</v>
      </c>
      <c r="B18" s="37"/>
      <c r="C18" s="37"/>
      <c r="D18" s="97"/>
      <c r="E18" s="206">
        <v>0</v>
      </c>
      <c r="F18" s="207">
        <v>0.1</v>
      </c>
      <c r="G18" s="208">
        <f aca="true" t="shared" si="1" ref="G18:G22">CHOOSE(BA18+1,HSV+PSV,HSV+PSV+Mont,HSV+PSV+Dodavka+Mont,HSV,PSV,Mont,Dodavka,Mont+Dodavka,0)</f>
        <v>0</v>
      </c>
      <c r="H18" s="209"/>
      <c r="I18" s="210">
        <f t="shared" si="0"/>
        <v>0</v>
      </c>
      <c r="BA18">
        <v>2</v>
      </c>
    </row>
    <row r="19" spans="1:53" ht="12.75">
      <c r="A19" s="45" t="s">
        <v>87</v>
      </c>
      <c r="B19" s="37"/>
      <c r="C19" s="37"/>
      <c r="D19" s="97"/>
      <c r="E19" s="206">
        <v>0</v>
      </c>
      <c r="F19" s="207">
        <v>0.11</v>
      </c>
      <c r="G19" s="208">
        <f t="shared" si="1"/>
        <v>0</v>
      </c>
      <c r="H19" s="209"/>
      <c r="I19" s="210">
        <f t="shared" si="0"/>
        <v>0</v>
      </c>
      <c r="BA19">
        <v>1</v>
      </c>
    </row>
    <row r="20" spans="1:53" ht="12.75">
      <c r="A20" s="45" t="s">
        <v>88</v>
      </c>
      <c r="B20" s="37"/>
      <c r="C20" s="37"/>
      <c r="D20" s="97"/>
      <c r="E20" s="206">
        <v>0</v>
      </c>
      <c r="F20" s="207">
        <v>0.2</v>
      </c>
      <c r="G20" s="208">
        <f t="shared" si="1"/>
        <v>0</v>
      </c>
      <c r="H20" s="209"/>
      <c r="I20" s="210">
        <f t="shared" si="0"/>
        <v>0</v>
      </c>
      <c r="BA20">
        <v>1</v>
      </c>
    </row>
    <row r="21" spans="1:53" ht="12.75">
      <c r="A21" s="45" t="s">
        <v>89</v>
      </c>
      <c r="B21" s="37"/>
      <c r="C21" s="37"/>
      <c r="D21" s="97"/>
      <c r="E21" s="206">
        <v>0</v>
      </c>
      <c r="F21" s="207">
        <v>0.1</v>
      </c>
      <c r="G21" s="208">
        <f t="shared" si="1"/>
        <v>0</v>
      </c>
      <c r="H21" s="209"/>
      <c r="I21" s="210">
        <f t="shared" si="0"/>
        <v>0</v>
      </c>
      <c r="BA21">
        <v>2</v>
      </c>
    </row>
    <row r="22" spans="1:53" ht="12.75">
      <c r="A22" s="45" t="s">
        <v>90</v>
      </c>
      <c r="B22" s="37"/>
      <c r="C22" s="37"/>
      <c r="D22" s="97"/>
      <c r="E22" s="206">
        <v>0</v>
      </c>
      <c r="F22" s="207">
        <v>0</v>
      </c>
      <c r="G22" s="208">
        <f t="shared" si="1"/>
        <v>0</v>
      </c>
      <c r="H22" s="209"/>
      <c r="I22" s="210">
        <f t="shared" si="0"/>
        <v>0</v>
      </c>
      <c r="BA22">
        <v>2</v>
      </c>
    </row>
    <row r="23" spans="1:9" ht="13.5" thickBot="1">
      <c r="A23" s="98"/>
      <c r="B23" s="99" t="s">
        <v>57</v>
      </c>
      <c r="C23" s="100"/>
      <c r="D23" s="101"/>
      <c r="E23" s="211"/>
      <c r="F23" s="212"/>
      <c r="G23" s="212"/>
      <c r="H23" s="213">
        <f>SUM(I15:I22)</f>
        <v>0</v>
      </c>
      <c r="I23" s="214"/>
    </row>
    <row r="25" spans="2:9" ht="12.75">
      <c r="B25" s="89"/>
      <c r="F25" s="102"/>
      <c r="G25" s="103"/>
      <c r="H25" s="103"/>
      <c r="I25" s="104"/>
    </row>
    <row r="26" spans="6:9" ht="12.75">
      <c r="F26" s="102"/>
      <c r="G26" s="103"/>
      <c r="H26" s="103"/>
      <c r="I26" s="104"/>
    </row>
    <row r="27" spans="6:9" ht="12.75">
      <c r="F27" s="102"/>
      <c r="G27" s="103"/>
      <c r="H27" s="103"/>
      <c r="I27" s="104"/>
    </row>
    <row r="28" spans="6:9" ht="12.75">
      <c r="F28" s="102"/>
      <c r="G28" s="103"/>
      <c r="H28" s="103"/>
      <c r="I28" s="104"/>
    </row>
    <row r="29" spans="6:9" ht="12.75">
      <c r="F29" s="102"/>
      <c r="G29" s="103"/>
      <c r="H29" s="103"/>
      <c r="I29" s="104"/>
    </row>
    <row r="30" spans="6:9" ht="12.75">
      <c r="F30" s="102"/>
      <c r="G30" s="103"/>
      <c r="H30" s="103"/>
      <c r="I30" s="104"/>
    </row>
    <row r="31" spans="6:9" ht="12.75">
      <c r="F31" s="102"/>
      <c r="G31" s="103"/>
      <c r="H31" s="103"/>
      <c r="I31" s="104"/>
    </row>
    <row r="32" spans="6:9" ht="12.75">
      <c r="F32" s="102"/>
      <c r="G32" s="103"/>
      <c r="H32" s="103"/>
      <c r="I32" s="104"/>
    </row>
    <row r="33" spans="6:9" ht="12.75">
      <c r="F33" s="102"/>
      <c r="G33" s="103"/>
      <c r="H33" s="103"/>
      <c r="I33" s="104"/>
    </row>
    <row r="34" spans="6:9" ht="12.75">
      <c r="F34" s="102"/>
      <c r="G34" s="103"/>
      <c r="H34" s="103"/>
      <c r="I34" s="104"/>
    </row>
    <row r="35" spans="6:9" ht="12.75">
      <c r="F35" s="102"/>
      <c r="G35" s="103"/>
      <c r="H35" s="103"/>
      <c r="I35" s="104"/>
    </row>
    <row r="36" spans="6:9" ht="12.75">
      <c r="F36" s="102"/>
      <c r="G36" s="103"/>
      <c r="H36" s="103"/>
      <c r="I36" s="104"/>
    </row>
    <row r="37" spans="6:9" ht="12.75">
      <c r="F37" s="102"/>
      <c r="G37" s="103"/>
      <c r="H37" s="103"/>
      <c r="I37" s="104"/>
    </row>
    <row r="38" spans="6:9" ht="12.75">
      <c r="F38" s="102"/>
      <c r="G38" s="103"/>
      <c r="H38" s="103"/>
      <c r="I38" s="104"/>
    </row>
    <row r="39" spans="6:9" ht="12.75">
      <c r="F39" s="102"/>
      <c r="G39" s="103"/>
      <c r="H39" s="103"/>
      <c r="I39" s="104"/>
    </row>
    <row r="40" spans="6:9" ht="12.75">
      <c r="F40" s="102"/>
      <c r="G40" s="103"/>
      <c r="H40" s="103"/>
      <c r="I40" s="104"/>
    </row>
    <row r="41" spans="6:9" ht="12.75">
      <c r="F41" s="102"/>
      <c r="G41" s="103"/>
      <c r="H41" s="103"/>
      <c r="I41" s="104"/>
    </row>
    <row r="42" spans="6:9" ht="12.75">
      <c r="F42" s="102"/>
      <c r="G42" s="103"/>
      <c r="H42" s="103"/>
      <c r="I42" s="104"/>
    </row>
    <row r="43" spans="6:9" ht="12.75">
      <c r="F43" s="102"/>
      <c r="G43" s="103"/>
      <c r="H43" s="103"/>
      <c r="I43" s="104"/>
    </row>
    <row r="44" spans="6:9" ht="12.75">
      <c r="F44" s="102"/>
      <c r="G44" s="103"/>
      <c r="H44" s="103"/>
      <c r="I44" s="104"/>
    </row>
    <row r="45" spans="6:9" ht="12.75">
      <c r="F45" s="102"/>
      <c r="G45" s="103"/>
      <c r="H45" s="103"/>
      <c r="I45" s="104"/>
    </row>
    <row r="46" spans="6:9" ht="12.75">
      <c r="F46" s="102"/>
      <c r="G46" s="103"/>
      <c r="H46" s="103"/>
      <c r="I46" s="104"/>
    </row>
    <row r="47" spans="6:9" ht="12.75">
      <c r="F47" s="102"/>
      <c r="G47" s="103"/>
      <c r="H47" s="103"/>
      <c r="I47" s="104"/>
    </row>
    <row r="48" spans="6:9" ht="12.75">
      <c r="F48" s="102"/>
      <c r="G48" s="103"/>
      <c r="H48" s="103"/>
      <c r="I48" s="104"/>
    </row>
    <row r="49" spans="6:9" ht="12.75">
      <c r="F49" s="102"/>
      <c r="G49" s="103"/>
      <c r="H49" s="103"/>
      <c r="I49" s="104"/>
    </row>
    <row r="50" spans="6:9" ht="12.75">
      <c r="F50" s="102"/>
      <c r="G50" s="103"/>
      <c r="H50" s="103"/>
      <c r="I50" s="104"/>
    </row>
    <row r="51" spans="6:9" ht="12.75">
      <c r="F51" s="102"/>
      <c r="G51" s="103"/>
      <c r="H51" s="103"/>
      <c r="I51" s="104"/>
    </row>
    <row r="52" spans="6:9" ht="12.75">
      <c r="F52" s="102"/>
      <c r="G52" s="103"/>
      <c r="H52" s="103"/>
      <c r="I52" s="104"/>
    </row>
    <row r="53" spans="6:9" ht="12.75">
      <c r="F53" s="102"/>
      <c r="G53" s="103"/>
      <c r="H53" s="103"/>
      <c r="I53" s="104"/>
    </row>
    <row r="54" spans="6:9" ht="12.75">
      <c r="F54" s="102"/>
      <c r="G54" s="103"/>
      <c r="H54" s="103"/>
      <c r="I54" s="104"/>
    </row>
    <row r="55" spans="6:9" ht="12.75">
      <c r="F55" s="102"/>
      <c r="G55" s="103"/>
      <c r="H55" s="103"/>
      <c r="I55" s="104"/>
    </row>
    <row r="56" spans="6:9" ht="12.75">
      <c r="F56" s="102"/>
      <c r="G56" s="103"/>
      <c r="H56" s="103"/>
      <c r="I56" s="104"/>
    </row>
    <row r="57" spans="6:9" ht="12.75">
      <c r="F57" s="102"/>
      <c r="G57" s="103"/>
      <c r="H57" s="103"/>
      <c r="I57" s="104"/>
    </row>
    <row r="58" spans="6:9" ht="12.75">
      <c r="F58" s="102"/>
      <c r="G58" s="103"/>
      <c r="H58" s="103"/>
      <c r="I58" s="104"/>
    </row>
    <row r="59" spans="6:9" ht="12.75">
      <c r="F59" s="102"/>
      <c r="G59" s="103"/>
      <c r="H59" s="103"/>
      <c r="I59" s="104"/>
    </row>
    <row r="60" spans="6:9" ht="12.75">
      <c r="F60" s="102"/>
      <c r="G60" s="103"/>
      <c r="H60" s="103"/>
      <c r="I60" s="104"/>
    </row>
    <row r="61" spans="6:9" ht="12.75">
      <c r="F61" s="102"/>
      <c r="G61" s="103"/>
      <c r="H61" s="103"/>
      <c r="I61" s="104"/>
    </row>
    <row r="62" spans="6:9" ht="12.75">
      <c r="F62" s="102"/>
      <c r="G62" s="103"/>
      <c r="H62" s="103"/>
      <c r="I62" s="104"/>
    </row>
    <row r="63" spans="6:9" ht="12.75">
      <c r="F63" s="102"/>
      <c r="G63" s="103"/>
      <c r="H63" s="103"/>
      <c r="I63" s="104"/>
    </row>
    <row r="64" spans="6:9" ht="12.75">
      <c r="F64" s="102"/>
      <c r="G64" s="103"/>
      <c r="H64" s="103"/>
      <c r="I64" s="104"/>
    </row>
    <row r="65" spans="6:9" ht="12.75">
      <c r="F65" s="102"/>
      <c r="G65" s="103"/>
      <c r="H65" s="103"/>
      <c r="I65" s="104"/>
    </row>
    <row r="66" spans="6:9" ht="12.75">
      <c r="F66" s="102"/>
      <c r="G66" s="103"/>
      <c r="H66" s="103"/>
      <c r="I66" s="104"/>
    </row>
    <row r="67" spans="6:9" ht="12.75">
      <c r="F67" s="102"/>
      <c r="G67" s="103"/>
      <c r="H67" s="103"/>
      <c r="I67" s="104"/>
    </row>
    <row r="68" spans="6:9" ht="12.75">
      <c r="F68" s="102"/>
      <c r="G68" s="103"/>
      <c r="H68" s="103"/>
      <c r="I68" s="104"/>
    </row>
    <row r="69" spans="6:9" ht="12.75">
      <c r="F69" s="102"/>
      <c r="G69" s="103"/>
      <c r="H69" s="103"/>
      <c r="I69" s="104"/>
    </row>
    <row r="70" spans="6:9" ht="12.75">
      <c r="F70" s="102"/>
      <c r="G70" s="103"/>
      <c r="H70" s="103"/>
      <c r="I70" s="104"/>
    </row>
    <row r="71" spans="6:9" ht="12.75">
      <c r="F71" s="102"/>
      <c r="G71" s="103"/>
      <c r="H71" s="103"/>
      <c r="I71" s="104"/>
    </row>
    <row r="72" spans="6:9" ht="12.75">
      <c r="F72" s="102"/>
      <c r="G72" s="103"/>
      <c r="H72" s="103"/>
      <c r="I72" s="104"/>
    </row>
    <row r="73" spans="6:9" ht="12.75">
      <c r="F73" s="102"/>
      <c r="G73" s="103"/>
      <c r="H73" s="103"/>
      <c r="I73" s="104"/>
    </row>
    <row r="74" spans="6:9" ht="12.75">
      <c r="F74" s="102"/>
      <c r="G74" s="103"/>
      <c r="H74" s="103"/>
      <c r="I74" s="104"/>
    </row>
  </sheetData>
  <sheetProtection password="FED5" sheet="1" objects="1" scenarios="1"/>
  <mergeCells count="5">
    <mergeCell ref="A1:B1"/>
    <mergeCell ref="A2:B2"/>
    <mergeCell ref="G2:I2"/>
    <mergeCell ref="H23:I23"/>
    <mergeCell ref="E6:I6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97"/>
  <sheetViews>
    <sheetView showGridLines="0" showZeros="0" zoomScale="130" zoomScaleNormal="130" workbookViewId="0" topLeftCell="A1">
      <selection activeCell="F8" sqref="F8"/>
    </sheetView>
  </sheetViews>
  <sheetFormatPr defaultColWidth="9.125" defaultRowHeight="12.75"/>
  <cols>
    <col min="1" max="1" width="4.375" style="105" customWidth="1"/>
    <col min="2" max="2" width="11.625" style="105" customWidth="1"/>
    <col min="3" max="3" width="40.375" style="105" customWidth="1"/>
    <col min="4" max="4" width="5.625" style="105" customWidth="1"/>
    <col min="5" max="5" width="8.625" style="140" customWidth="1"/>
    <col min="6" max="6" width="9.875" style="105" customWidth="1"/>
    <col min="7" max="7" width="13.875" style="105" customWidth="1"/>
    <col min="8" max="11" width="9.125" style="105" customWidth="1"/>
    <col min="12" max="12" width="75.25390625" style="105" customWidth="1"/>
    <col min="13" max="13" width="45.25390625" style="105" customWidth="1"/>
    <col min="14" max="16384" width="9.125" style="105" customWidth="1"/>
  </cols>
  <sheetData>
    <row r="1" spans="1:7" ht="15.75">
      <c r="A1" s="193" t="s">
        <v>58</v>
      </c>
      <c r="B1" s="193"/>
      <c r="C1" s="193"/>
      <c r="D1" s="193"/>
      <c r="E1" s="193"/>
      <c r="F1" s="193"/>
      <c r="G1" s="193"/>
    </row>
    <row r="2" spans="1:7" ht="14.25" customHeight="1" thickBot="1">
      <c r="A2" s="106"/>
      <c r="B2" s="107"/>
      <c r="C2" s="108"/>
      <c r="D2" s="108"/>
      <c r="E2" s="109"/>
      <c r="F2" s="108"/>
      <c r="G2" s="108"/>
    </row>
    <row r="3" spans="1:7" ht="13.5" thickTop="1">
      <c r="A3" s="183" t="s">
        <v>45</v>
      </c>
      <c r="B3" s="184"/>
      <c r="C3" s="75" t="str">
        <f>CONCATENATE(cislostavby," ",nazevstavby)</f>
        <v xml:space="preserve"> Rekonstrukce osvětlení hřiště </v>
      </c>
      <c r="D3" s="110"/>
      <c r="E3" s="111" t="s">
        <v>59</v>
      </c>
      <c r="F3" s="112">
        <f>Rekapitulace!H1</f>
        <v>0</v>
      </c>
      <c r="G3" s="151">
        <f>Rekapitulace!I1</f>
        <v>0</v>
      </c>
    </row>
    <row r="4" spans="1:7" ht="13.5" thickBot="1">
      <c r="A4" s="194" t="s">
        <v>47</v>
      </c>
      <c r="B4" s="186"/>
      <c r="C4" s="78" t="str">
        <f>CONCATENATE(cisloobjektu," ",nazevobjektu)</f>
        <v xml:space="preserve">1 Hřiště Kylešovice </v>
      </c>
      <c r="D4" s="113"/>
      <c r="E4" s="195" t="str">
        <f>Rekapitulace!G2</f>
        <v xml:space="preserve">Rekonstrukce osvětlení hřiště </v>
      </c>
      <c r="F4" s="196"/>
      <c r="G4" s="197"/>
    </row>
    <row r="5" spans="1:7" ht="13.5" thickTop="1">
      <c r="A5" s="114"/>
      <c r="B5" s="106"/>
      <c r="C5" s="106"/>
      <c r="D5" s="106"/>
      <c r="E5" s="115"/>
      <c r="F5" s="106"/>
      <c r="G5" s="106"/>
    </row>
    <row r="6" spans="1:7" ht="12.75">
      <c r="A6" s="116" t="s">
        <v>60</v>
      </c>
      <c r="B6" s="117" t="s">
        <v>61</v>
      </c>
      <c r="C6" s="117" t="s">
        <v>62</v>
      </c>
      <c r="D6" s="117" t="s">
        <v>63</v>
      </c>
      <c r="E6" s="117" t="s">
        <v>64</v>
      </c>
      <c r="F6" s="117" t="s">
        <v>65</v>
      </c>
      <c r="G6" s="118" t="s">
        <v>66</v>
      </c>
    </row>
    <row r="7" spans="1:15" ht="12.75">
      <c r="A7" s="119" t="s">
        <v>67</v>
      </c>
      <c r="B7" s="120" t="s">
        <v>24</v>
      </c>
      <c r="C7" s="121" t="s">
        <v>70</v>
      </c>
      <c r="D7" s="122"/>
      <c r="E7" s="123"/>
      <c r="F7" s="123"/>
      <c r="G7" s="124"/>
      <c r="O7" s="125">
        <v>1</v>
      </c>
    </row>
    <row r="8" spans="1:104" ht="12.75">
      <c r="A8" s="126">
        <v>1</v>
      </c>
      <c r="B8" s="127" t="s">
        <v>71</v>
      </c>
      <c r="C8" s="128" t="s">
        <v>72</v>
      </c>
      <c r="D8" s="129" t="s">
        <v>97</v>
      </c>
      <c r="E8" s="152">
        <v>1</v>
      </c>
      <c r="F8" s="198">
        <v>0</v>
      </c>
      <c r="G8" s="199">
        <f>E8*F8</f>
        <v>0</v>
      </c>
      <c r="O8" s="125">
        <v>2</v>
      </c>
      <c r="AA8" s="105">
        <v>10</v>
      </c>
      <c r="AB8" s="105">
        <v>0</v>
      </c>
      <c r="AC8" s="105">
        <v>8</v>
      </c>
      <c r="AZ8" s="105">
        <v>5</v>
      </c>
      <c r="BA8" s="105">
        <f>IF(AZ8=1,G8,0)</f>
        <v>0</v>
      </c>
      <c r="BB8" s="105">
        <f>IF(AZ8=2,G8,0)</f>
        <v>0</v>
      </c>
      <c r="BC8" s="105">
        <f>IF(AZ8=3,G8,0)</f>
        <v>0</v>
      </c>
      <c r="BD8" s="105">
        <f>IF(AZ8=4,G8,0)</f>
        <v>0</v>
      </c>
      <c r="BE8" s="105">
        <f>IF(AZ8=5,G8,0)</f>
        <v>0</v>
      </c>
      <c r="CA8" s="130">
        <v>10</v>
      </c>
      <c r="CB8" s="130">
        <v>0</v>
      </c>
      <c r="CZ8" s="105">
        <v>0</v>
      </c>
    </row>
    <row r="9" spans="1:104" ht="22.5">
      <c r="A9" s="126">
        <v>2</v>
      </c>
      <c r="B9" s="127" t="s">
        <v>74</v>
      </c>
      <c r="C9" s="128" t="s">
        <v>75</v>
      </c>
      <c r="D9" s="129" t="s">
        <v>73</v>
      </c>
      <c r="E9" s="152">
        <v>8</v>
      </c>
      <c r="F9" s="198">
        <v>0</v>
      </c>
      <c r="G9" s="199">
        <f>E9*F9</f>
        <v>0</v>
      </c>
      <c r="O9" s="125">
        <v>2</v>
      </c>
      <c r="AA9" s="105">
        <v>10</v>
      </c>
      <c r="AB9" s="105">
        <v>0</v>
      </c>
      <c r="AC9" s="105">
        <v>8</v>
      </c>
      <c r="AZ9" s="105">
        <v>5</v>
      </c>
      <c r="BA9" s="105">
        <f>IF(AZ9=1,G9,0)</f>
        <v>0</v>
      </c>
      <c r="BB9" s="105">
        <f>IF(AZ9=2,G9,0)</f>
        <v>0</v>
      </c>
      <c r="BC9" s="105">
        <f>IF(AZ9=3,G9,0)</f>
        <v>0</v>
      </c>
      <c r="BD9" s="105">
        <f>IF(AZ9=4,G9,0)</f>
        <v>0</v>
      </c>
      <c r="BE9" s="105">
        <f>IF(AZ9=5,G9,0)</f>
        <v>0</v>
      </c>
      <c r="CA9" s="130">
        <v>10</v>
      </c>
      <c r="CB9" s="130">
        <v>0</v>
      </c>
      <c r="CZ9" s="105">
        <v>0</v>
      </c>
    </row>
    <row r="10" spans="1:57" ht="12.75">
      <c r="A10" s="131"/>
      <c r="B10" s="132" t="s">
        <v>69</v>
      </c>
      <c r="C10" s="133" t="str">
        <f>CONCATENATE(B7," ",C7)</f>
        <v>R Revize elektro</v>
      </c>
      <c r="D10" s="134"/>
      <c r="E10" s="135"/>
      <c r="F10" s="136"/>
      <c r="G10" s="137">
        <f>SUM(G7:G9)</f>
        <v>0</v>
      </c>
      <c r="O10" s="125">
        <v>4</v>
      </c>
      <c r="BA10" s="138">
        <f>SUM(BA7:BA9)</f>
        <v>0</v>
      </c>
      <c r="BB10" s="138">
        <f>SUM(BB7:BB9)</f>
        <v>0</v>
      </c>
      <c r="BC10" s="138">
        <f>SUM(BC7:BC9)</f>
        <v>0</v>
      </c>
      <c r="BD10" s="138">
        <f>SUM(BD7:BD9)</f>
        <v>0</v>
      </c>
      <c r="BE10" s="138">
        <f>SUM(BE7:BE9)</f>
        <v>0</v>
      </c>
    </row>
    <row r="11" spans="1:15" ht="12.75">
      <c r="A11" s="119" t="s">
        <v>67</v>
      </c>
      <c r="B11" s="120" t="s">
        <v>76</v>
      </c>
      <c r="C11" s="121" t="s">
        <v>77</v>
      </c>
      <c r="D11" s="122"/>
      <c r="E11" s="123"/>
      <c r="F11" s="123"/>
      <c r="G11" s="124"/>
      <c r="O11" s="125">
        <v>1</v>
      </c>
    </row>
    <row r="12" spans="1:104" ht="22.5">
      <c r="A12" s="126" t="s">
        <v>116</v>
      </c>
      <c r="B12" s="127" t="s">
        <v>103</v>
      </c>
      <c r="C12" s="128" t="s">
        <v>114</v>
      </c>
      <c r="D12" s="129" t="s">
        <v>79</v>
      </c>
      <c r="E12" s="152">
        <v>24</v>
      </c>
      <c r="F12" s="198">
        <v>0</v>
      </c>
      <c r="G12" s="199">
        <f aca="true" t="shared" si="0" ref="G12:G27">E12*F12</f>
        <v>0</v>
      </c>
      <c r="O12" s="125">
        <v>2</v>
      </c>
      <c r="AA12" s="105">
        <v>1</v>
      </c>
      <c r="AB12" s="105">
        <v>9</v>
      </c>
      <c r="AC12" s="105">
        <v>9</v>
      </c>
      <c r="AZ12" s="105">
        <v>4</v>
      </c>
      <c r="BA12" s="105">
        <f aca="true" t="shared" si="1" ref="BA12:BA27">IF(AZ12=1,G12,0)</f>
        <v>0</v>
      </c>
      <c r="BB12" s="105">
        <f aca="true" t="shared" si="2" ref="BB12:BB27">IF(AZ12=2,G12,0)</f>
        <v>0</v>
      </c>
      <c r="BC12" s="105">
        <f aca="true" t="shared" si="3" ref="BC12:BC27">IF(AZ12=3,G12,0)</f>
        <v>0</v>
      </c>
      <c r="BD12" s="105">
        <f aca="true" t="shared" si="4" ref="BD12:BD27">IF(AZ12=4,G12,0)</f>
        <v>0</v>
      </c>
      <c r="BE12" s="105">
        <f aca="true" t="shared" si="5" ref="BE12:BE27">IF(AZ12=5,G12,0)</f>
        <v>0</v>
      </c>
      <c r="CA12" s="130">
        <v>1</v>
      </c>
      <c r="CB12" s="130">
        <v>9</v>
      </c>
      <c r="CZ12" s="105">
        <v>4E-05</v>
      </c>
    </row>
    <row r="13" spans="1:104" ht="22.5">
      <c r="A13" s="126" t="s">
        <v>117</v>
      </c>
      <c r="B13" s="127" t="s">
        <v>103</v>
      </c>
      <c r="C13" s="128" t="s">
        <v>113</v>
      </c>
      <c r="D13" s="129" t="s">
        <v>79</v>
      </c>
      <c r="E13" s="152">
        <v>24</v>
      </c>
      <c r="F13" s="198">
        <v>0</v>
      </c>
      <c r="G13" s="199">
        <f t="shared" si="0"/>
        <v>0</v>
      </c>
      <c r="O13" s="125">
        <v>2</v>
      </c>
      <c r="AA13" s="105">
        <v>1</v>
      </c>
      <c r="AB13" s="105">
        <v>9</v>
      </c>
      <c r="AC13" s="105">
        <v>9</v>
      </c>
      <c r="AZ13" s="105">
        <v>4</v>
      </c>
      <c r="BA13" s="105">
        <f t="shared" si="1"/>
        <v>0</v>
      </c>
      <c r="BB13" s="105">
        <f t="shared" si="2"/>
        <v>0</v>
      </c>
      <c r="BC13" s="105">
        <f t="shared" si="3"/>
        <v>0</v>
      </c>
      <c r="BD13" s="105">
        <f t="shared" si="4"/>
        <v>0</v>
      </c>
      <c r="BE13" s="105">
        <f t="shared" si="5"/>
        <v>0</v>
      </c>
      <c r="CA13" s="130">
        <v>1</v>
      </c>
      <c r="CB13" s="130">
        <v>9</v>
      </c>
      <c r="CZ13" s="105">
        <v>0.00039</v>
      </c>
    </row>
    <row r="14" spans="1:104" ht="12.75">
      <c r="A14" s="126" t="s">
        <v>118</v>
      </c>
      <c r="B14" s="127" t="s">
        <v>103</v>
      </c>
      <c r="C14" s="128" t="s">
        <v>98</v>
      </c>
      <c r="D14" s="129" t="s">
        <v>79</v>
      </c>
      <c r="E14" s="152">
        <v>48</v>
      </c>
      <c r="F14" s="198">
        <v>0</v>
      </c>
      <c r="G14" s="199">
        <f t="shared" si="0"/>
        <v>0</v>
      </c>
      <c r="O14" s="125">
        <v>2</v>
      </c>
      <c r="AA14" s="105">
        <v>1</v>
      </c>
      <c r="AB14" s="105">
        <v>9</v>
      </c>
      <c r="AC14" s="105">
        <v>9</v>
      </c>
      <c r="AZ14" s="105">
        <v>4</v>
      </c>
      <c r="BA14" s="105">
        <f t="shared" si="1"/>
        <v>0</v>
      </c>
      <c r="BB14" s="105">
        <f t="shared" si="2"/>
        <v>0</v>
      </c>
      <c r="BC14" s="105">
        <f t="shared" si="3"/>
        <v>0</v>
      </c>
      <c r="BD14" s="105">
        <f t="shared" si="4"/>
        <v>0</v>
      </c>
      <c r="BE14" s="105">
        <f t="shared" si="5"/>
        <v>0</v>
      </c>
      <c r="CA14" s="130">
        <v>1</v>
      </c>
      <c r="CB14" s="130">
        <v>9</v>
      </c>
      <c r="CZ14" s="105">
        <v>0.00015</v>
      </c>
    </row>
    <row r="15" spans="1:104" ht="22.5">
      <c r="A15" s="126" t="s">
        <v>119</v>
      </c>
      <c r="B15" s="127" t="s">
        <v>104</v>
      </c>
      <c r="C15" s="128" t="s">
        <v>115</v>
      </c>
      <c r="D15" s="129" t="s">
        <v>79</v>
      </c>
      <c r="E15" s="152">
        <v>4</v>
      </c>
      <c r="F15" s="198">
        <v>0</v>
      </c>
      <c r="G15" s="199">
        <f t="shared" si="0"/>
        <v>0</v>
      </c>
      <c r="O15" s="125">
        <v>2</v>
      </c>
      <c r="AA15" s="105">
        <v>1</v>
      </c>
      <c r="AB15" s="105">
        <v>9</v>
      </c>
      <c r="AC15" s="105">
        <v>9</v>
      </c>
      <c r="AZ15" s="105">
        <v>4</v>
      </c>
      <c r="BA15" s="105">
        <f t="shared" si="1"/>
        <v>0</v>
      </c>
      <c r="BB15" s="105">
        <f t="shared" si="2"/>
        <v>0</v>
      </c>
      <c r="BC15" s="105">
        <f t="shared" si="3"/>
        <v>0</v>
      </c>
      <c r="BD15" s="105">
        <f t="shared" si="4"/>
        <v>0</v>
      </c>
      <c r="BE15" s="105">
        <f t="shared" si="5"/>
        <v>0</v>
      </c>
      <c r="CA15" s="130">
        <v>1</v>
      </c>
      <c r="CB15" s="130">
        <v>9</v>
      </c>
      <c r="CZ15" s="105">
        <v>0</v>
      </c>
    </row>
    <row r="16" spans="1:104" ht="33.75">
      <c r="A16" s="126" t="s">
        <v>120</v>
      </c>
      <c r="B16" s="127" t="s">
        <v>104</v>
      </c>
      <c r="C16" s="128" t="s">
        <v>132</v>
      </c>
      <c r="D16" s="129" t="s">
        <v>79</v>
      </c>
      <c r="E16" s="152">
        <v>1</v>
      </c>
      <c r="F16" s="198">
        <v>0</v>
      </c>
      <c r="G16" s="199">
        <f t="shared" si="0"/>
        <v>0</v>
      </c>
      <c r="O16" s="125">
        <v>2</v>
      </c>
      <c r="AA16" s="105">
        <v>1</v>
      </c>
      <c r="AB16" s="105">
        <v>9</v>
      </c>
      <c r="AC16" s="105">
        <v>9</v>
      </c>
      <c r="AZ16" s="105">
        <v>4</v>
      </c>
      <c r="BA16" s="105">
        <f t="shared" si="1"/>
        <v>0</v>
      </c>
      <c r="BB16" s="105">
        <f t="shared" si="2"/>
        <v>0</v>
      </c>
      <c r="BC16" s="105">
        <f t="shared" si="3"/>
        <v>0</v>
      </c>
      <c r="BD16" s="105">
        <f t="shared" si="4"/>
        <v>0</v>
      </c>
      <c r="BE16" s="105">
        <f t="shared" si="5"/>
        <v>0</v>
      </c>
      <c r="CA16" s="130">
        <v>1</v>
      </c>
      <c r="CB16" s="130">
        <v>9</v>
      </c>
      <c r="CZ16" s="105">
        <v>0</v>
      </c>
    </row>
    <row r="17" spans="1:104" ht="12.75">
      <c r="A17" s="126" t="s">
        <v>121</v>
      </c>
      <c r="B17" s="127" t="s">
        <v>102</v>
      </c>
      <c r="C17" s="128" t="s">
        <v>101</v>
      </c>
      <c r="D17" s="129" t="s">
        <v>79</v>
      </c>
      <c r="E17" s="152">
        <v>24</v>
      </c>
      <c r="F17" s="198">
        <v>0</v>
      </c>
      <c r="G17" s="199">
        <f t="shared" si="0"/>
        <v>0</v>
      </c>
      <c r="O17" s="125">
        <v>2</v>
      </c>
      <c r="AA17" s="105">
        <v>1</v>
      </c>
      <c r="AB17" s="105">
        <v>9</v>
      </c>
      <c r="AC17" s="105">
        <v>9</v>
      </c>
      <c r="AZ17" s="105">
        <v>4</v>
      </c>
      <c r="BA17" s="105">
        <f t="shared" si="1"/>
        <v>0</v>
      </c>
      <c r="BB17" s="105">
        <f t="shared" si="2"/>
        <v>0</v>
      </c>
      <c r="BC17" s="105">
        <f t="shared" si="3"/>
        <v>0</v>
      </c>
      <c r="BD17" s="105">
        <f t="shared" si="4"/>
        <v>0</v>
      </c>
      <c r="BE17" s="105">
        <f t="shared" si="5"/>
        <v>0</v>
      </c>
      <c r="CA17" s="130">
        <v>1</v>
      </c>
      <c r="CB17" s="130">
        <v>9</v>
      </c>
      <c r="CZ17" s="105">
        <v>0</v>
      </c>
    </row>
    <row r="18" spans="1:104" ht="12.75">
      <c r="A18" s="126" t="s">
        <v>122</v>
      </c>
      <c r="B18" s="127" t="s">
        <v>104</v>
      </c>
      <c r="C18" s="128" t="s">
        <v>112</v>
      </c>
      <c r="D18" s="129" t="s">
        <v>97</v>
      </c>
      <c r="E18" s="152">
        <v>1</v>
      </c>
      <c r="F18" s="198">
        <v>0</v>
      </c>
      <c r="G18" s="199">
        <f t="shared" si="0"/>
        <v>0</v>
      </c>
      <c r="O18" s="125">
        <v>2</v>
      </c>
      <c r="AA18" s="105">
        <v>1</v>
      </c>
      <c r="AB18" s="105">
        <v>9</v>
      </c>
      <c r="AC18" s="105">
        <v>9</v>
      </c>
      <c r="AZ18" s="105">
        <v>4</v>
      </c>
      <c r="BA18" s="105">
        <f t="shared" si="1"/>
        <v>0</v>
      </c>
      <c r="BB18" s="105">
        <f t="shared" si="2"/>
        <v>0</v>
      </c>
      <c r="BC18" s="105">
        <f t="shared" si="3"/>
        <v>0</v>
      </c>
      <c r="BD18" s="105">
        <f t="shared" si="4"/>
        <v>0</v>
      </c>
      <c r="BE18" s="105">
        <f t="shared" si="5"/>
        <v>0</v>
      </c>
      <c r="CA18" s="130">
        <v>1</v>
      </c>
      <c r="CB18" s="130">
        <v>9</v>
      </c>
      <c r="CZ18" s="105">
        <v>0.00025</v>
      </c>
    </row>
    <row r="19" spans="1:104" ht="12.75">
      <c r="A19" s="126" t="s">
        <v>123</v>
      </c>
      <c r="B19" s="127" t="s">
        <v>102</v>
      </c>
      <c r="C19" s="128" t="s">
        <v>80</v>
      </c>
      <c r="D19" s="129" t="s">
        <v>79</v>
      </c>
      <c r="E19" s="152">
        <v>216</v>
      </c>
      <c r="F19" s="198">
        <v>0</v>
      </c>
      <c r="G19" s="199">
        <f aca="true" t="shared" si="6" ref="G19:G20">E19*F19</f>
        <v>0</v>
      </c>
      <c r="O19" s="125">
        <v>2</v>
      </c>
      <c r="AA19" s="105">
        <v>1</v>
      </c>
      <c r="AB19" s="105">
        <v>9</v>
      </c>
      <c r="AC19" s="105">
        <v>9</v>
      </c>
      <c r="AZ19" s="105">
        <v>4</v>
      </c>
      <c r="BA19" s="105">
        <f t="shared" si="1"/>
        <v>0</v>
      </c>
      <c r="BB19" s="105">
        <f t="shared" si="2"/>
        <v>0</v>
      </c>
      <c r="BC19" s="105">
        <f t="shared" si="3"/>
        <v>0</v>
      </c>
      <c r="BD19" s="105">
        <f t="shared" si="4"/>
        <v>0</v>
      </c>
      <c r="BE19" s="105">
        <f t="shared" si="5"/>
        <v>0</v>
      </c>
      <c r="CA19" s="130">
        <v>1</v>
      </c>
      <c r="CB19" s="130">
        <v>9</v>
      </c>
      <c r="CZ19" s="105">
        <v>0.00014</v>
      </c>
    </row>
    <row r="20" spans="1:104" ht="12.75">
      <c r="A20" s="126" t="s">
        <v>124</v>
      </c>
      <c r="B20" s="127" t="s">
        <v>102</v>
      </c>
      <c r="C20" s="128" t="s">
        <v>91</v>
      </c>
      <c r="D20" s="129" t="s">
        <v>79</v>
      </c>
      <c r="E20" s="152">
        <v>54</v>
      </c>
      <c r="F20" s="198">
        <v>0</v>
      </c>
      <c r="G20" s="199">
        <f t="shared" si="6"/>
        <v>0</v>
      </c>
      <c r="O20" s="125">
        <v>2</v>
      </c>
      <c r="AA20" s="105">
        <v>1</v>
      </c>
      <c r="AB20" s="105">
        <v>9</v>
      </c>
      <c r="AC20" s="105">
        <v>9</v>
      </c>
      <c r="AZ20" s="105">
        <v>4</v>
      </c>
      <c r="BA20" s="105">
        <f t="shared" si="1"/>
        <v>0</v>
      </c>
      <c r="BB20" s="105">
        <f t="shared" si="2"/>
        <v>0</v>
      </c>
      <c r="BC20" s="105">
        <f t="shared" si="3"/>
        <v>0</v>
      </c>
      <c r="BD20" s="105">
        <f t="shared" si="4"/>
        <v>0</v>
      </c>
      <c r="BE20" s="105">
        <f t="shared" si="5"/>
        <v>0</v>
      </c>
      <c r="CA20" s="130">
        <v>1</v>
      </c>
      <c r="CB20" s="130">
        <v>9</v>
      </c>
      <c r="CZ20" s="105">
        <v>0.00016</v>
      </c>
    </row>
    <row r="21" spans="1:104" ht="12.75">
      <c r="A21" s="126" t="s">
        <v>125</v>
      </c>
      <c r="B21" s="127" t="s">
        <v>104</v>
      </c>
      <c r="C21" s="128" t="s">
        <v>136</v>
      </c>
      <c r="D21" s="129" t="s">
        <v>97</v>
      </c>
      <c r="E21" s="152">
        <v>1</v>
      </c>
      <c r="F21" s="198">
        <v>0</v>
      </c>
      <c r="G21" s="199">
        <f t="shared" si="0"/>
        <v>0</v>
      </c>
      <c r="O21" s="125">
        <v>2</v>
      </c>
      <c r="AA21" s="105">
        <v>1</v>
      </c>
      <c r="AB21" s="105">
        <v>9</v>
      </c>
      <c r="AC21" s="105">
        <v>9</v>
      </c>
      <c r="AZ21" s="105">
        <v>4</v>
      </c>
      <c r="BA21" s="105">
        <f t="shared" si="1"/>
        <v>0</v>
      </c>
      <c r="BB21" s="105">
        <f t="shared" si="2"/>
        <v>0</v>
      </c>
      <c r="BC21" s="105">
        <f t="shared" si="3"/>
        <v>0</v>
      </c>
      <c r="BD21" s="105">
        <f t="shared" si="4"/>
        <v>0</v>
      </c>
      <c r="BE21" s="105">
        <f t="shared" si="5"/>
        <v>0</v>
      </c>
      <c r="CA21" s="130">
        <v>1</v>
      </c>
      <c r="CB21" s="130">
        <v>9</v>
      </c>
      <c r="CZ21" s="105">
        <v>0.00017</v>
      </c>
    </row>
    <row r="22" spans="1:104" ht="22.5">
      <c r="A22" s="126" t="s">
        <v>126</v>
      </c>
      <c r="B22" s="127" t="s">
        <v>104</v>
      </c>
      <c r="C22" s="128" t="s">
        <v>81</v>
      </c>
      <c r="D22" s="129" t="s">
        <v>78</v>
      </c>
      <c r="E22" s="152">
        <v>704</v>
      </c>
      <c r="F22" s="198">
        <v>0</v>
      </c>
      <c r="G22" s="199">
        <f t="shared" si="0"/>
        <v>0</v>
      </c>
      <c r="O22" s="125">
        <v>2</v>
      </c>
      <c r="AA22" s="105">
        <v>1</v>
      </c>
      <c r="AB22" s="105">
        <v>9</v>
      </c>
      <c r="AC22" s="105">
        <v>9</v>
      </c>
      <c r="AZ22" s="105">
        <v>4</v>
      </c>
      <c r="BA22" s="105">
        <f t="shared" si="1"/>
        <v>0</v>
      </c>
      <c r="BB22" s="105">
        <f t="shared" si="2"/>
        <v>0</v>
      </c>
      <c r="BC22" s="105">
        <f t="shared" si="3"/>
        <v>0</v>
      </c>
      <c r="BD22" s="105">
        <f t="shared" si="4"/>
        <v>0</v>
      </c>
      <c r="BE22" s="105">
        <f t="shared" si="5"/>
        <v>0</v>
      </c>
      <c r="CA22" s="130">
        <v>1</v>
      </c>
      <c r="CB22" s="130">
        <v>9</v>
      </c>
      <c r="CZ22" s="105">
        <v>0.00023</v>
      </c>
    </row>
    <row r="23" spans="1:104" ht="22.5">
      <c r="A23" s="126" t="s">
        <v>127</v>
      </c>
      <c r="B23" s="127" t="s">
        <v>104</v>
      </c>
      <c r="C23" s="128" t="s">
        <v>99</v>
      </c>
      <c r="D23" s="129" t="s">
        <v>78</v>
      </c>
      <c r="E23" s="152">
        <v>880</v>
      </c>
      <c r="F23" s="198">
        <v>0</v>
      </c>
      <c r="G23" s="199">
        <f t="shared" si="0"/>
        <v>0</v>
      </c>
      <c r="O23" s="125">
        <v>2</v>
      </c>
      <c r="AA23" s="105">
        <v>1</v>
      </c>
      <c r="AB23" s="105">
        <v>9</v>
      </c>
      <c r="AC23" s="105">
        <v>9</v>
      </c>
      <c r="AZ23" s="105">
        <v>4</v>
      </c>
      <c r="BA23" s="105">
        <f t="shared" si="1"/>
        <v>0</v>
      </c>
      <c r="BB23" s="105">
        <f t="shared" si="2"/>
        <v>0</v>
      </c>
      <c r="BC23" s="105">
        <f t="shared" si="3"/>
        <v>0</v>
      </c>
      <c r="BD23" s="105">
        <f t="shared" si="4"/>
        <v>0</v>
      </c>
      <c r="BE23" s="105">
        <f t="shared" si="5"/>
        <v>0</v>
      </c>
      <c r="CA23" s="130">
        <v>1</v>
      </c>
      <c r="CB23" s="130">
        <v>9</v>
      </c>
      <c r="CZ23" s="105">
        <v>0.00032</v>
      </c>
    </row>
    <row r="24" spans="1:104" ht="12.75">
      <c r="A24" s="126" t="s">
        <v>128</v>
      </c>
      <c r="B24" s="127" t="s">
        <v>102</v>
      </c>
      <c r="C24" s="128" t="s">
        <v>134</v>
      </c>
      <c r="D24" s="129" t="s">
        <v>97</v>
      </c>
      <c r="E24" s="152">
        <v>1</v>
      </c>
      <c r="F24" s="198">
        <v>0</v>
      </c>
      <c r="G24" s="199">
        <f t="shared" si="0"/>
        <v>0</v>
      </c>
      <c r="O24" s="125">
        <v>2</v>
      </c>
      <c r="AA24" s="105">
        <v>1</v>
      </c>
      <c r="AB24" s="105">
        <v>9</v>
      </c>
      <c r="AC24" s="105">
        <v>9</v>
      </c>
      <c r="AZ24" s="105">
        <v>4</v>
      </c>
      <c r="BA24" s="105">
        <f t="shared" si="1"/>
        <v>0</v>
      </c>
      <c r="BB24" s="105">
        <f t="shared" si="2"/>
        <v>0</v>
      </c>
      <c r="BC24" s="105">
        <f t="shared" si="3"/>
        <v>0</v>
      </c>
      <c r="BD24" s="105">
        <f t="shared" si="4"/>
        <v>0</v>
      </c>
      <c r="BE24" s="105">
        <f t="shared" si="5"/>
        <v>0</v>
      </c>
      <c r="CA24" s="130">
        <v>1</v>
      </c>
      <c r="CB24" s="130">
        <v>9</v>
      </c>
      <c r="CZ24" s="105">
        <v>0.00056</v>
      </c>
    </row>
    <row r="25" spans="1:104" ht="22.5">
      <c r="A25" s="126" t="s">
        <v>129</v>
      </c>
      <c r="B25" s="127" t="s">
        <v>104</v>
      </c>
      <c r="C25" s="128" t="s">
        <v>82</v>
      </c>
      <c r="D25" s="129" t="s">
        <v>78</v>
      </c>
      <c r="E25" s="152">
        <v>20</v>
      </c>
      <c r="F25" s="198">
        <v>0</v>
      </c>
      <c r="G25" s="199">
        <f t="shared" si="0"/>
        <v>0</v>
      </c>
      <c r="O25" s="125">
        <v>2</v>
      </c>
      <c r="AA25" s="105">
        <v>1</v>
      </c>
      <c r="AB25" s="105">
        <v>9</v>
      </c>
      <c r="AC25" s="105">
        <v>9</v>
      </c>
      <c r="AZ25" s="105">
        <v>4</v>
      </c>
      <c r="BA25" s="105">
        <f t="shared" si="1"/>
        <v>0</v>
      </c>
      <c r="BB25" s="105">
        <f t="shared" si="2"/>
        <v>0</v>
      </c>
      <c r="BC25" s="105">
        <f t="shared" si="3"/>
        <v>0</v>
      </c>
      <c r="BD25" s="105">
        <f t="shared" si="4"/>
        <v>0</v>
      </c>
      <c r="BE25" s="105">
        <f t="shared" si="5"/>
        <v>0</v>
      </c>
      <c r="CA25" s="130">
        <v>1</v>
      </c>
      <c r="CB25" s="130">
        <v>9</v>
      </c>
      <c r="CZ25" s="105">
        <v>6E-05</v>
      </c>
    </row>
    <row r="26" spans="1:80" ht="12.75">
      <c r="A26" s="126" t="s">
        <v>130</v>
      </c>
      <c r="B26" s="127" t="s">
        <v>102</v>
      </c>
      <c r="C26" s="128" t="s">
        <v>110</v>
      </c>
      <c r="D26" s="129" t="s">
        <v>93</v>
      </c>
      <c r="E26" s="152">
        <v>160</v>
      </c>
      <c r="F26" s="198">
        <v>0</v>
      </c>
      <c r="G26" s="199">
        <f aca="true" t="shared" si="7" ref="G26">E26*F26</f>
        <v>0</v>
      </c>
      <c r="O26" s="125"/>
      <c r="CA26" s="130"/>
      <c r="CB26" s="130"/>
    </row>
    <row r="27" spans="1:104" ht="12.75">
      <c r="A27" s="126" t="s">
        <v>131</v>
      </c>
      <c r="B27" s="127" t="s">
        <v>104</v>
      </c>
      <c r="C27" s="128" t="s">
        <v>100</v>
      </c>
      <c r="D27" s="129" t="s">
        <v>79</v>
      </c>
      <c r="E27" s="152">
        <v>5</v>
      </c>
      <c r="F27" s="198">
        <v>0</v>
      </c>
      <c r="G27" s="199">
        <f t="shared" si="0"/>
        <v>0</v>
      </c>
      <c r="O27" s="125">
        <v>2</v>
      </c>
      <c r="AA27" s="105">
        <v>1</v>
      </c>
      <c r="AB27" s="105">
        <v>9</v>
      </c>
      <c r="AC27" s="105">
        <v>9</v>
      </c>
      <c r="AZ27" s="105">
        <v>4</v>
      </c>
      <c r="BA27" s="105">
        <f t="shared" si="1"/>
        <v>0</v>
      </c>
      <c r="BB27" s="105">
        <f t="shared" si="2"/>
        <v>0</v>
      </c>
      <c r="BC27" s="105">
        <f t="shared" si="3"/>
        <v>0</v>
      </c>
      <c r="BD27" s="105">
        <f t="shared" si="4"/>
        <v>0</v>
      </c>
      <c r="BE27" s="105">
        <f t="shared" si="5"/>
        <v>0</v>
      </c>
      <c r="CA27" s="130">
        <v>1</v>
      </c>
      <c r="CB27" s="130">
        <v>9</v>
      </c>
      <c r="CZ27" s="105">
        <v>0</v>
      </c>
    </row>
    <row r="28" spans="1:57" ht="12.75">
      <c r="A28" s="131"/>
      <c r="B28" s="132" t="s">
        <v>69</v>
      </c>
      <c r="C28" s="133" t="str">
        <f>CONCATENATE(B11," ",C11)</f>
        <v>M21 Elektromontáže</v>
      </c>
      <c r="D28" s="134"/>
      <c r="E28" s="135"/>
      <c r="F28" s="136"/>
      <c r="G28" s="137">
        <f>SUM(G11:G27)</f>
        <v>0</v>
      </c>
      <c r="O28" s="125">
        <v>4</v>
      </c>
      <c r="BA28" s="138">
        <f>SUM(BA11:BA27)</f>
        <v>0</v>
      </c>
      <c r="BB28" s="138">
        <f>SUM(BB11:BB27)</f>
        <v>0</v>
      </c>
      <c r="BC28" s="138">
        <f>SUM(BC11:BC27)</f>
        <v>0</v>
      </c>
      <c r="BD28" s="138">
        <f>SUM(BD11:BD27)</f>
        <v>0</v>
      </c>
      <c r="BE28" s="138">
        <f>SUM(BE11:BE27)</f>
        <v>0</v>
      </c>
    </row>
    <row r="29" spans="1:15" ht="12.75">
      <c r="A29" s="119" t="s">
        <v>67</v>
      </c>
      <c r="B29" s="120" t="s">
        <v>83</v>
      </c>
      <c r="C29" s="121" t="s">
        <v>111</v>
      </c>
      <c r="D29" s="122"/>
      <c r="E29" s="123"/>
      <c r="F29" s="123"/>
      <c r="G29" s="124"/>
      <c r="O29" s="125">
        <v>1</v>
      </c>
    </row>
    <row r="30" spans="1:104" ht="12.75">
      <c r="A30" s="126">
        <v>31</v>
      </c>
      <c r="B30" s="127" t="s">
        <v>102</v>
      </c>
      <c r="C30" s="128" t="s">
        <v>107</v>
      </c>
      <c r="D30" s="129" t="s">
        <v>78</v>
      </c>
      <c r="E30" s="152">
        <v>112</v>
      </c>
      <c r="F30" s="198">
        <v>0</v>
      </c>
      <c r="G30" s="199">
        <f aca="true" t="shared" si="8" ref="G30:G35">E30*F30</f>
        <v>0</v>
      </c>
      <c r="O30" s="125">
        <v>2</v>
      </c>
      <c r="AA30" s="105">
        <v>1</v>
      </c>
      <c r="AB30" s="105">
        <v>1</v>
      </c>
      <c r="AC30" s="105">
        <v>1</v>
      </c>
      <c r="AZ30" s="105">
        <v>4</v>
      </c>
      <c r="BA30" s="105">
        <f>IF(AZ30=1,G30,0)</f>
        <v>0</v>
      </c>
      <c r="BB30" s="105">
        <f>IF(AZ30=2,G30,0)</f>
        <v>0</v>
      </c>
      <c r="BC30" s="105">
        <f>IF(AZ30=3,G30,0)</f>
        <v>0</v>
      </c>
      <c r="BD30" s="105">
        <f>IF(AZ30=4,G30,0)</f>
        <v>0</v>
      </c>
      <c r="BE30" s="105">
        <f>IF(AZ30=5,G30,0)</f>
        <v>0</v>
      </c>
      <c r="CA30" s="130">
        <v>1</v>
      </c>
      <c r="CB30" s="130">
        <v>1</v>
      </c>
      <c r="CZ30" s="105">
        <v>0.00049</v>
      </c>
    </row>
    <row r="31" spans="1:104" ht="12.75">
      <c r="A31" s="126">
        <v>32</v>
      </c>
      <c r="B31" s="127" t="s">
        <v>104</v>
      </c>
      <c r="C31" s="128" t="s">
        <v>106</v>
      </c>
      <c r="D31" s="129" t="s">
        <v>78</v>
      </c>
      <c r="E31" s="152">
        <v>112</v>
      </c>
      <c r="F31" s="198">
        <v>0</v>
      </c>
      <c r="G31" s="199">
        <f t="shared" si="8"/>
        <v>0</v>
      </c>
      <c r="O31" s="125">
        <v>2</v>
      </c>
      <c r="AA31" s="105">
        <v>1</v>
      </c>
      <c r="AB31" s="105">
        <v>1</v>
      </c>
      <c r="AC31" s="105">
        <v>1</v>
      </c>
      <c r="AZ31" s="105">
        <v>4</v>
      </c>
      <c r="BA31" s="105">
        <f>IF(AZ31=1,G31,0)</f>
        <v>0</v>
      </c>
      <c r="BB31" s="105">
        <f>IF(AZ31=2,G31,0)</f>
        <v>0</v>
      </c>
      <c r="BC31" s="105">
        <f>IF(AZ31=3,G31,0)</f>
        <v>0</v>
      </c>
      <c r="BD31" s="105">
        <f>IF(AZ31=4,G31,0)</f>
        <v>0</v>
      </c>
      <c r="BE31" s="105">
        <f>IF(AZ31=5,G31,0)</f>
        <v>0</v>
      </c>
      <c r="CA31" s="130">
        <v>1</v>
      </c>
      <c r="CB31" s="130">
        <v>1</v>
      </c>
      <c r="CZ31" s="105">
        <v>0</v>
      </c>
    </row>
    <row r="32" spans="1:104" ht="12.75">
      <c r="A32" s="126">
        <v>33</v>
      </c>
      <c r="B32" s="127" t="s">
        <v>102</v>
      </c>
      <c r="C32" s="128" t="s">
        <v>105</v>
      </c>
      <c r="D32" s="129" t="s">
        <v>78</v>
      </c>
      <c r="E32" s="152">
        <v>112</v>
      </c>
      <c r="F32" s="198">
        <v>0</v>
      </c>
      <c r="G32" s="199">
        <f t="shared" si="8"/>
        <v>0</v>
      </c>
      <c r="O32" s="125">
        <v>2</v>
      </c>
      <c r="AA32" s="105">
        <v>1</v>
      </c>
      <c r="AB32" s="105">
        <v>1</v>
      </c>
      <c r="AC32" s="105">
        <v>1</v>
      </c>
      <c r="AZ32" s="105">
        <v>4</v>
      </c>
      <c r="BA32" s="105">
        <f>IF(AZ32=1,G32,0)</f>
        <v>0</v>
      </c>
      <c r="BB32" s="105">
        <f>IF(AZ32=2,G32,0)</f>
        <v>0</v>
      </c>
      <c r="BC32" s="105">
        <f>IF(AZ32=3,G32,0)</f>
        <v>0</v>
      </c>
      <c r="BD32" s="105">
        <f>IF(AZ32=4,G32,0)</f>
        <v>0</v>
      </c>
      <c r="BE32" s="105">
        <f>IF(AZ32=5,G32,0)</f>
        <v>0</v>
      </c>
      <c r="CA32" s="130">
        <v>1</v>
      </c>
      <c r="CB32" s="130">
        <v>1</v>
      </c>
      <c r="CZ32" s="105">
        <v>0</v>
      </c>
    </row>
    <row r="33" spans="1:104" ht="12.75">
      <c r="A33" s="126">
        <v>34</v>
      </c>
      <c r="B33" s="127" t="s">
        <v>103</v>
      </c>
      <c r="C33" s="128" t="s">
        <v>108</v>
      </c>
      <c r="D33" s="129" t="s">
        <v>78</v>
      </c>
      <c r="E33" s="152">
        <v>112</v>
      </c>
      <c r="F33" s="198">
        <v>0</v>
      </c>
      <c r="G33" s="199">
        <f t="shared" si="8"/>
        <v>0</v>
      </c>
      <c r="O33" s="125">
        <v>2</v>
      </c>
      <c r="AA33" s="105">
        <v>1</v>
      </c>
      <c r="AB33" s="105">
        <v>9</v>
      </c>
      <c r="AC33" s="105">
        <v>9</v>
      </c>
      <c r="AZ33" s="105">
        <v>4</v>
      </c>
      <c r="BA33" s="105">
        <f>IF(AZ33=1,G33,0)</f>
        <v>0</v>
      </c>
      <c r="BB33" s="105">
        <f>IF(AZ33=2,G33,0)</f>
        <v>0</v>
      </c>
      <c r="BC33" s="105">
        <f>IF(AZ33=3,G33,0)</f>
        <v>0</v>
      </c>
      <c r="BD33" s="105">
        <f>IF(AZ33=4,G33,0)</f>
        <v>0</v>
      </c>
      <c r="BE33" s="105">
        <f>IF(AZ33=5,G33,0)</f>
        <v>0</v>
      </c>
      <c r="CA33" s="130">
        <v>1</v>
      </c>
      <c r="CB33" s="130">
        <v>9</v>
      </c>
      <c r="CZ33" s="105">
        <v>0.00376</v>
      </c>
    </row>
    <row r="34" spans="1:80" ht="22.5">
      <c r="A34" s="126">
        <v>35</v>
      </c>
      <c r="B34" s="127" t="s">
        <v>104</v>
      </c>
      <c r="C34" s="128" t="s">
        <v>109</v>
      </c>
      <c r="D34" s="129" t="s">
        <v>79</v>
      </c>
      <c r="E34" s="152">
        <v>2</v>
      </c>
      <c r="F34" s="198">
        <v>0</v>
      </c>
      <c r="G34" s="199">
        <f t="shared" si="8"/>
        <v>0</v>
      </c>
      <c r="O34" s="125"/>
      <c r="CA34" s="130"/>
      <c r="CB34" s="130"/>
    </row>
    <row r="35" spans="1:104" ht="12.75">
      <c r="A35" s="126">
        <v>36</v>
      </c>
      <c r="B35" s="127" t="s">
        <v>104</v>
      </c>
      <c r="C35" s="128" t="s">
        <v>133</v>
      </c>
      <c r="D35" s="129" t="s">
        <v>97</v>
      </c>
      <c r="E35" s="152">
        <v>1</v>
      </c>
      <c r="F35" s="198">
        <v>0</v>
      </c>
      <c r="G35" s="199">
        <f t="shared" si="8"/>
        <v>0</v>
      </c>
      <c r="O35" s="125">
        <v>2</v>
      </c>
      <c r="AA35" s="105">
        <v>1</v>
      </c>
      <c r="AB35" s="105">
        <v>1</v>
      </c>
      <c r="AC35" s="105">
        <v>1</v>
      </c>
      <c r="AZ35" s="105">
        <v>4</v>
      </c>
      <c r="BA35" s="105">
        <f>IF(AZ35=1,G34,0)</f>
        <v>0</v>
      </c>
      <c r="BB35" s="105">
        <f>IF(AZ35=2,G34,0)</f>
        <v>0</v>
      </c>
      <c r="BC35" s="105">
        <f>IF(AZ35=3,G34,0)</f>
        <v>0</v>
      </c>
      <c r="BD35" s="105">
        <f>IF(AZ35=4,G34,0)</f>
        <v>0</v>
      </c>
      <c r="BE35" s="105">
        <f>IF(AZ35=5,G34,0)</f>
        <v>0</v>
      </c>
      <c r="CA35" s="130">
        <v>1</v>
      </c>
      <c r="CB35" s="130">
        <v>1</v>
      </c>
      <c r="CZ35" s="105">
        <v>0</v>
      </c>
    </row>
    <row r="36" spans="1:57" ht="12.75">
      <c r="A36" s="131"/>
      <c r="B36" s="132" t="s">
        <v>69</v>
      </c>
      <c r="C36" s="133" t="str">
        <f>CONCATENATE(B29," ",C29)</f>
        <v xml:space="preserve">97 Stavební práce </v>
      </c>
      <c r="D36" s="134"/>
      <c r="E36" s="135"/>
      <c r="F36" s="136"/>
      <c r="G36" s="137">
        <f>SUM(G29:G35)</f>
        <v>0</v>
      </c>
      <c r="O36" s="125">
        <v>4</v>
      </c>
      <c r="BA36" s="138">
        <f>SUM(BA29:BA35)</f>
        <v>0</v>
      </c>
      <c r="BB36" s="138">
        <f>SUM(BB29:BB35)</f>
        <v>0</v>
      </c>
      <c r="BC36" s="138">
        <f>SUM(BC29:BC35)</f>
        <v>0</v>
      </c>
      <c r="BD36" s="138">
        <f>SUM(BD29:BD35)</f>
        <v>0</v>
      </c>
      <c r="BE36" s="138">
        <f>SUM(BE29:BE35)</f>
        <v>0</v>
      </c>
    </row>
    <row r="37" ht="12.75">
      <c r="E37" s="105"/>
    </row>
    <row r="38" ht="12.75">
      <c r="E38" s="105"/>
    </row>
    <row r="39" ht="12.75">
      <c r="E39" s="105"/>
    </row>
    <row r="40" ht="12.75">
      <c r="E40" s="105"/>
    </row>
    <row r="41" ht="12.75">
      <c r="E41" s="105"/>
    </row>
    <row r="42" ht="12.75">
      <c r="E42" s="105"/>
    </row>
    <row r="43" ht="12.75">
      <c r="E43" s="105"/>
    </row>
    <row r="44" ht="12.75">
      <c r="E44" s="105"/>
    </row>
    <row r="45" ht="12.75">
      <c r="E45" s="105"/>
    </row>
    <row r="46" ht="12.75">
      <c r="E46" s="105"/>
    </row>
    <row r="47" ht="12.75">
      <c r="E47" s="105"/>
    </row>
    <row r="48" ht="12.75">
      <c r="E48" s="105"/>
    </row>
    <row r="49" ht="12.75">
      <c r="E49" s="105"/>
    </row>
    <row r="50" ht="12.75">
      <c r="E50" s="105"/>
    </row>
    <row r="51" ht="12.75">
      <c r="E51" s="105"/>
    </row>
    <row r="52" ht="12.75">
      <c r="E52" s="105"/>
    </row>
    <row r="53" ht="12.75">
      <c r="E53" s="105"/>
    </row>
    <row r="54" ht="12.75">
      <c r="E54" s="105"/>
    </row>
    <row r="55" ht="12.75">
      <c r="E55" s="105"/>
    </row>
    <row r="56" ht="12.75">
      <c r="E56" s="105"/>
    </row>
    <row r="57" ht="12.75">
      <c r="E57" s="105"/>
    </row>
    <row r="58" ht="12.75">
      <c r="E58" s="105"/>
    </row>
    <row r="59" ht="12.75">
      <c r="E59" s="105"/>
    </row>
    <row r="60" ht="12.75">
      <c r="E60" s="105"/>
    </row>
    <row r="61" ht="12.75">
      <c r="E61" s="105"/>
    </row>
    <row r="62" ht="12.75">
      <c r="E62" s="105"/>
    </row>
    <row r="63" ht="12.75">
      <c r="E63" s="105"/>
    </row>
    <row r="64" ht="12.75">
      <c r="E64" s="105"/>
    </row>
    <row r="65" ht="12.75">
      <c r="E65" s="105"/>
    </row>
    <row r="66" ht="12.75">
      <c r="E66" s="105"/>
    </row>
    <row r="67" ht="12.75">
      <c r="E67" s="105"/>
    </row>
    <row r="68" ht="12.75">
      <c r="E68" s="105"/>
    </row>
    <row r="69" ht="12.75">
      <c r="E69" s="105"/>
    </row>
    <row r="70" ht="12.75">
      <c r="E70" s="105"/>
    </row>
    <row r="71" ht="12.75">
      <c r="E71" s="105"/>
    </row>
    <row r="72" ht="12.75">
      <c r="E72" s="105"/>
    </row>
    <row r="73" ht="12.75">
      <c r="E73" s="105"/>
    </row>
    <row r="74" ht="12.75">
      <c r="E74" s="105"/>
    </row>
    <row r="75" ht="12.75">
      <c r="E75" s="105"/>
    </row>
    <row r="76" ht="12.75">
      <c r="E76" s="105"/>
    </row>
    <row r="77" ht="12.75">
      <c r="E77" s="105"/>
    </row>
    <row r="78" ht="12.75">
      <c r="E78" s="105"/>
    </row>
    <row r="79" ht="12.75">
      <c r="E79" s="105"/>
    </row>
    <row r="80" ht="12.75">
      <c r="E80" s="105"/>
    </row>
    <row r="81" ht="12.75">
      <c r="E81" s="105"/>
    </row>
    <row r="82" ht="12.75">
      <c r="E82" s="105"/>
    </row>
    <row r="83" ht="12.75">
      <c r="E83" s="105"/>
    </row>
    <row r="84" ht="12.75">
      <c r="E84" s="105"/>
    </row>
    <row r="85" ht="12.75">
      <c r="E85" s="105"/>
    </row>
    <row r="86" ht="12.75">
      <c r="E86" s="105"/>
    </row>
    <row r="87" ht="12.75">
      <c r="E87" s="105"/>
    </row>
    <row r="88" ht="12.75">
      <c r="E88" s="105"/>
    </row>
    <row r="89" ht="12.75">
      <c r="E89" s="105"/>
    </row>
    <row r="90" ht="12.75">
      <c r="E90" s="105"/>
    </row>
    <row r="91" ht="12.75">
      <c r="E91" s="105"/>
    </row>
    <row r="92" ht="12.75">
      <c r="E92" s="105"/>
    </row>
    <row r="93" ht="12.75">
      <c r="E93" s="105"/>
    </row>
    <row r="94" ht="12.75">
      <c r="E94" s="105"/>
    </row>
    <row r="95" spans="1:2" ht="12.75">
      <c r="A95" s="139"/>
      <c r="B95" s="139"/>
    </row>
    <row r="96" spans="3:7" ht="12.75">
      <c r="C96" s="141"/>
      <c r="D96" s="141"/>
      <c r="E96" s="142"/>
      <c r="F96" s="141"/>
      <c r="G96" s="143"/>
    </row>
    <row r="97" spans="1:2" ht="12.75">
      <c r="A97" s="139"/>
      <c r="B97" s="139"/>
    </row>
  </sheetData>
  <sheetProtection password="FED5" sheet="1" objects="1" scenarios="1"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Kupka</dc:creator>
  <cp:keywords/>
  <dc:description/>
  <cp:lastModifiedBy>Skazíková Milena</cp:lastModifiedBy>
  <cp:lastPrinted>2023-11-15T06:21:26Z</cp:lastPrinted>
  <dcterms:created xsi:type="dcterms:W3CDTF">2014-07-30T13:26:59Z</dcterms:created>
  <dcterms:modified xsi:type="dcterms:W3CDTF">2024-01-17T13:51:00Z</dcterms:modified>
  <cp:category/>
  <cp:version/>
  <cp:contentType/>
  <cp:contentStatus/>
</cp:coreProperties>
</file>